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D11" i="6" s="1"/>
  <c r="C11" i="6"/>
  <c r="E11" i="6"/>
  <c r="F11" i="6"/>
  <c r="G11" i="6"/>
  <c r="H11" i="6"/>
  <c r="I11" i="6"/>
  <c r="J11" i="6"/>
  <c r="K11" i="6"/>
  <c r="M11" i="6"/>
  <c r="N11" i="6"/>
  <c r="O11" i="6"/>
  <c r="P11" i="6"/>
  <c r="Q11" i="6"/>
  <c r="D12" i="6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F2" i="5"/>
  <c r="G2" i="5" s="1"/>
  <c r="H2" i="5" s="1"/>
  <c r="I2" i="5" s="1"/>
  <c r="J2" i="5" s="1"/>
  <c r="K2" i="5" s="1"/>
  <c r="L2" i="5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L28" i="4"/>
  <c r="O28" i="4"/>
  <c r="O29" i="4"/>
  <c r="K30" i="4"/>
  <c r="L30" i="4"/>
  <c r="O30" i="4"/>
  <c r="K31" i="4"/>
  <c r="L31" i="4"/>
  <c r="O33" i="4"/>
  <c r="K34" i="4"/>
  <c r="L34" i="4"/>
  <c r="K35" i="4"/>
  <c r="O35" i="4"/>
  <c r="L36" i="4"/>
  <c r="O36" i="4"/>
  <c r="AL37" i="4"/>
  <c r="AJ38" i="4"/>
  <c r="AL38" i="4"/>
  <c r="O39" i="4"/>
  <c r="K40" i="4"/>
  <c r="L40" i="4"/>
  <c r="O40" i="4"/>
  <c r="K41" i="4"/>
  <c r="L41" i="4"/>
  <c r="O42" i="4"/>
  <c r="K43" i="4"/>
  <c r="L43" i="4"/>
  <c r="AL44" i="4"/>
  <c r="AJ45" i="4"/>
  <c r="AL45" i="4"/>
  <c r="AJ46" i="4"/>
  <c r="AL46" i="4"/>
  <c r="AJ47" i="4"/>
  <c r="AL47" i="4"/>
  <c r="AL48" i="4"/>
  <c r="J49" i="4"/>
  <c r="O49" i="4"/>
  <c r="Q49" i="4" s="1"/>
  <c r="R58" i="4"/>
  <c r="K60" i="4"/>
  <c r="K61" i="4"/>
  <c r="K62" i="4"/>
  <c r="A2" i="514"/>
  <c r="A6" i="514"/>
  <c r="H8" i="514"/>
  <c r="I8" i="514"/>
  <c r="K8" i="514"/>
  <c r="L8" i="514"/>
  <c r="L66" i="514" s="1"/>
  <c r="M8" i="514"/>
  <c r="M66" i="514" s="1"/>
  <c r="N8" i="514"/>
  <c r="P8" i="514"/>
  <c r="Q8" i="514"/>
  <c r="R8" i="514"/>
  <c r="R66" i="514" s="1"/>
  <c r="T8" i="514"/>
  <c r="U8" i="514"/>
  <c r="U66" i="514" s="1"/>
  <c r="V8" i="514"/>
  <c r="V66" i="514" s="1"/>
  <c r="C9" i="514"/>
  <c r="D9" i="514"/>
  <c r="E9" i="514"/>
  <c r="H9" i="514"/>
  <c r="G9" i="514" s="1"/>
  <c r="G28" i="514" s="1"/>
  <c r="O9" i="514"/>
  <c r="P9" i="514"/>
  <c r="Q9" i="514"/>
  <c r="R9" i="514"/>
  <c r="AG9" i="514"/>
  <c r="AH9" i="514"/>
  <c r="I9" i="514" s="1"/>
  <c r="AI9" i="514"/>
  <c r="K9" i="514" s="1"/>
  <c r="AJ9" i="514"/>
  <c r="AK9" i="514"/>
  <c r="M9" i="514" s="1"/>
  <c r="M28" i="514" s="1"/>
  <c r="AL9" i="514"/>
  <c r="N9" i="514" s="1"/>
  <c r="AM9" i="514"/>
  <c r="AN9" i="514"/>
  <c r="AO9" i="514"/>
  <c r="AP9" i="514"/>
  <c r="T9" i="514" s="1"/>
  <c r="AQ9" i="514"/>
  <c r="U9" i="514" s="1"/>
  <c r="U28" i="514" s="1"/>
  <c r="AR9" i="514"/>
  <c r="AS9" i="514"/>
  <c r="AT9" i="514"/>
  <c r="AU9" i="514"/>
  <c r="AV9" i="514"/>
  <c r="AW9" i="514"/>
  <c r="AX9" i="514"/>
  <c r="AY9" i="514"/>
  <c r="AY28" i="514" s="1"/>
  <c r="AZ9" i="514"/>
  <c r="AZ28" i="514" s="1"/>
  <c r="BA9" i="514"/>
  <c r="BB9" i="514"/>
  <c r="BC9" i="514"/>
  <c r="BD9" i="514"/>
  <c r="BE9" i="514"/>
  <c r="BF9" i="514"/>
  <c r="BG9" i="514"/>
  <c r="BG28" i="514" s="1"/>
  <c r="BH9" i="514"/>
  <c r="BH28" i="514" s="1"/>
  <c r="BI9" i="514"/>
  <c r="BJ9" i="514"/>
  <c r="BK9" i="514"/>
  <c r="BL9" i="514"/>
  <c r="BM9" i="514"/>
  <c r="BN9" i="514"/>
  <c r="BO9" i="514"/>
  <c r="BO28" i="514" s="1"/>
  <c r="BP9" i="514"/>
  <c r="BP28" i="514" s="1"/>
  <c r="BQ9" i="514"/>
  <c r="BR9" i="514"/>
  <c r="BS9" i="514"/>
  <c r="BT9" i="514"/>
  <c r="BU9" i="514"/>
  <c r="BV9" i="514"/>
  <c r="BW9" i="514"/>
  <c r="BW28" i="514" s="1"/>
  <c r="BX9" i="514"/>
  <c r="BX28" i="514" s="1"/>
  <c r="BY9" i="514"/>
  <c r="BZ9" i="514"/>
  <c r="CA9" i="514"/>
  <c r="CB9" i="514"/>
  <c r="CC9" i="514"/>
  <c r="CD9" i="514"/>
  <c r="CE9" i="514"/>
  <c r="CE28" i="514" s="1"/>
  <c r="CF9" i="514"/>
  <c r="CF28" i="514" s="1"/>
  <c r="CG9" i="514"/>
  <c r="CH9" i="514"/>
  <c r="CI9" i="514"/>
  <c r="CJ9" i="514"/>
  <c r="CK9" i="514"/>
  <c r="CL9" i="514"/>
  <c r="CM9" i="514"/>
  <c r="CM28" i="514" s="1"/>
  <c r="CN9" i="514"/>
  <c r="CN28" i="514" s="1"/>
  <c r="CO9" i="514"/>
  <c r="CP9" i="514"/>
  <c r="CQ9" i="514"/>
  <c r="CR9" i="514"/>
  <c r="CS9" i="514"/>
  <c r="CT9" i="514"/>
  <c r="CU9" i="514"/>
  <c r="CU28" i="514" s="1"/>
  <c r="CV9" i="514"/>
  <c r="CV28" i="514" s="1"/>
  <c r="CW9" i="514"/>
  <c r="CX9" i="514"/>
  <c r="CY9" i="514"/>
  <c r="CZ9" i="514"/>
  <c r="DA9" i="514"/>
  <c r="DB9" i="514"/>
  <c r="DC9" i="514"/>
  <c r="DC28" i="514" s="1"/>
  <c r="DD9" i="514"/>
  <c r="DD28" i="514" s="1"/>
  <c r="DE9" i="514"/>
  <c r="DF9" i="514"/>
  <c r="DG9" i="514"/>
  <c r="DH9" i="514"/>
  <c r="DI9" i="514"/>
  <c r="DJ9" i="514"/>
  <c r="DK9" i="514"/>
  <c r="DK28" i="514" s="1"/>
  <c r="DL9" i="514"/>
  <c r="DL28" i="514" s="1"/>
  <c r="DM9" i="514"/>
  <c r="DN9" i="514"/>
  <c r="DO9" i="514"/>
  <c r="DP9" i="514"/>
  <c r="DQ9" i="514"/>
  <c r="DR9" i="514"/>
  <c r="DS9" i="514"/>
  <c r="DS28" i="514" s="1"/>
  <c r="DT9" i="514"/>
  <c r="DT28" i="514" s="1"/>
  <c r="DU9" i="514"/>
  <c r="DV9" i="514"/>
  <c r="DW9" i="514"/>
  <c r="DX9" i="514"/>
  <c r="DY9" i="514"/>
  <c r="DZ9" i="514"/>
  <c r="EA9" i="514"/>
  <c r="EA28" i="514" s="1"/>
  <c r="EB9" i="514"/>
  <c r="EB28" i="514" s="1"/>
  <c r="EC9" i="514"/>
  <c r="ED9" i="514"/>
  <c r="EE9" i="514"/>
  <c r="EF9" i="514"/>
  <c r="EG9" i="514"/>
  <c r="EH9" i="514"/>
  <c r="EI9" i="514"/>
  <c r="EI28" i="514" s="1"/>
  <c r="EJ9" i="514"/>
  <c r="EJ28" i="514" s="1"/>
  <c r="C10" i="514"/>
  <c r="D10" i="514"/>
  <c r="E10" i="514"/>
  <c r="H10" i="514"/>
  <c r="I10" i="514"/>
  <c r="K10" i="514"/>
  <c r="L10" i="514"/>
  <c r="P10" i="514"/>
  <c r="Q10" i="514"/>
  <c r="R10" i="514"/>
  <c r="R68" i="514" s="1"/>
  <c r="R88" i="514" s="1"/>
  <c r="T10" i="514"/>
  <c r="AG10" i="514"/>
  <c r="AH10" i="514"/>
  <c r="AI10" i="514"/>
  <c r="AJ10" i="514"/>
  <c r="AJ29" i="514" s="1"/>
  <c r="AK10" i="514"/>
  <c r="M10" i="514" s="1"/>
  <c r="M29" i="514" s="1"/>
  <c r="AL10" i="514"/>
  <c r="N10" i="514" s="1"/>
  <c r="N29" i="514" s="1"/>
  <c r="AM10" i="514"/>
  <c r="AM29" i="514" s="1"/>
  <c r="AN10" i="514"/>
  <c r="AO10" i="514"/>
  <c r="AP10" i="514"/>
  <c r="AQ10" i="514"/>
  <c r="U10" i="514" s="1"/>
  <c r="AR10" i="514"/>
  <c r="AS10" i="514"/>
  <c r="AT10" i="514"/>
  <c r="AU10" i="514"/>
  <c r="AU29" i="514" s="1"/>
  <c r="AV10" i="514"/>
  <c r="AW10" i="514"/>
  <c r="AX10" i="514"/>
  <c r="AY10" i="514"/>
  <c r="AZ10" i="514"/>
  <c r="AZ29" i="514" s="1"/>
  <c r="BA10" i="514"/>
  <c r="BB10" i="514"/>
  <c r="BC10" i="514"/>
  <c r="BD10" i="514"/>
  <c r="BE10" i="514"/>
  <c r="BF10" i="514"/>
  <c r="BG10" i="514"/>
  <c r="BH10" i="514"/>
  <c r="BH29" i="514" s="1"/>
  <c r="BI10" i="514"/>
  <c r="BJ10" i="514"/>
  <c r="BK10" i="514"/>
  <c r="BL10" i="514"/>
  <c r="BM10" i="514"/>
  <c r="BN10" i="514"/>
  <c r="BO10" i="514"/>
  <c r="BP10" i="514"/>
  <c r="BP29" i="514" s="1"/>
  <c r="BQ10" i="514"/>
  <c r="BR10" i="514"/>
  <c r="BS10" i="514"/>
  <c r="BT10" i="514"/>
  <c r="BU10" i="514"/>
  <c r="BV10" i="514"/>
  <c r="BW10" i="514"/>
  <c r="BX10" i="514"/>
  <c r="BX29" i="514" s="1"/>
  <c r="BY10" i="514"/>
  <c r="BY29" i="514" s="1"/>
  <c r="BZ10" i="514"/>
  <c r="CA10" i="514"/>
  <c r="CB10" i="514"/>
  <c r="CC10" i="514"/>
  <c r="CD10" i="514"/>
  <c r="CE10" i="514"/>
  <c r="CF10" i="514"/>
  <c r="CF29" i="514" s="1"/>
  <c r="CG10" i="514"/>
  <c r="CG29" i="514" s="1"/>
  <c r="CH10" i="514"/>
  <c r="CH29" i="514" s="1"/>
  <c r="CI10" i="514"/>
  <c r="CI29" i="514" s="1"/>
  <c r="CJ10" i="514"/>
  <c r="CK10" i="514"/>
  <c r="CL10" i="514"/>
  <c r="CM10" i="514"/>
  <c r="CN10" i="514"/>
  <c r="CN29" i="514" s="1"/>
  <c r="CO10" i="514"/>
  <c r="CP10" i="514"/>
  <c r="CP29" i="514" s="1"/>
  <c r="CQ10" i="514"/>
  <c r="CQ29" i="514" s="1"/>
  <c r="CR10" i="514"/>
  <c r="CS10" i="514"/>
  <c r="CT10" i="514"/>
  <c r="CU10" i="514"/>
  <c r="CV10" i="514"/>
  <c r="CV29" i="514" s="1"/>
  <c r="CW10" i="514"/>
  <c r="CX10" i="514"/>
  <c r="CY10" i="514"/>
  <c r="CY29" i="514" s="1"/>
  <c r="CZ10" i="514"/>
  <c r="DA10" i="514"/>
  <c r="DB10" i="514"/>
  <c r="DC10" i="514"/>
  <c r="DD10" i="514"/>
  <c r="DD29" i="514" s="1"/>
  <c r="DE10" i="514"/>
  <c r="DF10" i="514"/>
  <c r="DG10" i="514"/>
  <c r="DG29" i="514" s="1"/>
  <c r="DH10" i="514"/>
  <c r="DI10" i="514"/>
  <c r="DJ10" i="514"/>
  <c r="DK10" i="514"/>
  <c r="DL10" i="514"/>
  <c r="DL29" i="514" s="1"/>
  <c r="DM10" i="514"/>
  <c r="DN10" i="514"/>
  <c r="DO10" i="514"/>
  <c r="DO29" i="514" s="1"/>
  <c r="DP10" i="514"/>
  <c r="DQ10" i="514"/>
  <c r="DR10" i="514"/>
  <c r="DS10" i="514"/>
  <c r="DT10" i="514"/>
  <c r="DT29" i="514" s="1"/>
  <c r="DU10" i="514"/>
  <c r="DV10" i="514"/>
  <c r="DW10" i="514"/>
  <c r="DW29" i="514" s="1"/>
  <c r="DX10" i="514"/>
  <c r="DY10" i="514"/>
  <c r="DZ10" i="514"/>
  <c r="EA10" i="514"/>
  <c r="EB10" i="514"/>
  <c r="EB29" i="514" s="1"/>
  <c r="EC10" i="514"/>
  <c r="ED10" i="514"/>
  <c r="EE10" i="514"/>
  <c r="EF10" i="514"/>
  <c r="EG10" i="514"/>
  <c r="EH10" i="514"/>
  <c r="EI10" i="514"/>
  <c r="EJ10" i="514"/>
  <c r="EJ29" i="514" s="1"/>
  <c r="C11" i="514"/>
  <c r="D11" i="514"/>
  <c r="E11" i="514"/>
  <c r="E69" i="514" s="1"/>
  <c r="E89" i="514" s="1"/>
  <c r="I11" i="514"/>
  <c r="I69" i="514" s="1"/>
  <c r="I89" i="514" s="1"/>
  <c r="Q11" i="514"/>
  <c r="Q69" i="514" s="1"/>
  <c r="R11" i="514"/>
  <c r="R69" i="514" s="1"/>
  <c r="T11" i="514"/>
  <c r="AG11" i="514"/>
  <c r="H11" i="514" s="1"/>
  <c r="AH11" i="514"/>
  <c r="AI11" i="514"/>
  <c r="AJ11" i="514"/>
  <c r="L11" i="514" s="1"/>
  <c r="AK11" i="514"/>
  <c r="AL11" i="514"/>
  <c r="N11" i="514" s="1"/>
  <c r="N30" i="514" s="1"/>
  <c r="AM11" i="514"/>
  <c r="P11" i="514" s="1"/>
  <c r="AN11" i="514"/>
  <c r="AO11" i="514"/>
  <c r="AP11" i="514"/>
  <c r="AQ11" i="514"/>
  <c r="AR11" i="514"/>
  <c r="V11" i="514" s="1"/>
  <c r="V30" i="514" s="1"/>
  <c r="AS11" i="514"/>
  <c r="AS30" i="514" s="1"/>
  <c r="X11" i="514" s="1"/>
  <c r="AT11" i="514"/>
  <c r="AU11" i="514"/>
  <c r="AU30" i="514" s="1"/>
  <c r="AV11" i="514"/>
  <c r="AW11" i="514"/>
  <c r="AX11" i="514"/>
  <c r="AY11" i="514"/>
  <c r="AY30" i="514" s="1"/>
  <c r="AZ11" i="514"/>
  <c r="BA11" i="514"/>
  <c r="BA30" i="514" s="1"/>
  <c r="BB11" i="514"/>
  <c r="BC11" i="514"/>
  <c r="BC30" i="514" s="1"/>
  <c r="BD11" i="514"/>
  <c r="BE11" i="514"/>
  <c r="BF11" i="514"/>
  <c r="BG11" i="514"/>
  <c r="BG30" i="514" s="1"/>
  <c r="BH11" i="514"/>
  <c r="BI11" i="514"/>
  <c r="BI30" i="514" s="1"/>
  <c r="BJ11" i="514"/>
  <c r="BK11" i="514"/>
  <c r="BL11" i="514"/>
  <c r="BM11" i="514"/>
  <c r="BN11" i="514"/>
  <c r="BO11" i="514"/>
  <c r="BO30" i="514" s="1"/>
  <c r="BP11" i="514"/>
  <c r="BQ11" i="514"/>
  <c r="BQ30" i="514" s="1"/>
  <c r="BR11" i="514"/>
  <c r="BS11" i="514"/>
  <c r="BT11" i="514"/>
  <c r="BU11" i="514"/>
  <c r="BV11" i="514"/>
  <c r="BW11" i="514"/>
  <c r="BW30" i="514" s="1"/>
  <c r="BX11" i="514"/>
  <c r="BY11" i="514"/>
  <c r="BZ11" i="514"/>
  <c r="CA11" i="514"/>
  <c r="CB11" i="514"/>
  <c r="CC11" i="514"/>
  <c r="CD11" i="514"/>
  <c r="CE11" i="514"/>
  <c r="CE30" i="514" s="1"/>
  <c r="CF11" i="514"/>
  <c r="CG11" i="514"/>
  <c r="CH11" i="514"/>
  <c r="CI11" i="514"/>
  <c r="CJ11" i="514"/>
  <c r="CK11" i="514"/>
  <c r="CL11" i="514"/>
  <c r="CM11" i="514"/>
  <c r="CM30" i="514" s="1"/>
  <c r="CN11" i="514"/>
  <c r="CO11" i="514"/>
  <c r="CO30" i="514" s="1"/>
  <c r="CP11" i="514"/>
  <c r="CQ11" i="514"/>
  <c r="CR11" i="514"/>
  <c r="CS11" i="514"/>
  <c r="CT11" i="514"/>
  <c r="CU11" i="514"/>
  <c r="CU30" i="514" s="1"/>
  <c r="CV11" i="514"/>
  <c r="CW11" i="514"/>
  <c r="CW30" i="514" s="1"/>
  <c r="CX11" i="514"/>
  <c r="CX30" i="514" s="1"/>
  <c r="CY11" i="514"/>
  <c r="CZ11" i="514"/>
  <c r="DA11" i="514"/>
  <c r="DB11" i="514"/>
  <c r="DC11" i="514"/>
  <c r="DC30" i="514" s="1"/>
  <c r="DD11" i="514"/>
  <c r="DE11" i="514"/>
  <c r="DE30" i="514" s="1"/>
  <c r="DF11" i="514"/>
  <c r="DF30" i="514" s="1"/>
  <c r="DG11" i="514"/>
  <c r="DG30" i="514" s="1"/>
  <c r="DH11" i="514"/>
  <c r="DI11" i="514"/>
  <c r="DJ11" i="514"/>
  <c r="DK11" i="514"/>
  <c r="DK30" i="514" s="1"/>
  <c r="DL11" i="514"/>
  <c r="DM11" i="514"/>
  <c r="DM30" i="514" s="1"/>
  <c r="DN11" i="514"/>
  <c r="DO11" i="514"/>
  <c r="DO30" i="514" s="1"/>
  <c r="DP11" i="514"/>
  <c r="DQ11" i="514"/>
  <c r="DR11" i="514"/>
  <c r="DS11" i="514"/>
  <c r="DS30" i="514" s="1"/>
  <c r="DT11" i="514"/>
  <c r="DU11" i="514"/>
  <c r="DU30" i="514" s="1"/>
  <c r="DV11" i="514"/>
  <c r="DW11" i="514"/>
  <c r="DX11" i="514"/>
  <c r="DY11" i="514"/>
  <c r="DZ11" i="514"/>
  <c r="EA11" i="514"/>
  <c r="EA30" i="514" s="1"/>
  <c r="EB11" i="514"/>
  <c r="EC11" i="514"/>
  <c r="EC30" i="514" s="1"/>
  <c r="ED11" i="514"/>
  <c r="EE11" i="514"/>
  <c r="EF11" i="514"/>
  <c r="EG11" i="514"/>
  <c r="EH11" i="514"/>
  <c r="EI11" i="514"/>
  <c r="EI30" i="514" s="1"/>
  <c r="EJ11" i="514"/>
  <c r="C12" i="514"/>
  <c r="D12" i="514"/>
  <c r="D70" i="514" s="1"/>
  <c r="E12" i="514"/>
  <c r="E70" i="514" s="1"/>
  <c r="E90" i="514" s="1"/>
  <c r="I12" i="514"/>
  <c r="I70" i="514" s="1"/>
  <c r="I90" i="514" s="1"/>
  <c r="K12" i="514"/>
  <c r="K31" i="514" s="1"/>
  <c r="M12" i="514"/>
  <c r="M70" i="514" s="1"/>
  <c r="M90" i="514" s="1"/>
  <c r="N12" i="514"/>
  <c r="Q12" i="514"/>
  <c r="R12" i="514"/>
  <c r="T12" i="514"/>
  <c r="S12" i="514" s="1"/>
  <c r="U12" i="514"/>
  <c r="U31" i="514" s="1"/>
  <c r="AG12" i="514"/>
  <c r="H12" i="514" s="1"/>
  <c r="AH12" i="514"/>
  <c r="AI12" i="514"/>
  <c r="AJ12" i="514"/>
  <c r="L12" i="514" s="1"/>
  <c r="AK12" i="514"/>
  <c r="AL12" i="514"/>
  <c r="AM12" i="514"/>
  <c r="P12" i="514" s="1"/>
  <c r="AN12" i="514"/>
  <c r="AN31" i="514" s="1"/>
  <c r="AO12" i="514"/>
  <c r="AP12" i="514"/>
  <c r="AQ12" i="514"/>
  <c r="AR12" i="514"/>
  <c r="V12" i="514" s="1"/>
  <c r="V31" i="514" s="1"/>
  <c r="AS12" i="514"/>
  <c r="AT12" i="514"/>
  <c r="AU12" i="514"/>
  <c r="AV12" i="514"/>
  <c r="AV31" i="514" s="1"/>
  <c r="AW12" i="514"/>
  <c r="AX12" i="514"/>
  <c r="AY12" i="514"/>
  <c r="AZ12" i="514"/>
  <c r="BA12" i="514"/>
  <c r="BB12" i="514"/>
  <c r="BC12" i="514"/>
  <c r="BD12" i="514"/>
  <c r="BD31" i="514" s="1"/>
  <c r="BE12" i="514"/>
  <c r="BF12" i="514"/>
  <c r="BG12" i="514"/>
  <c r="BH12" i="514"/>
  <c r="BI12" i="514"/>
  <c r="BJ12" i="514"/>
  <c r="BK12" i="514"/>
  <c r="BL12" i="514"/>
  <c r="BL31" i="514" s="1"/>
  <c r="BM12" i="514"/>
  <c r="BN12" i="514"/>
  <c r="BO12" i="514"/>
  <c r="BP12" i="514"/>
  <c r="BQ12" i="514"/>
  <c r="BR12" i="514"/>
  <c r="BS12" i="514"/>
  <c r="BT12" i="514"/>
  <c r="BT31" i="514" s="1"/>
  <c r="BU12" i="514"/>
  <c r="BV12" i="514"/>
  <c r="BW12" i="514"/>
  <c r="BX12" i="514"/>
  <c r="BY12" i="514"/>
  <c r="BZ12" i="514"/>
  <c r="CA12" i="514"/>
  <c r="CB12" i="514"/>
  <c r="CB31" i="514" s="1"/>
  <c r="CC12" i="514"/>
  <c r="CD12" i="514"/>
  <c r="CE12" i="514"/>
  <c r="CF12" i="514"/>
  <c r="CG12" i="514"/>
  <c r="CH12" i="514"/>
  <c r="CI12" i="514"/>
  <c r="CJ12" i="514"/>
  <c r="CJ31" i="514" s="1"/>
  <c r="CK12" i="514"/>
  <c r="CL12" i="514"/>
  <c r="CM12" i="514"/>
  <c r="CN12" i="514"/>
  <c r="CO12" i="514"/>
  <c r="CP12" i="514"/>
  <c r="CQ12" i="514"/>
  <c r="CQ31" i="514" s="1"/>
  <c r="CR12" i="514"/>
  <c r="CR31" i="514" s="1"/>
  <c r="CS12" i="514"/>
  <c r="CT12" i="514"/>
  <c r="CU12" i="514"/>
  <c r="CV12" i="514"/>
  <c r="CW12" i="514"/>
  <c r="CX12" i="514"/>
  <c r="CY12" i="514"/>
  <c r="CZ12" i="514"/>
  <c r="CZ31" i="514" s="1"/>
  <c r="DA12" i="514"/>
  <c r="DB12" i="514"/>
  <c r="DC12" i="514"/>
  <c r="DD12" i="514"/>
  <c r="DE12" i="514"/>
  <c r="DF12" i="514"/>
  <c r="DG12" i="514"/>
  <c r="DH12" i="514"/>
  <c r="DH31" i="514" s="1"/>
  <c r="DI12" i="514"/>
  <c r="DJ12" i="514"/>
  <c r="DK12" i="514"/>
  <c r="DL12" i="514"/>
  <c r="DM12" i="514"/>
  <c r="DN12" i="514"/>
  <c r="DO12" i="514"/>
  <c r="DP12" i="514"/>
  <c r="DP31" i="514" s="1"/>
  <c r="DQ12" i="514"/>
  <c r="DR12" i="514"/>
  <c r="DS12" i="514"/>
  <c r="DT12" i="514"/>
  <c r="DU12" i="514"/>
  <c r="DV12" i="514"/>
  <c r="DW12" i="514"/>
  <c r="DX12" i="514"/>
  <c r="DX31" i="514" s="1"/>
  <c r="DY12" i="514"/>
  <c r="DZ12" i="514"/>
  <c r="EA12" i="514"/>
  <c r="EB12" i="514"/>
  <c r="EC12" i="514"/>
  <c r="ED12" i="514"/>
  <c r="EE12" i="514"/>
  <c r="EF12" i="514"/>
  <c r="EF31" i="514" s="1"/>
  <c r="EG12" i="514"/>
  <c r="EH12" i="514"/>
  <c r="EI12" i="514"/>
  <c r="EJ12" i="514"/>
  <c r="C13" i="514"/>
  <c r="D13" i="514"/>
  <c r="E13" i="514"/>
  <c r="E71" i="514" s="1"/>
  <c r="F13" i="514"/>
  <c r="F32" i="514" s="1"/>
  <c r="J13" i="514"/>
  <c r="J32" i="514" s="1"/>
  <c r="K13" i="514"/>
  <c r="L13" i="514"/>
  <c r="L32" i="514" s="1"/>
  <c r="M13" i="514"/>
  <c r="M32" i="514" s="1"/>
  <c r="O13" i="514"/>
  <c r="T13" i="514"/>
  <c r="U13" i="514"/>
  <c r="V13" i="514"/>
  <c r="AG13" i="514"/>
  <c r="AH13" i="514"/>
  <c r="I13" i="514" s="1"/>
  <c r="I32" i="514" s="1"/>
  <c r="AI13" i="514"/>
  <c r="AJ13" i="514"/>
  <c r="AK13" i="514"/>
  <c r="AK32" i="514" s="1"/>
  <c r="AL13" i="514"/>
  <c r="AL32" i="514" s="1"/>
  <c r="AM13" i="514"/>
  <c r="P13" i="514" s="1"/>
  <c r="AN13" i="514"/>
  <c r="Q13" i="514" s="1"/>
  <c r="Q32" i="514" s="1"/>
  <c r="AO13" i="514"/>
  <c r="AO32" i="514" s="1"/>
  <c r="AP13" i="514"/>
  <c r="AQ13" i="514"/>
  <c r="AR13" i="514"/>
  <c r="AS13" i="514"/>
  <c r="AT13" i="514"/>
  <c r="AT32" i="514" s="1"/>
  <c r="AU13" i="514"/>
  <c r="AU32" i="514" s="1"/>
  <c r="AV13" i="514"/>
  <c r="AW13" i="514"/>
  <c r="AW32" i="514" s="1"/>
  <c r="AX13" i="514"/>
  <c r="AY13" i="514"/>
  <c r="AZ13" i="514"/>
  <c r="BA13" i="514"/>
  <c r="BB13" i="514"/>
  <c r="BC13" i="514"/>
  <c r="BC32" i="514" s="1"/>
  <c r="BD13" i="514"/>
  <c r="BE13" i="514"/>
  <c r="BE32" i="514" s="1"/>
  <c r="BF13" i="514"/>
  <c r="BG13" i="514"/>
  <c r="BH13" i="514"/>
  <c r="BI13" i="514"/>
  <c r="BJ13" i="514"/>
  <c r="BK13" i="514"/>
  <c r="BL13" i="514"/>
  <c r="BL32" i="514" s="1"/>
  <c r="BM13" i="514"/>
  <c r="BM32" i="514" s="1"/>
  <c r="BN13" i="514"/>
  <c r="BO13" i="514"/>
  <c r="BP13" i="514"/>
  <c r="BQ13" i="514"/>
  <c r="BR13" i="514"/>
  <c r="BS13" i="514"/>
  <c r="BT13" i="514"/>
  <c r="BU13" i="514"/>
  <c r="BU32" i="514" s="1"/>
  <c r="BV13" i="514"/>
  <c r="BW13" i="514"/>
  <c r="BX13" i="514"/>
  <c r="BY13" i="514"/>
  <c r="BZ13" i="514"/>
  <c r="CA13" i="514"/>
  <c r="CB13" i="514"/>
  <c r="CC13" i="514"/>
  <c r="CC32" i="514" s="1"/>
  <c r="CD13" i="514"/>
  <c r="CE13" i="514"/>
  <c r="CF13" i="514"/>
  <c r="CG13" i="514"/>
  <c r="CH13" i="514"/>
  <c r="CI13" i="514"/>
  <c r="CJ13" i="514"/>
  <c r="CK13" i="514"/>
  <c r="CK32" i="514" s="1"/>
  <c r="CL13" i="514"/>
  <c r="CM13" i="514"/>
  <c r="CN13" i="514"/>
  <c r="CO13" i="514"/>
  <c r="CO32" i="514" s="1"/>
  <c r="CP13" i="514"/>
  <c r="CQ13" i="514"/>
  <c r="CR13" i="514"/>
  <c r="CS13" i="514"/>
  <c r="CS32" i="514" s="1"/>
  <c r="CT13" i="514"/>
  <c r="CU13" i="514"/>
  <c r="CV13" i="514"/>
  <c r="CW13" i="514"/>
  <c r="CW32" i="514" s="1"/>
  <c r="CX13" i="514"/>
  <c r="CX32" i="514" s="1"/>
  <c r="CY13" i="514"/>
  <c r="CZ13" i="514"/>
  <c r="DA13" i="514"/>
  <c r="DA32" i="514" s="1"/>
  <c r="DB13" i="514"/>
  <c r="DC13" i="514"/>
  <c r="DD13" i="514"/>
  <c r="DE13" i="514"/>
  <c r="DF13" i="514"/>
  <c r="DF32" i="514" s="1"/>
  <c r="DG13" i="514"/>
  <c r="DG32" i="514" s="1"/>
  <c r="DH13" i="514"/>
  <c r="DI13" i="514"/>
  <c r="DI32" i="514" s="1"/>
  <c r="DJ13" i="514"/>
  <c r="DK13" i="514"/>
  <c r="DL13" i="514"/>
  <c r="DM13" i="514"/>
  <c r="DN13" i="514"/>
  <c r="DO13" i="514"/>
  <c r="DO32" i="514" s="1"/>
  <c r="DP13" i="514"/>
  <c r="DQ13" i="514"/>
  <c r="DQ32" i="514" s="1"/>
  <c r="DR13" i="514"/>
  <c r="DS13" i="514"/>
  <c r="DT13" i="514"/>
  <c r="DU13" i="514"/>
  <c r="DV13" i="514"/>
  <c r="DW13" i="514"/>
  <c r="DX13" i="514"/>
  <c r="DX32" i="514" s="1"/>
  <c r="DY13" i="514"/>
  <c r="DY32" i="514" s="1"/>
  <c r="DZ13" i="514"/>
  <c r="EA13" i="514"/>
  <c r="EB13" i="514"/>
  <c r="EC13" i="514"/>
  <c r="ED13" i="514"/>
  <c r="EE13" i="514"/>
  <c r="EF13" i="514"/>
  <c r="EG13" i="514"/>
  <c r="EG32" i="514" s="1"/>
  <c r="EH13" i="514"/>
  <c r="EI13" i="514"/>
  <c r="EJ13" i="514"/>
  <c r="C14" i="514"/>
  <c r="D14" i="514"/>
  <c r="E14" i="514"/>
  <c r="G14" i="514"/>
  <c r="G33" i="514" s="1"/>
  <c r="L14" i="514"/>
  <c r="L72" i="514" s="1"/>
  <c r="M14" i="514"/>
  <c r="M33" i="514" s="1"/>
  <c r="N14" i="514"/>
  <c r="N72" i="514" s="1"/>
  <c r="N92" i="514" s="1"/>
  <c r="U14" i="514"/>
  <c r="V14" i="514"/>
  <c r="AG14" i="514"/>
  <c r="H14" i="514" s="1"/>
  <c r="AH14" i="514"/>
  <c r="I14" i="514" s="1"/>
  <c r="I33" i="514" s="1"/>
  <c r="AI14" i="514"/>
  <c r="K14" i="514" s="1"/>
  <c r="AJ14" i="514"/>
  <c r="AK14" i="514"/>
  <c r="AL14" i="514"/>
  <c r="AL33" i="514" s="1"/>
  <c r="AM14" i="514"/>
  <c r="AN14" i="514"/>
  <c r="AO14" i="514"/>
  <c r="R14" i="514" s="1"/>
  <c r="R33" i="514" s="1"/>
  <c r="AP14" i="514"/>
  <c r="T14" i="514" s="1"/>
  <c r="AQ14" i="514"/>
  <c r="AR14" i="514"/>
  <c r="AS14" i="514"/>
  <c r="AT14" i="514"/>
  <c r="AT33" i="514" s="1"/>
  <c r="AU14" i="514"/>
  <c r="AU33" i="514" s="1"/>
  <c r="AV14" i="514"/>
  <c r="AV33" i="514" s="1"/>
  <c r="AW14" i="514"/>
  <c r="AX14" i="514"/>
  <c r="AY14" i="514"/>
  <c r="AZ14" i="514"/>
  <c r="BA14" i="514"/>
  <c r="BB14" i="514"/>
  <c r="BB33" i="514" s="1"/>
  <c r="BC14" i="514"/>
  <c r="BC33" i="514" s="1"/>
  <c r="BD14" i="514"/>
  <c r="BD33" i="514" s="1"/>
  <c r="BE14" i="514"/>
  <c r="BF14" i="514"/>
  <c r="BG14" i="514"/>
  <c r="BH14" i="514"/>
  <c r="BI14" i="514"/>
  <c r="BJ14" i="514"/>
  <c r="BK14" i="514"/>
  <c r="BK33" i="514" s="1"/>
  <c r="BL14" i="514"/>
  <c r="BL33" i="514" s="1"/>
  <c r="BM14" i="514"/>
  <c r="BN14" i="514"/>
  <c r="BO14" i="514"/>
  <c r="BP14" i="514"/>
  <c r="BQ14" i="514"/>
  <c r="BR14" i="514"/>
  <c r="BR33" i="514" s="1"/>
  <c r="BS14" i="514"/>
  <c r="BS33" i="514" s="1"/>
  <c r="BT14" i="514"/>
  <c r="BT33" i="514" s="1"/>
  <c r="BU14" i="514"/>
  <c r="BV14" i="514"/>
  <c r="BV33" i="514" s="1"/>
  <c r="BW14" i="514"/>
  <c r="BX14" i="514"/>
  <c r="BY14" i="514"/>
  <c r="BZ14" i="514"/>
  <c r="BZ33" i="514" s="1"/>
  <c r="CA14" i="514"/>
  <c r="CA33" i="514" s="1"/>
  <c r="CB14" i="514"/>
  <c r="CB33" i="514" s="1"/>
  <c r="CC14" i="514"/>
  <c r="CD14" i="514"/>
  <c r="CD33" i="514" s="1"/>
  <c r="CE14" i="514"/>
  <c r="CF14" i="514"/>
  <c r="CG14" i="514"/>
  <c r="CH14" i="514"/>
  <c r="CH33" i="514" s="1"/>
  <c r="CI14" i="514"/>
  <c r="CJ14" i="514"/>
  <c r="CJ33" i="514" s="1"/>
  <c r="CK14" i="514"/>
  <c r="CL14" i="514"/>
  <c r="CM14" i="514"/>
  <c r="CN14" i="514"/>
  <c r="CO14" i="514"/>
  <c r="CP14" i="514"/>
  <c r="CQ14" i="514"/>
  <c r="CQ33" i="514" s="1"/>
  <c r="CR14" i="514"/>
  <c r="CR33" i="514" s="1"/>
  <c r="CS14" i="514"/>
  <c r="CT14" i="514"/>
  <c r="CU14" i="514"/>
  <c r="CV14" i="514"/>
  <c r="CW14" i="514"/>
  <c r="CX14" i="514"/>
  <c r="CY14" i="514"/>
  <c r="CZ14" i="514"/>
  <c r="CZ33" i="514" s="1"/>
  <c r="DA14" i="514"/>
  <c r="DB14" i="514"/>
  <c r="DC14" i="514"/>
  <c r="DD14" i="514"/>
  <c r="DE14" i="514"/>
  <c r="DF14" i="514"/>
  <c r="DF33" i="514" s="1"/>
  <c r="DG14" i="514"/>
  <c r="DG33" i="514" s="1"/>
  <c r="DH14" i="514"/>
  <c r="DH33" i="514" s="1"/>
  <c r="DI14" i="514"/>
  <c r="DJ14" i="514"/>
  <c r="DK14" i="514"/>
  <c r="DL14" i="514"/>
  <c r="DM14" i="514"/>
  <c r="DN14" i="514"/>
  <c r="DN33" i="514" s="1"/>
  <c r="DO14" i="514"/>
  <c r="DO33" i="514" s="1"/>
  <c r="DP14" i="514"/>
  <c r="DP33" i="514" s="1"/>
  <c r="DQ14" i="514"/>
  <c r="DR14" i="514"/>
  <c r="DR33" i="514" s="1"/>
  <c r="DS14" i="514"/>
  <c r="DT14" i="514"/>
  <c r="DU14" i="514"/>
  <c r="DV14" i="514"/>
  <c r="DW14" i="514"/>
  <c r="DW33" i="514" s="1"/>
  <c r="DX14" i="514"/>
  <c r="DX33" i="514" s="1"/>
  <c r="DY14" i="514"/>
  <c r="DZ14" i="514"/>
  <c r="EA14" i="514"/>
  <c r="EB14" i="514"/>
  <c r="EC14" i="514"/>
  <c r="ED14" i="514"/>
  <c r="EE14" i="514"/>
  <c r="EF14" i="514"/>
  <c r="EF33" i="514" s="1"/>
  <c r="EG14" i="514"/>
  <c r="EH14" i="514"/>
  <c r="EH33" i="514" s="1"/>
  <c r="EI14" i="514"/>
  <c r="EJ14" i="514"/>
  <c r="C15" i="514"/>
  <c r="D15" i="514"/>
  <c r="E15" i="514"/>
  <c r="F15" i="514"/>
  <c r="F34" i="514" s="1"/>
  <c r="I15" i="514"/>
  <c r="M15" i="514"/>
  <c r="N15" i="514"/>
  <c r="T15" i="514"/>
  <c r="V15" i="514"/>
  <c r="V34" i="514" s="1"/>
  <c r="AG15" i="514"/>
  <c r="H15" i="514" s="1"/>
  <c r="H73" i="514" s="1"/>
  <c r="AH15" i="514"/>
  <c r="AI15" i="514"/>
  <c r="K15" i="514" s="1"/>
  <c r="AJ15" i="514"/>
  <c r="AK15" i="514"/>
  <c r="AL15" i="514"/>
  <c r="AM15" i="514"/>
  <c r="AN15" i="514"/>
  <c r="Q15" i="514" s="1"/>
  <c r="AO15" i="514"/>
  <c r="R15" i="514" s="1"/>
  <c r="R34" i="514" s="1"/>
  <c r="AP15" i="514"/>
  <c r="AQ15" i="514"/>
  <c r="U15" i="514" s="1"/>
  <c r="U34" i="514" s="1"/>
  <c r="AR15" i="514"/>
  <c r="AR34" i="514" s="1"/>
  <c r="AS15" i="514"/>
  <c r="AT15" i="514"/>
  <c r="AU15" i="514"/>
  <c r="AU34" i="514" s="1"/>
  <c r="AV15" i="514"/>
  <c r="AW15" i="514"/>
  <c r="AW34" i="514" s="1"/>
  <c r="AX15" i="514"/>
  <c r="AY15" i="514"/>
  <c r="AZ15" i="514"/>
  <c r="BA15" i="514"/>
  <c r="BB15" i="514"/>
  <c r="BC15" i="514"/>
  <c r="BC34" i="514" s="1"/>
  <c r="BD15" i="514"/>
  <c r="BE15" i="514"/>
  <c r="BF15" i="514"/>
  <c r="BF34" i="514" s="1"/>
  <c r="Y15" i="514" s="1"/>
  <c r="BG15" i="514"/>
  <c r="BH15" i="514"/>
  <c r="BI15" i="514"/>
  <c r="BJ15" i="514"/>
  <c r="BK15" i="514"/>
  <c r="BK34" i="514" s="1"/>
  <c r="BL15" i="514"/>
  <c r="BM15" i="514"/>
  <c r="BN15" i="514"/>
  <c r="BO15" i="514"/>
  <c r="BP15" i="514"/>
  <c r="BQ15" i="514"/>
  <c r="BR15" i="514"/>
  <c r="BS15" i="514"/>
  <c r="BS34" i="514" s="1"/>
  <c r="BT15" i="514"/>
  <c r="BU15" i="514"/>
  <c r="BU34" i="514" s="1"/>
  <c r="BV15" i="514"/>
  <c r="BW15" i="514"/>
  <c r="BX15" i="514"/>
  <c r="BX34" i="514" s="1"/>
  <c r="BY15" i="514"/>
  <c r="BZ15" i="514"/>
  <c r="CA15" i="514"/>
  <c r="CA34" i="514" s="1"/>
  <c r="CB15" i="514"/>
  <c r="CC15" i="514"/>
  <c r="CC34" i="514" s="1"/>
  <c r="CD15" i="514"/>
  <c r="CD34" i="514" s="1"/>
  <c r="CE15" i="514"/>
  <c r="CF15" i="514"/>
  <c r="CG15" i="514"/>
  <c r="CH15" i="514"/>
  <c r="CI15" i="514"/>
  <c r="CI34" i="514" s="1"/>
  <c r="CJ15" i="514"/>
  <c r="CK15" i="514"/>
  <c r="CK34" i="514" s="1"/>
  <c r="CL15" i="514"/>
  <c r="CL34" i="514" s="1"/>
  <c r="CM15" i="514"/>
  <c r="CN15" i="514"/>
  <c r="CO15" i="514"/>
  <c r="CP15" i="514"/>
  <c r="CQ15" i="514"/>
  <c r="CQ34" i="514" s="1"/>
  <c r="CR15" i="514"/>
  <c r="CS15" i="514"/>
  <c r="CT15" i="514"/>
  <c r="CU15" i="514"/>
  <c r="CU34" i="514" s="1"/>
  <c r="CV15" i="514"/>
  <c r="CV34" i="514" s="1"/>
  <c r="CW15" i="514"/>
  <c r="CX15" i="514"/>
  <c r="CY15" i="514"/>
  <c r="CY34" i="514" s="1"/>
  <c r="CZ15" i="514"/>
  <c r="DA15" i="514"/>
  <c r="DB15" i="514"/>
  <c r="DC15" i="514"/>
  <c r="DD15" i="514"/>
  <c r="DD34" i="514" s="1"/>
  <c r="DE15" i="514"/>
  <c r="DF15" i="514"/>
  <c r="DG15" i="514"/>
  <c r="DG34" i="514" s="1"/>
  <c r="DH15" i="514"/>
  <c r="DI15" i="514"/>
  <c r="DJ15" i="514"/>
  <c r="DK15" i="514"/>
  <c r="DL15" i="514"/>
  <c r="DM15" i="514"/>
  <c r="DN15" i="514"/>
  <c r="DO15" i="514"/>
  <c r="DO34" i="514" s="1"/>
  <c r="DP15" i="514"/>
  <c r="DQ15" i="514"/>
  <c r="DQ34" i="514" s="1"/>
  <c r="DR15" i="514"/>
  <c r="DS15" i="514"/>
  <c r="DT15" i="514"/>
  <c r="DU15" i="514"/>
  <c r="DV15" i="514"/>
  <c r="DW15" i="514"/>
  <c r="DW34" i="514" s="1"/>
  <c r="DX15" i="514"/>
  <c r="DY15" i="514"/>
  <c r="DZ15" i="514"/>
  <c r="DZ34" i="514" s="1"/>
  <c r="AB15" i="514" s="1"/>
  <c r="EA15" i="514"/>
  <c r="EB15" i="514"/>
  <c r="EC15" i="514"/>
  <c r="ED15" i="514"/>
  <c r="EE15" i="514"/>
  <c r="EE34" i="514" s="1"/>
  <c r="EF15" i="514"/>
  <c r="EG15" i="514"/>
  <c r="EG34" i="514" s="1"/>
  <c r="EH15" i="514"/>
  <c r="EI15" i="514"/>
  <c r="EJ15" i="514"/>
  <c r="EJ34" i="514" s="1"/>
  <c r="C18" i="514"/>
  <c r="D18" i="514"/>
  <c r="E18" i="514"/>
  <c r="H18" i="514"/>
  <c r="H37" i="514" s="1"/>
  <c r="N18" i="514"/>
  <c r="P18" i="514"/>
  <c r="Q18" i="514"/>
  <c r="R18" i="514"/>
  <c r="R37" i="514" s="1"/>
  <c r="AG18" i="514"/>
  <c r="AH18" i="514"/>
  <c r="AH37" i="514" s="1"/>
  <c r="AI18" i="514"/>
  <c r="AJ18" i="514"/>
  <c r="L18" i="514" s="1"/>
  <c r="L37" i="514" s="1"/>
  <c r="AK18" i="514"/>
  <c r="AL18" i="514"/>
  <c r="AM18" i="514"/>
  <c r="AN18" i="514"/>
  <c r="AO18" i="514"/>
  <c r="AP18" i="514"/>
  <c r="AQ18" i="514"/>
  <c r="AQ37" i="514" s="1"/>
  <c r="AR18" i="514"/>
  <c r="V18" i="514" s="1"/>
  <c r="AS18" i="514"/>
  <c r="AS37" i="514" s="1"/>
  <c r="AT18" i="514"/>
  <c r="AU18" i="514"/>
  <c r="AV18" i="514"/>
  <c r="AW18" i="514"/>
  <c r="AX18" i="514"/>
  <c r="AX37" i="514" s="1"/>
  <c r="AY18" i="514"/>
  <c r="AY37" i="514" s="1"/>
  <c r="AZ18" i="514"/>
  <c r="BA18" i="514"/>
  <c r="BA37" i="514" s="1"/>
  <c r="BB18" i="514"/>
  <c r="BC18" i="514"/>
  <c r="BD18" i="514"/>
  <c r="BD37" i="514" s="1"/>
  <c r="BE18" i="514"/>
  <c r="BF18" i="514"/>
  <c r="BF37" i="514" s="1"/>
  <c r="BG18" i="514"/>
  <c r="BG37" i="514" s="1"/>
  <c r="BH18" i="514"/>
  <c r="BI18" i="514"/>
  <c r="BI37" i="514" s="1"/>
  <c r="BJ18" i="514"/>
  <c r="BK18" i="514"/>
  <c r="BL18" i="514"/>
  <c r="BM18" i="514"/>
  <c r="BN18" i="514"/>
  <c r="BN37" i="514" s="1"/>
  <c r="BO18" i="514"/>
  <c r="BO37" i="514" s="1"/>
  <c r="BP18" i="514"/>
  <c r="BQ18" i="514"/>
  <c r="BQ37" i="514" s="1"/>
  <c r="BR18" i="514"/>
  <c r="BS18" i="514"/>
  <c r="BT18" i="514"/>
  <c r="BU18" i="514"/>
  <c r="BV18" i="514"/>
  <c r="BV37" i="514" s="1"/>
  <c r="BW18" i="514"/>
  <c r="BW37" i="514" s="1"/>
  <c r="BX18" i="514"/>
  <c r="BY18" i="514"/>
  <c r="BY37" i="514" s="1"/>
  <c r="BZ18" i="514"/>
  <c r="CA18" i="514"/>
  <c r="CB18" i="514"/>
  <c r="CC18" i="514"/>
  <c r="CD18" i="514"/>
  <c r="CD37" i="514" s="1"/>
  <c r="CE18" i="514"/>
  <c r="CE37" i="514" s="1"/>
  <c r="CF18" i="514"/>
  <c r="CG18" i="514"/>
  <c r="CG37" i="514" s="1"/>
  <c r="CH18" i="514"/>
  <c r="CI18" i="514"/>
  <c r="CJ18" i="514"/>
  <c r="CJ37" i="514" s="1"/>
  <c r="CK18" i="514"/>
  <c r="CL18" i="514"/>
  <c r="CL37" i="514" s="1"/>
  <c r="CM18" i="514"/>
  <c r="CM37" i="514" s="1"/>
  <c r="CN18" i="514"/>
  <c r="CO18" i="514"/>
  <c r="CP18" i="514"/>
  <c r="CQ18" i="514"/>
  <c r="CR18" i="514"/>
  <c r="CS18" i="514"/>
  <c r="CT18" i="514"/>
  <c r="CT37" i="514" s="1"/>
  <c r="CU18" i="514"/>
  <c r="CU37" i="514" s="1"/>
  <c r="CV18" i="514"/>
  <c r="CW18" i="514"/>
  <c r="CW37" i="514" s="1"/>
  <c r="CX18" i="514"/>
  <c r="CY18" i="514"/>
  <c r="CZ18" i="514"/>
  <c r="DA18" i="514"/>
  <c r="DB18" i="514"/>
  <c r="DB37" i="514" s="1"/>
  <c r="DC18" i="514"/>
  <c r="DC37" i="514" s="1"/>
  <c r="DD18" i="514"/>
  <c r="DD37" i="514" s="1"/>
  <c r="DE18" i="514"/>
  <c r="DE37" i="514" s="1"/>
  <c r="DF18" i="514"/>
  <c r="DG18" i="514"/>
  <c r="DH18" i="514"/>
  <c r="DI18" i="514"/>
  <c r="DJ18" i="514"/>
  <c r="DJ37" i="514" s="1"/>
  <c r="DK18" i="514"/>
  <c r="DK37" i="514" s="1"/>
  <c r="DL18" i="514"/>
  <c r="DM18" i="514"/>
  <c r="DN18" i="514"/>
  <c r="DO18" i="514"/>
  <c r="DP18" i="514"/>
  <c r="DP37" i="514" s="1"/>
  <c r="DQ18" i="514"/>
  <c r="DR18" i="514"/>
  <c r="DR37" i="514" s="1"/>
  <c r="DS18" i="514"/>
  <c r="DS37" i="514" s="1"/>
  <c r="DT18" i="514"/>
  <c r="DT37" i="514" s="1"/>
  <c r="DU18" i="514"/>
  <c r="DU37" i="514" s="1"/>
  <c r="DV18" i="514"/>
  <c r="DW18" i="514"/>
  <c r="DX18" i="514"/>
  <c r="DY18" i="514"/>
  <c r="DZ18" i="514"/>
  <c r="DZ37" i="514" s="1"/>
  <c r="EA18" i="514"/>
  <c r="EA37" i="514" s="1"/>
  <c r="EB18" i="514"/>
  <c r="EB37" i="514" s="1"/>
  <c r="EC18" i="514"/>
  <c r="EC37" i="514" s="1"/>
  <c r="ED18" i="514"/>
  <c r="EE18" i="514"/>
  <c r="EF18" i="514"/>
  <c r="EG18" i="514"/>
  <c r="EH18" i="514"/>
  <c r="EH37" i="514" s="1"/>
  <c r="EI18" i="514"/>
  <c r="EI37" i="514" s="1"/>
  <c r="EJ18" i="514"/>
  <c r="EJ37" i="514" s="1"/>
  <c r="C28" i="514"/>
  <c r="D28" i="514"/>
  <c r="E28" i="514"/>
  <c r="H28" i="514"/>
  <c r="I28" i="514"/>
  <c r="K28" i="514"/>
  <c r="N28" i="514"/>
  <c r="O28" i="514"/>
  <c r="P28" i="514"/>
  <c r="Q28" i="514"/>
  <c r="AG28" i="514"/>
  <c r="AH28" i="514"/>
  <c r="AK28" i="514"/>
  <c r="AL28" i="514"/>
  <c r="AM28" i="514"/>
  <c r="AN28" i="514"/>
  <c r="AO28" i="514"/>
  <c r="AP28" i="514"/>
  <c r="AS28" i="514"/>
  <c r="X9" i="514" s="1"/>
  <c r="AT28" i="514"/>
  <c r="AU28" i="514"/>
  <c r="AV28" i="514"/>
  <c r="AW28" i="514"/>
  <c r="AX28" i="514"/>
  <c r="BA28" i="514"/>
  <c r="BB28" i="514"/>
  <c r="BC28" i="514"/>
  <c r="BD28" i="514"/>
  <c r="BE28" i="514"/>
  <c r="BF28" i="514"/>
  <c r="BI28" i="514"/>
  <c r="BJ28" i="514"/>
  <c r="BK28" i="514"/>
  <c r="BL28" i="514"/>
  <c r="BM28" i="514"/>
  <c r="BN28" i="514"/>
  <c r="BQ28" i="514"/>
  <c r="Z9" i="514" s="1"/>
  <c r="Z28" i="514" s="1"/>
  <c r="BR28" i="514"/>
  <c r="BS28" i="514"/>
  <c r="BT28" i="514"/>
  <c r="BU28" i="514"/>
  <c r="BV28" i="514"/>
  <c r="BY28" i="514"/>
  <c r="BZ28" i="514"/>
  <c r="CA28" i="514"/>
  <c r="CB28" i="514"/>
  <c r="CC28" i="514"/>
  <c r="CD28" i="514"/>
  <c r="CG28" i="514"/>
  <c r="CH28" i="514"/>
  <c r="CI28" i="514"/>
  <c r="CJ28" i="514"/>
  <c r="CK28" i="514"/>
  <c r="CL28" i="514"/>
  <c r="CO28" i="514"/>
  <c r="CP28" i="514"/>
  <c r="CQ28" i="514"/>
  <c r="CR28" i="514"/>
  <c r="CS28" i="514"/>
  <c r="CT28" i="514"/>
  <c r="CW28" i="514"/>
  <c r="CX28" i="514"/>
  <c r="CY28" i="514"/>
  <c r="CZ28" i="514"/>
  <c r="DA28" i="514"/>
  <c r="DB28" i="514"/>
  <c r="DE28" i="514"/>
  <c r="DF28" i="514"/>
  <c r="DG28" i="514"/>
  <c r="DH28" i="514"/>
  <c r="DI28" i="514"/>
  <c r="DJ28" i="514"/>
  <c r="DM28" i="514"/>
  <c r="DN28" i="514"/>
  <c r="DO28" i="514"/>
  <c r="DP28" i="514"/>
  <c r="DQ28" i="514"/>
  <c r="DR28" i="514"/>
  <c r="DU28" i="514"/>
  <c r="DV28" i="514"/>
  <c r="DW28" i="514"/>
  <c r="DX28" i="514"/>
  <c r="DY28" i="514"/>
  <c r="DZ28" i="514"/>
  <c r="EC28" i="514"/>
  <c r="ED28" i="514"/>
  <c r="EE28" i="514"/>
  <c r="EF28" i="514"/>
  <c r="EG28" i="514"/>
  <c r="EH28" i="514"/>
  <c r="C29" i="514"/>
  <c r="D29" i="514"/>
  <c r="E29" i="514"/>
  <c r="H29" i="514"/>
  <c r="I29" i="514"/>
  <c r="K29" i="514"/>
  <c r="L29" i="514"/>
  <c r="Q29" i="514"/>
  <c r="R29" i="514"/>
  <c r="T29" i="514"/>
  <c r="U29" i="514"/>
  <c r="AG29" i="514"/>
  <c r="AH29" i="514"/>
  <c r="AI29" i="514"/>
  <c r="AK29" i="514"/>
  <c r="AL29" i="514"/>
  <c r="AN29" i="514"/>
  <c r="AO29" i="514"/>
  <c r="AP29" i="514"/>
  <c r="AQ29" i="514"/>
  <c r="AS29" i="514"/>
  <c r="AT29" i="514"/>
  <c r="AV29" i="514"/>
  <c r="AW29" i="514"/>
  <c r="AX29" i="514"/>
  <c r="AY29" i="514"/>
  <c r="BA29" i="514"/>
  <c r="BB29" i="514"/>
  <c r="BC29" i="514"/>
  <c r="BD29" i="514"/>
  <c r="BE29" i="514"/>
  <c r="BF29" i="514"/>
  <c r="BG29" i="514"/>
  <c r="BI29" i="514"/>
  <c r="BJ29" i="514"/>
  <c r="BK29" i="514"/>
  <c r="BL29" i="514"/>
  <c r="BM29" i="514"/>
  <c r="BN29" i="514"/>
  <c r="BO29" i="514"/>
  <c r="BQ29" i="514"/>
  <c r="BR29" i="514"/>
  <c r="BS29" i="514"/>
  <c r="BT29" i="514"/>
  <c r="BU29" i="514"/>
  <c r="BV29" i="514"/>
  <c r="BW29" i="514"/>
  <c r="BZ29" i="514"/>
  <c r="CA29" i="514"/>
  <c r="CB29" i="514"/>
  <c r="CC29" i="514"/>
  <c r="CD29" i="514"/>
  <c r="CE29" i="514"/>
  <c r="CJ29" i="514"/>
  <c r="CK29" i="514"/>
  <c r="CL29" i="514"/>
  <c r="CM29" i="514"/>
  <c r="CO29" i="514"/>
  <c r="CR29" i="514"/>
  <c r="CS29" i="514"/>
  <c r="CT29" i="514"/>
  <c r="CU29" i="514"/>
  <c r="CW29" i="514"/>
  <c r="CX29" i="514"/>
  <c r="CZ29" i="514"/>
  <c r="DA29" i="514"/>
  <c r="DB29" i="514"/>
  <c r="DC29" i="514"/>
  <c r="DE29" i="514"/>
  <c r="DF29" i="514"/>
  <c r="DH29" i="514"/>
  <c r="DI29" i="514"/>
  <c r="DJ29" i="514"/>
  <c r="DK29" i="514"/>
  <c r="DM29" i="514"/>
  <c r="DN29" i="514"/>
  <c r="DP29" i="514"/>
  <c r="DQ29" i="514"/>
  <c r="DR29" i="514"/>
  <c r="DS29" i="514"/>
  <c r="DU29" i="514"/>
  <c r="DV29" i="514"/>
  <c r="DX29" i="514"/>
  <c r="DY29" i="514"/>
  <c r="DZ29" i="514"/>
  <c r="EA29" i="514"/>
  <c r="EC29" i="514"/>
  <c r="AB10" i="514" s="1"/>
  <c r="ED29" i="514"/>
  <c r="EE29" i="514"/>
  <c r="EF29" i="514"/>
  <c r="EG29" i="514"/>
  <c r="EH29" i="514"/>
  <c r="EI29" i="514"/>
  <c r="D30" i="514"/>
  <c r="E30" i="514"/>
  <c r="H30" i="514"/>
  <c r="L30" i="514"/>
  <c r="P30" i="514"/>
  <c r="R30" i="514"/>
  <c r="T30" i="514"/>
  <c r="AG30" i="514"/>
  <c r="AH30" i="514"/>
  <c r="AJ30" i="514"/>
  <c r="AL30" i="514"/>
  <c r="AM30" i="514"/>
  <c r="AN30" i="514"/>
  <c r="AO30" i="514"/>
  <c r="AP30" i="514"/>
  <c r="AR30" i="514"/>
  <c r="AT30" i="514"/>
  <c r="AV30" i="514"/>
  <c r="AW30" i="514"/>
  <c r="AX30" i="514"/>
  <c r="AZ30" i="514"/>
  <c r="BB30" i="514"/>
  <c r="BD30" i="514"/>
  <c r="BE30" i="514"/>
  <c r="BF30" i="514"/>
  <c r="BH30" i="514"/>
  <c r="BJ30" i="514"/>
  <c r="BK30" i="514"/>
  <c r="BL30" i="514"/>
  <c r="BM30" i="514"/>
  <c r="BN30" i="514"/>
  <c r="BP30" i="514"/>
  <c r="BR30" i="514"/>
  <c r="BS30" i="514"/>
  <c r="BT30" i="514"/>
  <c r="BU30" i="514"/>
  <c r="BV30" i="514"/>
  <c r="BX30" i="514"/>
  <c r="BY30" i="514"/>
  <c r="BZ30" i="514"/>
  <c r="CA30" i="514"/>
  <c r="CB30" i="514"/>
  <c r="CC30" i="514"/>
  <c r="CD30" i="514"/>
  <c r="CF30" i="514"/>
  <c r="CG30" i="514"/>
  <c r="CH30" i="514"/>
  <c r="CI30" i="514"/>
  <c r="CJ30" i="514"/>
  <c r="CK30" i="514"/>
  <c r="CL30" i="514"/>
  <c r="CN30" i="514"/>
  <c r="CP30" i="514"/>
  <c r="CQ30" i="514"/>
  <c r="CR30" i="514"/>
  <c r="CS30" i="514"/>
  <c r="CT30" i="514"/>
  <c r="CV30" i="514"/>
  <c r="CY30" i="514"/>
  <c r="CZ30" i="514"/>
  <c r="DA30" i="514"/>
  <c r="DB30" i="514"/>
  <c r="DD30" i="514"/>
  <c r="DH30" i="514"/>
  <c r="DI30" i="514"/>
  <c r="DJ30" i="514"/>
  <c r="DL30" i="514"/>
  <c r="DN30" i="514"/>
  <c r="DP30" i="514"/>
  <c r="DQ30" i="514"/>
  <c r="DR30" i="514"/>
  <c r="DT30" i="514"/>
  <c r="DV30" i="514"/>
  <c r="DW30" i="514"/>
  <c r="DX30" i="514"/>
  <c r="DY30" i="514"/>
  <c r="DZ30" i="514"/>
  <c r="EB30" i="514"/>
  <c r="AB11" i="514" s="1"/>
  <c r="ED30" i="514"/>
  <c r="EE30" i="514"/>
  <c r="EF30" i="514"/>
  <c r="EG30" i="514"/>
  <c r="EH30" i="514"/>
  <c r="EJ30" i="514"/>
  <c r="D31" i="514"/>
  <c r="E31" i="514"/>
  <c r="I31" i="514"/>
  <c r="L31" i="514"/>
  <c r="M31" i="514"/>
  <c r="S31" i="514"/>
  <c r="T31" i="514"/>
  <c r="AG31" i="514"/>
  <c r="AH31" i="514"/>
  <c r="AI31" i="514"/>
  <c r="AJ31" i="514"/>
  <c r="AK31" i="514"/>
  <c r="AL31" i="514"/>
  <c r="AM31" i="514"/>
  <c r="AO31" i="514"/>
  <c r="AP31" i="514"/>
  <c r="AQ31" i="514"/>
  <c r="AR31" i="514"/>
  <c r="AS31" i="514"/>
  <c r="AT31" i="514"/>
  <c r="AU31" i="514"/>
  <c r="AW31" i="514"/>
  <c r="AX31" i="514"/>
  <c r="AY31" i="514"/>
  <c r="AZ31" i="514"/>
  <c r="BA31" i="514"/>
  <c r="BB31" i="514"/>
  <c r="BC31" i="514"/>
  <c r="BE31" i="514"/>
  <c r="BF31" i="514"/>
  <c r="BG31" i="514"/>
  <c r="BH31" i="514"/>
  <c r="BI31" i="514"/>
  <c r="BJ31" i="514"/>
  <c r="BK31" i="514"/>
  <c r="BM31" i="514"/>
  <c r="BN31" i="514"/>
  <c r="BO31" i="514"/>
  <c r="BP31" i="514"/>
  <c r="BQ31" i="514"/>
  <c r="BR31" i="514"/>
  <c r="BS31" i="514"/>
  <c r="BU31" i="514"/>
  <c r="BV31" i="514"/>
  <c r="BW31" i="514"/>
  <c r="BX31" i="514"/>
  <c r="BY31" i="514"/>
  <c r="BZ31" i="514"/>
  <c r="CA31" i="514"/>
  <c r="CC31" i="514"/>
  <c r="CD31" i="514"/>
  <c r="CE31" i="514"/>
  <c r="CF31" i="514"/>
  <c r="CG31" i="514"/>
  <c r="CH31" i="514"/>
  <c r="CI31" i="514"/>
  <c r="CK31" i="514"/>
  <c r="CL31" i="514"/>
  <c r="CM31" i="514"/>
  <c r="CN31" i="514"/>
  <c r="CO31" i="514"/>
  <c r="CP31" i="514"/>
  <c r="CS31" i="514"/>
  <c r="CT31" i="514"/>
  <c r="CU31" i="514"/>
  <c r="CV31" i="514"/>
  <c r="CW31" i="514"/>
  <c r="CX31" i="514"/>
  <c r="CY31" i="514"/>
  <c r="DA31" i="514"/>
  <c r="DB31" i="514"/>
  <c r="DC31" i="514"/>
  <c r="DD31" i="514"/>
  <c r="DE31" i="514"/>
  <c r="DF31" i="514"/>
  <c r="DG31" i="514"/>
  <c r="DI31" i="514"/>
  <c r="DJ31" i="514"/>
  <c r="DK31" i="514"/>
  <c r="DL31" i="514"/>
  <c r="DM31" i="514"/>
  <c r="DN31" i="514"/>
  <c r="DO31" i="514"/>
  <c r="DQ31" i="514"/>
  <c r="DR31" i="514"/>
  <c r="DS31" i="514"/>
  <c r="DT31" i="514"/>
  <c r="DU31" i="514"/>
  <c r="DV31" i="514"/>
  <c r="DW31" i="514"/>
  <c r="DY31" i="514"/>
  <c r="DZ31" i="514"/>
  <c r="EA31" i="514"/>
  <c r="EB31" i="514"/>
  <c r="EC31" i="514"/>
  <c r="AB12" i="514" s="1"/>
  <c r="ED31" i="514"/>
  <c r="EE31" i="514"/>
  <c r="EG31" i="514"/>
  <c r="EH31" i="514"/>
  <c r="EI31" i="514"/>
  <c r="EJ31" i="514"/>
  <c r="C32" i="514"/>
  <c r="D32" i="514"/>
  <c r="E32" i="514"/>
  <c r="K32" i="514"/>
  <c r="O32" i="514"/>
  <c r="U32" i="514"/>
  <c r="V32" i="514"/>
  <c r="AH32" i="514"/>
  <c r="AI32" i="514"/>
  <c r="AJ32" i="514"/>
  <c r="AM32" i="514"/>
  <c r="AN32" i="514"/>
  <c r="AP32" i="514"/>
  <c r="AQ32" i="514"/>
  <c r="AR32" i="514"/>
  <c r="AS32" i="514"/>
  <c r="AV32" i="514"/>
  <c r="AX32" i="514"/>
  <c r="AY32" i="514"/>
  <c r="AZ32" i="514"/>
  <c r="BA32" i="514"/>
  <c r="BB32" i="514"/>
  <c r="BD32" i="514"/>
  <c r="BF32" i="514"/>
  <c r="BG32" i="514"/>
  <c r="BH32" i="514"/>
  <c r="BI32" i="514"/>
  <c r="BJ32" i="514"/>
  <c r="BK32" i="514"/>
  <c r="BN32" i="514"/>
  <c r="BO32" i="514"/>
  <c r="BP32" i="514"/>
  <c r="BQ32" i="514"/>
  <c r="BR32" i="514"/>
  <c r="BS32" i="514"/>
  <c r="BT32" i="514"/>
  <c r="BV32" i="514"/>
  <c r="BW32" i="514"/>
  <c r="BX32" i="514"/>
  <c r="BY32" i="514"/>
  <c r="BZ32" i="514"/>
  <c r="CA32" i="514"/>
  <c r="CB32" i="514"/>
  <c r="CD32" i="514"/>
  <c r="CE32" i="514"/>
  <c r="CF32" i="514"/>
  <c r="CG32" i="514"/>
  <c r="CH32" i="514"/>
  <c r="CI32" i="514"/>
  <c r="CJ32" i="514"/>
  <c r="CL32" i="514"/>
  <c r="CM32" i="514"/>
  <c r="CN32" i="514"/>
  <c r="CP32" i="514"/>
  <c r="CQ32" i="514"/>
  <c r="CR32" i="514"/>
  <c r="CT32" i="514"/>
  <c r="CU32" i="514"/>
  <c r="CV32" i="514"/>
  <c r="CY32" i="514"/>
  <c r="CZ32" i="514"/>
  <c r="DB32" i="514"/>
  <c r="DC32" i="514"/>
  <c r="DD32" i="514"/>
  <c r="DE32" i="514"/>
  <c r="DH32" i="514"/>
  <c r="DJ32" i="514"/>
  <c r="DK32" i="514"/>
  <c r="DL32" i="514"/>
  <c r="DM32" i="514"/>
  <c r="DN32" i="514"/>
  <c r="DP32" i="514"/>
  <c r="DR32" i="514"/>
  <c r="DS32" i="514"/>
  <c r="DT32" i="514"/>
  <c r="DU32" i="514"/>
  <c r="DV32" i="514"/>
  <c r="DW32" i="514"/>
  <c r="DZ32" i="514"/>
  <c r="EA32" i="514"/>
  <c r="EB32" i="514"/>
  <c r="EC32" i="514"/>
  <c r="ED32" i="514"/>
  <c r="EE32" i="514"/>
  <c r="EF32" i="514"/>
  <c r="EH32" i="514"/>
  <c r="EI32" i="514"/>
  <c r="EJ32" i="514"/>
  <c r="C33" i="514"/>
  <c r="D33" i="514"/>
  <c r="E33" i="514"/>
  <c r="H33" i="514"/>
  <c r="L33" i="514"/>
  <c r="N33" i="514"/>
  <c r="T33" i="514"/>
  <c r="U33" i="514"/>
  <c r="V33" i="514"/>
  <c r="AG33" i="514"/>
  <c r="AH33" i="514"/>
  <c r="AI33" i="514"/>
  <c r="AJ33" i="514"/>
  <c r="AK33" i="514"/>
  <c r="AO33" i="514"/>
  <c r="AP33" i="514"/>
  <c r="AQ33" i="514"/>
  <c r="AR33" i="514"/>
  <c r="AS33" i="514"/>
  <c r="AW33" i="514"/>
  <c r="AX33" i="514"/>
  <c r="AY33" i="514"/>
  <c r="AZ33" i="514"/>
  <c r="BA33" i="514"/>
  <c r="BE33" i="514"/>
  <c r="Y14" i="514" s="1"/>
  <c r="BF33" i="514"/>
  <c r="BG33" i="514"/>
  <c r="BH33" i="514"/>
  <c r="BI33" i="514"/>
  <c r="BJ33" i="514"/>
  <c r="BM33" i="514"/>
  <c r="BN33" i="514"/>
  <c r="BO33" i="514"/>
  <c r="BP33" i="514"/>
  <c r="BQ33" i="514"/>
  <c r="BU33" i="514"/>
  <c r="BW33" i="514"/>
  <c r="BX33" i="514"/>
  <c r="BY33" i="514"/>
  <c r="CC33" i="514"/>
  <c r="CE33" i="514"/>
  <c r="CF33" i="514"/>
  <c r="CG33" i="514"/>
  <c r="CI33" i="514"/>
  <c r="CK33" i="514"/>
  <c r="CL33" i="514"/>
  <c r="CM33" i="514"/>
  <c r="CN33" i="514"/>
  <c r="CO33" i="514"/>
  <c r="CP33" i="514"/>
  <c r="CS33" i="514"/>
  <c r="CT33" i="514"/>
  <c r="CU33" i="514"/>
  <c r="CV33" i="514"/>
  <c r="CW33" i="514"/>
  <c r="CX33" i="514"/>
  <c r="CY33" i="514"/>
  <c r="DA33" i="514"/>
  <c r="DB33" i="514"/>
  <c r="DC33" i="514"/>
  <c r="DD33" i="514"/>
  <c r="DE33" i="514"/>
  <c r="DI33" i="514"/>
  <c r="DJ33" i="514"/>
  <c r="DK33" i="514"/>
  <c r="DL33" i="514"/>
  <c r="DM33" i="514"/>
  <c r="DQ33" i="514"/>
  <c r="DS33" i="514"/>
  <c r="DT33" i="514"/>
  <c r="DU33" i="514"/>
  <c r="DV33" i="514"/>
  <c r="DY33" i="514"/>
  <c r="DZ33" i="514"/>
  <c r="EA33" i="514"/>
  <c r="EB33" i="514"/>
  <c r="EC33" i="514"/>
  <c r="ED33" i="514"/>
  <c r="AB14" i="514" s="1"/>
  <c r="EE33" i="514"/>
  <c r="EG33" i="514"/>
  <c r="EI33" i="514"/>
  <c r="EJ33" i="514"/>
  <c r="C34" i="514"/>
  <c r="M34" i="514"/>
  <c r="N34" i="514"/>
  <c r="AG34" i="514"/>
  <c r="AH34" i="514"/>
  <c r="AK34" i="514"/>
  <c r="AL34" i="514"/>
  <c r="AN34" i="514"/>
  <c r="AO34" i="514"/>
  <c r="AP34" i="514"/>
  <c r="AQ34" i="514"/>
  <c r="AS34" i="514"/>
  <c r="AT34" i="514"/>
  <c r="AV34" i="514"/>
  <c r="AX34" i="514"/>
  <c r="AY34" i="514"/>
  <c r="AZ34" i="514"/>
  <c r="BA34" i="514"/>
  <c r="BB34" i="514"/>
  <c r="BD34" i="514"/>
  <c r="BE34" i="514"/>
  <c r="BG34" i="514"/>
  <c r="BH34" i="514"/>
  <c r="BI34" i="514"/>
  <c r="BJ34" i="514"/>
  <c r="BL34" i="514"/>
  <c r="BM34" i="514"/>
  <c r="BN34" i="514"/>
  <c r="BO34" i="514"/>
  <c r="BP34" i="514"/>
  <c r="BQ34" i="514"/>
  <c r="BR34" i="514"/>
  <c r="BT34" i="514"/>
  <c r="BV34" i="514"/>
  <c r="BW34" i="514"/>
  <c r="BY34" i="514"/>
  <c r="BZ34" i="514"/>
  <c r="CB34" i="514"/>
  <c r="CE34" i="514"/>
  <c r="CF34" i="514"/>
  <c r="CG34" i="514"/>
  <c r="CH34" i="514"/>
  <c r="CJ34" i="514"/>
  <c r="CM34" i="514"/>
  <c r="CN34" i="514"/>
  <c r="CO34" i="514"/>
  <c r="CP34" i="514"/>
  <c r="CR34" i="514"/>
  <c r="CS34" i="514"/>
  <c r="CT34" i="514"/>
  <c r="CW34" i="514"/>
  <c r="CX34" i="514"/>
  <c r="CZ34" i="514"/>
  <c r="DA34" i="514"/>
  <c r="DB34" i="514"/>
  <c r="DC34" i="514"/>
  <c r="DE34" i="514"/>
  <c r="DF34" i="514"/>
  <c r="DH34" i="514"/>
  <c r="DI34" i="514"/>
  <c r="DJ34" i="514"/>
  <c r="DK34" i="514"/>
  <c r="DL34" i="514"/>
  <c r="DM34" i="514"/>
  <c r="DN34" i="514"/>
  <c r="DP34" i="514"/>
  <c r="DR34" i="514"/>
  <c r="DS34" i="514"/>
  <c r="DT34" i="514"/>
  <c r="DU34" i="514"/>
  <c r="DV34" i="514"/>
  <c r="DX34" i="514"/>
  <c r="DY34" i="514"/>
  <c r="EA34" i="514"/>
  <c r="EB34" i="514"/>
  <c r="EC34" i="514"/>
  <c r="ED34" i="514"/>
  <c r="EF34" i="514"/>
  <c r="EH34" i="514"/>
  <c r="EI34" i="514"/>
  <c r="C37" i="514"/>
  <c r="D37" i="514"/>
  <c r="N37" i="514"/>
  <c r="P37" i="514"/>
  <c r="V37" i="514"/>
  <c r="AG37" i="514"/>
  <c r="AJ37" i="514"/>
  <c r="AL37" i="514"/>
  <c r="AM37" i="514"/>
  <c r="AN37" i="514"/>
  <c r="AO37" i="514"/>
  <c r="AR37" i="514"/>
  <c r="AT37" i="514"/>
  <c r="AU37" i="514"/>
  <c r="AV37" i="514"/>
  <c r="AW37" i="514"/>
  <c r="AZ37" i="514"/>
  <c r="BB37" i="514"/>
  <c r="BC37" i="514"/>
  <c r="BE37" i="514"/>
  <c r="BH37" i="514"/>
  <c r="BJ37" i="514"/>
  <c r="BK37" i="514"/>
  <c r="BL37" i="514"/>
  <c r="BM37" i="514"/>
  <c r="BP37" i="514"/>
  <c r="BR37" i="514"/>
  <c r="BS37" i="514"/>
  <c r="BT37" i="514"/>
  <c r="BU37" i="514"/>
  <c r="BX37" i="514"/>
  <c r="BZ37" i="514"/>
  <c r="CA37" i="514"/>
  <c r="CB37" i="514"/>
  <c r="CC37" i="514"/>
  <c r="CF37" i="514"/>
  <c r="CH37" i="514"/>
  <c r="CI37" i="514"/>
  <c r="CK37" i="514"/>
  <c r="CN37" i="514"/>
  <c r="CO37" i="514"/>
  <c r="CP37" i="514"/>
  <c r="CQ37" i="514"/>
  <c r="CR37" i="514"/>
  <c r="CS37" i="514"/>
  <c r="CV37" i="514"/>
  <c r="CX37" i="514"/>
  <c r="CY37" i="514"/>
  <c r="CZ37" i="514"/>
  <c r="DA37" i="514"/>
  <c r="DF37" i="514"/>
  <c r="DG37" i="514"/>
  <c r="DH37" i="514"/>
  <c r="DI37" i="514"/>
  <c r="DL37" i="514"/>
  <c r="DM37" i="514"/>
  <c r="DN37" i="514"/>
  <c r="DO37" i="514"/>
  <c r="DQ37" i="514"/>
  <c r="DV37" i="514"/>
  <c r="DW37" i="514"/>
  <c r="DX37" i="514"/>
  <c r="DY37" i="514"/>
  <c r="ED37" i="514"/>
  <c r="EE37" i="514"/>
  <c r="EF37" i="514"/>
  <c r="EG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N66" i="514"/>
  <c r="O66" i="514"/>
  <c r="P66" i="514"/>
  <c r="Q66" i="514"/>
  <c r="S66" i="514"/>
  <c r="T66" i="514"/>
  <c r="W66" i="514"/>
  <c r="X66" i="514"/>
  <c r="Y66" i="514"/>
  <c r="Z66" i="514"/>
  <c r="AA66" i="514"/>
  <c r="AB66" i="514"/>
  <c r="D67" i="514"/>
  <c r="E67" i="514"/>
  <c r="E87" i="514" s="1"/>
  <c r="H67" i="514"/>
  <c r="I67" i="514"/>
  <c r="M67" i="514"/>
  <c r="M87" i="514" s="1"/>
  <c r="N67" i="514"/>
  <c r="N87" i="514" s="1"/>
  <c r="P67" i="514"/>
  <c r="Q67" i="514"/>
  <c r="U67" i="514"/>
  <c r="C68" i="514"/>
  <c r="D68" i="514"/>
  <c r="D88" i="514" s="1"/>
  <c r="E68" i="514"/>
  <c r="G68" i="514"/>
  <c r="H68" i="514"/>
  <c r="I68" i="514"/>
  <c r="K68" i="514"/>
  <c r="K88" i="514" s="1"/>
  <c r="L68" i="514"/>
  <c r="L88" i="514" s="1"/>
  <c r="M68" i="514"/>
  <c r="N68" i="514"/>
  <c r="Q68" i="514"/>
  <c r="T68" i="514"/>
  <c r="U68" i="514"/>
  <c r="U88" i="514" s="1"/>
  <c r="C69" i="514"/>
  <c r="D69" i="514"/>
  <c r="D89" i="514" s="1"/>
  <c r="F69" i="514"/>
  <c r="F89" i="514" s="1"/>
  <c r="H69" i="514"/>
  <c r="H89" i="514" s="1"/>
  <c r="L69" i="514"/>
  <c r="N69" i="514"/>
  <c r="P69" i="514"/>
  <c r="P89" i="514" s="1"/>
  <c r="V69" i="514"/>
  <c r="H70" i="514"/>
  <c r="H90" i="514" s="1"/>
  <c r="K70" i="514"/>
  <c r="L70" i="514"/>
  <c r="T70" i="514"/>
  <c r="T90" i="514" s="1"/>
  <c r="U70" i="514"/>
  <c r="U90" i="514" s="1"/>
  <c r="V70" i="514"/>
  <c r="V90" i="514" s="1"/>
  <c r="C71" i="514"/>
  <c r="D71" i="514"/>
  <c r="I71" i="514"/>
  <c r="I91" i="514" s="1"/>
  <c r="K71" i="514"/>
  <c r="J71" i="514" s="1"/>
  <c r="J91" i="514" s="1"/>
  <c r="L71" i="514"/>
  <c r="M71" i="514"/>
  <c r="Q71" i="514"/>
  <c r="Q91" i="514" s="1"/>
  <c r="T71" i="514"/>
  <c r="S71" i="514" s="1"/>
  <c r="S91" i="514" s="1"/>
  <c r="U71" i="514"/>
  <c r="V71" i="514"/>
  <c r="C72" i="514"/>
  <c r="C92" i="514" s="1"/>
  <c r="E72" i="514"/>
  <c r="E92" i="514" s="1"/>
  <c r="H72" i="514"/>
  <c r="H92" i="514" s="1"/>
  <c r="I72" i="514"/>
  <c r="I92" i="514" s="1"/>
  <c r="K72" i="514"/>
  <c r="J72" i="514" s="1"/>
  <c r="J92" i="514" s="1"/>
  <c r="R72" i="514"/>
  <c r="R92" i="514" s="1"/>
  <c r="U72" i="514"/>
  <c r="U92" i="514" s="1"/>
  <c r="V72" i="514"/>
  <c r="C73" i="514"/>
  <c r="K73" i="514"/>
  <c r="K93" i="514" s="1"/>
  <c r="M73" i="514"/>
  <c r="N73" i="514"/>
  <c r="N93" i="514" s="1"/>
  <c r="R73" i="514"/>
  <c r="R93" i="514" s="1"/>
  <c r="U73" i="514"/>
  <c r="V73" i="514"/>
  <c r="D87" i="514"/>
  <c r="I87" i="514"/>
  <c r="Q87" i="514"/>
  <c r="U87" i="514"/>
  <c r="E88" i="514"/>
  <c r="G88" i="514"/>
  <c r="H88" i="514"/>
  <c r="I88" i="514"/>
  <c r="M88" i="514"/>
  <c r="N88" i="514"/>
  <c r="Q88" i="514"/>
  <c r="C89" i="514"/>
  <c r="L89" i="514"/>
  <c r="N89" i="514"/>
  <c r="R89" i="514"/>
  <c r="V89" i="514"/>
  <c r="D90" i="514"/>
  <c r="L90" i="514"/>
  <c r="C91" i="514"/>
  <c r="D91" i="514"/>
  <c r="E91" i="514"/>
  <c r="K91" i="514"/>
  <c r="L91" i="514"/>
  <c r="M91" i="514"/>
  <c r="T91" i="514"/>
  <c r="U91" i="514"/>
  <c r="V91" i="514"/>
  <c r="K92" i="514"/>
  <c r="L92" i="514"/>
  <c r="V92" i="514"/>
  <c r="H93" i="514"/>
  <c r="M93" i="514"/>
  <c r="U93" i="514"/>
  <c r="V93" i="514"/>
  <c r="A106" i="514"/>
  <c r="AF30" i="4"/>
  <c r="AL31" i="4"/>
  <c r="R33" i="4"/>
  <c r="AH33" i="4"/>
  <c r="T35" i="4"/>
  <c r="AF40" i="4"/>
  <c r="AL41" i="4"/>
  <c r="R42" i="4"/>
  <c r="AH42" i="4"/>
  <c r="AH49" i="4"/>
  <c r="R28" i="4"/>
  <c r="T29" i="4"/>
  <c r="AF34" i="4"/>
  <c r="AL35" i="4"/>
  <c r="R36" i="4"/>
  <c r="AH36" i="4"/>
  <c r="T39" i="4"/>
  <c r="AF43" i="4"/>
  <c r="AL29" i="4"/>
  <c r="R30" i="4"/>
  <c r="AH30" i="4"/>
  <c r="T33" i="4"/>
  <c r="AL39" i="4"/>
  <c r="R40" i="4"/>
  <c r="AH40" i="4"/>
  <c r="T42" i="4"/>
  <c r="AF23" i="4"/>
  <c r="AH24" i="4"/>
  <c r="T28" i="4"/>
  <c r="AH29" i="4"/>
  <c r="R34" i="4"/>
  <c r="AH39" i="4"/>
  <c r="R43" i="4"/>
  <c r="AF49" i="4"/>
  <c r="AH23" i="4"/>
  <c r="AL28" i="4"/>
  <c r="T31" i="4"/>
  <c r="AH31" i="4"/>
  <c r="AF33" i="4"/>
  <c r="AD34" i="4"/>
  <c r="T41" i="4"/>
  <c r="AH41" i="4"/>
  <c r="AF42" i="4"/>
  <c r="AD43" i="4"/>
  <c r="R49" i="4"/>
  <c r="AL49" i="4"/>
  <c r="R23" i="4"/>
  <c r="AD24" i="4"/>
  <c r="AL30" i="4"/>
  <c r="Z31" i="4"/>
  <c r="V34" i="4"/>
  <c r="AF35" i="4"/>
  <c r="T36" i="4"/>
  <c r="V42" i="4"/>
  <c r="V23" i="4"/>
  <c r="V33" i="4"/>
  <c r="R35" i="4"/>
  <c r="AH35" i="4"/>
  <c r="V36" i="4"/>
  <c r="V39" i="4"/>
  <c r="AH43" i="4"/>
  <c r="Z49" i="4"/>
  <c r="AF28" i="4"/>
  <c r="T34" i="4"/>
  <c r="AD36" i="4"/>
  <c r="X41" i="4"/>
  <c r="AD49" i="4"/>
  <c r="X23" i="4"/>
  <c r="AD29" i="4"/>
  <c r="AD33" i="4"/>
  <c r="Z34" i="4"/>
  <c r="AF36" i="4"/>
  <c r="R39" i="4"/>
  <c r="Z41" i="4"/>
  <c r="AL43" i="4"/>
  <c r="AF29" i="4"/>
  <c r="R31" i="4"/>
  <c r="AL33" i="4"/>
  <c r="AL36" i="4"/>
  <c r="AL40" i="4"/>
  <c r="T43" i="4"/>
  <c r="R29" i="4"/>
  <c r="T30" i="4"/>
  <c r="AF39" i="4"/>
  <c r="T49" i="4"/>
  <c r="T23" i="4"/>
  <c r="V29" i="4"/>
  <c r="AL34" i="4"/>
  <c r="X35" i="4"/>
  <c r="AD42" i="4"/>
  <c r="R24" i="4"/>
  <c r="Z29" i="4"/>
  <c r="AD30" i="4"/>
  <c r="AF31" i="4"/>
  <c r="V43" i="4"/>
  <c r="T24" i="4"/>
  <c r="R41" i="4"/>
  <c r="Z43" i="4"/>
  <c r="Z28" i="4"/>
  <c r="AF24" i="4"/>
  <c r="X31" i="4"/>
  <c r="AH34" i="4"/>
  <c r="AD39" i="4"/>
  <c r="X36" i="4"/>
  <c r="Z35" i="4"/>
  <c r="AF41" i="4"/>
  <c r="AH28" i="4"/>
  <c r="T40" i="4"/>
  <c r="Z39" i="4"/>
  <c r="AD40" i="4"/>
  <c r="AL42" i="4"/>
  <c r="X33" i="4"/>
  <c r="Y33" i="4" l="1"/>
  <c r="AE40" i="4"/>
  <c r="AA39" i="4"/>
  <c r="U40" i="4"/>
  <c r="AI28" i="4"/>
  <c r="AG41" i="4"/>
  <c r="AA35" i="4"/>
  <c r="Y36" i="4"/>
  <c r="AE39" i="4"/>
  <c r="AI34" i="4"/>
  <c r="Y31" i="4"/>
  <c r="AA43" i="4"/>
  <c r="S41" i="4"/>
  <c r="W43" i="4"/>
  <c r="AG31" i="4"/>
  <c r="AE30" i="4"/>
  <c r="AA29" i="4"/>
  <c r="AE42" i="4"/>
  <c r="Y35" i="4"/>
  <c r="W29" i="4"/>
  <c r="AG39" i="4"/>
  <c r="U30" i="4"/>
  <c r="S29" i="4"/>
  <c r="U43" i="4"/>
  <c r="S31" i="4"/>
  <c r="AG29" i="4"/>
  <c r="AA41" i="4"/>
  <c r="S39" i="4"/>
  <c r="AG36" i="4"/>
  <c r="AA34" i="4"/>
  <c r="AE33" i="4"/>
  <c r="AE29" i="4"/>
  <c r="AD60" i="4"/>
  <c r="Y41" i="4"/>
  <c r="AE36" i="4"/>
  <c r="U34" i="4"/>
  <c r="Z63" i="4"/>
  <c r="AI43" i="4"/>
  <c r="W39" i="4"/>
  <c r="W36" i="4"/>
  <c r="AI35" i="4"/>
  <c r="S35" i="4"/>
  <c r="W33" i="4"/>
  <c r="W42" i="4"/>
  <c r="U36" i="4"/>
  <c r="AG35" i="4"/>
  <c r="W34" i="4"/>
  <c r="AA31" i="4"/>
  <c r="S49" i="4"/>
  <c r="R61" i="4"/>
  <c r="S61" i="4" s="1"/>
  <c r="AE43" i="4"/>
  <c r="AG42" i="4"/>
  <c r="AI41" i="4"/>
  <c r="U41" i="4"/>
  <c r="AE34" i="4"/>
  <c r="AG33" i="4"/>
  <c r="AI31" i="4"/>
  <c r="U31" i="4"/>
  <c r="S43" i="4"/>
  <c r="AI39" i="4"/>
  <c r="S34" i="4"/>
  <c r="AI29" i="4"/>
  <c r="U42" i="4"/>
  <c r="AI40" i="4"/>
  <c r="S40" i="4"/>
  <c r="U33" i="4"/>
  <c r="AI30" i="4"/>
  <c r="S30" i="4"/>
  <c r="AG43" i="4"/>
  <c r="U39" i="4"/>
  <c r="AI36" i="4"/>
  <c r="S36" i="4"/>
  <c r="AG34" i="4"/>
  <c r="U29" i="4"/>
  <c r="S28" i="4"/>
  <c r="AH62" i="4"/>
  <c r="AI62" i="4" s="1"/>
  <c r="AI49" i="4"/>
  <c r="AH61" i="4"/>
  <c r="AI61" i="4" s="1"/>
  <c r="AH60" i="4"/>
  <c r="AI60" i="4" s="1"/>
  <c r="AH63" i="4"/>
  <c r="AI63" i="4" s="1"/>
  <c r="AI42" i="4"/>
  <c r="S42" i="4"/>
  <c r="AG40" i="4"/>
  <c r="U35" i="4"/>
  <c r="AI33" i="4"/>
  <c r="S33" i="4"/>
  <c r="AG30" i="4"/>
  <c r="X30" i="514"/>
  <c r="X69" i="514"/>
  <c r="X89" i="514" s="1"/>
  <c r="AB70" i="514"/>
  <c r="AB90" i="514" s="1"/>
  <c r="AB31" i="514"/>
  <c r="AB34" i="514"/>
  <c r="AB73" i="514"/>
  <c r="AB93" i="514" s="1"/>
  <c r="Y73" i="514"/>
  <c r="Y93" i="514" s="1"/>
  <c r="Y34" i="514"/>
  <c r="AB68" i="514"/>
  <c r="AB88" i="514" s="1"/>
  <c r="AB29" i="514"/>
  <c r="AB72" i="514"/>
  <c r="AB92" i="514" s="1"/>
  <c r="AB33" i="514"/>
  <c r="AA14" i="514"/>
  <c r="X18" i="514"/>
  <c r="X37" i="514" s="1"/>
  <c r="I73" i="514"/>
  <c r="I93" i="514" s="1"/>
  <c r="I34" i="514"/>
  <c r="X12" i="514"/>
  <c r="G73" i="514"/>
  <c r="G93" i="514" s="1"/>
  <c r="AA13" i="514"/>
  <c r="Z13" i="514"/>
  <c r="AM34" i="514"/>
  <c r="P15" i="514"/>
  <c r="X14" i="514"/>
  <c r="J68" i="514"/>
  <c r="J88" i="514" s="1"/>
  <c r="X13" i="514"/>
  <c r="U18" i="514"/>
  <c r="U37" i="514" s="1"/>
  <c r="F71" i="514"/>
  <c r="F91" i="514" s="1"/>
  <c r="G70" i="514"/>
  <c r="G90" i="514" s="1"/>
  <c r="AA18" i="514"/>
  <c r="AA37" i="514" s="1"/>
  <c r="I30" i="514"/>
  <c r="Z10" i="514"/>
  <c r="Y10" i="514"/>
  <c r="S15" i="514"/>
  <c r="S34" i="514" s="1"/>
  <c r="T34" i="514"/>
  <c r="T73" i="514"/>
  <c r="R13" i="514"/>
  <c r="J10" i="514"/>
  <c r="J29" i="514" s="1"/>
  <c r="AB30" i="514"/>
  <c r="AB69" i="514"/>
  <c r="AB89" i="514" s="1"/>
  <c r="Q89" i="514"/>
  <c r="O69" i="514"/>
  <c r="O89" i="514" s="1"/>
  <c r="G69" i="514"/>
  <c r="G89" i="514" s="1"/>
  <c r="Z11" i="514"/>
  <c r="M11" i="514"/>
  <c r="AK30" i="514"/>
  <c r="Y33" i="514"/>
  <c r="Y72" i="514"/>
  <c r="Y92" i="514" s="1"/>
  <c r="X28" i="514"/>
  <c r="X67" i="514"/>
  <c r="X87" i="514" s="1"/>
  <c r="M72" i="514"/>
  <c r="M92" i="514" s="1"/>
  <c r="S70" i="514"/>
  <c r="S90" i="514" s="1"/>
  <c r="Z15" i="514"/>
  <c r="K18" i="514"/>
  <c r="AI37" i="514"/>
  <c r="W18" i="514" s="1"/>
  <c r="W37" i="514" s="1"/>
  <c r="Q14" i="514"/>
  <c r="AN33" i="514"/>
  <c r="AB13" i="514"/>
  <c r="Y13" i="514"/>
  <c r="H13" i="514"/>
  <c r="AG32" i="514"/>
  <c r="W13" i="514" s="1"/>
  <c r="N70" i="514"/>
  <c r="N90" i="514" s="1"/>
  <c r="N31" i="514"/>
  <c r="AG3" i="5"/>
  <c r="AF3" i="5"/>
  <c r="AH3" i="5" s="1"/>
  <c r="C88" i="514"/>
  <c r="F68" i="514"/>
  <c r="F88" i="514" s="1"/>
  <c r="Q30" i="514"/>
  <c r="AA10" i="514"/>
  <c r="Q73" i="514"/>
  <c r="Q93" i="514" s="1"/>
  <c r="Q34" i="514"/>
  <c r="E34" i="514"/>
  <c r="E73" i="514"/>
  <c r="E93" i="514" s="1"/>
  <c r="P14" i="514"/>
  <c r="AM33" i="514"/>
  <c r="W14" i="514" s="1"/>
  <c r="AC10" i="514"/>
  <c r="F10" i="514"/>
  <c r="F29" i="514" s="1"/>
  <c r="F72" i="514"/>
  <c r="F92" i="514" s="1"/>
  <c r="T88" i="514"/>
  <c r="AA12" i="514"/>
  <c r="O18" i="514"/>
  <c r="O37" i="514" s="1"/>
  <c r="Q37" i="514"/>
  <c r="P87" i="514"/>
  <c r="O67" i="514"/>
  <c r="O87" i="514" s="1"/>
  <c r="F12" i="514"/>
  <c r="F31" i="514" s="1"/>
  <c r="C31" i="514"/>
  <c r="C70" i="514"/>
  <c r="R67" i="514"/>
  <c r="R87" i="514" s="1"/>
  <c r="R28" i="514"/>
  <c r="X10" i="514"/>
  <c r="X15" i="514"/>
  <c r="AC12" i="514"/>
  <c r="O10" i="514"/>
  <c r="O29" i="514" s="1"/>
  <c r="P68" i="514"/>
  <c r="P29" i="514"/>
  <c r="V9" i="514"/>
  <c r="S9" i="514" s="1"/>
  <c r="AR28" i="514"/>
  <c r="L9" i="514"/>
  <c r="AJ28" i="514"/>
  <c r="Z18" i="514"/>
  <c r="Z37" i="514" s="1"/>
  <c r="AK37" i="514"/>
  <c r="AC18" i="514" s="1"/>
  <c r="AC37" i="514" s="1"/>
  <c r="M18" i="514"/>
  <c r="M37" i="514" s="1"/>
  <c r="R70" i="514"/>
  <c r="R90" i="514" s="1"/>
  <c r="R31" i="514"/>
  <c r="F73" i="514"/>
  <c r="F93" i="514" s="1"/>
  <c r="C93" i="514"/>
  <c r="Q31" i="514"/>
  <c r="Q70" i="514"/>
  <c r="Q90" i="514" s="1"/>
  <c r="J70" i="514"/>
  <c r="J90" i="514" s="1"/>
  <c r="K90" i="514"/>
  <c r="F18" i="514"/>
  <c r="F37" i="514" s="1"/>
  <c r="E37" i="514"/>
  <c r="D73" i="514"/>
  <c r="D93" i="514" s="1"/>
  <c r="D34" i="514"/>
  <c r="Z67" i="514"/>
  <c r="Z87" i="514" s="1"/>
  <c r="Z12" i="514"/>
  <c r="T32" i="514"/>
  <c r="S13" i="514"/>
  <c r="O12" i="514"/>
  <c r="O31" i="514" s="1"/>
  <c r="P31" i="514"/>
  <c r="P70" i="514"/>
  <c r="T69" i="514"/>
  <c r="AG2" i="5"/>
  <c r="AF2" i="5"/>
  <c r="AH2" i="5" s="1"/>
  <c r="AI2" i="5" s="1"/>
  <c r="H1" i="5"/>
  <c r="Y18" i="514"/>
  <c r="Y37" i="514" s="1"/>
  <c r="R62" i="4"/>
  <c r="S62" i="4" s="1"/>
  <c r="K67" i="514"/>
  <c r="J9" i="514"/>
  <c r="J28" i="514" s="1"/>
  <c r="AQ28" i="514"/>
  <c r="AI28" i="514"/>
  <c r="AC9" i="514" s="1"/>
  <c r="P32" i="514"/>
  <c r="P71" i="514"/>
  <c r="N13" i="514"/>
  <c r="Z62" i="4" s="1"/>
  <c r="AC13" i="514"/>
  <c r="T28" i="514"/>
  <c r="T67" i="514"/>
  <c r="G67" i="514"/>
  <c r="G87" i="514" s="1"/>
  <c r="H87" i="514"/>
  <c r="AB18" i="514"/>
  <c r="AB37" i="514" s="1"/>
  <c r="Z14" i="514"/>
  <c r="Y12" i="514"/>
  <c r="W12" i="514"/>
  <c r="I18" i="514"/>
  <c r="J14" i="514"/>
  <c r="J33" i="514" s="1"/>
  <c r="K33" i="514"/>
  <c r="R63" i="4"/>
  <c r="S63" i="4" s="1"/>
  <c r="D72" i="514"/>
  <c r="D92" i="514" s="1"/>
  <c r="O11" i="514"/>
  <c r="O30" i="514" s="1"/>
  <c r="F11" i="514"/>
  <c r="F30" i="514" s="1"/>
  <c r="O61" i="4"/>
  <c r="Q61" i="4" s="1"/>
  <c r="C30" i="514"/>
  <c r="T18" i="514"/>
  <c r="AP37" i="514"/>
  <c r="L15" i="514"/>
  <c r="AJ34" i="514"/>
  <c r="G72" i="514"/>
  <c r="G92" i="514" s="1"/>
  <c r="AB9" i="514"/>
  <c r="AA9" i="514"/>
  <c r="Y9" i="514"/>
  <c r="AA15" i="514"/>
  <c r="G15" i="514"/>
  <c r="G34" i="514" s="1"/>
  <c r="H34" i="514"/>
  <c r="T72" i="514"/>
  <c r="S14" i="514"/>
  <c r="F14" i="514"/>
  <c r="F33" i="514" s="1"/>
  <c r="O63" i="4"/>
  <c r="Q63" i="4" s="1"/>
  <c r="M36" i="4"/>
  <c r="N36" i="4" s="1"/>
  <c r="AA11" i="514"/>
  <c r="Y11" i="514"/>
  <c r="U11" i="514"/>
  <c r="AQ30" i="514"/>
  <c r="K11" i="514"/>
  <c r="AI30" i="514"/>
  <c r="W11" i="514" s="1"/>
  <c r="V10" i="514"/>
  <c r="AR29" i="514"/>
  <c r="W10" i="514" s="1"/>
  <c r="AI34" i="514"/>
  <c r="AC15" i="514" s="1"/>
  <c r="J12" i="514"/>
  <c r="J31" i="514" s="1"/>
  <c r="J15" i="514"/>
  <c r="J34" i="514" s="1"/>
  <c r="K34" i="514"/>
  <c r="G12" i="514"/>
  <c r="G31" i="514" s="1"/>
  <c r="H31" i="514"/>
  <c r="S10" i="514"/>
  <c r="S29" i="514" s="1"/>
  <c r="F9" i="514"/>
  <c r="F28" i="514" s="1"/>
  <c r="C67" i="514"/>
  <c r="M31" i="4"/>
  <c r="N31" i="4" s="1"/>
  <c r="O60" i="4"/>
  <c r="Q60" i="4" s="1"/>
  <c r="M41" i="4"/>
  <c r="N41" i="4" s="1"/>
  <c r="P22" i="4"/>
  <c r="P26" i="4"/>
  <c r="K29" i="4"/>
  <c r="O34" i="4"/>
  <c r="L35" i="4"/>
  <c r="K39" i="4"/>
  <c r="O43" i="4"/>
  <c r="K49" i="4"/>
  <c r="L29" i="4"/>
  <c r="M29" i="4" s="1"/>
  <c r="N29" i="4" s="1"/>
  <c r="K33" i="4"/>
  <c r="L39" i="4"/>
  <c r="K42" i="4"/>
  <c r="L49" i="4"/>
  <c r="M43" i="4" s="1"/>
  <c r="N43" i="4" s="1"/>
  <c r="K28" i="4"/>
  <c r="O31" i="4"/>
  <c r="O62" i="4" s="1"/>
  <c r="Q62" i="4" s="1"/>
  <c r="L33" i="4"/>
  <c r="K36" i="4"/>
  <c r="O41" i="4"/>
  <c r="L42" i="4"/>
  <c r="K63" i="4"/>
  <c r="G11" i="514"/>
  <c r="G30" i="514" s="1"/>
  <c r="G10" i="514"/>
  <c r="G29" i="514" s="1"/>
  <c r="R60" i="4"/>
  <c r="S60" i="4" s="1"/>
  <c r="L11" i="6"/>
  <c r="AB42" i="4"/>
  <c r="AB43" i="4"/>
  <c r="X39" i="4"/>
  <c r="Z24" i="4"/>
  <c r="V41" i="4"/>
  <c r="AD28" i="4"/>
  <c r="AD35" i="4"/>
  <c r="AB31" i="4"/>
  <c r="V40" i="4"/>
  <c r="AB36" i="4"/>
  <c r="AB24" i="4"/>
  <c r="X30" i="4"/>
  <c r="X28" i="4"/>
  <c r="Z30" i="4"/>
  <c r="V35" i="4"/>
  <c r="X24" i="4"/>
  <c r="V30" i="4"/>
  <c r="AB40" i="4"/>
  <c r="Z36" i="4"/>
  <c r="AB28" i="4"/>
  <c r="AB41" i="4"/>
  <c r="X40" i="4"/>
  <c r="X42" i="4"/>
  <c r="Z40" i="4"/>
  <c r="V28" i="4"/>
  <c r="AB35" i="4"/>
  <c r="AB23" i="4"/>
  <c r="X34" i="4"/>
  <c r="Z23" i="4"/>
  <c r="AD23" i="4"/>
  <c r="AB29" i="4"/>
  <c r="AB30" i="4"/>
  <c r="X43" i="4"/>
  <c r="Z33" i="4"/>
  <c r="V24" i="4"/>
  <c r="AD31" i="4"/>
  <c r="AB39" i="4"/>
  <c r="AB34" i="4"/>
  <c r="X49" i="4"/>
  <c r="Z42" i="4"/>
  <c r="V49" i="4"/>
  <c r="AD41" i="4"/>
  <c r="AB33" i="4"/>
  <c r="AB49" i="4"/>
  <c r="X29" i="4"/>
  <c r="V31" i="4"/>
  <c r="W31" i="4" l="1"/>
  <c r="Y29" i="4"/>
  <c r="AB60" i="4"/>
  <c r="AC60" i="4" s="1"/>
  <c r="AB63" i="4"/>
  <c r="AC63" i="4" s="1"/>
  <c r="AB61" i="4"/>
  <c r="AC61" i="4" s="1"/>
  <c r="AC49" i="4"/>
  <c r="AB62" i="4"/>
  <c r="AC62" i="4" s="1"/>
  <c r="AC33" i="4"/>
  <c r="AE41" i="4"/>
  <c r="V62" i="4"/>
  <c r="W62" i="4" s="1"/>
  <c r="W49" i="4"/>
  <c r="V61" i="4"/>
  <c r="W61" i="4" s="1"/>
  <c r="V60" i="4"/>
  <c r="W60" i="4" s="1"/>
  <c r="V63" i="4"/>
  <c r="W63" i="4" s="1"/>
  <c r="AA42" i="4"/>
  <c r="X63" i="4"/>
  <c r="X62" i="4"/>
  <c r="X61" i="4"/>
  <c r="X60" i="4"/>
  <c r="AC34" i="4"/>
  <c r="AC39" i="4"/>
  <c r="AE31" i="4"/>
  <c r="AD62" i="4"/>
  <c r="AA33" i="4"/>
  <c r="Y43" i="4"/>
  <c r="AC30" i="4"/>
  <c r="AC29" i="4"/>
  <c r="Y34" i="4"/>
  <c r="AC35" i="4"/>
  <c r="W28" i="4"/>
  <c r="AA40" i="4"/>
  <c r="Y42" i="4"/>
  <c r="Y40" i="4"/>
  <c r="AC41" i="4"/>
  <c r="AC28" i="4"/>
  <c r="AA36" i="4"/>
  <c r="AC40" i="4"/>
  <c r="W30" i="4"/>
  <c r="W35" i="4"/>
  <c r="AA30" i="4"/>
  <c r="Z60" i="4"/>
  <c r="Y30" i="4"/>
  <c r="AC36" i="4"/>
  <c r="W40" i="4"/>
  <c r="AC31" i="4"/>
  <c r="AE35" i="4"/>
  <c r="AD61" i="4"/>
  <c r="W41" i="4"/>
  <c r="Y39" i="4"/>
  <c r="AC43" i="4"/>
  <c r="AC42" i="4"/>
  <c r="W30" i="514"/>
  <c r="W69" i="514"/>
  <c r="W89" i="514" s="1"/>
  <c r="AC28" i="514"/>
  <c r="AC67" i="514"/>
  <c r="AC87" i="514" s="1"/>
  <c r="W33" i="514"/>
  <c r="W72" i="514"/>
  <c r="W92" i="514" s="1"/>
  <c r="AC73" i="514"/>
  <c r="AC93" i="514" s="1"/>
  <c r="AC34" i="514"/>
  <c r="W29" i="514"/>
  <c r="W68" i="514"/>
  <c r="W88" i="514" s="1"/>
  <c r="AF60" i="4"/>
  <c r="S28" i="514"/>
  <c r="AA69" i="514"/>
  <c r="AA89" i="514" s="1"/>
  <c r="AA30" i="514"/>
  <c r="T89" i="514"/>
  <c r="Q33" i="514"/>
  <c r="Q72" i="514"/>
  <c r="Q92" i="514" s="1"/>
  <c r="Y68" i="514"/>
  <c r="Y88" i="514" s="1"/>
  <c r="Y29" i="514"/>
  <c r="W15" i="514"/>
  <c r="X31" i="514"/>
  <c r="X70" i="514"/>
  <c r="X90" i="514" s="1"/>
  <c r="AA34" i="514"/>
  <c r="AA73" i="514"/>
  <c r="AA93" i="514" s="1"/>
  <c r="S18" i="514"/>
  <c r="S37" i="514" s="1"/>
  <c r="T37" i="514"/>
  <c r="O70" i="514"/>
  <c r="O90" i="514" s="1"/>
  <c r="P90" i="514"/>
  <c r="AC31" i="514"/>
  <c r="AC70" i="514"/>
  <c r="AC90" i="514" s="1"/>
  <c r="Z29" i="514"/>
  <c r="Z68" i="514"/>
  <c r="Z88" i="514" s="1"/>
  <c r="M33" i="4"/>
  <c r="N33" i="4" s="1"/>
  <c r="V29" i="514"/>
  <c r="V68" i="514"/>
  <c r="Y28" i="514"/>
  <c r="Y67" i="514"/>
  <c r="Y87" i="514" s="1"/>
  <c r="I1" i="5"/>
  <c r="X73" i="514"/>
  <c r="X93" i="514" s="1"/>
  <c r="X34" i="514"/>
  <c r="AA68" i="514"/>
  <c r="AA88" i="514" s="1"/>
  <c r="AA29" i="514"/>
  <c r="W71" i="514"/>
  <c r="W91" i="514" s="1"/>
  <c r="W32" i="514"/>
  <c r="K37" i="514"/>
  <c r="J18" i="514"/>
  <c r="J37" i="514" s="1"/>
  <c r="X72" i="514"/>
  <c r="X92" i="514" s="1"/>
  <c r="X33" i="514"/>
  <c r="AC11" i="514"/>
  <c r="T87" i="514"/>
  <c r="X68" i="514"/>
  <c r="X88" i="514" s="1"/>
  <c r="X29" i="514"/>
  <c r="S32" i="514"/>
  <c r="AF62" i="4"/>
  <c r="Y32" i="514"/>
  <c r="Y71" i="514"/>
  <c r="Y91" i="514" s="1"/>
  <c r="M69" i="514"/>
  <c r="M89" i="514" s="1"/>
  <c r="M30" i="514"/>
  <c r="N49" i="4"/>
  <c r="M40" i="4"/>
  <c r="N40" i="4" s="1"/>
  <c r="M28" i="4"/>
  <c r="N28" i="4" s="1"/>
  <c r="M34" i="4"/>
  <c r="N34" i="4" s="1"/>
  <c r="M30" i="4"/>
  <c r="N30" i="4" s="1"/>
  <c r="M35" i="4"/>
  <c r="N35" i="4" s="1"/>
  <c r="F67" i="514"/>
  <c r="F87" i="514" s="1"/>
  <c r="C87" i="514"/>
  <c r="S33" i="514"/>
  <c r="AF63" i="4"/>
  <c r="Y31" i="514"/>
  <c r="Y70" i="514"/>
  <c r="Y90" i="514" s="1"/>
  <c r="AC32" i="514"/>
  <c r="AC71" i="514"/>
  <c r="AC91" i="514" s="1"/>
  <c r="V67" i="514"/>
  <c r="V87" i="514" s="1"/>
  <c r="V28" i="514"/>
  <c r="P72" i="514"/>
  <c r="O14" i="514"/>
  <c r="O33" i="514" s="1"/>
  <c r="P33" i="514"/>
  <c r="AB32" i="514"/>
  <c r="AB71" i="514"/>
  <c r="AB91" i="514" s="1"/>
  <c r="Z30" i="514"/>
  <c r="Z69" i="514"/>
  <c r="Z89" i="514" s="1"/>
  <c r="S73" i="514"/>
  <c r="S93" i="514" s="1"/>
  <c r="T93" i="514"/>
  <c r="Z32" i="514"/>
  <c r="Z71" i="514"/>
  <c r="Z91" i="514" s="1"/>
  <c r="L28" i="514"/>
  <c r="L67" i="514"/>
  <c r="L87" i="514" s="1"/>
  <c r="H32" i="514"/>
  <c r="G13" i="514"/>
  <c r="G32" i="514" s="1"/>
  <c r="H71" i="514"/>
  <c r="R71" i="514"/>
  <c r="R91" i="514" s="1"/>
  <c r="R32" i="514"/>
  <c r="U69" i="514"/>
  <c r="U89" i="514" s="1"/>
  <c r="U30" i="514"/>
  <c r="S72" i="514"/>
  <c r="S92" i="514" s="1"/>
  <c r="T92" i="514"/>
  <c r="Z33" i="514"/>
  <c r="Z72" i="514"/>
  <c r="Z92" i="514" s="1"/>
  <c r="N71" i="514"/>
  <c r="N91" i="514" s="1"/>
  <c r="N32" i="514"/>
  <c r="Z70" i="514"/>
  <c r="Z90" i="514" s="1"/>
  <c r="Z31" i="514"/>
  <c r="C90" i="514"/>
  <c r="F70" i="514"/>
  <c r="F90" i="514" s="1"/>
  <c r="AA70" i="514"/>
  <c r="AA90" i="514" s="1"/>
  <c r="AA31" i="514"/>
  <c r="AC14" i="514"/>
  <c r="W9" i="514"/>
  <c r="AA32" i="514"/>
  <c r="AA71" i="514"/>
  <c r="AA91" i="514" s="1"/>
  <c r="AA33" i="514"/>
  <c r="AA72" i="514"/>
  <c r="AA92" i="514" s="1"/>
  <c r="Z61" i="4"/>
  <c r="AD63" i="4"/>
  <c r="AA67" i="514"/>
  <c r="AA87" i="514" s="1"/>
  <c r="AA28" i="514"/>
  <c r="G18" i="514"/>
  <c r="G37" i="514" s="1"/>
  <c r="I37" i="514"/>
  <c r="AC29" i="514"/>
  <c r="AC68" i="514"/>
  <c r="AC88" i="514" s="1"/>
  <c r="Z34" i="514"/>
  <c r="Z73" i="514"/>
  <c r="Z93" i="514" s="1"/>
  <c r="P34" i="514"/>
  <c r="P73" i="514"/>
  <c r="O15" i="514"/>
  <c r="O34" i="514" s="1"/>
  <c r="J11" i="514"/>
  <c r="J30" i="514" s="1"/>
  <c r="K69" i="514"/>
  <c r="K30" i="514"/>
  <c r="AB28" i="514"/>
  <c r="AB67" i="514"/>
  <c r="AB87" i="514" s="1"/>
  <c r="W31" i="514"/>
  <c r="W70" i="514"/>
  <c r="W90" i="514" s="1"/>
  <c r="K87" i="514"/>
  <c r="M42" i="4"/>
  <c r="N42" i="4" s="1"/>
  <c r="M39" i="4"/>
  <c r="N39" i="4" s="1"/>
  <c r="Y30" i="514"/>
  <c r="Y69" i="514"/>
  <c r="Y89" i="514" s="1"/>
  <c r="L34" i="514"/>
  <c r="L73" i="514"/>
  <c r="O71" i="514"/>
  <c r="O91" i="514" s="1"/>
  <c r="P91" i="514"/>
  <c r="S11" i="514"/>
  <c r="O68" i="514"/>
  <c r="O88" i="514" s="1"/>
  <c r="P88" i="514"/>
  <c r="X32" i="514"/>
  <c r="X71" i="514"/>
  <c r="X91" i="514" s="1"/>
  <c r="P23" i="4"/>
  <c r="P24" i="4"/>
  <c r="J69" i="514" l="1"/>
  <c r="J89" i="514" s="1"/>
  <c r="K89" i="514"/>
  <c r="J67" i="514"/>
  <c r="J87" i="514" s="1"/>
  <c r="AC33" i="514"/>
  <c r="AC72" i="514"/>
  <c r="AC92" i="514" s="1"/>
  <c r="O72" i="514"/>
  <c r="O92" i="514" s="1"/>
  <c r="P92" i="514"/>
  <c r="W34" i="514"/>
  <c r="W73" i="514"/>
  <c r="W93" i="514" s="1"/>
  <c r="G71" i="514"/>
  <c r="G91" i="514" s="1"/>
  <c r="H91" i="514"/>
  <c r="S67" i="514"/>
  <c r="S87" i="514" s="1"/>
  <c r="V88" i="514"/>
  <c r="S68" i="514"/>
  <c r="S88" i="514" s="1"/>
  <c r="S69" i="514"/>
  <c r="S89" i="514" s="1"/>
  <c r="AF61" i="4"/>
  <c r="S30" i="514"/>
  <c r="AC69" i="514"/>
  <c r="AC89" i="514" s="1"/>
  <c r="AC30" i="514"/>
  <c r="L93" i="514"/>
  <c r="J73" i="514"/>
  <c r="J93" i="514" s="1"/>
  <c r="O73" i="514"/>
  <c r="O93" i="514" s="1"/>
  <c r="P93" i="514"/>
  <c r="W67" i="514"/>
  <c r="W87" i="514" s="1"/>
  <c r="W28" i="514"/>
  <c r="J1" i="5"/>
  <c r="K1" i="5" l="1"/>
  <c r="L1" i="5" l="1"/>
  <c r="M1" i="5" l="1"/>
  <c r="N1" i="5" l="1"/>
  <c r="O1" i="5" l="1"/>
  <c r="P1" i="5" l="1"/>
  <c r="B2" i="5" s="1"/>
  <c r="B7" i="5"/>
  <c r="B6" i="5"/>
  <c r="B5" i="5"/>
  <c r="B4" i="5"/>
  <c r="B3" i="5"/>
  <c r="AJ41" i="4"/>
  <c r="AJ43" i="4"/>
  <c r="AJ31" i="4"/>
  <c r="AJ34" i="4"/>
  <c r="AJ36" i="4"/>
  <c r="AJ40" i="4"/>
  <c r="AJ30" i="4"/>
  <c r="AJ28" i="4"/>
  <c r="AJ49" i="4"/>
  <c r="AJ42" i="4"/>
  <c r="AJ33" i="4"/>
  <c r="G23" i="4"/>
  <c r="AJ39" i="4"/>
  <c r="AJ29" i="4"/>
  <c r="AJ35" i="4"/>
  <c r="P36" i="4"/>
  <c r="P29" i="4"/>
  <c r="P28" i="4"/>
  <c r="P33" i="4"/>
  <c r="P35" i="4"/>
  <c r="P42" i="4"/>
  <c r="P43" i="4"/>
  <c r="P40" i="4"/>
  <c r="P39" i="4"/>
  <c r="P30" i="4"/>
  <c r="P34" i="4"/>
  <c r="P41" i="4"/>
  <c r="P31" i="4"/>
  <c r="Q31" i="4" l="1"/>
  <c r="Q41" i="4"/>
  <c r="Q34" i="4"/>
  <c r="Q30" i="4"/>
  <c r="Q39" i="4"/>
  <c r="Q40" i="4"/>
  <c r="Q43" i="4"/>
  <c r="Q42" i="4"/>
  <c r="Q35" i="4"/>
  <c r="Q33" i="4"/>
  <c r="Q28" i="4"/>
  <c r="Q29" i="4"/>
  <c r="Q36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<sst xmlns="http://schemas.openxmlformats.org/spreadsheetml/2006/main" count="434" uniqueCount="183">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</sst>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37168</v>
          </cell>
        </row>
      </sheetData>
      <sheetData sheetId="3"/>
      <sheetData sheetId="4"/>
      <sheetData sheetId="5">
        <row r="9">
          <cell r="AC9">
            <v>23.334782608695654</v>
          </cell>
        </row>
        <row r="10">
          <cell r="AC10">
            <v>24.847826086956523</v>
          </cell>
        </row>
        <row r="11">
          <cell r="AC11">
            <v>25.106086956521736</v>
          </cell>
        </row>
        <row r="12">
          <cell r="AC12">
            <v>27.166739163606064</v>
          </cell>
        </row>
        <row r="13">
          <cell r="AC13">
            <v>24.924347826086954</v>
          </cell>
        </row>
        <row r="14">
          <cell r="AC14">
            <v>24.517391304347836</v>
          </cell>
        </row>
        <row r="15">
          <cell r="AC15">
            <v>25.517391304347836</v>
          </cell>
        </row>
        <row r="18">
          <cell r="AC18">
            <v>35.260869565217391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2.4140000000000001</v>
          </cell>
        </row>
        <row r="18">
          <cell r="B18">
            <v>2.77</v>
          </cell>
        </row>
        <row r="19">
          <cell r="B19">
            <v>2.9670000000000001</v>
          </cell>
        </row>
        <row r="20">
          <cell r="B20">
            <v>2.9570000000000003</v>
          </cell>
        </row>
        <row r="21">
          <cell r="B21">
            <v>2.9020000000000001</v>
          </cell>
        </row>
        <row r="22">
          <cell r="B22">
            <v>2.8050000000000002</v>
          </cell>
        </row>
        <row r="23">
          <cell r="B23">
            <v>2.83</v>
          </cell>
        </row>
        <row r="24">
          <cell r="B24">
            <v>2.875</v>
          </cell>
        </row>
        <row r="25">
          <cell r="B25">
            <v>2.9170000000000003</v>
          </cell>
        </row>
        <row r="26">
          <cell r="B26">
            <v>2.952</v>
          </cell>
        </row>
        <row r="27">
          <cell r="B27">
            <v>2.95</v>
          </cell>
        </row>
        <row r="28">
          <cell r="B28">
            <v>2.9750000000000001</v>
          </cell>
        </row>
        <row r="29">
          <cell r="B29">
            <v>3.165</v>
          </cell>
        </row>
        <row r="30">
          <cell r="B30">
            <v>3.375</v>
          </cell>
        </row>
        <row r="31">
          <cell r="B31">
            <v>3.4950000000000001</v>
          </cell>
        </row>
        <row r="32">
          <cell r="B32">
            <v>3.4049999999999998</v>
          </cell>
        </row>
        <row r="33">
          <cell r="B33">
            <v>3.2949999999999999</v>
          </cell>
        </row>
        <row r="34">
          <cell r="B34">
            <v>3.1549999999999998</v>
          </cell>
        </row>
        <row r="35">
          <cell r="B35">
            <v>3.1680000000000001</v>
          </cell>
        </row>
        <row r="36">
          <cell r="B36">
            <v>3.2</v>
          </cell>
        </row>
        <row r="37">
          <cell r="B37">
            <v>3.2250000000000001</v>
          </cell>
        </row>
        <row r="38">
          <cell r="B38">
            <v>3.2470000000000003</v>
          </cell>
        </row>
        <row r="39">
          <cell r="B39">
            <v>3.2530000000000001</v>
          </cell>
        </row>
        <row r="40">
          <cell r="B40">
            <v>3.2680000000000002</v>
          </cell>
        </row>
        <row r="41">
          <cell r="B41">
            <v>3.4470000000000001</v>
          </cell>
        </row>
        <row r="42">
          <cell r="B42">
            <v>3.6180000000000003</v>
          </cell>
        </row>
        <row r="43">
          <cell r="B43">
            <v>3.677</v>
          </cell>
        </row>
        <row r="44">
          <cell r="B44">
            <v>3.5590000000000002</v>
          </cell>
        </row>
        <row r="45">
          <cell r="B45">
            <v>3.4170000000000003</v>
          </cell>
        </row>
        <row r="46">
          <cell r="B46">
            <v>3.2470000000000003</v>
          </cell>
        </row>
        <row r="47">
          <cell r="B47">
            <v>3.242</v>
          </cell>
        </row>
        <row r="48">
          <cell r="B48">
            <v>3.274</v>
          </cell>
        </row>
        <row r="49">
          <cell r="B49">
            <v>3.32</v>
          </cell>
        </row>
        <row r="50">
          <cell r="B50">
            <v>3.3530000000000002</v>
          </cell>
        </row>
        <row r="51">
          <cell r="B51">
            <v>3.3530000000000002</v>
          </cell>
        </row>
        <row r="52">
          <cell r="B52">
            <v>3.3580000000000001</v>
          </cell>
        </row>
        <row r="53">
          <cell r="B53">
            <v>3.532</v>
          </cell>
        </row>
        <row r="54">
          <cell r="B54">
            <v>3.6980000000000004</v>
          </cell>
        </row>
        <row r="55">
          <cell r="B55">
            <v>3.7645000000000004</v>
          </cell>
        </row>
        <row r="56">
          <cell r="B56">
            <v>3.6465000000000001</v>
          </cell>
        </row>
        <row r="57">
          <cell r="B57">
            <v>3.5045000000000002</v>
          </cell>
        </row>
        <row r="58">
          <cell r="B58">
            <v>3.3345000000000002</v>
          </cell>
        </row>
        <row r="59">
          <cell r="B59">
            <v>3.3295000000000003</v>
          </cell>
        </row>
        <row r="60">
          <cell r="B60">
            <v>3.3615000000000004</v>
          </cell>
        </row>
        <row r="61">
          <cell r="B61">
            <v>3.4075000000000002</v>
          </cell>
        </row>
        <row r="62">
          <cell r="B62">
            <v>3.4405000000000001</v>
          </cell>
        </row>
        <row r="63">
          <cell r="B63">
            <v>3.4405000000000001</v>
          </cell>
        </row>
        <row r="64">
          <cell r="B64">
            <v>3.4455</v>
          </cell>
        </row>
        <row r="65">
          <cell r="B65">
            <v>3.6195000000000004</v>
          </cell>
        </row>
        <row r="66">
          <cell r="B66">
            <v>3.7855000000000003</v>
          </cell>
        </row>
        <row r="67">
          <cell r="B67">
            <v>3.8570000000000002</v>
          </cell>
        </row>
        <row r="68">
          <cell r="B68">
            <v>3.7390000000000003</v>
          </cell>
        </row>
        <row r="69">
          <cell r="B69">
            <v>3.597</v>
          </cell>
        </row>
        <row r="70">
          <cell r="B70">
            <v>3.427</v>
          </cell>
        </row>
        <row r="71">
          <cell r="B71">
            <v>3.4220000000000002</v>
          </cell>
        </row>
        <row r="72">
          <cell r="B72">
            <v>3.4540000000000002</v>
          </cell>
        </row>
        <row r="73">
          <cell r="B73">
            <v>3.5</v>
          </cell>
        </row>
        <row r="74">
          <cell r="B74">
            <v>3.5330000000000004</v>
          </cell>
        </row>
        <row r="75">
          <cell r="B75">
            <v>3.5330000000000004</v>
          </cell>
        </row>
        <row r="76">
          <cell r="B76">
            <v>3.5380000000000003</v>
          </cell>
        </row>
        <row r="77">
          <cell r="B77">
            <v>3.7120000000000002</v>
          </cell>
        </row>
        <row r="78">
          <cell r="B78">
            <v>3.8780000000000001</v>
          </cell>
        </row>
        <row r="79">
          <cell r="B79">
            <v>3.9520000000000004</v>
          </cell>
        </row>
        <row r="80">
          <cell r="B80">
            <v>3.8340000000000001</v>
          </cell>
        </row>
        <row r="81">
          <cell r="B81">
            <v>3.6920000000000002</v>
          </cell>
        </row>
        <row r="82">
          <cell r="B82">
            <v>3.5220000000000002</v>
          </cell>
        </row>
        <row r="83">
          <cell r="B83">
            <v>3.5170000000000003</v>
          </cell>
        </row>
        <row r="84">
          <cell r="B84">
            <v>3.5490000000000004</v>
          </cell>
        </row>
        <row r="85">
          <cell r="B85">
            <v>3.5950000000000002</v>
          </cell>
        </row>
        <row r="86">
          <cell r="B86">
            <v>3.6280000000000001</v>
          </cell>
        </row>
        <row r="87">
          <cell r="B87">
            <v>3.6280000000000001</v>
          </cell>
        </row>
        <row r="88">
          <cell r="B88">
            <v>3.633</v>
          </cell>
        </row>
        <row r="89">
          <cell r="B89">
            <v>3.8070000000000004</v>
          </cell>
        </row>
        <row r="90">
          <cell r="B90">
            <v>3.9730000000000003</v>
          </cell>
        </row>
        <row r="91">
          <cell r="B91">
            <v>4.0495000000000001</v>
          </cell>
        </row>
        <row r="92">
          <cell r="B92">
            <v>3.9315000000000002</v>
          </cell>
        </row>
        <row r="93">
          <cell r="B93">
            <v>3.7895000000000003</v>
          </cell>
        </row>
        <row r="94">
          <cell r="B94">
            <v>3.6195000000000004</v>
          </cell>
        </row>
        <row r="95">
          <cell r="B95">
            <v>3.6145</v>
          </cell>
        </row>
        <row r="96">
          <cell r="B96">
            <v>3.6465000000000001</v>
          </cell>
        </row>
        <row r="97">
          <cell r="B97">
            <v>3.6924999999999999</v>
          </cell>
        </row>
        <row r="98">
          <cell r="B98">
            <v>3.7255000000000003</v>
          </cell>
        </row>
        <row r="99">
          <cell r="B99">
            <v>3.7255000000000003</v>
          </cell>
        </row>
        <row r="100">
          <cell r="B100">
            <v>3.7305000000000001</v>
          </cell>
        </row>
        <row r="101">
          <cell r="B101">
            <v>3.9045000000000001</v>
          </cell>
        </row>
        <row r="102">
          <cell r="B102">
            <v>4.0705</v>
          </cell>
        </row>
        <row r="103">
          <cell r="B103">
            <v>4.1495000000000006</v>
          </cell>
        </row>
        <row r="104">
          <cell r="B104">
            <v>4.0315000000000003</v>
          </cell>
        </row>
        <row r="105">
          <cell r="B105">
            <v>3.8895000000000004</v>
          </cell>
        </row>
        <row r="106">
          <cell r="B106">
            <v>3.7195</v>
          </cell>
        </row>
        <row r="107">
          <cell r="B107">
            <v>3.7145000000000001</v>
          </cell>
        </row>
        <row r="108">
          <cell r="B108">
            <v>3.7465000000000002</v>
          </cell>
        </row>
        <row r="109">
          <cell r="B109">
            <v>3.7925</v>
          </cell>
        </row>
        <row r="110">
          <cell r="B110">
            <v>3.8255000000000003</v>
          </cell>
        </row>
        <row r="111">
          <cell r="B111">
            <v>3.8255000000000003</v>
          </cell>
        </row>
        <row r="112">
          <cell r="B112">
            <v>3.8305000000000002</v>
          </cell>
        </row>
        <row r="113">
          <cell r="B113">
            <v>4.0045000000000002</v>
          </cell>
        </row>
        <row r="114">
          <cell r="B114">
            <v>4.1705000000000005</v>
          </cell>
        </row>
        <row r="115">
          <cell r="B115">
            <v>4.2519999999999998</v>
          </cell>
        </row>
        <row r="116">
          <cell r="B116">
            <v>4.1340000000000003</v>
          </cell>
        </row>
        <row r="117">
          <cell r="B117">
            <v>3.992</v>
          </cell>
        </row>
        <row r="118">
          <cell r="B118">
            <v>3.8220000000000001</v>
          </cell>
        </row>
        <row r="119">
          <cell r="B119">
            <v>3.8170000000000002</v>
          </cell>
        </row>
        <row r="120">
          <cell r="B120">
            <v>3.8490000000000002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37169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48</v>
          </cell>
        </row>
        <row r="8">
          <cell r="A8">
            <v>37170</v>
          </cell>
          <cell r="B8">
            <v>23.65</v>
          </cell>
          <cell r="C8">
            <v>23.25</v>
          </cell>
          <cell r="D8">
            <v>21.6</v>
          </cell>
          <cell r="E8">
            <v>24.12</v>
          </cell>
          <cell r="F8">
            <v>24.13</v>
          </cell>
          <cell r="G8">
            <v>24.65</v>
          </cell>
          <cell r="I8">
            <v>24.13</v>
          </cell>
          <cell r="R8">
            <v>36.249996185302734</v>
          </cell>
        </row>
        <row r="9">
          <cell r="A9">
            <v>37172</v>
          </cell>
          <cell r="B9">
            <v>24.6</v>
          </cell>
          <cell r="C9">
            <v>25</v>
          </cell>
          <cell r="D9">
            <v>23.5</v>
          </cell>
          <cell r="E9">
            <v>25.2</v>
          </cell>
          <cell r="F9">
            <v>25</v>
          </cell>
          <cell r="G9">
            <v>25.6</v>
          </cell>
          <cell r="I9">
            <v>27.1875</v>
          </cell>
          <cell r="R9">
            <v>36.25</v>
          </cell>
        </row>
        <row r="10">
          <cell r="A10">
            <v>37173</v>
          </cell>
          <cell r="B10">
            <v>24.6</v>
          </cell>
          <cell r="C10">
            <v>25</v>
          </cell>
          <cell r="D10">
            <v>23.5</v>
          </cell>
          <cell r="E10">
            <v>25.2</v>
          </cell>
          <cell r="F10">
            <v>25</v>
          </cell>
          <cell r="G10">
            <v>25.6</v>
          </cell>
          <cell r="I10">
            <v>27.1875</v>
          </cell>
          <cell r="R10">
            <v>42.75</v>
          </cell>
        </row>
        <row r="11">
          <cell r="A11">
            <v>37174</v>
          </cell>
          <cell r="B11">
            <v>24.6</v>
          </cell>
          <cell r="C11">
            <v>25</v>
          </cell>
          <cell r="D11">
            <v>23.5</v>
          </cell>
          <cell r="E11">
            <v>25.2</v>
          </cell>
          <cell r="F11">
            <v>25</v>
          </cell>
          <cell r="G11">
            <v>25.6</v>
          </cell>
          <cell r="I11">
            <v>27.1875</v>
          </cell>
          <cell r="R11">
            <v>42.75</v>
          </cell>
        </row>
        <row r="12">
          <cell r="A12">
            <v>37175</v>
          </cell>
          <cell r="B12">
            <v>24.6</v>
          </cell>
          <cell r="C12">
            <v>25</v>
          </cell>
          <cell r="D12">
            <v>23.5</v>
          </cell>
          <cell r="E12">
            <v>25.2</v>
          </cell>
          <cell r="F12">
            <v>25</v>
          </cell>
          <cell r="G12">
            <v>25.6</v>
          </cell>
          <cell r="I12">
            <v>27.1875</v>
          </cell>
          <cell r="R12">
            <v>42.75</v>
          </cell>
        </row>
        <row r="13">
          <cell r="A13">
            <v>37176</v>
          </cell>
          <cell r="B13">
            <v>24.6</v>
          </cell>
          <cell r="C13">
            <v>25</v>
          </cell>
          <cell r="D13">
            <v>23.5</v>
          </cell>
          <cell r="E13">
            <v>25.2</v>
          </cell>
          <cell r="F13">
            <v>25</v>
          </cell>
          <cell r="G13">
            <v>25.6</v>
          </cell>
          <cell r="I13">
            <v>27.1875</v>
          </cell>
          <cell r="R13">
            <v>42.75</v>
          </cell>
        </row>
        <row r="14">
          <cell r="A14">
            <v>37177</v>
          </cell>
          <cell r="B14">
            <v>24.6</v>
          </cell>
          <cell r="C14">
            <v>25</v>
          </cell>
          <cell r="D14">
            <v>23.5</v>
          </cell>
          <cell r="E14">
            <v>25.2</v>
          </cell>
          <cell r="F14">
            <v>25</v>
          </cell>
          <cell r="G14">
            <v>25.6</v>
          </cell>
          <cell r="I14">
            <v>31.450000762939499</v>
          </cell>
          <cell r="R14">
            <v>36.749996185302734</v>
          </cell>
        </row>
        <row r="15">
          <cell r="A15">
            <v>37179</v>
          </cell>
          <cell r="B15">
            <v>24.6</v>
          </cell>
          <cell r="C15">
            <v>25</v>
          </cell>
          <cell r="D15">
            <v>23.5</v>
          </cell>
          <cell r="E15">
            <v>25.2</v>
          </cell>
          <cell r="F15">
            <v>25</v>
          </cell>
          <cell r="G15">
            <v>25.6</v>
          </cell>
          <cell r="I15">
            <v>27.1875</v>
          </cell>
          <cell r="R15">
            <v>42.75</v>
          </cell>
        </row>
        <row r="16">
          <cell r="A16">
            <v>37180</v>
          </cell>
          <cell r="B16">
            <v>24.6</v>
          </cell>
          <cell r="C16">
            <v>25</v>
          </cell>
          <cell r="D16">
            <v>23.5</v>
          </cell>
          <cell r="E16">
            <v>25.2</v>
          </cell>
          <cell r="F16">
            <v>25</v>
          </cell>
          <cell r="G16">
            <v>25.6</v>
          </cell>
          <cell r="I16">
            <v>27.1875</v>
          </cell>
          <cell r="R16">
            <v>42.75</v>
          </cell>
        </row>
        <row r="17">
          <cell r="A17">
            <v>37181</v>
          </cell>
          <cell r="B17">
            <v>24.6</v>
          </cell>
          <cell r="C17">
            <v>25</v>
          </cell>
          <cell r="D17">
            <v>23.5</v>
          </cell>
          <cell r="E17">
            <v>25.2</v>
          </cell>
          <cell r="F17">
            <v>25</v>
          </cell>
          <cell r="G17">
            <v>25.6</v>
          </cell>
          <cell r="I17">
            <v>27.1875</v>
          </cell>
          <cell r="R17">
            <v>42.75</v>
          </cell>
        </row>
        <row r="18">
          <cell r="A18">
            <v>37182</v>
          </cell>
          <cell r="B18">
            <v>24.6</v>
          </cell>
          <cell r="C18">
            <v>25</v>
          </cell>
          <cell r="D18">
            <v>23.5</v>
          </cell>
          <cell r="E18">
            <v>25.2</v>
          </cell>
          <cell r="F18">
            <v>25</v>
          </cell>
          <cell r="G18">
            <v>25.6</v>
          </cell>
          <cell r="I18">
            <v>27.1875</v>
          </cell>
          <cell r="R18">
            <v>42.75</v>
          </cell>
        </row>
        <row r="19">
          <cell r="A19">
            <v>37183</v>
          </cell>
          <cell r="B19">
            <v>24.6</v>
          </cell>
          <cell r="C19">
            <v>25</v>
          </cell>
          <cell r="D19">
            <v>23.5</v>
          </cell>
          <cell r="E19">
            <v>25.2</v>
          </cell>
          <cell r="F19">
            <v>25</v>
          </cell>
          <cell r="G19">
            <v>25.6</v>
          </cell>
          <cell r="I19">
            <v>27.1875</v>
          </cell>
          <cell r="R19">
            <v>42.75</v>
          </cell>
        </row>
        <row r="20">
          <cell r="A20">
            <v>37184</v>
          </cell>
          <cell r="B20">
            <v>24.6</v>
          </cell>
          <cell r="C20">
            <v>25</v>
          </cell>
          <cell r="D20">
            <v>23.5</v>
          </cell>
          <cell r="E20">
            <v>25.2</v>
          </cell>
          <cell r="F20">
            <v>25</v>
          </cell>
          <cell r="G20">
            <v>25.6</v>
          </cell>
          <cell r="I20">
            <v>30.25</v>
          </cell>
          <cell r="R20">
            <v>36.75</v>
          </cell>
        </row>
        <row r="21">
          <cell r="A21">
            <v>37186</v>
          </cell>
          <cell r="B21">
            <v>24.6</v>
          </cell>
          <cell r="C21">
            <v>25</v>
          </cell>
          <cell r="D21">
            <v>23.5</v>
          </cell>
          <cell r="E21">
            <v>25.2</v>
          </cell>
          <cell r="F21">
            <v>25</v>
          </cell>
          <cell r="G21">
            <v>25.6</v>
          </cell>
          <cell r="I21">
            <v>27.1875</v>
          </cell>
          <cell r="R21">
            <v>42.75</v>
          </cell>
        </row>
        <row r="22">
          <cell r="A22">
            <v>37187</v>
          </cell>
          <cell r="B22">
            <v>24.6</v>
          </cell>
          <cell r="C22">
            <v>25</v>
          </cell>
          <cell r="D22">
            <v>23.5</v>
          </cell>
          <cell r="E22">
            <v>25.2</v>
          </cell>
          <cell r="F22">
            <v>25</v>
          </cell>
          <cell r="G22">
            <v>25.6</v>
          </cell>
          <cell r="I22">
            <v>27.1875</v>
          </cell>
          <cell r="R22">
            <v>42.75</v>
          </cell>
        </row>
        <row r="23">
          <cell r="A23">
            <v>37188</v>
          </cell>
          <cell r="B23">
            <v>24.6</v>
          </cell>
          <cell r="C23">
            <v>25</v>
          </cell>
          <cell r="D23">
            <v>23.5</v>
          </cell>
          <cell r="E23">
            <v>25.2</v>
          </cell>
          <cell r="F23">
            <v>25</v>
          </cell>
          <cell r="G23">
            <v>25.6</v>
          </cell>
          <cell r="I23">
            <v>27.1875</v>
          </cell>
          <cell r="R23">
            <v>42.75</v>
          </cell>
        </row>
        <row r="24">
          <cell r="A24">
            <v>37189</v>
          </cell>
          <cell r="B24">
            <v>24.6</v>
          </cell>
          <cell r="C24">
            <v>25</v>
          </cell>
          <cell r="D24">
            <v>23.5</v>
          </cell>
          <cell r="E24">
            <v>25.2</v>
          </cell>
          <cell r="F24">
            <v>25</v>
          </cell>
          <cell r="G24">
            <v>25.6</v>
          </cell>
          <cell r="I24">
            <v>27.1875</v>
          </cell>
          <cell r="R24">
            <v>42.75</v>
          </cell>
        </row>
        <row r="25">
          <cell r="A25">
            <v>37190</v>
          </cell>
          <cell r="B25">
            <v>24.6</v>
          </cell>
          <cell r="C25">
            <v>25</v>
          </cell>
          <cell r="D25">
            <v>23.5</v>
          </cell>
          <cell r="E25">
            <v>25.2</v>
          </cell>
          <cell r="F25">
            <v>25</v>
          </cell>
          <cell r="G25">
            <v>25.6</v>
          </cell>
          <cell r="I25">
            <v>27.1875</v>
          </cell>
          <cell r="R25">
            <v>42.75</v>
          </cell>
        </row>
        <row r="26">
          <cell r="A26">
            <v>37191</v>
          </cell>
          <cell r="B26">
            <v>24.6</v>
          </cell>
          <cell r="C26">
            <v>25</v>
          </cell>
          <cell r="D26">
            <v>23.5</v>
          </cell>
          <cell r="E26">
            <v>25.2</v>
          </cell>
          <cell r="F26">
            <v>25</v>
          </cell>
          <cell r="G26">
            <v>25.6</v>
          </cell>
          <cell r="I26">
            <v>25.5</v>
          </cell>
          <cell r="R26">
            <v>36.75</v>
          </cell>
        </row>
        <row r="27">
          <cell r="A27">
            <v>37193</v>
          </cell>
          <cell r="B27">
            <v>24.6</v>
          </cell>
          <cell r="C27">
            <v>25</v>
          </cell>
          <cell r="D27">
            <v>23.5</v>
          </cell>
          <cell r="E27">
            <v>25.2</v>
          </cell>
          <cell r="F27">
            <v>25</v>
          </cell>
          <cell r="G27">
            <v>25.6</v>
          </cell>
          <cell r="I27">
            <v>27.1875</v>
          </cell>
          <cell r="R27">
            <v>42.75</v>
          </cell>
        </row>
        <row r="28">
          <cell r="A28">
            <v>37194</v>
          </cell>
          <cell r="B28">
            <v>24.6</v>
          </cell>
          <cell r="C28">
            <v>25</v>
          </cell>
          <cell r="D28">
            <v>23.5</v>
          </cell>
          <cell r="E28">
            <v>25.2</v>
          </cell>
          <cell r="F28">
            <v>25</v>
          </cell>
          <cell r="G28">
            <v>25.6</v>
          </cell>
          <cell r="I28">
            <v>27.1875</v>
          </cell>
          <cell r="R28">
            <v>42.75</v>
          </cell>
        </row>
        <row r="29">
          <cell r="A29">
            <v>37195</v>
          </cell>
          <cell r="B29">
            <v>24.6</v>
          </cell>
          <cell r="C29">
            <v>25</v>
          </cell>
          <cell r="D29">
            <v>23.5</v>
          </cell>
          <cell r="E29">
            <v>25.2</v>
          </cell>
          <cell r="F29">
            <v>25</v>
          </cell>
          <cell r="G29">
            <v>25.6</v>
          </cell>
          <cell r="I29">
            <v>27.1875</v>
          </cell>
          <cell r="R29">
            <v>42.75</v>
          </cell>
        </row>
        <row r="30">
          <cell r="A30">
            <v>37196</v>
          </cell>
          <cell r="B30">
            <v>26</v>
          </cell>
          <cell r="C30">
            <v>28.5</v>
          </cell>
          <cell r="D30">
            <v>27.75</v>
          </cell>
          <cell r="E30">
            <v>28.4</v>
          </cell>
          <cell r="F30">
            <v>26.95</v>
          </cell>
          <cell r="G30">
            <v>27</v>
          </cell>
          <cell r="I30">
            <v>24.9</v>
          </cell>
          <cell r="R30">
            <v>39.699996948242187</v>
          </cell>
        </row>
        <row r="31">
          <cell r="A31">
            <v>37197</v>
          </cell>
          <cell r="B31">
            <v>26</v>
          </cell>
          <cell r="C31">
            <v>28.5</v>
          </cell>
          <cell r="D31">
            <v>27.75</v>
          </cell>
          <cell r="E31">
            <v>28.4</v>
          </cell>
          <cell r="F31">
            <v>26.95</v>
          </cell>
          <cell r="G31">
            <v>27</v>
          </cell>
          <cell r="I31">
            <v>24.9</v>
          </cell>
          <cell r="R31">
            <v>39.699996948242187</v>
          </cell>
        </row>
        <row r="32">
          <cell r="A32">
            <v>37198</v>
          </cell>
          <cell r="B32">
            <v>26</v>
          </cell>
          <cell r="C32">
            <v>28.5</v>
          </cell>
          <cell r="D32">
            <v>27.75</v>
          </cell>
          <cell r="E32">
            <v>28.4</v>
          </cell>
          <cell r="F32">
            <v>26.95</v>
          </cell>
          <cell r="G32">
            <v>27</v>
          </cell>
          <cell r="I32">
            <v>24.899999618530298</v>
          </cell>
          <cell r="R32">
            <v>34.269996109008787</v>
          </cell>
        </row>
        <row r="33">
          <cell r="A33">
            <v>37225</v>
          </cell>
          <cell r="B33">
            <v>26</v>
          </cell>
          <cell r="C33">
            <v>28.5</v>
          </cell>
          <cell r="D33">
            <v>27.75</v>
          </cell>
          <cell r="E33">
            <v>28.4</v>
          </cell>
          <cell r="F33">
            <v>26.95</v>
          </cell>
          <cell r="G33">
            <v>27</v>
          </cell>
          <cell r="I33">
            <v>26.95</v>
          </cell>
          <cell r="R33">
            <v>39.699996948242187</v>
          </cell>
        </row>
        <row r="34">
          <cell r="A34">
            <v>37226</v>
          </cell>
          <cell r="B34">
            <v>30</v>
          </cell>
          <cell r="C34">
            <v>35.1</v>
          </cell>
          <cell r="D34">
            <v>34.85</v>
          </cell>
          <cell r="E34">
            <v>34.4</v>
          </cell>
          <cell r="F34">
            <v>30.8</v>
          </cell>
          <cell r="G34">
            <v>32</v>
          </cell>
          <cell r="I34">
            <v>30.8</v>
          </cell>
          <cell r="R34">
            <v>47.049999237060547</v>
          </cell>
        </row>
        <row r="35">
          <cell r="A35">
            <v>37257</v>
          </cell>
          <cell r="B35">
            <v>30.25</v>
          </cell>
          <cell r="C35">
            <v>34</v>
          </cell>
          <cell r="D35">
            <v>34.25</v>
          </cell>
          <cell r="E35">
            <v>35</v>
          </cell>
          <cell r="F35">
            <v>31.75</v>
          </cell>
          <cell r="G35">
            <v>31.75</v>
          </cell>
          <cell r="I35">
            <v>31.75</v>
          </cell>
          <cell r="R35">
            <v>48.128513946533204</v>
          </cell>
        </row>
        <row r="36">
          <cell r="A36">
            <v>37288</v>
          </cell>
          <cell r="B36">
            <v>29.25</v>
          </cell>
          <cell r="C36">
            <v>32.15</v>
          </cell>
          <cell r="D36">
            <v>32.25</v>
          </cell>
          <cell r="E36">
            <v>34.5</v>
          </cell>
          <cell r="F36">
            <v>31.75</v>
          </cell>
          <cell r="G36">
            <v>30.5</v>
          </cell>
          <cell r="I36">
            <v>31.75</v>
          </cell>
          <cell r="R36">
            <v>47.574738769531251</v>
          </cell>
        </row>
        <row r="37">
          <cell r="A37">
            <v>37316</v>
          </cell>
          <cell r="B37">
            <v>29.25</v>
          </cell>
          <cell r="C37">
            <v>28.25</v>
          </cell>
          <cell r="D37">
            <v>28.25</v>
          </cell>
          <cell r="E37">
            <v>32.5</v>
          </cell>
          <cell r="F37">
            <v>31</v>
          </cell>
          <cell r="G37">
            <v>30.5</v>
          </cell>
          <cell r="I37">
            <v>31</v>
          </cell>
          <cell r="R37">
            <v>46.169059448242187</v>
          </cell>
        </row>
        <row r="38">
          <cell r="A38">
            <v>37347</v>
          </cell>
          <cell r="B38">
            <v>29.5</v>
          </cell>
          <cell r="C38">
            <v>30</v>
          </cell>
          <cell r="D38">
            <v>28</v>
          </cell>
          <cell r="E38">
            <v>29.75</v>
          </cell>
          <cell r="F38">
            <v>29.75</v>
          </cell>
          <cell r="G38">
            <v>31.5</v>
          </cell>
          <cell r="I38">
            <v>29.75</v>
          </cell>
          <cell r="R38">
            <v>43.114276428222659</v>
          </cell>
        </row>
        <row r="39">
          <cell r="A39">
            <v>37377</v>
          </cell>
          <cell r="B39">
            <v>32.5</v>
          </cell>
          <cell r="C39">
            <v>29.25</v>
          </cell>
          <cell r="D39">
            <v>26.75</v>
          </cell>
          <cell r="E39">
            <v>29.75</v>
          </cell>
          <cell r="F39">
            <v>33</v>
          </cell>
          <cell r="G39">
            <v>35.5</v>
          </cell>
          <cell r="I39">
            <v>29.75</v>
          </cell>
          <cell r="R39">
            <v>43.589288024902345</v>
          </cell>
        </row>
        <row r="40">
          <cell r="A40">
            <v>37408</v>
          </cell>
          <cell r="B40">
            <v>41.5</v>
          </cell>
          <cell r="C40">
            <v>30.5</v>
          </cell>
          <cell r="D40">
            <v>28</v>
          </cell>
          <cell r="E40">
            <v>36.5</v>
          </cell>
          <cell r="F40">
            <v>37.75</v>
          </cell>
          <cell r="G40">
            <v>46.5</v>
          </cell>
          <cell r="I40">
            <v>36.5</v>
          </cell>
          <cell r="R40">
            <v>44.447112488361675</v>
          </cell>
        </row>
        <row r="41">
          <cell r="A41">
            <v>37438</v>
          </cell>
          <cell r="B41">
            <v>49</v>
          </cell>
          <cell r="C41">
            <v>44</v>
          </cell>
          <cell r="D41">
            <v>41</v>
          </cell>
          <cell r="E41">
            <v>44.25</v>
          </cell>
          <cell r="F41">
            <v>46.75</v>
          </cell>
          <cell r="G41">
            <v>56</v>
          </cell>
          <cell r="I41">
            <v>44.25</v>
          </cell>
          <cell r="R41">
            <v>47.058986866617303</v>
          </cell>
        </row>
        <row r="42">
          <cell r="A42">
            <v>37469</v>
          </cell>
          <cell r="B42">
            <v>56</v>
          </cell>
          <cell r="C42">
            <v>52</v>
          </cell>
          <cell r="D42">
            <v>49.5</v>
          </cell>
          <cell r="E42">
            <v>51.25</v>
          </cell>
          <cell r="F42">
            <v>52.75</v>
          </cell>
          <cell r="G42">
            <v>66</v>
          </cell>
          <cell r="I42">
            <v>51.25</v>
          </cell>
          <cell r="R42">
            <v>47.756668030995307</v>
          </cell>
        </row>
        <row r="43">
          <cell r="A43">
            <v>37500</v>
          </cell>
          <cell r="B43">
            <v>46.5</v>
          </cell>
          <cell r="C43">
            <v>44.5</v>
          </cell>
          <cell r="D43">
            <v>41</v>
          </cell>
          <cell r="E43">
            <v>43.25</v>
          </cell>
          <cell r="F43">
            <v>39.25</v>
          </cell>
          <cell r="G43">
            <v>53.5</v>
          </cell>
          <cell r="I43">
            <v>39.25</v>
          </cell>
          <cell r="R43">
            <v>47.737491315721023</v>
          </cell>
        </row>
        <row r="44">
          <cell r="A44">
            <v>37530</v>
          </cell>
          <cell r="B44">
            <v>33.5</v>
          </cell>
          <cell r="C44">
            <v>34.25</v>
          </cell>
          <cell r="D44">
            <v>35.5</v>
          </cell>
          <cell r="E44">
            <v>37</v>
          </cell>
          <cell r="F44">
            <v>35.5</v>
          </cell>
          <cell r="G44">
            <v>36</v>
          </cell>
          <cell r="I44">
            <v>35.5</v>
          </cell>
          <cell r="R44">
            <v>46.381026735960937</v>
          </cell>
        </row>
        <row r="45">
          <cell r="A45">
            <v>37561</v>
          </cell>
          <cell r="B45">
            <v>32</v>
          </cell>
          <cell r="C45">
            <v>32</v>
          </cell>
          <cell r="D45">
            <v>33</v>
          </cell>
          <cell r="E45">
            <v>34.75</v>
          </cell>
          <cell r="F45">
            <v>34.75</v>
          </cell>
          <cell r="G45">
            <v>34</v>
          </cell>
          <cell r="I45">
            <v>34.75</v>
          </cell>
          <cell r="R45">
            <v>51.239279990994888</v>
          </cell>
        </row>
        <row r="46">
          <cell r="A46">
            <v>37591</v>
          </cell>
          <cell r="B46">
            <v>32.5</v>
          </cell>
          <cell r="C46">
            <v>34</v>
          </cell>
          <cell r="D46">
            <v>35</v>
          </cell>
          <cell r="E46">
            <v>37</v>
          </cell>
          <cell r="F46">
            <v>37</v>
          </cell>
          <cell r="G46">
            <v>34.5</v>
          </cell>
          <cell r="I46">
            <v>37</v>
          </cell>
          <cell r="R46">
            <v>55.162991563972</v>
          </cell>
        </row>
        <row r="47">
          <cell r="A47">
            <v>37622</v>
          </cell>
          <cell r="B47">
            <v>33.75</v>
          </cell>
          <cell r="C47">
            <v>37</v>
          </cell>
          <cell r="D47">
            <v>38</v>
          </cell>
          <cell r="E47">
            <v>38.25</v>
          </cell>
          <cell r="F47">
            <v>37.75</v>
          </cell>
          <cell r="G47">
            <v>35.75</v>
          </cell>
          <cell r="I47">
            <v>27.75</v>
          </cell>
          <cell r="R47">
            <v>48.222798071867288</v>
          </cell>
        </row>
        <row r="48">
          <cell r="A48">
            <v>37653</v>
          </cell>
          <cell r="B48">
            <v>33.25</v>
          </cell>
          <cell r="C48">
            <v>34.5</v>
          </cell>
          <cell r="D48">
            <v>35.5</v>
          </cell>
          <cell r="E48">
            <v>37.25</v>
          </cell>
          <cell r="F48">
            <v>36.75</v>
          </cell>
          <cell r="G48">
            <v>35.25</v>
          </cell>
          <cell r="I48">
            <v>26.75</v>
          </cell>
          <cell r="R48">
            <v>46.815502284224891</v>
          </cell>
        </row>
        <row r="49">
          <cell r="A49">
            <v>37681</v>
          </cell>
          <cell r="B49">
            <v>33.25</v>
          </cell>
          <cell r="C49">
            <v>31</v>
          </cell>
          <cell r="D49">
            <v>31</v>
          </cell>
          <cell r="E49">
            <v>34.75</v>
          </cell>
          <cell r="F49">
            <v>34.25</v>
          </cell>
          <cell r="G49">
            <v>35.25</v>
          </cell>
          <cell r="I49">
            <v>24.25</v>
          </cell>
          <cell r="R49">
            <v>45.092859167263349</v>
          </cell>
        </row>
        <row r="50">
          <cell r="A50">
            <v>37712</v>
          </cell>
          <cell r="B50">
            <v>32.75</v>
          </cell>
          <cell r="C50">
            <v>32.5</v>
          </cell>
          <cell r="D50">
            <v>29.5</v>
          </cell>
          <cell r="E50">
            <v>32.5</v>
          </cell>
          <cell r="F50">
            <v>33.75</v>
          </cell>
          <cell r="G50">
            <v>34.75</v>
          </cell>
          <cell r="I50">
            <v>22.5</v>
          </cell>
          <cell r="R50">
            <v>42.427821811212212</v>
          </cell>
        </row>
        <row r="51">
          <cell r="A51">
            <v>37742</v>
          </cell>
          <cell r="B51">
            <v>32.75</v>
          </cell>
          <cell r="C51">
            <v>28.25</v>
          </cell>
          <cell r="D51">
            <v>25</v>
          </cell>
          <cell r="E51">
            <v>33.5</v>
          </cell>
          <cell r="F51">
            <v>34.5</v>
          </cell>
          <cell r="G51">
            <v>34.75</v>
          </cell>
          <cell r="I51">
            <v>23.5</v>
          </cell>
          <cell r="R51">
            <v>42.632104738948414</v>
          </cell>
        </row>
        <row r="52">
          <cell r="A52">
            <v>37773</v>
          </cell>
          <cell r="B52">
            <v>37.25</v>
          </cell>
          <cell r="C52">
            <v>29.25</v>
          </cell>
          <cell r="D52">
            <v>26</v>
          </cell>
          <cell r="E52">
            <v>37.5</v>
          </cell>
          <cell r="F52">
            <v>43.5</v>
          </cell>
          <cell r="G52">
            <v>41.75</v>
          </cell>
          <cell r="I52">
            <v>27.5</v>
          </cell>
          <cell r="R52">
            <v>43.133300415557009</v>
          </cell>
        </row>
        <row r="53">
          <cell r="A53">
            <v>37803</v>
          </cell>
          <cell r="B53">
            <v>51.5</v>
          </cell>
          <cell r="C53">
            <v>50.5</v>
          </cell>
          <cell r="D53">
            <v>46</v>
          </cell>
          <cell r="E53">
            <v>47.75</v>
          </cell>
          <cell r="F53">
            <v>53.75</v>
          </cell>
          <cell r="G53">
            <v>57.5</v>
          </cell>
          <cell r="I53">
            <v>37.75</v>
          </cell>
          <cell r="R53">
            <v>43.523464704140849</v>
          </cell>
        </row>
        <row r="54">
          <cell r="A54">
            <v>37834</v>
          </cell>
          <cell r="B54">
            <v>57</v>
          </cell>
          <cell r="C54">
            <v>57.5</v>
          </cell>
          <cell r="D54">
            <v>54</v>
          </cell>
          <cell r="E54">
            <v>56.5</v>
          </cell>
          <cell r="F54">
            <v>57.75</v>
          </cell>
          <cell r="G54">
            <v>65</v>
          </cell>
          <cell r="I54">
            <v>46.5</v>
          </cell>
          <cell r="R54">
            <v>43.865094289393532</v>
          </cell>
        </row>
        <row r="55">
          <cell r="A55">
            <v>37865</v>
          </cell>
          <cell r="B55">
            <v>45.5</v>
          </cell>
          <cell r="C55">
            <v>46.5</v>
          </cell>
          <cell r="D55">
            <v>43</v>
          </cell>
          <cell r="E55">
            <v>51.75</v>
          </cell>
          <cell r="F55">
            <v>46.75</v>
          </cell>
          <cell r="G55">
            <v>51.5</v>
          </cell>
          <cell r="I55">
            <v>36.75</v>
          </cell>
          <cell r="R55">
            <v>43.95456633093756</v>
          </cell>
        </row>
        <row r="56">
          <cell r="A56">
            <v>37895</v>
          </cell>
          <cell r="B56">
            <v>34</v>
          </cell>
          <cell r="C56">
            <v>35.5</v>
          </cell>
          <cell r="D56">
            <v>36</v>
          </cell>
          <cell r="E56">
            <v>37.75</v>
          </cell>
          <cell r="F56">
            <v>36.25</v>
          </cell>
          <cell r="G56">
            <v>36.25</v>
          </cell>
          <cell r="I56">
            <v>26.25</v>
          </cell>
          <cell r="R56">
            <v>44.185054549612488</v>
          </cell>
        </row>
        <row r="57">
          <cell r="A57">
            <v>37926</v>
          </cell>
          <cell r="B57">
            <v>32.5</v>
          </cell>
          <cell r="C57">
            <v>33.5</v>
          </cell>
          <cell r="D57">
            <v>34</v>
          </cell>
          <cell r="E57">
            <v>36.75</v>
          </cell>
          <cell r="F57">
            <v>34.75</v>
          </cell>
          <cell r="G57">
            <v>34.25</v>
          </cell>
          <cell r="I57">
            <v>24.75</v>
          </cell>
          <cell r="R57">
            <v>47.772206124358789</v>
          </cell>
        </row>
        <row r="58">
          <cell r="A58">
            <v>37956</v>
          </cell>
          <cell r="B58">
            <v>32.5</v>
          </cell>
          <cell r="C58">
            <v>36.5</v>
          </cell>
          <cell r="D58">
            <v>37</v>
          </cell>
          <cell r="E58">
            <v>38.75</v>
          </cell>
          <cell r="F58">
            <v>39.25</v>
          </cell>
          <cell r="G58">
            <v>34</v>
          </cell>
          <cell r="I58">
            <v>28.75</v>
          </cell>
          <cell r="R58">
            <v>50.449048891366687</v>
          </cell>
        </row>
        <row r="59">
          <cell r="A59">
            <v>37987</v>
          </cell>
          <cell r="B59">
            <v>34.61</v>
          </cell>
          <cell r="C59">
            <v>36.83</v>
          </cell>
          <cell r="D59">
            <v>37.159999999999997</v>
          </cell>
          <cell r="E59">
            <v>39.54</v>
          </cell>
          <cell r="F59">
            <v>39.950000000000003</v>
          </cell>
          <cell r="G59">
            <v>36.81</v>
          </cell>
          <cell r="I59">
            <v>18.5</v>
          </cell>
          <cell r="R59">
            <v>48.923666254234426</v>
          </cell>
        </row>
        <row r="60">
          <cell r="A60">
            <v>38018</v>
          </cell>
          <cell r="B60">
            <v>34.19</v>
          </cell>
          <cell r="C60">
            <v>34.72</v>
          </cell>
          <cell r="D60">
            <v>35.08</v>
          </cell>
          <cell r="E60">
            <v>39.01</v>
          </cell>
          <cell r="F60">
            <v>37.950000000000003</v>
          </cell>
          <cell r="G60">
            <v>36.39</v>
          </cell>
          <cell r="I60">
            <v>20.75</v>
          </cell>
          <cell r="R60">
            <v>47.158594920979453</v>
          </cell>
        </row>
        <row r="61">
          <cell r="A61">
            <v>38047</v>
          </cell>
          <cell r="B61">
            <v>34.19</v>
          </cell>
          <cell r="C61">
            <v>31.78</v>
          </cell>
          <cell r="D61">
            <v>31.32</v>
          </cell>
          <cell r="E61">
            <v>37.479999999999997</v>
          </cell>
          <cell r="F61">
            <v>35.700000000000003</v>
          </cell>
          <cell r="G61">
            <v>36.39</v>
          </cell>
          <cell r="I61">
            <v>17.75</v>
          </cell>
          <cell r="R61">
            <v>45.035084212094354</v>
          </cell>
        </row>
        <row r="62">
          <cell r="A62">
            <v>38078</v>
          </cell>
          <cell r="B62">
            <v>33.76</v>
          </cell>
          <cell r="C62">
            <v>33.049999999999997</v>
          </cell>
          <cell r="D62">
            <v>30.07</v>
          </cell>
          <cell r="E62">
            <v>35.76</v>
          </cell>
          <cell r="F62">
            <v>34.950000000000003</v>
          </cell>
          <cell r="G62">
            <v>35.96</v>
          </cell>
          <cell r="I62">
            <v>25.5</v>
          </cell>
          <cell r="R62">
            <v>41.75045496942802</v>
          </cell>
        </row>
        <row r="63">
          <cell r="A63">
            <v>38108</v>
          </cell>
          <cell r="B63">
            <v>33.76</v>
          </cell>
          <cell r="C63">
            <v>29.47</v>
          </cell>
          <cell r="D63">
            <v>26.31</v>
          </cell>
          <cell r="E63">
            <v>37.42</v>
          </cell>
          <cell r="F63">
            <v>35.700000000000003</v>
          </cell>
          <cell r="G63">
            <v>35.96</v>
          </cell>
          <cell r="I63">
            <v>25.5</v>
          </cell>
          <cell r="R63">
            <v>41.678644955504069</v>
          </cell>
        </row>
        <row r="64">
          <cell r="A64">
            <v>38139</v>
          </cell>
          <cell r="B64">
            <v>37.61</v>
          </cell>
          <cell r="C64">
            <v>30.31</v>
          </cell>
          <cell r="D64">
            <v>27.15</v>
          </cell>
          <cell r="E64">
            <v>41.9</v>
          </cell>
          <cell r="F64">
            <v>44.2</v>
          </cell>
          <cell r="G64">
            <v>41.94</v>
          </cell>
          <cell r="I64">
            <v>31.5</v>
          </cell>
          <cell r="R64">
            <v>42.159134081079266</v>
          </cell>
        </row>
        <row r="65">
          <cell r="A65">
            <v>38169</v>
          </cell>
          <cell r="B65">
            <v>49.8</v>
          </cell>
          <cell r="C65">
            <v>48.26</v>
          </cell>
          <cell r="D65">
            <v>43.93</v>
          </cell>
          <cell r="E65">
            <v>43.98</v>
          </cell>
          <cell r="F65">
            <v>50.2</v>
          </cell>
          <cell r="G65">
            <v>55.4</v>
          </cell>
          <cell r="I65">
            <v>35.5</v>
          </cell>
          <cell r="R65">
            <v>42.850625406093798</v>
          </cell>
        </row>
        <row r="66">
          <cell r="A66">
            <v>38200</v>
          </cell>
          <cell r="B66">
            <v>54.51</v>
          </cell>
          <cell r="C66">
            <v>54.19</v>
          </cell>
          <cell r="D66">
            <v>50.65</v>
          </cell>
          <cell r="E66">
            <v>51.41</v>
          </cell>
          <cell r="F66">
            <v>52.7</v>
          </cell>
          <cell r="G66">
            <v>61.81</v>
          </cell>
          <cell r="I66">
            <v>44.5</v>
          </cell>
          <cell r="R66">
            <v>43.35076668165059</v>
          </cell>
        </row>
        <row r="67">
          <cell r="A67">
            <v>38231</v>
          </cell>
          <cell r="B67">
            <v>44.67</v>
          </cell>
          <cell r="C67">
            <v>44.9</v>
          </cell>
          <cell r="D67">
            <v>41.44</v>
          </cell>
          <cell r="E67">
            <v>47.33</v>
          </cell>
          <cell r="F67">
            <v>43.7</v>
          </cell>
          <cell r="G67">
            <v>50.27</v>
          </cell>
          <cell r="I67">
            <v>28.5</v>
          </cell>
          <cell r="R67">
            <v>43.358326502774119</v>
          </cell>
        </row>
        <row r="68">
          <cell r="A68">
            <v>38261</v>
          </cell>
          <cell r="B68">
            <v>34.83</v>
          </cell>
          <cell r="C68">
            <v>35.619999999999997</v>
          </cell>
          <cell r="D68">
            <v>35.57</v>
          </cell>
          <cell r="E68">
            <v>39.03</v>
          </cell>
          <cell r="F68">
            <v>37.9</v>
          </cell>
          <cell r="G68">
            <v>37.24</v>
          </cell>
          <cell r="I68">
            <v>28.75</v>
          </cell>
          <cell r="R68">
            <v>43.442839159333033</v>
          </cell>
        </row>
        <row r="69">
          <cell r="A69">
            <v>38292</v>
          </cell>
          <cell r="B69">
            <v>33.549999999999997</v>
          </cell>
          <cell r="C69">
            <v>33.93</v>
          </cell>
          <cell r="D69">
            <v>33.9</v>
          </cell>
          <cell r="E69">
            <v>37.25</v>
          </cell>
          <cell r="F69">
            <v>37.65</v>
          </cell>
          <cell r="G69">
            <v>35.53</v>
          </cell>
          <cell r="I69">
            <v>25.25</v>
          </cell>
          <cell r="R69">
            <v>46.786941996571265</v>
          </cell>
        </row>
        <row r="70">
          <cell r="A70">
            <v>38322</v>
          </cell>
          <cell r="B70">
            <v>33.549999999999997</v>
          </cell>
          <cell r="C70">
            <v>36.47</v>
          </cell>
          <cell r="D70">
            <v>36.43</v>
          </cell>
          <cell r="E70">
            <v>38.909999999999997</v>
          </cell>
          <cell r="F70">
            <v>41.65</v>
          </cell>
          <cell r="G70">
            <v>35.32</v>
          </cell>
          <cell r="I70">
            <v>28.5</v>
          </cell>
          <cell r="R70">
            <v>49.262166260460575</v>
          </cell>
        </row>
        <row r="71">
          <cell r="A71">
            <v>38353</v>
          </cell>
          <cell r="B71">
            <v>35.39</v>
          </cell>
          <cell r="C71">
            <v>37.130000000000003</v>
          </cell>
          <cell r="D71">
            <v>37.21</v>
          </cell>
          <cell r="E71">
            <v>39.75</v>
          </cell>
          <cell r="F71">
            <v>40.700000000000003</v>
          </cell>
          <cell r="G71">
            <v>37.71</v>
          </cell>
          <cell r="I71">
            <v>18.5</v>
          </cell>
          <cell r="R71">
            <v>47.739170362841243</v>
          </cell>
        </row>
        <row r="72">
          <cell r="A72">
            <v>38384</v>
          </cell>
          <cell r="B72">
            <v>35.020000000000003</v>
          </cell>
          <cell r="C72">
            <v>35.340000000000003</v>
          </cell>
          <cell r="D72">
            <v>35.43</v>
          </cell>
          <cell r="E72">
            <v>39.5</v>
          </cell>
          <cell r="F72">
            <v>38.700000000000003</v>
          </cell>
          <cell r="G72">
            <v>37.340000000000003</v>
          </cell>
          <cell r="I72">
            <v>20.75</v>
          </cell>
          <cell r="R72">
            <v>46.062269165982229</v>
          </cell>
        </row>
        <row r="73">
          <cell r="A73">
            <v>38412</v>
          </cell>
          <cell r="B73">
            <v>35.020000000000003</v>
          </cell>
          <cell r="C73">
            <v>32.83</v>
          </cell>
          <cell r="D73">
            <v>32.21</v>
          </cell>
          <cell r="E73">
            <v>38.25</v>
          </cell>
          <cell r="F73">
            <v>36.700000000000003</v>
          </cell>
          <cell r="G73">
            <v>37.340000000000003</v>
          </cell>
          <cell r="I73">
            <v>17.75</v>
          </cell>
          <cell r="R73">
            <v>44.044971096730102</v>
          </cell>
        </row>
        <row r="74">
          <cell r="A74">
            <v>38443</v>
          </cell>
          <cell r="B74">
            <v>34.659999999999997</v>
          </cell>
          <cell r="C74">
            <v>33.92</v>
          </cell>
          <cell r="D74">
            <v>31.14</v>
          </cell>
          <cell r="E74">
            <v>37.25</v>
          </cell>
          <cell r="F74">
            <v>36.450000000000003</v>
          </cell>
          <cell r="G74">
            <v>36.979999999999997</v>
          </cell>
          <cell r="I74">
            <v>24.5</v>
          </cell>
          <cell r="R74">
            <v>40.924383661430213</v>
          </cell>
        </row>
        <row r="75">
          <cell r="A75">
            <v>38473</v>
          </cell>
          <cell r="B75">
            <v>34.659999999999997</v>
          </cell>
          <cell r="C75">
            <v>30.86</v>
          </cell>
          <cell r="D75">
            <v>27.92</v>
          </cell>
          <cell r="E75">
            <v>38.75</v>
          </cell>
          <cell r="F75">
            <v>36.950000000000003</v>
          </cell>
          <cell r="G75">
            <v>36.979999999999997</v>
          </cell>
          <cell r="I75">
            <v>24.5</v>
          </cell>
          <cell r="R75">
            <v>40.857136885488437</v>
          </cell>
        </row>
        <row r="76">
          <cell r="A76">
            <v>38504</v>
          </cell>
          <cell r="B76">
            <v>37.950000000000003</v>
          </cell>
          <cell r="C76">
            <v>31.6</v>
          </cell>
          <cell r="D76">
            <v>28.64</v>
          </cell>
          <cell r="E76">
            <v>43</v>
          </cell>
          <cell r="F76">
            <v>44.45</v>
          </cell>
          <cell r="G76">
            <v>42.08</v>
          </cell>
          <cell r="I76">
            <v>29.5</v>
          </cell>
          <cell r="R76">
            <v>41.315022819136082</v>
          </cell>
        </row>
        <row r="77">
          <cell r="A77">
            <v>38534</v>
          </cell>
          <cell r="B77">
            <v>48.39</v>
          </cell>
          <cell r="C77">
            <v>46.96</v>
          </cell>
          <cell r="D77">
            <v>43</v>
          </cell>
          <cell r="E77">
            <v>42.5</v>
          </cell>
          <cell r="F77">
            <v>48.2</v>
          </cell>
          <cell r="G77">
            <v>53.59</v>
          </cell>
          <cell r="I77">
            <v>26.5</v>
          </cell>
          <cell r="R77">
            <v>41.973483492548809</v>
          </cell>
        </row>
        <row r="78">
          <cell r="A78">
            <v>38565</v>
          </cell>
          <cell r="B78">
            <v>52.41</v>
          </cell>
          <cell r="C78">
            <v>52.04</v>
          </cell>
          <cell r="D78">
            <v>48.76</v>
          </cell>
          <cell r="E78">
            <v>48.75</v>
          </cell>
          <cell r="F78">
            <v>49.7</v>
          </cell>
          <cell r="G78">
            <v>59.05</v>
          </cell>
          <cell r="I78">
            <v>35.5</v>
          </cell>
          <cell r="R78">
            <v>42.449804450238652</v>
          </cell>
        </row>
        <row r="79">
          <cell r="A79">
            <v>38596</v>
          </cell>
          <cell r="B79">
            <v>43.99</v>
          </cell>
          <cell r="C79">
            <v>44.1</v>
          </cell>
          <cell r="D79">
            <v>40.869999999999997</v>
          </cell>
          <cell r="E79">
            <v>45.25</v>
          </cell>
          <cell r="F79">
            <v>42.2</v>
          </cell>
          <cell r="G79">
            <v>49.19</v>
          </cell>
          <cell r="I79">
            <v>22.5</v>
          </cell>
          <cell r="R79">
            <v>42.457941832278351</v>
          </cell>
        </row>
        <row r="80">
          <cell r="A80">
            <v>38626</v>
          </cell>
          <cell r="B80">
            <v>35.58</v>
          </cell>
          <cell r="C80">
            <v>36.159999999999997</v>
          </cell>
          <cell r="D80">
            <v>35.85</v>
          </cell>
          <cell r="E80">
            <v>40.75</v>
          </cell>
          <cell r="F80">
            <v>39.4</v>
          </cell>
          <cell r="G80">
            <v>38.08</v>
          </cell>
          <cell r="I80">
            <v>25.75</v>
          </cell>
          <cell r="R80">
            <v>42.538321493799856</v>
          </cell>
        </row>
        <row r="81">
          <cell r="A81">
            <v>38657</v>
          </cell>
          <cell r="B81">
            <v>34.479999999999997</v>
          </cell>
          <cell r="C81">
            <v>34.729999999999997</v>
          </cell>
          <cell r="D81">
            <v>34.42</v>
          </cell>
          <cell r="E81">
            <v>38.5</v>
          </cell>
          <cell r="F81">
            <v>38.9</v>
          </cell>
          <cell r="G81">
            <v>36.619999999999997</v>
          </cell>
          <cell r="I81">
            <v>22.75</v>
          </cell>
          <cell r="R81">
            <v>45.662144671371749</v>
          </cell>
        </row>
        <row r="82">
          <cell r="A82">
            <v>38687</v>
          </cell>
          <cell r="B82">
            <v>34.479999999999997</v>
          </cell>
          <cell r="C82">
            <v>36.909999999999997</v>
          </cell>
          <cell r="D82">
            <v>36.590000000000003</v>
          </cell>
          <cell r="E82">
            <v>39.75</v>
          </cell>
          <cell r="F82">
            <v>42.9</v>
          </cell>
          <cell r="G82">
            <v>36.44</v>
          </cell>
          <cell r="I82">
            <v>26</v>
          </cell>
          <cell r="R82">
            <v>48.034660654473385</v>
          </cell>
        </row>
        <row r="83">
          <cell r="A83">
            <v>38718</v>
          </cell>
          <cell r="B83">
            <v>36.08</v>
          </cell>
          <cell r="C83">
            <v>37.909999999999997</v>
          </cell>
          <cell r="D83">
            <v>37.340000000000003</v>
          </cell>
          <cell r="E83">
            <v>39.96</v>
          </cell>
          <cell r="F83">
            <v>41.2</v>
          </cell>
          <cell r="G83">
            <v>38.5</v>
          </cell>
          <cell r="I83">
            <v>18.75</v>
          </cell>
          <cell r="R83">
            <v>43.130454569388981</v>
          </cell>
        </row>
        <row r="84">
          <cell r="A84">
            <v>38749</v>
          </cell>
          <cell r="B84">
            <v>35.770000000000003</v>
          </cell>
          <cell r="C84">
            <v>36.270000000000003</v>
          </cell>
          <cell r="D84">
            <v>35.729999999999997</v>
          </cell>
          <cell r="E84">
            <v>39.950000000000003</v>
          </cell>
          <cell r="F84">
            <v>39.29</v>
          </cell>
          <cell r="G84">
            <v>38.19</v>
          </cell>
          <cell r="I84">
            <v>21</v>
          </cell>
          <cell r="R84">
            <v>41.680285538869661</v>
          </cell>
        </row>
        <row r="85">
          <cell r="A85">
            <v>38777</v>
          </cell>
          <cell r="B85">
            <v>35.770000000000003</v>
          </cell>
          <cell r="C85">
            <v>33.97</v>
          </cell>
          <cell r="D85">
            <v>32.81</v>
          </cell>
          <cell r="E85">
            <v>38.950000000000003</v>
          </cell>
          <cell r="F85">
            <v>37.67</v>
          </cell>
          <cell r="G85">
            <v>38.19</v>
          </cell>
          <cell r="I85">
            <v>18</v>
          </cell>
          <cell r="R85">
            <v>39.926576843896726</v>
          </cell>
        </row>
        <row r="86">
          <cell r="A86">
            <v>38808</v>
          </cell>
          <cell r="B86">
            <v>35.46</v>
          </cell>
          <cell r="C86">
            <v>34.97</v>
          </cell>
          <cell r="D86">
            <v>31.84</v>
          </cell>
          <cell r="E86">
            <v>38.630000000000003</v>
          </cell>
          <cell r="F86">
            <v>37.65</v>
          </cell>
          <cell r="G86">
            <v>37.880000000000003</v>
          </cell>
          <cell r="I86">
            <v>24.75</v>
          </cell>
          <cell r="R86">
            <v>37.197566473016359</v>
          </cell>
        </row>
        <row r="87">
          <cell r="A87">
            <v>38838</v>
          </cell>
          <cell r="B87">
            <v>35.46</v>
          </cell>
          <cell r="C87">
            <v>32.17</v>
          </cell>
          <cell r="D87">
            <v>28.93</v>
          </cell>
          <cell r="E87">
            <v>39.94</v>
          </cell>
          <cell r="F87">
            <v>38.15</v>
          </cell>
          <cell r="G87">
            <v>37.880000000000003</v>
          </cell>
          <cell r="I87">
            <v>24.75</v>
          </cell>
          <cell r="R87">
            <v>37.157676083599178</v>
          </cell>
        </row>
        <row r="88">
          <cell r="A88">
            <v>38869</v>
          </cell>
          <cell r="B88">
            <v>38.28</v>
          </cell>
          <cell r="C88">
            <v>32.85</v>
          </cell>
          <cell r="D88">
            <v>29.58</v>
          </cell>
          <cell r="E88">
            <v>43.88</v>
          </cell>
          <cell r="F88">
            <v>44.8</v>
          </cell>
          <cell r="G88">
            <v>42.24</v>
          </cell>
          <cell r="I88">
            <v>29.75</v>
          </cell>
          <cell r="R88">
            <v>37.582802883668911</v>
          </cell>
        </row>
        <row r="89">
          <cell r="A89">
            <v>38899</v>
          </cell>
          <cell r="B89">
            <v>47.21</v>
          </cell>
          <cell r="C89">
            <v>46.96</v>
          </cell>
          <cell r="D89">
            <v>42.6</v>
          </cell>
          <cell r="E89">
            <v>41.22</v>
          </cell>
          <cell r="F89">
            <v>46.65</v>
          </cell>
          <cell r="G89">
            <v>52.07</v>
          </cell>
          <cell r="I89">
            <v>26.75</v>
          </cell>
          <cell r="R89">
            <v>38.18387061297112</v>
          </cell>
        </row>
        <row r="90">
          <cell r="A90">
            <v>38930</v>
          </cell>
          <cell r="B90">
            <v>50.65</v>
          </cell>
          <cell r="C90">
            <v>51.62</v>
          </cell>
          <cell r="D90">
            <v>47.81</v>
          </cell>
          <cell r="E90">
            <v>46.58</v>
          </cell>
          <cell r="F90">
            <v>47.2</v>
          </cell>
          <cell r="G90">
            <v>56.73</v>
          </cell>
          <cell r="I90">
            <v>35.75</v>
          </cell>
          <cell r="R90">
            <v>38.624078505534882</v>
          </cell>
        </row>
        <row r="91">
          <cell r="A91">
            <v>38961</v>
          </cell>
          <cell r="B91">
            <v>43.45</v>
          </cell>
          <cell r="C91">
            <v>44.34</v>
          </cell>
          <cell r="D91">
            <v>40.659999999999997</v>
          </cell>
          <cell r="E91">
            <v>43.58</v>
          </cell>
          <cell r="F91">
            <v>41.11</v>
          </cell>
          <cell r="G91">
            <v>48.31</v>
          </cell>
          <cell r="I91">
            <v>22.75</v>
          </cell>
          <cell r="R91">
            <v>38.651174359845086</v>
          </cell>
        </row>
        <row r="92">
          <cell r="A92">
            <v>38991</v>
          </cell>
          <cell r="B92">
            <v>36.25</v>
          </cell>
          <cell r="C92">
            <v>37.049999999999997</v>
          </cell>
          <cell r="D92">
            <v>36.119999999999997</v>
          </cell>
          <cell r="E92">
            <v>42.22</v>
          </cell>
          <cell r="F92">
            <v>40.58</v>
          </cell>
          <cell r="G92">
            <v>38.82</v>
          </cell>
          <cell r="I92">
            <v>26</v>
          </cell>
          <cell r="R92">
            <v>38.740896766789731</v>
          </cell>
        </row>
        <row r="93">
          <cell r="A93">
            <v>39022</v>
          </cell>
          <cell r="B93">
            <v>35.31</v>
          </cell>
          <cell r="C93">
            <v>35.74</v>
          </cell>
          <cell r="D93">
            <v>34.82</v>
          </cell>
          <cell r="E93">
            <v>39.53</v>
          </cell>
          <cell r="F93">
            <v>40.03</v>
          </cell>
          <cell r="G93">
            <v>37.57</v>
          </cell>
          <cell r="I93">
            <v>23</v>
          </cell>
          <cell r="R93">
            <v>41.565191556313941</v>
          </cell>
        </row>
        <row r="94">
          <cell r="A94">
            <v>39052</v>
          </cell>
          <cell r="B94">
            <v>35.31</v>
          </cell>
          <cell r="C94">
            <v>37.75</v>
          </cell>
          <cell r="D94">
            <v>36.78</v>
          </cell>
          <cell r="E94">
            <v>40.58</v>
          </cell>
          <cell r="F94">
            <v>43.93</v>
          </cell>
          <cell r="G94">
            <v>37.42</v>
          </cell>
          <cell r="I94">
            <v>26.25</v>
          </cell>
          <cell r="R94">
            <v>43.661552260257935</v>
          </cell>
        </row>
        <row r="95">
          <cell r="A95">
            <v>39083</v>
          </cell>
          <cell r="B95">
            <v>36.58</v>
          </cell>
          <cell r="C95">
            <v>38.9</v>
          </cell>
          <cell r="D95">
            <v>37.47</v>
          </cell>
          <cell r="E95">
            <v>40.19</v>
          </cell>
          <cell r="F95">
            <v>41.6</v>
          </cell>
          <cell r="G95">
            <v>39.03</v>
          </cell>
          <cell r="I95">
            <v>28.1</v>
          </cell>
          <cell r="R95">
            <v>44.602389053534324</v>
          </cell>
        </row>
        <row r="96">
          <cell r="A96">
            <v>39114</v>
          </cell>
          <cell r="B96">
            <v>36.299999999999997</v>
          </cell>
          <cell r="C96">
            <v>37.39</v>
          </cell>
          <cell r="D96">
            <v>36.01</v>
          </cell>
          <cell r="E96">
            <v>40.31</v>
          </cell>
          <cell r="F96">
            <v>39.729999999999997</v>
          </cell>
          <cell r="G96">
            <v>38.75</v>
          </cell>
          <cell r="I96">
            <v>30.35</v>
          </cell>
          <cell r="R96">
            <v>43.128804974246691</v>
          </cell>
        </row>
        <row r="97">
          <cell r="A97">
            <v>39142</v>
          </cell>
          <cell r="B97">
            <v>36.299999999999997</v>
          </cell>
          <cell r="C97">
            <v>35.26</v>
          </cell>
          <cell r="D97">
            <v>33.369999999999997</v>
          </cell>
          <cell r="E97">
            <v>39.44</v>
          </cell>
          <cell r="F97">
            <v>38.32</v>
          </cell>
          <cell r="G97">
            <v>38.75</v>
          </cell>
          <cell r="I97">
            <v>27.35</v>
          </cell>
          <cell r="R97">
            <v>41.351672410351142</v>
          </cell>
        </row>
        <row r="98">
          <cell r="A98">
            <v>39173</v>
          </cell>
          <cell r="B98">
            <v>36.020000000000003</v>
          </cell>
          <cell r="C98">
            <v>36.19</v>
          </cell>
          <cell r="D98">
            <v>32.5</v>
          </cell>
          <cell r="E98">
            <v>39.5</v>
          </cell>
          <cell r="F98">
            <v>38.42</v>
          </cell>
          <cell r="G98">
            <v>38.479999999999997</v>
          </cell>
          <cell r="I98">
            <v>34.1</v>
          </cell>
          <cell r="R98">
            <v>38.593221820780954</v>
          </cell>
        </row>
        <row r="99">
          <cell r="A99">
            <v>39203</v>
          </cell>
          <cell r="B99">
            <v>36.020000000000003</v>
          </cell>
          <cell r="C99">
            <v>33.61</v>
          </cell>
          <cell r="D99">
            <v>29.86</v>
          </cell>
          <cell r="E99">
            <v>40.700000000000003</v>
          </cell>
          <cell r="F99">
            <v>38.92</v>
          </cell>
          <cell r="G99">
            <v>38.47</v>
          </cell>
          <cell r="I99">
            <v>34.1</v>
          </cell>
          <cell r="R99">
            <v>38.53926425094545</v>
          </cell>
        </row>
        <row r="100">
          <cell r="A100">
            <v>39234</v>
          </cell>
          <cell r="B100">
            <v>38.58</v>
          </cell>
          <cell r="C100">
            <v>34.229999999999997</v>
          </cell>
          <cell r="D100">
            <v>30.46</v>
          </cell>
          <cell r="E100">
            <v>44.48</v>
          </cell>
          <cell r="F100">
            <v>45.1</v>
          </cell>
          <cell r="G100">
            <v>42.42</v>
          </cell>
          <cell r="I100">
            <v>40.1</v>
          </cell>
          <cell r="R100">
            <v>38.95142363260755</v>
          </cell>
        </row>
        <row r="101">
          <cell r="A101">
            <v>39264</v>
          </cell>
          <cell r="B101">
            <v>46.66</v>
          </cell>
          <cell r="C101">
            <v>47.25</v>
          </cell>
          <cell r="D101">
            <v>42.25</v>
          </cell>
          <cell r="E101">
            <v>40.619999999999997</v>
          </cell>
          <cell r="F101">
            <v>45.91</v>
          </cell>
          <cell r="G101">
            <v>51.3</v>
          </cell>
          <cell r="I101">
            <v>47.1</v>
          </cell>
          <cell r="R101">
            <v>39.539805230377041</v>
          </cell>
        </row>
        <row r="102">
          <cell r="A102">
            <v>39295</v>
          </cell>
          <cell r="B102">
            <v>49.78</v>
          </cell>
          <cell r="C102">
            <v>51.55</v>
          </cell>
          <cell r="D102">
            <v>46.99</v>
          </cell>
          <cell r="E102">
            <v>45.5</v>
          </cell>
          <cell r="F102">
            <v>45.94</v>
          </cell>
          <cell r="G102">
            <v>55.52</v>
          </cell>
          <cell r="I102">
            <v>56.1</v>
          </cell>
          <cell r="R102">
            <v>39.965076636825458</v>
          </cell>
        </row>
        <row r="103">
          <cell r="A103">
            <v>39326</v>
          </cell>
          <cell r="B103">
            <v>43.26</v>
          </cell>
          <cell r="C103">
            <v>44.84</v>
          </cell>
          <cell r="D103">
            <v>40.51</v>
          </cell>
          <cell r="E103">
            <v>42.76</v>
          </cell>
          <cell r="F103">
            <v>40.619999999999997</v>
          </cell>
          <cell r="G103">
            <v>47.9</v>
          </cell>
          <cell r="I103">
            <v>39.1</v>
          </cell>
          <cell r="R103">
            <v>39.97484711749307</v>
          </cell>
        </row>
        <row r="104">
          <cell r="A104">
            <v>39356</v>
          </cell>
          <cell r="B104">
            <v>36.74</v>
          </cell>
          <cell r="C104">
            <v>38.119999999999997</v>
          </cell>
          <cell r="D104">
            <v>36.39</v>
          </cell>
          <cell r="E104">
            <v>43.14</v>
          </cell>
          <cell r="F104">
            <v>41.34</v>
          </cell>
          <cell r="G104">
            <v>39.32</v>
          </cell>
          <cell r="I104">
            <v>38.35</v>
          </cell>
          <cell r="R104">
            <v>40.047352256620115</v>
          </cell>
        </row>
        <row r="105">
          <cell r="A105">
            <v>39387</v>
          </cell>
          <cell r="B105">
            <v>35.89</v>
          </cell>
          <cell r="C105">
            <v>36.9</v>
          </cell>
          <cell r="D105">
            <v>35.22</v>
          </cell>
          <cell r="E105">
            <v>40.21</v>
          </cell>
          <cell r="F105">
            <v>40.76</v>
          </cell>
          <cell r="G105">
            <v>38.200000000000003</v>
          </cell>
          <cell r="I105">
            <v>35.35</v>
          </cell>
          <cell r="R105">
            <v>42.628552538915372</v>
          </cell>
        </row>
        <row r="106">
          <cell r="A106">
            <v>39417</v>
          </cell>
          <cell r="B106">
            <v>35.89</v>
          </cell>
          <cell r="C106">
            <v>38.76</v>
          </cell>
          <cell r="D106">
            <v>37.01</v>
          </cell>
          <cell r="E106">
            <v>41.15</v>
          </cell>
          <cell r="F106">
            <v>44.61</v>
          </cell>
          <cell r="G106">
            <v>38.06</v>
          </cell>
          <cell r="I106">
            <v>38.6</v>
          </cell>
          <cell r="R106">
            <v>44.731622084371516</v>
          </cell>
        </row>
        <row r="107">
          <cell r="A107">
            <v>39448</v>
          </cell>
          <cell r="B107">
            <v>37.01</v>
          </cell>
          <cell r="C107">
            <v>39.869999999999997</v>
          </cell>
          <cell r="D107">
            <v>37.9</v>
          </cell>
          <cell r="E107">
            <v>40.42</v>
          </cell>
          <cell r="F107">
            <v>41.83</v>
          </cell>
          <cell r="G107">
            <v>39.47</v>
          </cell>
          <cell r="I107">
            <v>28.45</v>
          </cell>
          <cell r="R107">
            <v>45.707462791544081</v>
          </cell>
        </row>
        <row r="108">
          <cell r="A108">
            <v>39479</v>
          </cell>
          <cell r="B108">
            <v>36.75</v>
          </cell>
          <cell r="C108">
            <v>38.450000000000003</v>
          </cell>
          <cell r="D108">
            <v>36.54</v>
          </cell>
          <cell r="E108">
            <v>40.64</v>
          </cell>
          <cell r="F108">
            <v>39.96</v>
          </cell>
          <cell r="G108">
            <v>39.21</v>
          </cell>
          <cell r="I108">
            <v>30.7</v>
          </cell>
          <cell r="R108">
            <v>44.230442910688701</v>
          </cell>
        </row>
        <row r="109">
          <cell r="A109">
            <v>39508</v>
          </cell>
          <cell r="B109">
            <v>36.75</v>
          </cell>
          <cell r="C109">
            <v>36.450000000000003</v>
          </cell>
          <cell r="D109">
            <v>34.08</v>
          </cell>
          <cell r="E109">
            <v>39.86</v>
          </cell>
          <cell r="F109">
            <v>38.53</v>
          </cell>
          <cell r="G109">
            <v>39.21</v>
          </cell>
          <cell r="I109">
            <v>27.7</v>
          </cell>
          <cell r="R109">
            <v>42.449231611618373</v>
          </cell>
        </row>
        <row r="110">
          <cell r="A110">
            <v>39539</v>
          </cell>
          <cell r="B110">
            <v>36.49</v>
          </cell>
          <cell r="C110">
            <v>37.33</v>
          </cell>
          <cell r="D110">
            <v>33.270000000000003</v>
          </cell>
          <cell r="E110">
            <v>40.19</v>
          </cell>
          <cell r="F110">
            <v>38.619999999999997</v>
          </cell>
          <cell r="G110">
            <v>38.96</v>
          </cell>
          <cell r="I110">
            <v>34.450000000000003</v>
          </cell>
          <cell r="R110">
            <v>39.494223729561703</v>
          </cell>
        </row>
        <row r="111">
          <cell r="A111">
            <v>39569</v>
          </cell>
          <cell r="B111">
            <v>36.49</v>
          </cell>
          <cell r="C111">
            <v>34.89</v>
          </cell>
          <cell r="D111">
            <v>30.81</v>
          </cell>
          <cell r="E111">
            <v>41.31</v>
          </cell>
          <cell r="F111">
            <v>39.119999999999997</v>
          </cell>
          <cell r="G111">
            <v>38.96</v>
          </cell>
          <cell r="I111">
            <v>34.450000000000003</v>
          </cell>
          <cell r="R111">
            <v>39.44077063373819</v>
          </cell>
        </row>
        <row r="112">
          <cell r="A112">
            <v>39600</v>
          </cell>
          <cell r="B112">
            <v>38.86</v>
          </cell>
          <cell r="C112">
            <v>35.479999999999997</v>
          </cell>
          <cell r="D112">
            <v>31.37</v>
          </cell>
          <cell r="E112">
            <v>44.98</v>
          </cell>
          <cell r="F112">
            <v>45.37</v>
          </cell>
          <cell r="G112">
            <v>42.6</v>
          </cell>
          <cell r="I112">
            <v>40.450000000000003</v>
          </cell>
          <cell r="R112">
            <v>39.854823235878698</v>
          </cell>
        </row>
        <row r="113">
          <cell r="A113">
            <v>39630</v>
          </cell>
          <cell r="B113">
            <v>46.34</v>
          </cell>
          <cell r="C113">
            <v>47.75</v>
          </cell>
          <cell r="D113">
            <v>42.37</v>
          </cell>
          <cell r="E113">
            <v>40.28</v>
          </cell>
          <cell r="F113">
            <v>46.24</v>
          </cell>
          <cell r="G113">
            <v>50.81</v>
          </cell>
          <cell r="I113">
            <v>47.45</v>
          </cell>
          <cell r="R113">
            <v>40.445605787931079</v>
          </cell>
        </row>
        <row r="114">
          <cell r="A114">
            <v>39661</v>
          </cell>
          <cell r="B114">
            <v>49.23</v>
          </cell>
          <cell r="C114">
            <v>51.8</v>
          </cell>
          <cell r="D114">
            <v>46.78</v>
          </cell>
          <cell r="E114">
            <v>44.81</v>
          </cell>
          <cell r="F114">
            <v>46.3</v>
          </cell>
          <cell r="G114">
            <v>54.71</v>
          </cell>
          <cell r="I114">
            <v>56.45</v>
          </cell>
          <cell r="R114">
            <v>40.87283344876824</v>
          </cell>
        </row>
        <row r="115">
          <cell r="A115">
            <v>39692</v>
          </cell>
          <cell r="B115">
            <v>43.2</v>
          </cell>
          <cell r="C115">
            <v>45.48</v>
          </cell>
          <cell r="D115">
            <v>40.74</v>
          </cell>
          <cell r="E115">
            <v>42.26</v>
          </cell>
          <cell r="F115">
            <v>40.909999999999997</v>
          </cell>
          <cell r="G115">
            <v>47.67</v>
          </cell>
          <cell r="I115">
            <v>39.450000000000003</v>
          </cell>
          <cell r="R115">
            <v>40.883337339887042</v>
          </cell>
        </row>
        <row r="116">
          <cell r="A116">
            <v>39722</v>
          </cell>
          <cell r="B116">
            <v>37.159999999999997</v>
          </cell>
          <cell r="C116">
            <v>39.15</v>
          </cell>
          <cell r="D116">
            <v>36.9</v>
          </cell>
          <cell r="E116">
            <v>43.87</v>
          </cell>
          <cell r="F116">
            <v>41.56</v>
          </cell>
          <cell r="G116">
            <v>39.74</v>
          </cell>
          <cell r="I116">
            <v>38.700000000000003</v>
          </cell>
          <cell r="R116">
            <v>40.956741252276423</v>
          </cell>
        </row>
        <row r="117">
          <cell r="A117">
            <v>39753</v>
          </cell>
          <cell r="B117">
            <v>36.369999999999997</v>
          </cell>
          <cell r="C117">
            <v>38.01</v>
          </cell>
          <cell r="D117">
            <v>35.81</v>
          </cell>
          <cell r="E117">
            <v>40.76</v>
          </cell>
          <cell r="F117">
            <v>40.98</v>
          </cell>
          <cell r="G117">
            <v>38.700000000000003</v>
          </cell>
          <cell r="I117">
            <v>35.700000000000003</v>
          </cell>
          <cell r="R117">
            <v>43.561545688026087</v>
          </cell>
        </row>
        <row r="118">
          <cell r="A118">
            <v>39783</v>
          </cell>
          <cell r="B118">
            <v>36.369999999999997</v>
          </cell>
          <cell r="C118">
            <v>39.76</v>
          </cell>
          <cell r="D118">
            <v>37.47</v>
          </cell>
          <cell r="E118">
            <v>41.62</v>
          </cell>
          <cell r="F118">
            <v>44.85</v>
          </cell>
          <cell r="G118">
            <v>38.57</v>
          </cell>
          <cell r="I118">
            <v>38.950000000000003</v>
          </cell>
          <cell r="R118">
            <v>45.693562516523357</v>
          </cell>
        </row>
        <row r="119">
          <cell r="A119">
            <v>39814</v>
          </cell>
          <cell r="B119">
            <v>37.43</v>
          </cell>
          <cell r="C119">
            <v>40.94</v>
          </cell>
          <cell r="D119">
            <v>38.340000000000003</v>
          </cell>
          <cell r="E119">
            <v>40.659999999999997</v>
          </cell>
          <cell r="F119">
            <v>42.07</v>
          </cell>
          <cell r="G119">
            <v>39.9</v>
          </cell>
          <cell r="I119">
            <v>28.95</v>
          </cell>
          <cell r="R119">
            <v>46.728447017841695</v>
          </cell>
        </row>
        <row r="120">
          <cell r="A120">
            <v>39845</v>
          </cell>
          <cell r="B120">
            <v>37.18</v>
          </cell>
          <cell r="C120">
            <v>39.6</v>
          </cell>
          <cell r="D120">
            <v>37.07</v>
          </cell>
          <cell r="E120">
            <v>40.97</v>
          </cell>
          <cell r="F120">
            <v>40.18</v>
          </cell>
          <cell r="G120">
            <v>39.65</v>
          </cell>
          <cell r="I120">
            <v>31.2</v>
          </cell>
          <cell r="R120">
            <v>45.268485848304898</v>
          </cell>
        </row>
        <row r="121">
          <cell r="A121">
            <v>39873</v>
          </cell>
          <cell r="B121">
            <v>37.19</v>
          </cell>
          <cell r="C121">
            <v>37.71</v>
          </cell>
          <cell r="D121">
            <v>34.78</v>
          </cell>
          <cell r="E121">
            <v>40.28</v>
          </cell>
          <cell r="F121">
            <v>38.75</v>
          </cell>
          <cell r="G121">
            <v>39.659999999999997</v>
          </cell>
          <cell r="I121">
            <v>28.2</v>
          </cell>
          <cell r="R121">
            <v>43.499082091141524</v>
          </cell>
        </row>
        <row r="122">
          <cell r="A122">
            <v>39904</v>
          </cell>
          <cell r="B122">
            <v>36.94</v>
          </cell>
          <cell r="C122">
            <v>38.54</v>
          </cell>
          <cell r="D122">
            <v>34.020000000000003</v>
          </cell>
          <cell r="E122">
            <v>40.85</v>
          </cell>
          <cell r="F122">
            <v>38.82</v>
          </cell>
          <cell r="G122">
            <v>39.409999999999997</v>
          </cell>
          <cell r="I122">
            <v>35</v>
          </cell>
          <cell r="R122">
            <v>39.979052421446745</v>
          </cell>
        </row>
        <row r="123">
          <cell r="A123">
            <v>39934</v>
          </cell>
          <cell r="B123">
            <v>36.950000000000003</v>
          </cell>
          <cell r="C123">
            <v>36.25</v>
          </cell>
          <cell r="D123">
            <v>31.73</v>
          </cell>
          <cell r="E123">
            <v>41.9</v>
          </cell>
          <cell r="F123">
            <v>39.33</v>
          </cell>
          <cell r="G123">
            <v>39.42</v>
          </cell>
          <cell r="I123">
            <v>35</v>
          </cell>
          <cell r="R123">
            <v>39.946443694633835</v>
          </cell>
        </row>
        <row r="124">
          <cell r="A124">
            <v>39965</v>
          </cell>
          <cell r="B124">
            <v>39.14</v>
          </cell>
          <cell r="C124">
            <v>36.81</v>
          </cell>
          <cell r="D124">
            <v>32.25</v>
          </cell>
          <cell r="E124">
            <v>45.46</v>
          </cell>
          <cell r="F124">
            <v>45.64</v>
          </cell>
          <cell r="G124">
            <v>42.79</v>
          </cell>
          <cell r="I124">
            <v>41</v>
          </cell>
          <cell r="R124">
            <v>40.385683408419496</v>
          </cell>
        </row>
        <row r="125">
          <cell r="A125">
            <v>39995</v>
          </cell>
          <cell r="B125">
            <v>46.07</v>
          </cell>
          <cell r="C125">
            <v>48.38</v>
          </cell>
          <cell r="D125">
            <v>42.51</v>
          </cell>
          <cell r="E125">
            <v>39.979999999999997</v>
          </cell>
          <cell r="F125">
            <v>46.57</v>
          </cell>
          <cell r="G125">
            <v>50.37</v>
          </cell>
          <cell r="I125">
            <v>48</v>
          </cell>
          <cell r="R125">
            <v>41.003153437786779</v>
          </cell>
        </row>
        <row r="126">
          <cell r="A126">
            <v>40026</v>
          </cell>
          <cell r="B126">
            <v>48.74</v>
          </cell>
          <cell r="C126">
            <v>52.21</v>
          </cell>
          <cell r="D126">
            <v>46.62</v>
          </cell>
          <cell r="E126">
            <v>44.18</v>
          </cell>
          <cell r="F126">
            <v>46.67</v>
          </cell>
          <cell r="G126">
            <v>53.97</v>
          </cell>
          <cell r="I126">
            <v>57</v>
          </cell>
          <cell r="R126">
            <v>41.457636391144348</v>
          </cell>
        </row>
        <row r="127">
          <cell r="A127">
            <v>40057</v>
          </cell>
          <cell r="B127">
            <v>43.15</v>
          </cell>
          <cell r="C127">
            <v>46.24</v>
          </cell>
          <cell r="D127">
            <v>40.99</v>
          </cell>
          <cell r="E127">
            <v>41.82</v>
          </cell>
          <cell r="F127">
            <v>41.21</v>
          </cell>
          <cell r="G127">
            <v>47.46</v>
          </cell>
          <cell r="I127">
            <v>39.950000000000003</v>
          </cell>
          <cell r="R127">
            <v>41.492762891429372</v>
          </cell>
        </row>
        <row r="128">
          <cell r="A128">
            <v>40087</v>
          </cell>
          <cell r="B128">
            <v>37.56</v>
          </cell>
          <cell r="C128">
            <v>40.270000000000003</v>
          </cell>
          <cell r="D128">
            <v>37.409999999999997</v>
          </cell>
          <cell r="E128">
            <v>44.56</v>
          </cell>
          <cell r="F128">
            <v>41.78</v>
          </cell>
          <cell r="G128">
            <v>40.130000000000003</v>
          </cell>
          <cell r="I128">
            <v>39.25</v>
          </cell>
          <cell r="R128">
            <v>41.591048115171318</v>
          </cell>
        </row>
        <row r="129">
          <cell r="A129">
            <v>40118</v>
          </cell>
          <cell r="B129">
            <v>36.840000000000003</v>
          </cell>
          <cell r="C129">
            <v>39.200000000000003</v>
          </cell>
          <cell r="D129">
            <v>36.4</v>
          </cell>
          <cell r="E129">
            <v>41.29</v>
          </cell>
          <cell r="F129">
            <v>41.19</v>
          </cell>
          <cell r="G129">
            <v>39.18</v>
          </cell>
          <cell r="I129">
            <v>36.25</v>
          </cell>
          <cell r="R129">
            <v>44.997816128598288</v>
          </cell>
        </row>
        <row r="130">
          <cell r="A130">
            <v>40148</v>
          </cell>
          <cell r="B130">
            <v>36.840000000000003</v>
          </cell>
          <cell r="C130">
            <v>40.85</v>
          </cell>
          <cell r="D130">
            <v>37.950000000000003</v>
          </cell>
          <cell r="E130">
            <v>42.08</v>
          </cell>
          <cell r="F130">
            <v>45.09</v>
          </cell>
          <cell r="G130">
            <v>39.06</v>
          </cell>
          <cell r="I130">
            <v>39.450000000000003</v>
          </cell>
          <cell r="R130">
            <v>47.157442471280476</v>
          </cell>
        </row>
        <row r="131">
          <cell r="A131">
            <v>40179</v>
          </cell>
          <cell r="B131">
            <v>37.83</v>
          </cell>
          <cell r="C131">
            <v>42.01</v>
          </cell>
          <cell r="D131">
            <v>38.78</v>
          </cell>
          <cell r="E131">
            <v>41.14</v>
          </cell>
          <cell r="F131">
            <v>42.3</v>
          </cell>
          <cell r="G131">
            <v>40.25</v>
          </cell>
          <cell r="I131">
            <v>29.45</v>
          </cell>
          <cell r="R131">
            <v>48.242012903477821</v>
          </cell>
        </row>
        <row r="132">
          <cell r="A132">
            <v>40210</v>
          </cell>
          <cell r="B132">
            <v>37.6</v>
          </cell>
          <cell r="C132">
            <v>40.75</v>
          </cell>
          <cell r="D132">
            <v>37.6</v>
          </cell>
          <cell r="E132">
            <v>41.53</v>
          </cell>
          <cell r="F132">
            <v>40.409999999999997</v>
          </cell>
          <cell r="G132">
            <v>40.020000000000003</v>
          </cell>
          <cell r="I132">
            <v>31.7</v>
          </cell>
          <cell r="R132">
            <v>46.775268205544371</v>
          </cell>
        </row>
        <row r="133">
          <cell r="A133">
            <v>40238</v>
          </cell>
          <cell r="B133">
            <v>37.61</v>
          </cell>
          <cell r="C133">
            <v>38.97</v>
          </cell>
          <cell r="D133">
            <v>35.46</v>
          </cell>
          <cell r="E133">
            <v>40.93</v>
          </cell>
          <cell r="F133">
            <v>38.96</v>
          </cell>
          <cell r="G133">
            <v>40.04</v>
          </cell>
          <cell r="I133">
            <v>28.7</v>
          </cell>
          <cell r="R133">
            <v>44.994837346647699</v>
          </cell>
        </row>
        <row r="134">
          <cell r="A134">
            <v>40269</v>
          </cell>
          <cell r="B134">
            <v>37.380000000000003</v>
          </cell>
          <cell r="C134">
            <v>39.75</v>
          </cell>
          <cell r="D134">
            <v>34.76</v>
          </cell>
          <cell r="E134">
            <v>41.73</v>
          </cell>
          <cell r="F134">
            <v>39.01</v>
          </cell>
          <cell r="G134">
            <v>39.81</v>
          </cell>
          <cell r="I134">
            <v>35.75</v>
          </cell>
          <cell r="R134">
            <v>41.253741157703637</v>
          </cell>
        </row>
        <row r="135">
          <cell r="A135">
            <v>40299</v>
          </cell>
          <cell r="B135">
            <v>37.39</v>
          </cell>
          <cell r="C135">
            <v>37.590000000000003</v>
          </cell>
          <cell r="D135">
            <v>32.619999999999997</v>
          </cell>
          <cell r="E135">
            <v>42.71</v>
          </cell>
          <cell r="F135">
            <v>39.53</v>
          </cell>
          <cell r="G135">
            <v>39.82</v>
          </cell>
          <cell r="I135">
            <v>35.75</v>
          </cell>
          <cell r="R135">
            <v>41.227208199638277</v>
          </cell>
        </row>
        <row r="136">
          <cell r="A136">
            <v>40330</v>
          </cell>
          <cell r="B136">
            <v>39.409999999999997</v>
          </cell>
          <cell r="C136">
            <v>38.119999999999997</v>
          </cell>
          <cell r="D136">
            <v>33.1</v>
          </cell>
          <cell r="E136">
            <v>46.17</v>
          </cell>
          <cell r="F136">
            <v>45.9</v>
          </cell>
          <cell r="G136">
            <v>42.91</v>
          </cell>
          <cell r="I136">
            <v>41.75</v>
          </cell>
          <cell r="R136">
            <v>41.677702017405437</v>
          </cell>
        </row>
        <row r="137">
          <cell r="A137">
            <v>40360</v>
          </cell>
          <cell r="B137">
            <v>45.83</v>
          </cell>
          <cell r="C137">
            <v>49.04</v>
          </cell>
          <cell r="D137">
            <v>42.67</v>
          </cell>
          <cell r="E137">
            <v>39.96</v>
          </cell>
          <cell r="F137">
            <v>46.9</v>
          </cell>
          <cell r="G137">
            <v>49.92</v>
          </cell>
          <cell r="I137">
            <v>48.75</v>
          </cell>
          <cell r="R137">
            <v>42.308246011169565</v>
          </cell>
        </row>
        <row r="138">
          <cell r="A138">
            <v>40391</v>
          </cell>
          <cell r="B138">
            <v>48.31</v>
          </cell>
          <cell r="C138">
            <v>52.65</v>
          </cell>
          <cell r="D138">
            <v>46.5</v>
          </cell>
          <cell r="E138">
            <v>43.87</v>
          </cell>
          <cell r="F138">
            <v>47.03</v>
          </cell>
          <cell r="G138">
            <v>53.25</v>
          </cell>
          <cell r="I138">
            <v>57.75</v>
          </cell>
          <cell r="R138">
            <v>42.774448644194415</v>
          </cell>
        </row>
        <row r="139">
          <cell r="A139">
            <v>40422</v>
          </cell>
          <cell r="B139">
            <v>43.13</v>
          </cell>
          <cell r="C139">
            <v>47.02</v>
          </cell>
          <cell r="D139">
            <v>41.26</v>
          </cell>
          <cell r="E139">
            <v>41.67</v>
          </cell>
          <cell r="F139">
            <v>41.51</v>
          </cell>
          <cell r="G139">
            <v>47.23</v>
          </cell>
          <cell r="I139">
            <v>40.450000000000003</v>
          </cell>
          <cell r="R139">
            <v>42.816846018449539</v>
          </cell>
        </row>
        <row r="140">
          <cell r="A140">
            <v>40452</v>
          </cell>
          <cell r="B140">
            <v>37.96</v>
          </cell>
          <cell r="C140">
            <v>41.39</v>
          </cell>
          <cell r="D140">
            <v>37.92</v>
          </cell>
          <cell r="E140">
            <v>45.47</v>
          </cell>
          <cell r="F140">
            <v>41.99</v>
          </cell>
          <cell r="G140">
            <v>40.479999999999997</v>
          </cell>
          <cell r="I140">
            <v>40</v>
          </cell>
          <cell r="R140">
            <v>42.922900873267601</v>
          </cell>
        </row>
        <row r="141">
          <cell r="A141">
            <v>40483</v>
          </cell>
          <cell r="B141">
            <v>37.28</v>
          </cell>
          <cell r="C141">
            <v>40.369999999999997</v>
          </cell>
          <cell r="D141">
            <v>36.97</v>
          </cell>
          <cell r="E141">
            <v>42.05</v>
          </cell>
          <cell r="F141">
            <v>41.4</v>
          </cell>
          <cell r="G141">
            <v>39.590000000000003</v>
          </cell>
          <cell r="I141">
            <v>37</v>
          </cell>
          <cell r="R141">
            <v>45.729344596988419</v>
          </cell>
        </row>
        <row r="142">
          <cell r="A142">
            <v>40513</v>
          </cell>
          <cell r="B142">
            <v>37.29</v>
          </cell>
          <cell r="C142">
            <v>41.93</v>
          </cell>
          <cell r="D142">
            <v>38.42</v>
          </cell>
          <cell r="E142">
            <v>42.77</v>
          </cell>
          <cell r="F142">
            <v>45.33</v>
          </cell>
          <cell r="G142">
            <v>39.49</v>
          </cell>
          <cell r="I142">
            <v>39.950000000000003</v>
          </cell>
          <cell r="R142">
            <v>47.920091984259841</v>
          </cell>
        </row>
        <row r="143">
          <cell r="A143">
            <v>40544</v>
          </cell>
          <cell r="B143">
            <v>38.22</v>
          </cell>
          <cell r="C143">
            <v>43.08</v>
          </cell>
          <cell r="D143">
            <v>39.229999999999997</v>
          </cell>
          <cell r="E143">
            <v>41.63</v>
          </cell>
          <cell r="F143">
            <v>42.53</v>
          </cell>
          <cell r="G143">
            <v>40.590000000000003</v>
          </cell>
          <cell r="I143">
            <v>29.95</v>
          </cell>
          <cell r="R143">
            <v>43.679350453831773</v>
          </cell>
        </row>
        <row r="144">
          <cell r="A144">
            <v>40575</v>
          </cell>
          <cell r="B144">
            <v>38.01</v>
          </cell>
          <cell r="C144">
            <v>41.89</v>
          </cell>
          <cell r="D144">
            <v>38.119999999999997</v>
          </cell>
          <cell r="E144">
            <v>42.1</v>
          </cell>
          <cell r="F144">
            <v>40.630000000000003</v>
          </cell>
          <cell r="G144">
            <v>40.380000000000003</v>
          </cell>
          <cell r="I144">
            <v>32.200000000000003</v>
          </cell>
          <cell r="R144">
            <v>42.31465379381148</v>
          </cell>
        </row>
        <row r="145">
          <cell r="A145">
            <v>40603</v>
          </cell>
          <cell r="B145">
            <v>38.01</v>
          </cell>
          <cell r="C145">
            <v>40.22</v>
          </cell>
          <cell r="D145">
            <v>36.130000000000003</v>
          </cell>
          <cell r="E145">
            <v>41.56</v>
          </cell>
          <cell r="F145">
            <v>39.17</v>
          </cell>
          <cell r="G145">
            <v>40.39</v>
          </cell>
          <cell r="I145">
            <v>29.2</v>
          </cell>
          <cell r="R145">
            <v>40.660706108069718</v>
          </cell>
        </row>
        <row r="146">
          <cell r="A146">
            <v>40634</v>
          </cell>
          <cell r="B146">
            <v>37.81</v>
          </cell>
          <cell r="C146">
            <v>40.96</v>
          </cell>
          <cell r="D146">
            <v>35.47</v>
          </cell>
          <cell r="E146">
            <v>42.58</v>
          </cell>
          <cell r="F146">
            <v>39.21</v>
          </cell>
          <cell r="G146">
            <v>40.19</v>
          </cell>
          <cell r="I146">
            <v>36.25</v>
          </cell>
          <cell r="R146">
            <v>37.370363300576493</v>
          </cell>
        </row>
        <row r="147">
          <cell r="A147">
            <v>40664</v>
          </cell>
          <cell r="B147">
            <v>37.81</v>
          </cell>
          <cell r="C147">
            <v>38.92</v>
          </cell>
          <cell r="D147">
            <v>33.479999999999997</v>
          </cell>
          <cell r="E147">
            <v>43.51</v>
          </cell>
          <cell r="F147">
            <v>39.74</v>
          </cell>
          <cell r="G147">
            <v>40.19</v>
          </cell>
          <cell r="I147">
            <v>36.25</v>
          </cell>
          <cell r="R147">
            <v>37.339882338823777</v>
          </cell>
        </row>
        <row r="148">
          <cell r="A148">
            <v>40695</v>
          </cell>
          <cell r="B148">
            <v>39.69</v>
          </cell>
          <cell r="C148">
            <v>39.42</v>
          </cell>
          <cell r="D148">
            <v>33.93</v>
          </cell>
          <cell r="E148">
            <v>46.87</v>
          </cell>
          <cell r="F148">
            <v>46.17</v>
          </cell>
          <cell r="G148">
            <v>43.05</v>
          </cell>
          <cell r="I148">
            <v>42.25</v>
          </cell>
          <cell r="R148">
            <v>37.750461046572383</v>
          </cell>
        </row>
        <row r="149">
          <cell r="A149">
            <v>40725</v>
          </cell>
          <cell r="B149">
            <v>45.63</v>
          </cell>
          <cell r="C149">
            <v>49.71</v>
          </cell>
          <cell r="D149">
            <v>42.85</v>
          </cell>
          <cell r="E149">
            <v>39.979999999999997</v>
          </cell>
          <cell r="F149">
            <v>47.23</v>
          </cell>
          <cell r="G149">
            <v>49.52</v>
          </cell>
          <cell r="I149">
            <v>49.25</v>
          </cell>
          <cell r="R149">
            <v>38.327640292378987</v>
          </cell>
        </row>
        <row r="150">
          <cell r="A150">
            <v>40756</v>
          </cell>
          <cell r="B150">
            <v>47.92</v>
          </cell>
          <cell r="C150">
            <v>53.12</v>
          </cell>
          <cell r="D150">
            <v>46.43</v>
          </cell>
          <cell r="E150">
            <v>43.61</v>
          </cell>
          <cell r="F150">
            <v>47.39</v>
          </cell>
          <cell r="G150">
            <v>52.59</v>
          </cell>
          <cell r="I150">
            <v>58.25</v>
          </cell>
          <cell r="R150">
            <v>38.752467596984637</v>
          </cell>
        </row>
        <row r="151">
          <cell r="A151">
            <v>40787</v>
          </cell>
          <cell r="B151">
            <v>43.13</v>
          </cell>
          <cell r="C151">
            <v>47.82</v>
          </cell>
          <cell r="D151">
            <v>41.54</v>
          </cell>
          <cell r="E151">
            <v>41.56</v>
          </cell>
          <cell r="F151">
            <v>41.8</v>
          </cell>
          <cell r="G151">
            <v>47.03</v>
          </cell>
          <cell r="I151">
            <v>40.950000000000003</v>
          </cell>
          <cell r="R151">
            <v>38.785302043966801</v>
          </cell>
        </row>
        <row r="152">
          <cell r="A152">
            <v>40817</v>
          </cell>
          <cell r="B152">
            <v>38.340000000000003</v>
          </cell>
          <cell r="C152">
            <v>42.5</v>
          </cell>
          <cell r="D152">
            <v>38.43</v>
          </cell>
          <cell r="E152">
            <v>46.35</v>
          </cell>
          <cell r="F152">
            <v>42.21</v>
          </cell>
          <cell r="G152">
            <v>40.799999999999997</v>
          </cell>
          <cell r="I152">
            <v>40.5</v>
          </cell>
          <cell r="R152">
            <v>38.877174019310182</v>
          </cell>
        </row>
        <row r="153">
          <cell r="A153">
            <v>40848</v>
          </cell>
          <cell r="B153">
            <v>37.72</v>
          </cell>
          <cell r="C153">
            <v>41.55</v>
          </cell>
          <cell r="D153">
            <v>37.54</v>
          </cell>
          <cell r="E153">
            <v>42.79</v>
          </cell>
          <cell r="F153">
            <v>41.61</v>
          </cell>
          <cell r="G153">
            <v>39.99</v>
          </cell>
          <cell r="I153">
            <v>37.5</v>
          </cell>
          <cell r="R153">
            <v>42.061645652115878</v>
          </cell>
        </row>
        <row r="154">
          <cell r="A154">
            <v>40878</v>
          </cell>
          <cell r="B154">
            <v>37.72</v>
          </cell>
          <cell r="C154">
            <v>43.02</v>
          </cell>
          <cell r="D154">
            <v>38.89</v>
          </cell>
          <cell r="E154">
            <v>43.45</v>
          </cell>
          <cell r="F154">
            <v>45.57</v>
          </cell>
          <cell r="G154">
            <v>39.880000000000003</v>
          </cell>
          <cell r="I154">
            <v>40.450000000000003</v>
          </cell>
          <cell r="R154">
            <v>44.080353353557896</v>
          </cell>
        </row>
        <row r="155">
          <cell r="A155">
            <v>40909</v>
          </cell>
          <cell r="B155">
            <v>38.6</v>
          </cell>
          <cell r="C155">
            <v>44.2</v>
          </cell>
          <cell r="D155">
            <v>39.67</v>
          </cell>
          <cell r="E155">
            <v>42.12</v>
          </cell>
          <cell r="F155">
            <v>42.76</v>
          </cell>
          <cell r="G155">
            <v>40.92</v>
          </cell>
          <cell r="I155">
            <v>30.2</v>
          </cell>
          <cell r="R155">
            <v>43.679350453831773</v>
          </cell>
        </row>
        <row r="156">
          <cell r="A156">
            <v>40940</v>
          </cell>
          <cell r="B156">
            <v>38.409999999999997</v>
          </cell>
          <cell r="C156">
            <v>43.08</v>
          </cell>
          <cell r="D156">
            <v>38.65</v>
          </cell>
          <cell r="E156">
            <v>42.66</v>
          </cell>
          <cell r="F156">
            <v>40.86</v>
          </cell>
          <cell r="G156">
            <v>40.729999999999997</v>
          </cell>
          <cell r="I156">
            <v>32.450000000000003</v>
          </cell>
          <cell r="R156">
            <v>42.31465379381148</v>
          </cell>
        </row>
      </sheetData>
      <sheetData sheetId="15">
        <row r="6">
          <cell r="R6" t="str">
            <v>ALBERTA</v>
          </cell>
        </row>
        <row r="7">
          <cell r="A7">
            <v>37169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48</v>
          </cell>
        </row>
        <row r="8">
          <cell r="A8">
            <v>37172</v>
          </cell>
          <cell r="B8">
            <v>24.6</v>
          </cell>
          <cell r="C8">
            <v>25</v>
          </cell>
          <cell r="D8">
            <v>23.5</v>
          </cell>
          <cell r="E8">
            <v>25.2</v>
          </cell>
          <cell r="F8">
            <v>25</v>
          </cell>
          <cell r="G8">
            <v>25.6</v>
          </cell>
          <cell r="I8">
            <v>27.1875</v>
          </cell>
          <cell r="R8">
            <v>36.25</v>
          </cell>
        </row>
        <row r="9">
          <cell r="A9">
            <v>37173</v>
          </cell>
          <cell r="B9">
            <v>24.6</v>
          </cell>
          <cell r="C9">
            <v>25</v>
          </cell>
          <cell r="D9">
            <v>23.5</v>
          </cell>
          <cell r="E9">
            <v>25.2</v>
          </cell>
          <cell r="F9">
            <v>25</v>
          </cell>
          <cell r="G9">
            <v>25.6</v>
          </cell>
          <cell r="I9">
            <v>27.1875</v>
          </cell>
          <cell r="R9">
            <v>42.75</v>
          </cell>
        </row>
        <row r="10">
          <cell r="A10">
            <v>37174</v>
          </cell>
          <cell r="B10">
            <v>24.6</v>
          </cell>
          <cell r="C10">
            <v>25</v>
          </cell>
          <cell r="D10">
            <v>23.5</v>
          </cell>
          <cell r="E10">
            <v>25.2</v>
          </cell>
          <cell r="F10">
            <v>25</v>
          </cell>
          <cell r="G10">
            <v>25.6</v>
          </cell>
          <cell r="I10">
            <v>27.1875</v>
          </cell>
          <cell r="R10">
            <v>42.75</v>
          </cell>
        </row>
        <row r="11">
          <cell r="A11">
            <v>37175</v>
          </cell>
          <cell r="B11">
            <v>24.6</v>
          </cell>
          <cell r="C11">
            <v>25</v>
          </cell>
          <cell r="D11">
            <v>23.5</v>
          </cell>
          <cell r="E11">
            <v>25.2</v>
          </cell>
          <cell r="F11">
            <v>25</v>
          </cell>
          <cell r="G11">
            <v>25.6</v>
          </cell>
          <cell r="I11">
            <v>27.1875</v>
          </cell>
          <cell r="R11">
            <v>42.75</v>
          </cell>
        </row>
        <row r="12">
          <cell r="A12">
            <v>37176</v>
          </cell>
          <cell r="B12">
            <v>24.6</v>
          </cell>
          <cell r="C12">
            <v>25</v>
          </cell>
          <cell r="D12">
            <v>23.5</v>
          </cell>
          <cell r="E12">
            <v>25.2</v>
          </cell>
          <cell r="F12">
            <v>25</v>
          </cell>
          <cell r="G12">
            <v>25.6</v>
          </cell>
          <cell r="I12">
            <v>27.1875</v>
          </cell>
          <cell r="R12">
            <v>42.75</v>
          </cell>
        </row>
        <row r="13">
          <cell r="A13">
            <v>37179</v>
          </cell>
          <cell r="B13">
            <v>24.6</v>
          </cell>
          <cell r="C13">
            <v>25</v>
          </cell>
          <cell r="D13">
            <v>23.5</v>
          </cell>
          <cell r="E13">
            <v>25.2</v>
          </cell>
          <cell r="F13">
            <v>25</v>
          </cell>
          <cell r="G13">
            <v>25.6</v>
          </cell>
          <cell r="I13">
            <v>27.1875</v>
          </cell>
          <cell r="R13">
            <v>42.75</v>
          </cell>
        </row>
        <row r="14">
          <cell r="A14">
            <v>37180</v>
          </cell>
          <cell r="B14">
            <v>24.6</v>
          </cell>
          <cell r="C14">
            <v>25</v>
          </cell>
          <cell r="D14">
            <v>23.5</v>
          </cell>
          <cell r="E14">
            <v>25.2</v>
          </cell>
          <cell r="F14">
            <v>25</v>
          </cell>
          <cell r="G14">
            <v>25.6</v>
          </cell>
          <cell r="I14">
            <v>27.1875</v>
          </cell>
          <cell r="R14">
            <v>42.75</v>
          </cell>
        </row>
        <row r="15">
          <cell r="A15">
            <v>37181</v>
          </cell>
          <cell r="B15">
            <v>24.6</v>
          </cell>
          <cell r="C15">
            <v>25</v>
          </cell>
          <cell r="D15">
            <v>23.5</v>
          </cell>
          <cell r="E15">
            <v>25.2</v>
          </cell>
          <cell r="F15">
            <v>25</v>
          </cell>
          <cell r="G15">
            <v>25.6</v>
          </cell>
          <cell r="I15">
            <v>27.1875</v>
          </cell>
          <cell r="R15">
            <v>42.75</v>
          </cell>
        </row>
        <row r="16">
          <cell r="A16">
            <v>37182</v>
          </cell>
          <cell r="B16">
            <v>24.6</v>
          </cell>
          <cell r="C16">
            <v>25</v>
          </cell>
          <cell r="D16">
            <v>23.5</v>
          </cell>
          <cell r="E16">
            <v>25.2</v>
          </cell>
          <cell r="F16">
            <v>25</v>
          </cell>
          <cell r="G16">
            <v>25.6</v>
          </cell>
          <cell r="I16">
            <v>27.1875</v>
          </cell>
          <cell r="R16">
            <v>42.75</v>
          </cell>
        </row>
        <row r="17">
          <cell r="A17">
            <v>37183</v>
          </cell>
          <cell r="B17">
            <v>24.6</v>
          </cell>
          <cell r="C17">
            <v>25</v>
          </cell>
          <cell r="D17">
            <v>23.5</v>
          </cell>
          <cell r="E17">
            <v>25.2</v>
          </cell>
          <cell r="F17">
            <v>25</v>
          </cell>
          <cell r="G17">
            <v>25.6</v>
          </cell>
          <cell r="I17">
            <v>27.1875</v>
          </cell>
          <cell r="R17">
            <v>42.75</v>
          </cell>
        </row>
        <row r="18">
          <cell r="A18">
            <v>37186</v>
          </cell>
          <cell r="B18">
            <v>24.6</v>
          </cell>
          <cell r="C18">
            <v>25</v>
          </cell>
          <cell r="D18">
            <v>23.5</v>
          </cell>
          <cell r="E18">
            <v>25.2</v>
          </cell>
          <cell r="F18">
            <v>25</v>
          </cell>
          <cell r="G18">
            <v>25.6</v>
          </cell>
          <cell r="I18">
            <v>27.1875</v>
          </cell>
          <cell r="R18">
            <v>42.75</v>
          </cell>
        </row>
        <row r="19">
          <cell r="A19">
            <v>37187</v>
          </cell>
          <cell r="B19">
            <v>24.6</v>
          </cell>
          <cell r="C19">
            <v>25</v>
          </cell>
          <cell r="D19">
            <v>23.5</v>
          </cell>
          <cell r="E19">
            <v>25.2</v>
          </cell>
          <cell r="F19">
            <v>25</v>
          </cell>
          <cell r="G19">
            <v>25.6</v>
          </cell>
          <cell r="I19">
            <v>27.1875</v>
          </cell>
          <cell r="R19">
            <v>42.75</v>
          </cell>
        </row>
        <row r="20">
          <cell r="A20">
            <v>37188</v>
          </cell>
          <cell r="B20">
            <v>24.6</v>
          </cell>
          <cell r="C20">
            <v>25</v>
          </cell>
          <cell r="D20">
            <v>23.5</v>
          </cell>
          <cell r="E20">
            <v>25.2</v>
          </cell>
          <cell r="F20">
            <v>25</v>
          </cell>
          <cell r="G20">
            <v>25.6</v>
          </cell>
          <cell r="I20">
            <v>27.1875</v>
          </cell>
          <cell r="R20">
            <v>42.75</v>
          </cell>
        </row>
        <row r="21">
          <cell r="A21">
            <v>37189</v>
          </cell>
          <cell r="B21">
            <v>24.6</v>
          </cell>
          <cell r="C21">
            <v>25</v>
          </cell>
          <cell r="D21">
            <v>23.5</v>
          </cell>
          <cell r="E21">
            <v>25.2</v>
          </cell>
          <cell r="F21">
            <v>25</v>
          </cell>
          <cell r="G21">
            <v>25.6</v>
          </cell>
          <cell r="I21">
            <v>27.1875</v>
          </cell>
          <cell r="R21">
            <v>42.75</v>
          </cell>
        </row>
        <row r="22">
          <cell r="A22">
            <v>37190</v>
          </cell>
          <cell r="B22">
            <v>24.6</v>
          </cell>
          <cell r="C22">
            <v>25</v>
          </cell>
          <cell r="D22">
            <v>23.5</v>
          </cell>
          <cell r="E22">
            <v>25.2</v>
          </cell>
          <cell r="F22">
            <v>25</v>
          </cell>
          <cell r="G22">
            <v>25.6</v>
          </cell>
          <cell r="I22">
            <v>27.1875</v>
          </cell>
          <cell r="R22">
            <v>42.75</v>
          </cell>
        </row>
        <row r="23">
          <cell r="A23">
            <v>37193</v>
          </cell>
          <cell r="B23">
            <v>24.6</v>
          </cell>
          <cell r="C23">
            <v>25</v>
          </cell>
          <cell r="D23">
            <v>23.5</v>
          </cell>
          <cell r="E23">
            <v>25.2</v>
          </cell>
          <cell r="F23">
            <v>25</v>
          </cell>
          <cell r="G23">
            <v>25.6</v>
          </cell>
          <cell r="I23">
            <v>27.1875</v>
          </cell>
          <cell r="R23">
            <v>42.75</v>
          </cell>
        </row>
        <row r="24">
          <cell r="A24">
            <v>37194</v>
          </cell>
          <cell r="B24">
            <v>24.6</v>
          </cell>
          <cell r="C24">
            <v>25</v>
          </cell>
          <cell r="D24">
            <v>23.5</v>
          </cell>
          <cell r="E24">
            <v>25.2</v>
          </cell>
          <cell r="F24">
            <v>25</v>
          </cell>
          <cell r="G24">
            <v>25.6</v>
          </cell>
          <cell r="I24">
            <v>27.1875</v>
          </cell>
          <cell r="R24">
            <v>42.75</v>
          </cell>
        </row>
        <row r="25">
          <cell r="A25">
            <v>37195</v>
          </cell>
          <cell r="B25">
            <v>24.6</v>
          </cell>
          <cell r="C25">
            <v>25</v>
          </cell>
          <cell r="D25">
            <v>23.5</v>
          </cell>
          <cell r="E25">
            <v>25.2</v>
          </cell>
          <cell r="F25">
            <v>25</v>
          </cell>
          <cell r="G25">
            <v>25.6</v>
          </cell>
          <cell r="I25">
            <v>27.1875</v>
          </cell>
          <cell r="R25">
            <v>42.75</v>
          </cell>
        </row>
        <row r="26">
          <cell r="A26">
            <v>37196</v>
          </cell>
          <cell r="B26">
            <v>26</v>
          </cell>
          <cell r="C26">
            <v>28.5</v>
          </cell>
          <cell r="D26">
            <v>27.75</v>
          </cell>
          <cell r="E26">
            <v>28.4</v>
          </cell>
          <cell r="F26">
            <v>26.95</v>
          </cell>
          <cell r="G26">
            <v>27</v>
          </cell>
          <cell r="I26">
            <v>24.9</v>
          </cell>
          <cell r="R26">
            <v>39.699996948242187</v>
          </cell>
        </row>
        <row r="27">
          <cell r="A27">
            <v>37197</v>
          </cell>
          <cell r="B27">
            <v>26</v>
          </cell>
          <cell r="C27">
            <v>28.5</v>
          </cell>
          <cell r="D27">
            <v>27.75</v>
          </cell>
          <cell r="E27">
            <v>28.4</v>
          </cell>
          <cell r="F27">
            <v>26.95</v>
          </cell>
          <cell r="G27">
            <v>27</v>
          </cell>
          <cell r="I27">
            <v>24.9</v>
          </cell>
          <cell r="R27">
            <v>39.699996948242187</v>
          </cell>
        </row>
        <row r="28">
          <cell r="A28">
            <v>37225</v>
          </cell>
          <cell r="B28">
            <v>26</v>
          </cell>
          <cell r="C28">
            <v>28.5</v>
          </cell>
          <cell r="D28">
            <v>27.75</v>
          </cell>
          <cell r="E28">
            <v>28.4</v>
          </cell>
          <cell r="F28">
            <v>26.95</v>
          </cell>
          <cell r="G28">
            <v>27</v>
          </cell>
          <cell r="I28">
            <v>26.95</v>
          </cell>
          <cell r="R28">
            <v>39.699996948242187</v>
          </cell>
        </row>
        <row r="29">
          <cell r="A29">
            <v>37226</v>
          </cell>
          <cell r="B29">
            <v>30</v>
          </cell>
          <cell r="C29">
            <v>35.1</v>
          </cell>
          <cell r="D29">
            <v>34.85</v>
          </cell>
          <cell r="E29">
            <v>34.4</v>
          </cell>
          <cell r="F29">
            <v>30.8</v>
          </cell>
          <cell r="G29">
            <v>32</v>
          </cell>
          <cell r="I29">
            <v>30.8</v>
          </cell>
          <cell r="R29">
            <v>47.049999237060547</v>
          </cell>
        </row>
        <row r="30">
          <cell r="A30">
            <v>37257</v>
          </cell>
          <cell r="B30">
            <v>30.25</v>
          </cell>
          <cell r="C30">
            <v>34</v>
          </cell>
          <cell r="D30">
            <v>34.25</v>
          </cell>
          <cell r="E30">
            <v>35</v>
          </cell>
          <cell r="F30">
            <v>31.75</v>
          </cell>
          <cell r="G30">
            <v>31.75</v>
          </cell>
          <cell r="I30">
            <v>31.75</v>
          </cell>
          <cell r="R30">
            <v>48.128513946533204</v>
          </cell>
        </row>
        <row r="31">
          <cell r="A31">
            <v>37288</v>
          </cell>
          <cell r="B31">
            <v>29.25</v>
          </cell>
          <cell r="C31">
            <v>32.15</v>
          </cell>
          <cell r="D31">
            <v>32.25</v>
          </cell>
          <cell r="E31">
            <v>34.5</v>
          </cell>
          <cell r="F31">
            <v>31.75</v>
          </cell>
          <cell r="G31">
            <v>30.5</v>
          </cell>
          <cell r="I31">
            <v>31.75</v>
          </cell>
          <cell r="R31">
            <v>47.574738769531251</v>
          </cell>
        </row>
        <row r="32">
          <cell r="A32">
            <v>37316</v>
          </cell>
          <cell r="B32">
            <v>29.25</v>
          </cell>
          <cell r="C32">
            <v>28.25</v>
          </cell>
          <cell r="D32">
            <v>28.25</v>
          </cell>
          <cell r="E32">
            <v>32.5</v>
          </cell>
          <cell r="F32">
            <v>31</v>
          </cell>
          <cell r="G32">
            <v>30.5</v>
          </cell>
          <cell r="I32">
            <v>31</v>
          </cell>
          <cell r="R32">
            <v>46.169059448242187</v>
          </cell>
        </row>
        <row r="33">
          <cell r="A33">
            <v>37347</v>
          </cell>
          <cell r="B33">
            <v>29.5</v>
          </cell>
          <cell r="C33">
            <v>30</v>
          </cell>
          <cell r="D33">
            <v>28</v>
          </cell>
          <cell r="E33">
            <v>29.75</v>
          </cell>
          <cell r="F33">
            <v>29.75</v>
          </cell>
          <cell r="G33">
            <v>31.5</v>
          </cell>
          <cell r="I33">
            <v>29.75</v>
          </cell>
          <cell r="R33">
            <v>43.114276428222659</v>
          </cell>
        </row>
        <row r="34">
          <cell r="A34">
            <v>37377</v>
          </cell>
          <cell r="B34">
            <v>32.5</v>
          </cell>
          <cell r="C34">
            <v>29.25</v>
          </cell>
          <cell r="D34">
            <v>26.75</v>
          </cell>
          <cell r="E34">
            <v>29.75</v>
          </cell>
          <cell r="F34">
            <v>33</v>
          </cell>
          <cell r="G34">
            <v>35.5</v>
          </cell>
          <cell r="I34">
            <v>29.75</v>
          </cell>
          <cell r="R34">
            <v>43.589288024902345</v>
          </cell>
        </row>
        <row r="35">
          <cell r="A35">
            <v>37408</v>
          </cell>
          <cell r="B35">
            <v>41.5</v>
          </cell>
          <cell r="C35">
            <v>30.5</v>
          </cell>
          <cell r="D35">
            <v>28</v>
          </cell>
          <cell r="E35">
            <v>36.5</v>
          </cell>
          <cell r="F35">
            <v>37.75</v>
          </cell>
          <cell r="G35">
            <v>46.5</v>
          </cell>
          <cell r="I35">
            <v>36.5</v>
          </cell>
          <cell r="R35">
            <v>44.447112488361675</v>
          </cell>
        </row>
        <row r="36">
          <cell r="A36">
            <v>37438</v>
          </cell>
          <cell r="B36">
            <v>49</v>
          </cell>
          <cell r="C36">
            <v>44</v>
          </cell>
          <cell r="D36">
            <v>41</v>
          </cell>
          <cell r="E36">
            <v>44.25</v>
          </cell>
          <cell r="F36">
            <v>46.75</v>
          </cell>
          <cell r="G36">
            <v>56</v>
          </cell>
          <cell r="I36">
            <v>44.25</v>
          </cell>
          <cell r="R36">
            <v>47.058986866617303</v>
          </cell>
        </row>
        <row r="37">
          <cell r="A37">
            <v>37469</v>
          </cell>
          <cell r="B37">
            <v>56</v>
          </cell>
          <cell r="C37">
            <v>52</v>
          </cell>
          <cell r="D37">
            <v>49.5</v>
          </cell>
          <cell r="E37">
            <v>51.25</v>
          </cell>
          <cell r="F37">
            <v>52.75</v>
          </cell>
          <cell r="G37">
            <v>66</v>
          </cell>
          <cell r="I37">
            <v>51.25</v>
          </cell>
          <cell r="R37">
            <v>47.756668030995307</v>
          </cell>
        </row>
        <row r="38">
          <cell r="A38">
            <v>37500</v>
          </cell>
          <cell r="B38">
            <v>46.5</v>
          </cell>
          <cell r="C38">
            <v>44.5</v>
          </cell>
          <cell r="D38">
            <v>41</v>
          </cell>
          <cell r="E38">
            <v>43.25</v>
          </cell>
          <cell r="F38">
            <v>39.25</v>
          </cell>
          <cell r="G38">
            <v>53.5</v>
          </cell>
          <cell r="I38">
            <v>39.25</v>
          </cell>
          <cell r="R38">
            <v>47.737491315721023</v>
          </cell>
        </row>
        <row r="39">
          <cell r="A39">
            <v>37530</v>
          </cell>
          <cell r="B39">
            <v>33.5</v>
          </cell>
          <cell r="C39">
            <v>34.25</v>
          </cell>
          <cell r="D39">
            <v>35.5</v>
          </cell>
          <cell r="E39">
            <v>37</v>
          </cell>
          <cell r="F39">
            <v>35.5</v>
          </cell>
          <cell r="G39">
            <v>36</v>
          </cell>
          <cell r="I39">
            <v>35.5</v>
          </cell>
          <cell r="R39">
            <v>46.381026735960937</v>
          </cell>
        </row>
        <row r="40">
          <cell r="A40">
            <v>37561</v>
          </cell>
          <cell r="B40">
            <v>32</v>
          </cell>
          <cell r="C40">
            <v>32</v>
          </cell>
          <cell r="D40">
            <v>33</v>
          </cell>
          <cell r="E40">
            <v>34.75</v>
          </cell>
          <cell r="F40">
            <v>34.75</v>
          </cell>
          <cell r="G40">
            <v>34</v>
          </cell>
          <cell r="I40">
            <v>34.75</v>
          </cell>
          <cell r="R40">
            <v>51.239279990994888</v>
          </cell>
        </row>
        <row r="41">
          <cell r="A41">
            <v>37591</v>
          </cell>
          <cell r="B41">
            <v>32.5</v>
          </cell>
          <cell r="C41">
            <v>34</v>
          </cell>
          <cell r="D41">
            <v>35</v>
          </cell>
          <cell r="E41">
            <v>37</v>
          </cell>
          <cell r="F41">
            <v>37</v>
          </cell>
          <cell r="G41">
            <v>34.5</v>
          </cell>
          <cell r="I41">
            <v>37</v>
          </cell>
          <cell r="R41">
            <v>55.162991563972</v>
          </cell>
        </row>
        <row r="42">
          <cell r="A42">
            <v>37622</v>
          </cell>
          <cell r="B42">
            <v>33.75</v>
          </cell>
          <cell r="C42">
            <v>37</v>
          </cell>
          <cell r="D42">
            <v>38</v>
          </cell>
          <cell r="E42">
            <v>38.25</v>
          </cell>
          <cell r="F42">
            <v>37.75</v>
          </cell>
          <cell r="G42">
            <v>35.75</v>
          </cell>
          <cell r="I42">
            <v>27.75</v>
          </cell>
          <cell r="R42">
            <v>48.222798071867288</v>
          </cell>
        </row>
        <row r="43">
          <cell r="A43">
            <v>37653</v>
          </cell>
          <cell r="B43">
            <v>33.25</v>
          </cell>
          <cell r="C43">
            <v>34.5</v>
          </cell>
          <cell r="D43">
            <v>35.5</v>
          </cell>
          <cell r="E43">
            <v>37.25</v>
          </cell>
          <cell r="F43">
            <v>36.75</v>
          </cell>
          <cell r="G43">
            <v>35.25</v>
          </cell>
          <cell r="I43">
            <v>26.75</v>
          </cell>
          <cell r="R43">
            <v>46.815502284224891</v>
          </cell>
        </row>
        <row r="44">
          <cell r="A44">
            <v>37681</v>
          </cell>
          <cell r="B44">
            <v>33.25</v>
          </cell>
          <cell r="C44">
            <v>31</v>
          </cell>
          <cell r="D44">
            <v>31</v>
          </cell>
          <cell r="E44">
            <v>34.75</v>
          </cell>
          <cell r="F44">
            <v>34.25</v>
          </cell>
          <cell r="G44">
            <v>35.25</v>
          </cell>
          <cell r="I44">
            <v>24.25</v>
          </cell>
          <cell r="R44">
            <v>45.092859167263349</v>
          </cell>
        </row>
        <row r="45">
          <cell r="A45">
            <v>37712</v>
          </cell>
          <cell r="B45">
            <v>32.75</v>
          </cell>
          <cell r="C45">
            <v>32.5</v>
          </cell>
          <cell r="D45">
            <v>29.5</v>
          </cell>
          <cell r="E45">
            <v>32.5</v>
          </cell>
          <cell r="F45">
            <v>33.75</v>
          </cell>
          <cell r="G45">
            <v>34.75</v>
          </cell>
          <cell r="I45">
            <v>22.5</v>
          </cell>
          <cell r="R45">
            <v>42.427821811212212</v>
          </cell>
        </row>
        <row r="46">
          <cell r="A46">
            <v>37742</v>
          </cell>
          <cell r="B46">
            <v>32.75</v>
          </cell>
          <cell r="C46">
            <v>28.25</v>
          </cell>
          <cell r="D46">
            <v>25</v>
          </cell>
          <cell r="E46">
            <v>33.5</v>
          </cell>
          <cell r="F46">
            <v>34.5</v>
          </cell>
          <cell r="G46">
            <v>34.75</v>
          </cell>
          <cell r="I46">
            <v>23.5</v>
          </cell>
          <cell r="R46">
            <v>42.632104738948414</v>
          </cell>
        </row>
        <row r="47">
          <cell r="A47">
            <v>37773</v>
          </cell>
          <cell r="B47">
            <v>37.25</v>
          </cell>
          <cell r="C47">
            <v>29.25</v>
          </cell>
          <cell r="D47">
            <v>26</v>
          </cell>
          <cell r="E47">
            <v>37.5</v>
          </cell>
          <cell r="F47">
            <v>43.5</v>
          </cell>
          <cell r="G47">
            <v>41.75</v>
          </cell>
          <cell r="I47">
            <v>27.5</v>
          </cell>
          <cell r="R47">
            <v>43.133300415557009</v>
          </cell>
        </row>
        <row r="48">
          <cell r="A48">
            <v>37803</v>
          </cell>
          <cell r="B48">
            <v>51.5</v>
          </cell>
          <cell r="C48">
            <v>50.5</v>
          </cell>
          <cell r="D48">
            <v>46</v>
          </cell>
          <cell r="E48">
            <v>47.75</v>
          </cell>
          <cell r="F48">
            <v>53.75</v>
          </cell>
          <cell r="G48">
            <v>57.5</v>
          </cell>
          <cell r="I48">
            <v>37.75</v>
          </cell>
          <cell r="R48">
            <v>43.523464704140849</v>
          </cell>
        </row>
        <row r="49">
          <cell r="A49">
            <v>37834</v>
          </cell>
          <cell r="B49">
            <v>57</v>
          </cell>
          <cell r="C49">
            <v>57.5</v>
          </cell>
          <cell r="D49">
            <v>54</v>
          </cell>
          <cell r="E49">
            <v>56.5</v>
          </cell>
          <cell r="F49">
            <v>57.75</v>
          </cell>
          <cell r="G49">
            <v>65</v>
          </cell>
          <cell r="I49">
            <v>46.5</v>
          </cell>
          <cell r="R49">
            <v>43.865094289393532</v>
          </cell>
        </row>
        <row r="50">
          <cell r="A50">
            <v>37865</v>
          </cell>
          <cell r="B50">
            <v>45.5</v>
          </cell>
          <cell r="C50">
            <v>46.5</v>
          </cell>
          <cell r="D50">
            <v>43</v>
          </cell>
          <cell r="E50">
            <v>51.75</v>
          </cell>
          <cell r="F50">
            <v>46.75</v>
          </cell>
          <cell r="G50">
            <v>51.5</v>
          </cell>
          <cell r="I50">
            <v>36.75</v>
          </cell>
          <cell r="R50">
            <v>43.95456633093756</v>
          </cell>
        </row>
        <row r="51">
          <cell r="A51">
            <v>37895</v>
          </cell>
          <cell r="B51">
            <v>34</v>
          </cell>
          <cell r="C51">
            <v>35.5</v>
          </cell>
          <cell r="D51">
            <v>36</v>
          </cell>
          <cell r="E51">
            <v>37.75</v>
          </cell>
          <cell r="F51">
            <v>36.25</v>
          </cell>
          <cell r="G51">
            <v>36.25</v>
          </cell>
          <cell r="I51">
            <v>26.25</v>
          </cell>
          <cell r="R51">
            <v>44.185054549612488</v>
          </cell>
        </row>
        <row r="52">
          <cell r="A52">
            <v>37926</v>
          </cell>
          <cell r="B52">
            <v>32.5</v>
          </cell>
          <cell r="C52">
            <v>33.5</v>
          </cell>
          <cell r="D52">
            <v>34</v>
          </cell>
          <cell r="E52">
            <v>36.75</v>
          </cell>
          <cell r="F52">
            <v>34.75</v>
          </cell>
          <cell r="G52">
            <v>34.25</v>
          </cell>
          <cell r="I52">
            <v>24.75</v>
          </cell>
          <cell r="R52">
            <v>47.772206124358789</v>
          </cell>
        </row>
        <row r="53">
          <cell r="A53">
            <v>37956</v>
          </cell>
          <cell r="B53">
            <v>32.5</v>
          </cell>
          <cell r="C53">
            <v>36.5</v>
          </cell>
          <cell r="D53">
            <v>37</v>
          </cell>
          <cell r="E53">
            <v>38.75</v>
          </cell>
          <cell r="F53">
            <v>39.25</v>
          </cell>
          <cell r="G53">
            <v>34</v>
          </cell>
          <cell r="I53">
            <v>28.75</v>
          </cell>
          <cell r="R53">
            <v>50.449048891366687</v>
          </cell>
        </row>
        <row r="54">
          <cell r="A54">
            <v>37987</v>
          </cell>
          <cell r="B54">
            <v>34.61</v>
          </cell>
          <cell r="C54">
            <v>36.83</v>
          </cell>
          <cell r="D54">
            <v>37.159999999999997</v>
          </cell>
          <cell r="E54">
            <v>39.54</v>
          </cell>
          <cell r="F54">
            <v>39.950000000000003</v>
          </cell>
          <cell r="G54">
            <v>36.81</v>
          </cell>
          <cell r="I54">
            <v>18.5</v>
          </cell>
          <cell r="R54">
            <v>48.923666254234426</v>
          </cell>
        </row>
        <row r="55">
          <cell r="A55">
            <v>38018</v>
          </cell>
          <cell r="B55">
            <v>34.19</v>
          </cell>
          <cell r="C55">
            <v>34.72</v>
          </cell>
          <cell r="D55">
            <v>35.08</v>
          </cell>
          <cell r="E55">
            <v>39.01</v>
          </cell>
          <cell r="F55">
            <v>37.950000000000003</v>
          </cell>
          <cell r="G55">
            <v>36.39</v>
          </cell>
          <cell r="I55">
            <v>20.75</v>
          </cell>
          <cell r="R55">
            <v>47.158594920979453</v>
          </cell>
        </row>
        <row r="56">
          <cell r="A56">
            <v>38047</v>
          </cell>
          <cell r="B56">
            <v>34.19</v>
          </cell>
          <cell r="C56">
            <v>31.78</v>
          </cell>
          <cell r="D56">
            <v>31.32</v>
          </cell>
          <cell r="E56">
            <v>37.479999999999997</v>
          </cell>
          <cell r="F56">
            <v>35.700000000000003</v>
          </cell>
          <cell r="G56">
            <v>36.39</v>
          </cell>
          <cell r="I56">
            <v>17.75</v>
          </cell>
          <cell r="R56">
            <v>45.035084212094354</v>
          </cell>
        </row>
        <row r="57">
          <cell r="A57">
            <v>38078</v>
          </cell>
          <cell r="B57">
            <v>33.76</v>
          </cell>
          <cell r="C57">
            <v>33.049999999999997</v>
          </cell>
          <cell r="D57">
            <v>30.07</v>
          </cell>
          <cell r="E57">
            <v>35.76</v>
          </cell>
          <cell r="F57">
            <v>34.950000000000003</v>
          </cell>
          <cell r="G57">
            <v>35.96</v>
          </cell>
          <cell r="I57">
            <v>25.5</v>
          </cell>
          <cell r="R57">
            <v>41.75045496942802</v>
          </cell>
        </row>
        <row r="58">
          <cell r="A58">
            <v>38108</v>
          </cell>
          <cell r="B58">
            <v>33.76</v>
          </cell>
          <cell r="C58">
            <v>29.47</v>
          </cell>
          <cell r="D58">
            <v>26.31</v>
          </cell>
          <cell r="E58">
            <v>37.42</v>
          </cell>
          <cell r="F58">
            <v>35.700000000000003</v>
          </cell>
          <cell r="G58">
            <v>35.96</v>
          </cell>
          <cell r="I58">
            <v>25.5</v>
          </cell>
          <cell r="R58">
            <v>41.678644955504069</v>
          </cell>
        </row>
        <row r="59">
          <cell r="A59">
            <v>38139</v>
          </cell>
          <cell r="B59">
            <v>37.61</v>
          </cell>
          <cell r="C59">
            <v>30.31</v>
          </cell>
          <cell r="D59">
            <v>27.15</v>
          </cell>
          <cell r="E59">
            <v>41.9</v>
          </cell>
          <cell r="F59">
            <v>44.2</v>
          </cell>
          <cell r="G59">
            <v>41.94</v>
          </cell>
          <cell r="I59">
            <v>31.5</v>
          </cell>
          <cell r="R59">
            <v>42.159134081079266</v>
          </cell>
        </row>
        <row r="60">
          <cell r="A60">
            <v>38169</v>
          </cell>
          <cell r="B60">
            <v>49.8</v>
          </cell>
          <cell r="C60">
            <v>48.26</v>
          </cell>
          <cell r="D60">
            <v>43.93</v>
          </cell>
          <cell r="E60">
            <v>43.98</v>
          </cell>
          <cell r="F60">
            <v>50.2</v>
          </cell>
          <cell r="G60">
            <v>55.4</v>
          </cell>
          <cell r="I60">
            <v>35.5</v>
          </cell>
          <cell r="R60">
            <v>42.850625406093798</v>
          </cell>
        </row>
        <row r="61">
          <cell r="A61">
            <v>38200</v>
          </cell>
          <cell r="B61">
            <v>54.51</v>
          </cell>
          <cell r="C61">
            <v>54.19</v>
          </cell>
          <cell r="D61">
            <v>50.65</v>
          </cell>
          <cell r="E61">
            <v>51.41</v>
          </cell>
          <cell r="F61">
            <v>52.7</v>
          </cell>
          <cell r="G61">
            <v>61.81</v>
          </cell>
          <cell r="I61">
            <v>44.5</v>
          </cell>
          <cell r="R61">
            <v>43.35076668165059</v>
          </cell>
        </row>
        <row r="62">
          <cell r="A62">
            <v>38231</v>
          </cell>
          <cell r="B62">
            <v>44.67</v>
          </cell>
          <cell r="C62">
            <v>44.9</v>
          </cell>
          <cell r="D62">
            <v>41.44</v>
          </cell>
          <cell r="E62">
            <v>47.33</v>
          </cell>
          <cell r="F62">
            <v>43.7</v>
          </cell>
          <cell r="G62">
            <v>50.27</v>
          </cell>
          <cell r="I62">
            <v>28.5</v>
          </cell>
          <cell r="R62">
            <v>43.358326502774119</v>
          </cell>
        </row>
        <row r="63">
          <cell r="A63">
            <v>38261</v>
          </cell>
          <cell r="B63">
            <v>34.83</v>
          </cell>
          <cell r="C63">
            <v>35.619999999999997</v>
          </cell>
          <cell r="D63">
            <v>35.57</v>
          </cell>
          <cell r="E63">
            <v>39.03</v>
          </cell>
          <cell r="F63">
            <v>37.9</v>
          </cell>
          <cell r="G63">
            <v>37.24</v>
          </cell>
          <cell r="I63">
            <v>28.75</v>
          </cell>
          <cell r="R63">
            <v>43.442839159333033</v>
          </cell>
        </row>
        <row r="64">
          <cell r="A64">
            <v>38292</v>
          </cell>
          <cell r="B64">
            <v>33.549999999999997</v>
          </cell>
          <cell r="C64">
            <v>33.93</v>
          </cell>
          <cell r="D64">
            <v>33.9</v>
          </cell>
          <cell r="E64">
            <v>37.25</v>
          </cell>
          <cell r="F64">
            <v>37.65</v>
          </cell>
          <cell r="G64">
            <v>35.53</v>
          </cell>
          <cell r="I64">
            <v>25.25</v>
          </cell>
          <cell r="R64">
            <v>46.786941996571265</v>
          </cell>
        </row>
        <row r="65">
          <cell r="A65">
            <v>38322</v>
          </cell>
          <cell r="B65">
            <v>33.549999999999997</v>
          </cell>
          <cell r="C65">
            <v>36.47</v>
          </cell>
          <cell r="D65">
            <v>36.43</v>
          </cell>
          <cell r="E65">
            <v>38.909999999999997</v>
          </cell>
          <cell r="F65">
            <v>41.65</v>
          </cell>
          <cell r="G65">
            <v>35.32</v>
          </cell>
          <cell r="I65">
            <v>28.5</v>
          </cell>
          <cell r="R65">
            <v>49.262166260460575</v>
          </cell>
        </row>
        <row r="66">
          <cell r="A66">
            <v>38353</v>
          </cell>
          <cell r="B66">
            <v>35.39</v>
          </cell>
          <cell r="C66">
            <v>37.130000000000003</v>
          </cell>
          <cell r="D66">
            <v>37.21</v>
          </cell>
          <cell r="E66">
            <v>39.75</v>
          </cell>
          <cell r="F66">
            <v>40.700000000000003</v>
          </cell>
          <cell r="G66">
            <v>37.71</v>
          </cell>
          <cell r="I66">
            <v>18.5</v>
          </cell>
          <cell r="R66">
            <v>47.739170362841243</v>
          </cell>
        </row>
        <row r="67">
          <cell r="A67">
            <v>38384</v>
          </cell>
          <cell r="B67">
            <v>35.020000000000003</v>
          </cell>
          <cell r="C67">
            <v>35.340000000000003</v>
          </cell>
          <cell r="D67">
            <v>35.43</v>
          </cell>
          <cell r="E67">
            <v>39.5</v>
          </cell>
          <cell r="F67">
            <v>38.700000000000003</v>
          </cell>
          <cell r="G67">
            <v>37.340000000000003</v>
          </cell>
          <cell r="I67">
            <v>20.75</v>
          </cell>
          <cell r="R67">
            <v>46.062269165982229</v>
          </cell>
        </row>
        <row r="68">
          <cell r="A68">
            <v>38412</v>
          </cell>
          <cell r="B68">
            <v>35.020000000000003</v>
          </cell>
          <cell r="C68">
            <v>32.83</v>
          </cell>
          <cell r="D68">
            <v>32.21</v>
          </cell>
          <cell r="E68">
            <v>38.25</v>
          </cell>
          <cell r="F68">
            <v>36.700000000000003</v>
          </cell>
          <cell r="G68">
            <v>37.340000000000003</v>
          </cell>
          <cell r="I68">
            <v>17.75</v>
          </cell>
          <cell r="R68">
            <v>44.044971096730102</v>
          </cell>
        </row>
        <row r="69">
          <cell r="A69">
            <v>38443</v>
          </cell>
          <cell r="B69">
            <v>34.659999999999997</v>
          </cell>
          <cell r="C69">
            <v>33.92</v>
          </cell>
          <cell r="D69">
            <v>31.14</v>
          </cell>
          <cell r="E69">
            <v>37.25</v>
          </cell>
          <cell r="F69">
            <v>36.450000000000003</v>
          </cell>
          <cell r="G69">
            <v>36.979999999999997</v>
          </cell>
          <cell r="I69">
            <v>24.5</v>
          </cell>
          <cell r="R69">
            <v>40.924383661430213</v>
          </cell>
        </row>
        <row r="70">
          <cell r="A70">
            <v>38473</v>
          </cell>
          <cell r="B70">
            <v>34.659999999999997</v>
          </cell>
          <cell r="C70">
            <v>30.86</v>
          </cell>
          <cell r="D70">
            <v>27.92</v>
          </cell>
          <cell r="E70">
            <v>38.75</v>
          </cell>
          <cell r="F70">
            <v>36.950000000000003</v>
          </cell>
          <cell r="G70">
            <v>36.979999999999997</v>
          </cell>
          <cell r="I70">
            <v>24.5</v>
          </cell>
          <cell r="R70">
            <v>40.857136885488437</v>
          </cell>
        </row>
        <row r="71">
          <cell r="A71">
            <v>38504</v>
          </cell>
          <cell r="B71">
            <v>37.950000000000003</v>
          </cell>
          <cell r="C71">
            <v>31.6</v>
          </cell>
          <cell r="D71">
            <v>28.64</v>
          </cell>
          <cell r="E71">
            <v>43</v>
          </cell>
          <cell r="F71">
            <v>44.45</v>
          </cell>
          <cell r="G71">
            <v>42.08</v>
          </cell>
          <cell r="I71">
            <v>29.5</v>
          </cell>
          <cell r="R71">
            <v>41.315022819136082</v>
          </cell>
        </row>
        <row r="72">
          <cell r="A72">
            <v>38534</v>
          </cell>
          <cell r="B72">
            <v>48.39</v>
          </cell>
          <cell r="C72">
            <v>46.96</v>
          </cell>
          <cell r="D72">
            <v>43</v>
          </cell>
          <cell r="E72">
            <v>42.5</v>
          </cell>
          <cell r="F72">
            <v>48.2</v>
          </cell>
          <cell r="G72">
            <v>53.59</v>
          </cell>
          <cell r="I72">
            <v>26.5</v>
          </cell>
          <cell r="R72">
            <v>41.973483492548809</v>
          </cell>
        </row>
        <row r="73">
          <cell r="A73">
            <v>38565</v>
          </cell>
          <cell r="B73">
            <v>52.41</v>
          </cell>
          <cell r="C73">
            <v>52.04</v>
          </cell>
          <cell r="D73">
            <v>48.76</v>
          </cell>
          <cell r="E73">
            <v>48.75</v>
          </cell>
          <cell r="F73">
            <v>49.7</v>
          </cell>
          <cell r="G73">
            <v>59.05</v>
          </cell>
          <cell r="I73">
            <v>35.5</v>
          </cell>
          <cell r="R73">
            <v>42.449804450238652</v>
          </cell>
        </row>
        <row r="74">
          <cell r="A74">
            <v>38596</v>
          </cell>
          <cell r="B74">
            <v>43.99</v>
          </cell>
          <cell r="C74">
            <v>44.1</v>
          </cell>
          <cell r="D74">
            <v>40.869999999999997</v>
          </cell>
          <cell r="E74">
            <v>45.25</v>
          </cell>
          <cell r="F74">
            <v>42.2</v>
          </cell>
          <cell r="G74">
            <v>49.19</v>
          </cell>
          <cell r="I74">
            <v>22.5</v>
          </cell>
          <cell r="R74">
            <v>42.457941832278351</v>
          </cell>
        </row>
        <row r="75">
          <cell r="A75">
            <v>38626</v>
          </cell>
          <cell r="B75">
            <v>35.58</v>
          </cell>
          <cell r="C75">
            <v>36.159999999999997</v>
          </cell>
          <cell r="D75">
            <v>35.85</v>
          </cell>
          <cell r="E75">
            <v>40.75</v>
          </cell>
          <cell r="F75">
            <v>39.4</v>
          </cell>
          <cell r="G75">
            <v>38.08</v>
          </cell>
          <cell r="I75">
            <v>25.75</v>
          </cell>
          <cell r="R75">
            <v>42.538321493799856</v>
          </cell>
        </row>
        <row r="76">
          <cell r="A76">
            <v>38657</v>
          </cell>
          <cell r="B76">
            <v>34.479999999999997</v>
          </cell>
          <cell r="C76">
            <v>34.729999999999997</v>
          </cell>
          <cell r="D76">
            <v>34.42</v>
          </cell>
          <cell r="E76">
            <v>38.5</v>
          </cell>
          <cell r="F76">
            <v>38.9</v>
          </cell>
          <cell r="G76">
            <v>36.619999999999997</v>
          </cell>
          <cell r="I76">
            <v>22.75</v>
          </cell>
          <cell r="R76">
            <v>45.662144671371749</v>
          </cell>
        </row>
        <row r="77">
          <cell r="A77">
            <v>38687</v>
          </cell>
          <cell r="B77">
            <v>34.479999999999997</v>
          </cell>
          <cell r="C77">
            <v>36.909999999999997</v>
          </cell>
          <cell r="D77">
            <v>36.590000000000003</v>
          </cell>
          <cell r="E77">
            <v>39.75</v>
          </cell>
          <cell r="F77">
            <v>42.9</v>
          </cell>
          <cell r="G77">
            <v>36.44</v>
          </cell>
          <cell r="I77">
            <v>26</v>
          </cell>
          <cell r="R77">
            <v>48.034660654473385</v>
          </cell>
        </row>
        <row r="78">
          <cell r="A78">
            <v>38718</v>
          </cell>
          <cell r="B78">
            <v>36.08</v>
          </cell>
          <cell r="C78">
            <v>37.909999999999997</v>
          </cell>
          <cell r="D78">
            <v>37.340000000000003</v>
          </cell>
          <cell r="E78">
            <v>39.96</v>
          </cell>
          <cell r="F78">
            <v>41.2</v>
          </cell>
          <cell r="G78">
            <v>38.5</v>
          </cell>
          <cell r="I78">
            <v>18.75</v>
          </cell>
          <cell r="R78">
            <v>43.130454569388981</v>
          </cell>
        </row>
        <row r="79">
          <cell r="A79">
            <v>38749</v>
          </cell>
          <cell r="B79">
            <v>35.770000000000003</v>
          </cell>
          <cell r="C79">
            <v>36.270000000000003</v>
          </cell>
          <cell r="D79">
            <v>35.729999999999997</v>
          </cell>
          <cell r="E79">
            <v>39.950000000000003</v>
          </cell>
          <cell r="F79">
            <v>39.29</v>
          </cell>
          <cell r="G79">
            <v>38.19</v>
          </cell>
          <cell r="I79">
            <v>21</v>
          </cell>
          <cell r="R79">
            <v>41.680285538869661</v>
          </cell>
        </row>
        <row r="80">
          <cell r="A80">
            <v>38777</v>
          </cell>
          <cell r="B80">
            <v>35.770000000000003</v>
          </cell>
          <cell r="C80">
            <v>33.97</v>
          </cell>
          <cell r="D80">
            <v>32.81</v>
          </cell>
          <cell r="E80">
            <v>38.950000000000003</v>
          </cell>
          <cell r="F80">
            <v>37.67</v>
          </cell>
          <cell r="G80">
            <v>38.19</v>
          </cell>
          <cell r="I80">
            <v>18</v>
          </cell>
          <cell r="R80">
            <v>39.926576843896726</v>
          </cell>
        </row>
        <row r="81">
          <cell r="A81">
            <v>38808</v>
          </cell>
          <cell r="B81">
            <v>35.46</v>
          </cell>
          <cell r="C81">
            <v>34.97</v>
          </cell>
          <cell r="D81">
            <v>31.84</v>
          </cell>
          <cell r="E81">
            <v>38.630000000000003</v>
          </cell>
          <cell r="F81">
            <v>37.65</v>
          </cell>
          <cell r="G81">
            <v>37.880000000000003</v>
          </cell>
          <cell r="I81">
            <v>24.75</v>
          </cell>
          <cell r="R81">
            <v>37.197566473016359</v>
          </cell>
        </row>
        <row r="82">
          <cell r="A82">
            <v>38838</v>
          </cell>
          <cell r="B82">
            <v>35.46</v>
          </cell>
          <cell r="C82">
            <v>32.17</v>
          </cell>
          <cell r="D82">
            <v>28.93</v>
          </cell>
          <cell r="E82">
            <v>39.94</v>
          </cell>
          <cell r="F82">
            <v>38.15</v>
          </cell>
          <cell r="G82">
            <v>37.880000000000003</v>
          </cell>
          <cell r="I82">
            <v>24.75</v>
          </cell>
          <cell r="R82">
            <v>37.157676083599178</v>
          </cell>
        </row>
        <row r="83">
          <cell r="A83">
            <v>38869</v>
          </cell>
          <cell r="B83">
            <v>38.28</v>
          </cell>
          <cell r="C83">
            <v>32.85</v>
          </cell>
          <cell r="D83">
            <v>29.58</v>
          </cell>
          <cell r="E83">
            <v>43.88</v>
          </cell>
          <cell r="F83">
            <v>44.8</v>
          </cell>
          <cell r="G83">
            <v>42.24</v>
          </cell>
          <cell r="I83">
            <v>29.75</v>
          </cell>
          <cell r="R83">
            <v>37.582802883668911</v>
          </cell>
        </row>
        <row r="84">
          <cell r="A84">
            <v>38899</v>
          </cell>
          <cell r="B84">
            <v>47.21</v>
          </cell>
          <cell r="C84">
            <v>46.96</v>
          </cell>
          <cell r="D84">
            <v>42.6</v>
          </cell>
          <cell r="E84">
            <v>41.22</v>
          </cell>
          <cell r="F84">
            <v>46.65</v>
          </cell>
          <cell r="G84">
            <v>52.07</v>
          </cell>
          <cell r="I84">
            <v>26.75</v>
          </cell>
          <cell r="R84">
            <v>38.18387061297112</v>
          </cell>
        </row>
        <row r="85">
          <cell r="A85">
            <v>38930</v>
          </cell>
          <cell r="B85">
            <v>50.65</v>
          </cell>
          <cell r="C85">
            <v>51.62</v>
          </cell>
          <cell r="D85">
            <v>47.81</v>
          </cell>
          <cell r="E85">
            <v>46.58</v>
          </cell>
          <cell r="F85">
            <v>47.2</v>
          </cell>
          <cell r="G85">
            <v>56.73</v>
          </cell>
          <cell r="I85">
            <v>35.75</v>
          </cell>
          <cell r="R85">
            <v>38.624078505534882</v>
          </cell>
        </row>
        <row r="86">
          <cell r="A86">
            <v>38961</v>
          </cell>
          <cell r="B86">
            <v>43.45</v>
          </cell>
          <cell r="C86">
            <v>44.34</v>
          </cell>
          <cell r="D86">
            <v>40.659999999999997</v>
          </cell>
          <cell r="E86">
            <v>43.58</v>
          </cell>
          <cell r="F86">
            <v>41.11</v>
          </cell>
          <cell r="G86">
            <v>48.31</v>
          </cell>
          <cell r="I86">
            <v>22.75</v>
          </cell>
          <cell r="R86">
            <v>38.651174359845086</v>
          </cell>
        </row>
        <row r="87">
          <cell r="A87">
            <v>38991</v>
          </cell>
          <cell r="B87">
            <v>36.25</v>
          </cell>
          <cell r="C87">
            <v>37.049999999999997</v>
          </cell>
          <cell r="D87">
            <v>36.119999999999997</v>
          </cell>
          <cell r="E87">
            <v>42.22</v>
          </cell>
          <cell r="F87">
            <v>40.58</v>
          </cell>
          <cell r="G87">
            <v>38.82</v>
          </cell>
          <cell r="I87">
            <v>26</v>
          </cell>
          <cell r="R87">
            <v>38.740896766789731</v>
          </cell>
        </row>
        <row r="88">
          <cell r="A88">
            <v>39022</v>
          </cell>
          <cell r="B88">
            <v>35.31</v>
          </cell>
          <cell r="C88">
            <v>35.74</v>
          </cell>
          <cell r="D88">
            <v>34.82</v>
          </cell>
          <cell r="E88">
            <v>39.53</v>
          </cell>
          <cell r="F88">
            <v>40.03</v>
          </cell>
          <cell r="G88">
            <v>37.57</v>
          </cell>
          <cell r="I88">
            <v>23</v>
          </cell>
          <cell r="R88">
            <v>41.565191556313941</v>
          </cell>
        </row>
        <row r="89">
          <cell r="A89">
            <v>39052</v>
          </cell>
          <cell r="B89">
            <v>35.31</v>
          </cell>
          <cell r="C89">
            <v>37.75</v>
          </cell>
          <cell r="D89">
            <v>36.78</v>
          </cell>
          <cell r="E89">
            <v>40.58</v>
          </cell>
          <cell r="F89">
            <v>43.93</v>
          </cell>
          <cell r="G89">
            <v>37.42</v>
          </cell>
          <cell r="I89">
            <v>26.25</v>
          </cell>
          <cell r="R89">
            <v>43.661552260257935</v>
          </cell>
        </row>
        <row r="90">
          <cell r="A90">
            <v>39083</v>
          </cell>
          <cell r="B90">
            <v>36.58</v>
          </cell>
          <cell r="C90">
            <v>38.9</v>
          </cell>
          <cell r="D90">
            <v>37.47</v>
          </cell>
          <cell r="E90">
            <v>40.19</v>
          </cell>
          <cell r="F90">
            <v>41.6</v>
          </cell>
          <cell r="G90">
            <v>39.03</v>
          </cell>
          <cell r="I90">
            <v>28.1</v>
          </cell>
          <cell r="R90">
            <v>44.602389053534324</v>
          </cell>
        </row>
        <row r="91">
          <cell r="A91">
            <v>39114</v>
          </cell>
          <cell r="B91">
            <v>36.299999999999997</v>
          </cell>
          <cell r="C91">
            <v>37.39</v>
          </cell>
          <cell r="D91">
            <v>36.01</v>
          </cell>
          <cell r="E91">
            <v>40.31</v>
          </cell>
          <cell r="F91">
            <v>39.729999999999997</v>
          </cell>
          <cell r="G91">
            <v>38.75</v>
          </cell>
          <cell r="I91">
            <v>30.35</v>
          </cell>
          <cell r="R91">
            <v>43.128804974246691</v>
          </cell>
        </row>
        <row r="92">
          <cell r="A92">
            <v>39142</v>
          </cell>
          <cell r="B92">
            <v>36.299999999999997</v>
          </cell>
          <cell r="C92">
            <v>35.26</v>
          </cell>
          <cell r="D92">
            <v>33.369999999999997</v>
          </cell>
          <cell r="E92">
            <v>39.44</v>
          </cell>
          <cell r="F92">
            <v>38.32</v>
          </cell>
          <cell r="G92">
            <v>38.75</v>
          </cell>
          <cell r="I92">
            <v>27.35</v>
          </cell>
          <cell r="R92">
            <v>41.351672410351142</v>
          </cell>
        </row>
        <row r="93">
          <cell r="A93">
            <v>39173</v>
          </cell>
          <cell r="B93">
            <v>36.020000000000003</v>
          </cell>
          <cell r="C93">
            <v>36.19</v>
          </cell>
          <cell r="D93">
            <v>32.5</v>
          </cell>
          <cell r="E93">
            <v>39.5</v>
          </cell>
          <cell r="F93">
            <v>38.42</v>
          </cell>
          <cell r="G93">
            <v>38.479999999999997</v>
          </cell>
          <cell r="I93">
            <v>34.1</v>
          </cell>
          <cell r="R93">
            <v>38.593221820780954</v>
          </cell>
        </row>
        <row r="94">
          <cell r="A94">
            <v>39203</v>
          </cell>
          <cell r="B94">
            <v>36.020000000000003</v>
          </cell>
          <cell r="C94">
            <v>33.61</v>
          </cell>
          <cell r="D94">
            <v>29.86</v>
          </cell>
          <cell r="E94">
            <v>40.700000000000003</v>
          </cell>
          <cell r="F94">
            <v>38.92</v>
          </cell>
          <cell r="G94">
            <v>38.47</v>
          </cell>
          <cell r="I94">
            <v>34.1</v>
          </cell>
          <cell r="R94">
            <v>38.53926425094545</v>
          </cell>
        </row>
        <row r="95">
          <cell r="A95">
            <v>39234</v>
          </cell>
          <cell r="B95">
            <v>38.58</v>
          </cell>
          <cell r="C95">
            <v>34.229999999999997</v>
          </cell>
          <cell r="D95">
            <v>30.46</v>
          </cell>
          <cell r="E95">
            <v>44.48</v>
          </cell>
          <cell r="F95">
            <v>45.1</v>
          </cell>
          <cell r="G95">
            <v>42.42</v>
          </cell>
          <cell r="I95">
            <v>40.1</v>
          </cell>
          <cell r="R95">
            <v>38.95142363260755</v>
          </cell>
        </row>
        <row r="96">
          <cell r="A96">
            <v>39264</v>
          </cell>
          <cell r="B96">
            <v>46.66</v>
          </cell>
          <cell r="C96">
            <v>47.25</v>
          </cell>
          <cell r="D96">
            <v>42.25</v>
          </cell>
          <cell r="E96">
            <v>40.619999999999997</v>
          </cell>
          <cell r="F96">
            <v>45.91</v>
          </cell>
          <cell r="G96">
            <v>51.3</v>
          </cell>
          <cell r="I96">
            <v>47.1</v>
          </cell>
          <cell r="R96">
            <v>39.539805230377041</v>
          </cell>
        </row>
        <row r="97">
          <cell r="A97">
            <v>39295</v>
          </cell>
          <cell r="B97">
            <v>49.78</v>
          </cell>
          <cell r="C97">
            <v>51.55</v>
          </cell>
          <cell r="D97">
            <v>46.99</v>
          </cell>
          <cell r="E97">
            <v>45.5</v>
          </cell>
          <cell r="F97">
            <v>45.94</v>
          </cell>
          <cell r="G97">
            <v>55.52</v>
          </cell>
          <cell r="I97">
            <v>56.1</v>
          </cell>
          <cell r="R97">
            <v>39.965076636825458</v>
          </cell>
        </row>
        <row r="98">
          <cell r="A98">
            <v>39326</v>
          </cell>
          <cell r="B98">
            <v>43.26</v>
          </cell>
          <cell r="C98">
            <v>44.84</v>
          </cell>
          <cell r="D98">
            <v>40.51</v>
          </cell>
          <cell r="E98">
            <v>42.76</v>
          </cell>
          <cell r="F98">
            <v>40.619999999999997</v>
          </cell>
          <cell r="G98">
            <v>47.9</v>
          </cell>
          <cell r="I98">
            <v>39.1</v>
          </cell>
          <cell r="R98">
            <v>39.97484711749307</v>
          </cell>
        </row>
        <row r="99">
          <cell r="A99">
            <v>39356</v>
          </cell>
          <cell r="B99">
            <v>36.74</v>
          </cell>
          <cell r="C99">
            <v>38.119999999999997</v>
          </cell>
          <cell r="D99">
            <v>36.39</v>
          </cell>
          <cell r="E99">
            <v>43.14</v>
          </cell>
          <cell r="F99">
            <v>41.34</v>
          </cell>
          <cell r="G99">
            <v>39.32</v>
          </cell>
          <cell r="I99">
            <v>38.35</v>
          </cell>
          <cell r="R99">
            <v>40.047352256620115</v>
          </cell>
        </row>
        <row r="100">
          <cell r="A100">
            <v>39387</v>
          </cell>
          <cell r="B100">
            <v>35.89</v>
          </cell>
          <cell r="C100">
            <v>36.9</v>
          </cell>
          <cell r="D100">
            <v>35.22</v>
          </cell>
          <cell r="E100">
            <v>40.21</v>
          </cell>
          <cell r="F100">
            <v>40.76</v>
          </cell>
          <cell r="G100">
            <v>38.200000000000003</v>
          </cell>
          <cell r="I100">
            <v>35.35</v>
          </cell>
          <cell r="R100">
            <v>42.628552538915372</v>
          </cell>
        </row>
        <row r="101">
          <cell r="A101">
            <v>39417</v>
          </cell>
          <cell r="B101">
            <v>35.89</v>
          </cell>
          <cell r="C101">
            <v>38.76</v>
          </cell>
          <cell r="D101">
            <v>37.01</v>
          </cell>
          <cell r="E101">
            <v>41.15</v>
          </cell>
          <cell r="F101">
            <v>44.61</v>
          </cell>
          <cell r="G101">
            <v>38.06</v>
          </cell>
          <cell r="I101">
            <v>38.6</v>
          </cell>
          <cell r="R101">
            <v>44.731622084371516</v>
          </cell>
        </row>
        <row r="102">
          <cell r="A102">
            <v>39448</v>
          </cell>
          <cell r="B102">
            <v>37.01</v>
          </cell>
          <cell r="C102">
            <v>39.869999999999997</v>
          </cell>
          <cell r="D102">
            <v>37.9</v>
          </cell>
          <cell r="E102">
            <v>40.42</v>
          </cell>
          <cell r="F102">
            <v>41.83</v>
          </cell>
          <cell r="G102">
            <v>39.47</v>
          </cell>
          <cell r="I102">
            <v>28.45</v>
          </cell>
          <cell r="R102">
            <v>45.707462791544081</v>
          </cell>
        </row>
        <row r="103">
          <cell r="A103">
            <v>39479</v>
          </cell>
          <cell r="B103">
            <v>36.75</v>
          </cell>
          <cell r="C103">
            <v>38.450000000000003</v>
          </cell>
          <cell r="D103">
            <v>36.54</v>
          </cell>
          <cell r="E103">
            <v>40.64</v>
          </cell>
          <cell r="F103">
            <v>39.96</v>
          </cell>
          <cell r="G103">
            <v>39.21</v>
          </cell>
          <cell r="I103">
            <v>30.7</v>
          </cell>
          <cell r="R103">
            <v>44.230442910688701</v>
          </cell>
        </row>
        <row r="104">
          <cell r="A104">
            <v>39508</v>
          </cell>
          <cell r="B104">
            <v>36.75</v>
          </cell>
          <cell r="C104">
            <v>36.450000000000003</v>
          </cell>
          <cell r="D104">
            <v>34.08</v>
          </cell>
          <cell r="E104">
            <v>39.86</v>
          </cell>
          <cell r="F104">
            <v>38.53</v>
          </cell>
          <cell r="G104">
            <v>39.21</v>
          </cell>
          <cell r="I104">
            <v>27.7</v>
          </cell>
          <cell r="R104">
            <v>42.449231611618373</v>
          </cell>
        </row>
        <row r="105">
          <cell r="A105">
            <v>39539</v>
          </cell>
          <cell r="B105">
            <v>36.49</v>
          </cell>
          <cell r="C105">
            <v>37.33</v>
          </cell>
          <cell r="D105">
            <v>33.270000000000003</v>
          </cell>
          <cell r="E105">
            <v>40.19</v>
          </cell>
          <cell r="F105">
            <v>38.619999999999997</v>
          </cell>
          <cell r="G105">
            <v>38.96</v>
          </cell>
          <cell r="I105">
            <v>34.450000000000003</v>
          </cell>
          <cell r="R105">
            <v>39.494223729561703</v>
          </cell>
        </row>
        <row r="106">
          <cell r="A106">
            <v>39569</v>
          </cell>
          <cell r="B106">
            <v>36.49</v>
          </cell>
          <cell r="C106">
            <v>34.89</v>
          </cell>
          <cell r="D106">
            <v>30.81</v>
          </cell>
          <cell r="E106">
            <v>41.31</v>
          </cell>
          <cell r="F106">
            <v>39.119999999999997</v>
          </cell>
          <cell r="G106">
            <v>38.96</v>
          </cell>
          <cell r="I106">
            <v>34.450000000000003</v>
          </cell>
          <cell r="R106">
            <v>39.44077063373819</v>
          </cell>
        </row>
        <row r="107">
          <cell r="A107">
            <v>39600</v>
          </cell>
          <cell r="B107">
            <v>38.86</v>
          </cell>
          <cell r="C107">
            <v>35.479999999999997</v>
          </cell>
          <cell r="D107">
            <v>31.37</v>
          </cell>
          <cell r="E107">
            <v>44.98</v>
          </cell>
          <cell r="F107">
            <v>45.37</v>
          </cell>
          <cell r="G107">
            <v>42.6</v>
          </cell>
          <cell r="I107">
            <v>40.450000000000003</v>
          </cell>
          <cell r="R107">
            <v>39.854823235878698</v>
          </cell>
        </row>
        <row r="108">
          <cell r="A108">
            <v>39630</v>
          </cell>
          <cell r="B108">
            <v>46.34</v>
          </cell>
          <cell r="C108">
            <v>47.75</v>
          </cell>
          <cell r="D108">
            <v>42.37</v>
          </cell>
          <cell r="E108">
            <v>40.28</v>
          </cell>
          <cell r="F108">
            <v>46.24</v>
          </cell>
          <cell r="G108">
            <v>50.81</v>
          </cell>
          <cell r="I108">
            <v>47.45</v>
          </cell>
          <cell r="R108">
            <v>40.445605787931079</v>
          </cell>
        </row>
        <row r="109">
          <cell r="A109">
            <v>39661</v>
          </cell>
          <cell r="B109">
            <v>49.23</v>
          </cell>
          <cell r="C109">
            <v>51.8</v>
          </cell>
          <cell r="D109">
            <v>46.78</v>
          </cell>
          <cell r="E109">
            <v>44.81</v>
          </cell>
          <cell r="F109">
            <v>46.3</v>
          </cell>
          <cell r="G109">
            <v>54.71</v>
          </cell>
          <cell r="I109">
            <v>56.45</v>
          </cell>
          <cell r="R109">
            <v>40.87283344876824</v>
          </cell>
        </row>
        <row r="110">
          <cell r="A110">
            <v>39692</v>
          </cell>
          <cell r="B110">
            <v>43.2</v>
          </cell>
          <cell r="C110">
            <v>45.48</v>
          </cell>
          <cell r="D110">
            <v>40.74</v>
          </cell>
          <cell r="E110">
            <v>42.26</v>
          </cell>
          <cell r="F110">
            <v>40.909999999999997</v>
          </cell>
          <cell r="G110">
            <v>47.67</v>
          </cell>
          <cell r="I110">
            <v>39.450000000000003</v>
          </cell>
          <cell r="R110">
            <v>40.883337339887042</v>
          </cell>
        </row>
        <row r="111">
          <cell r="A111">
            <v>39722</v>
          </cell>
          <cell r="B111">
            <v>37.159999999999997</v>
          </cell>
          <cell r="C111">
            <v>39.15</v>
          </cell>
          <cell r="D111">
            <v>36.9</v>
          </cell>
          <cell r="E111">
            <v>43.87</v>
          </cell>
          <cell r="F111">
            <v>41.56</v>
          </cell>
          <cell r="G111">
            <v>39.74</v>
          </cell>
          <cell r="I111">
            <v>38.700000000000003</v>
          </cell>
          <cell r="R111">
            <v>40.956741252276423</v>
          </cell>
        </row>
        <row r="112">
          <cell r="A112">
            <v>39753</v>
          </cell>
          <cell r="B112">
            <v>36.369999999999997</v>
          </cell>
          <cell r="C112">
            <v>38.01</v>
          </cell>
          <cell r="D112">
            <v>35.81</v>
          </cell>
          <cell r="E112">
            <v>40.76</v>
          </cell>
          <cell r="F112">
            <v>40.98</v>
          </cell>
          <cell r="G112">
            <v>38.700000000000003</v>
          </cell>
          <cell r="I112">
            <v>35.700000000000003</v>
          </cell>
          <cell r="R112">
            <v>43.561545688026087</v>
          </cell>
        </row>
        <row r="113">
          <cell r="A113">
            <v>39783</v>
          </cell>
          <cell r="B113">
            <v>36.369999999999997</v>
          </cell>
          <cell r="C113">
            <v>39.76</v>
          </cell>
          <cell r="D113">
            <v>37.47</v>
          </cell>
          <cell r="E113">
            <v>41.62</v>
          </cell>
          <cell r="F113">
            <v>44.85</v>
          </cell>
          <cell r="G113">
            <v>38.57</v>
          </cell>
          <cell r="I113">
            <v>38.950000000000003</v>
          </cell>
          <cell r="R113">
            <v>45.693562516523357</v>
          </cell>
        </row>
        <row r="114">
          <cell r="A114">
            <v>39814</v>
          </cell>
          <cell r="B114">
            <v>37.43</v>
          </cell>
          <cell r="C114">
            <v>40.94</v>
          </cell>
          <cell r="D114">
            <v>38.340000000000003</v>
          </cell>
          <cell r="E114">
            <v>40.659999999999997</v>
          </cell>
          <cell r="F114">
            <v>42.07</v>
          </cell>
          <cell r="G114">
            <v>39.9</v>
          </cell>
          <cell r="I114">
            <v>28.95</v>
          </cell>
          <cell r="R114">
            <v>46.728447017841695</v>
          </cell>
        </row>
        <row r="115">
          <cell r="A115">
            <v>39845</v>
          </cell>
          <cell r="B115">
            <v>37.18</v>
          </cell>
          <cell r="C115">
            <v>39.6</v>
          </cell>
          <cell r="D115">
            <v>37.07</v>
          </cell>
          <cell r="E115">
            <v>40.97</v>
          </cell>
          <cell r="F115">
            <v>40.18</v>
          </cell>
          <cell r="G115">
            <v>39.65</v>
          </cell>
          <cell r="I115">
            <v>31.2</v>
          </cell>
          <cell r="R115">
            <v>45.268485848304898</v>
          </cell>
        </row>
        <row r="116">
          <cell r="A116">
            <v>39873</v>
          </cell>
          <cell r="B116">
            <v>37.19</v>
          </cell>
          <cell r="C116">
            <v>37.71</v>
          </cell>
          <cell r="D116">
            <v>34.78</v>
          </cell>
          <cell r="E116">
            <v>40.28</v>
          </cell>
          <cell r="F116">
            <v>38.75</v>
          </cell>
          <cell r="G116">
            <v>39.659999999999997</v>
          </cell>
          <cell r="I116">
            <v>28.2</v>
          </cell>
          <cell r="R116">
            <v>43.499082091141524</v>
          </cell>
        </row>
        <row r="117">
          <cell r="A117">
            <v>39904</v>
          </cell>
          <cell r="B117">
            <v>36.94</v>
          </cell>
          <cell r="C117">
            <v>38.54</v>
          </cell>
          <cell r="D117">
            <v>34.020000000000003</v>
          </cell>
          <cell r="E117">
            <v>40.85</v>
          </cell>
          <cell r="F117">
            <v>38.82</v>
          </cell>
          <cell r="G117">
            <v>39.409999999999997</v>
          </cell>
          <cell r="I117">
            <v>35</v>
          </cell>
          <cell r="R117">
            <v>39.979052421446745</v>
          </cell>
        </row>
        <row r="118">
          <cell r="A118">
            <v>39934</v>
          </cell>
          <cell r="B118">
            <v>36.950000000000003</v>
          </cell>
          <cell r="C118">
            <v>36.25</v>
          </cell>
          <cell r="D118">
            <v>31.73</v>
          </cell>
          <cell r="E118">
            <v>41.9</v>
          </cell>
          <cell r="F118">
            <v>39.33</v>
          </cell>
          <cell r="G118">
            <v>39.42</v>
          </cell>
          <cell r="I118">
            <v>35</v>
          </cell>
          <cell r="R118">
            <v>39.946443694633835</v>
          </cell>
        </row>
        <row r="119">
          <cell r="A119">
            <v>39965</v>
          </cell>
          <cell r="B119">
            <v>39.14</v>
          </cell>
          <cell r="C119">
            <v>36.81</v>
          </cell>
          <cell r="D119">
            <v>32.25</v>
          </cell>
          <cell r="E119">
            <v>45.46</v>
          </cell>
          <cell r="F119">
            <v>45.64</v>
          </cell>
          <cell r="G119">
            <v>42.79</v>
          </cell>
          <cell r="I119">
            <v>41</v>
          </cell>
          <cell r="R119">
            <v>40.385683408419496</v>
          </cell>
        </row>
        <row r="120">
          <cell r="A120">
            <v>39995</v>
          </cell>
          <cell r="B120">
            <v>46.07</v>
          </cell>
          <cell r="C120">
            <v>48.38</v>
          </cell>
          <cell r="D120">
            <v>42.51</v>
          </cell>
          <cell r="E120">
            <v>39.979999999999997</v>
          </cell>
          <cell r="F120">
            <v>46.57</v>
          </cell>
          <cell r="G120">
            <v>50.37</v>
          </cell>
          <cell r="I120">
            <v>48</v>
          </cell>
          <cell r="R120">
            <v>41.003153437786779</v>
          </cell>
        </row>
        <row r="121">
          <cell r="A121">
            <v>40026</v>
          </cell>
          <cell r="B121">
            <v>48.74</v>
          </cell>
          <cell r="C121">
            <v>52.21</v>
          </cell>
          <cell r="D121">
            <v>46.62</v>
          </cell>
          <cell r="E121">
            <v>44.18</v>
          </cell>
          <cell r="F121">
            <v>46.67</v>
          </cell>
          <cell r="G121">
            <v>53.97</v>
          </cell>
          <cell r="I121">
            <v>57</v>
          </cell>
          <cell r="R121">
            <v>41.457636391144348</v>
          </cell>
        </row>
        <row r="122">
          <cell r="A122">
            <v>40057</v>
          </cell>
          <cell r="B122">
            <v>43.15</v>
          </cell>
          <cell r="C122">
            <v>46.24</v>
          </cell>
          <cell r="D122">
            <v>40.99</v>
          </cell>
          <cell r="E122">
            <v>41.82</v>
          </cell>
          <cell r="F122">
            <v>41.21</v>
          </cell>
          <cell r="G122">
            <v>47.46</v>
          </cell>
          <cell r="I122">
            <v>39.950000000000003</v>
          </cell>
          <cell r="R122">
            <v>41.492762891429372</v>
          </cell>
        </row>
        <row r="123">
          <cell r="A123">
            <v>40087</v>
          </cell>
          <cell r="B123">
            <v>37.56</v>
          </cell>
          <cell r="C123">
            <v>40.270000000000003</v>
          </cell>
          <cell r="D123">
            <v>37.409999999999997</v>
          </cell>
          <cell r="E123">
            <v>44.56</v>
          </cell>
          <cell r="F123">
            <v>41.78</v>
          </cell>
          <cell r="G123">
            <v>40.130000000000003</v>
          </cell>
          <cell r="I123">
            <v>39.25</v>
          </cell>
          <cell r="R123">
            <v>41.591048115171318</v>
          </cell>
        </row>
        <row r="124">
          <cell r="A124">
            <v>40118</v>
          </cell>
          <cell r="B124">
            <v>36.840000000000003</v>
          </cell>
          <cell r="C124">
            <v>39.200000000000003</v>
          </cell>
          <cell r="D124">
            <v>36.4</v>
          </cell>
          <cell r="E124">
            <v>41.29</v>
          </cell>
          <cell r="F124">
            <v>41.19</v>
          </cell>
          <cell r="G124">
            <v>39.18</v>
          </cell>
          <cell r="I124">
            <v>36.25</v>
          </cell>
          <cell r="R124">
            <v>44.997816128598288</v>
          </cell>
        </row>
        <row r="125">
          <cell r="A125">
            <v>40148</v>
          </cell>
          <cell r="B125">
            <v>36.840000000000003</v>
          </cell>
          <cell r="C125">
            <v>40.85</v>
          </cell>
          <cell r="D125">
            <v>37.950000000000003</v>
          </cell>
          <cell r="E125">
            <v>42.08</v>
          </cell>
          <cell r="F125">
            <v>45.09</v>
          </cell>
          <cell r="G125">
            <v>39.06</v>
          </cell>
          <cell r="I125">
            <v>39.450000000000003</v>
          </cell>
          <cell r="R125">
            <v>47.157442471280476</v>
          </cell>
        </row>
        <row r="126">
          <cell r="A126">
            <v>40179</v>
          </cell>
          <cell r="B126">
            <v>37.83</v>
          </cell>
          <cell r="C126">
            <v>42.01</v>
          </cell>
          <cell r="D126">
            <v>38.78</v>
          </cell>
          <cell r="E126">
            <v>41.14</v>
          </cell>
          <cell r="F126">
            <v>42.3</v>
          </cell>
          <cell r="G126">
            <v>40.25</v>
          </cell>
          <cell r="I126">
            <v>29.45</v>
          </cell>
          <cell r="R126">
            <v>48.242012903477821</v>
          </cell>
        </row>
        <row r="127">
          <cell r="A127">
            <v>40210</v>
          </cell>
          <cell r="B127">
            <v>37.6</v>
          </cell>
          <cell r="C127">
            <v>40.75</v>
          </cell>
          <cell r="D127">
            <v>37.6</v>
          </cell>
          <cell r="E127">
            <v>41.53</v>
          </cell>
          <cell r="F127">
            <v>40.409999999999997</v>
          </cell>
          <cell r="G127">
            <v>40.020000000000003</v>
          </cell>
          <cell r="I127">
            <v>31.7</v>
          </cell>
          <cell r="R127">
            <v>46.775268205544371</v>
          </cell>
        </row>
        <row r="128">
          <cell r="A128">
            <v>40238</v>
          </cell>
          <cell r="B128">
            <v>37.61</v>
          </cell>
          <cell r="C128">
            <v>38.97</v>
          </cell>
          <cell r="D128">
            <v>35.46</v>
          </cell>
          <cell r="E128">
            <v>40.93</v>
          </cell>
          <cell r="F128">
            <v>38.96</v>
          </cell>
          <cell r="G128">
            <v>40.04</v>
          </cell>
          <cell r="I128">
            <v>28.7</v>
          </cell>
          <cell r="R128">
            <v>44.994837346647699</v>
          </cell>
        </row>
        <row r="129">
          <cell r="A129">
            <v>40269</v>
          </cell>
          <cell r="B129">
            <v>37.380000000000003</v>
          </cell>
          <cell r="C129">
            <v>39.75</v>
          </cell>
          <cell r="D129">
            <v>34.76</v>
          </cell>
          <cell r="E129">
            <v>41.73</v>
          </cell>
          <cell r="F129">
            <v>39.01</v>
          </cell>
          <cell r="G129">
            <v>39.81</v>
          </cell>
          <cell r="I129">
            <v>35.75</v>
          </cell>
          <cell r="R129">
            <v>41.253741157703637</v>
          </cell>
        </row>
        <row r="130">
          <cell r="A130">
            <v>40299</v>
          </cell>
          <cell r="B130">
            <v>37.39</v>
          </cell>
          <cell r="C130">
            <v>37.590000000000003</v>
          </cell>
          <cell r="D130">
            <v>32.619999999999997</v>
          </cell>
          <cell r="E130">
            <v>42.71</v>
          </cell>
          <cell r="F130">
            <v>39.53</v>
          </cell>
          <cell r="G130">
            <v>39.82</v>
          </cell>
          <cell r="I130">
            <v>35.75</v>
          </cell>
          <cell r="R130">
            <v>41.227208199638277</v>
          </cell>
        </row>
        <row r="131">
          <cell r="A131">
            <v>40330</v>
          </cell>
          <cell r="B131">
            <v>39.409999999999997</v>
          </cell>
          <cell r="C131">
            <v>38.119999999999997</v>
          </cell>
          <cell r="D131">
            <v>33.1</v>
          </cell>
          <cell r="E131">
            <v>46.17</v>
          </cell>
          <cell r="F131">
            <v>45.9</v>
          </cell>
          <cell r="G131">
            <v>42.91</v>
          </cell>
          <cell r="I131">
            <v>41.75</v>
          </cell>
          <cell r="R131">
            <v>41.677702017405437</v>
          </cell>
        </row>
        <row r="132">
          <cell r="A132">
            <v>40360</v>
          </cell>
          <cell r="B132">
            <v>45.83</v>
          </cell>
          <cell r="C132">
            <v>49.04</v>
          </cell>
          <cell r="D132">
            <v>42.67</v>
          </cell>
          <cell r="E132">
            <v>39.96</v>
          </cell>
          <cell r="F132">
            <v>46.9</v>
          </cell>
          <cell r="G132">
            <v>49.92</v>
          </cell>
          <cell r="I132">
            <v>48.75</v>
          </cell>
          <cell r="R132">
            <v>42.308246011169565</v>
          </cell>
        </row>
        <row r="133">
          <cell r="A133">
            <v>40391</v>
          </cell>
          <cell r="B133">
            <v>48.31</v>
          </cell>
          <cell r="C133">
            <v>52.65</v>
          </cell>
          <cell r="D133">
            <v>46.5</v>
          </cell>
          <cell r="E133">
            <v>43.87</v>
          </cell>
          <cell r="F133">
            <v>47.03</v>
          </cell>
          <cell r="G133">
            <v>53.25</v>
          </cell>
          <cell r="I133">
            <v>57.75</v>
          </cell>
          <cell r="R133">
            <v>42.774448644194415</v>
          </cell>
        </row>
        <row r="134">
          <cell r="A134">
            <v>40422</v>
          </cell>
          <cell r="B134">
            <v>43.13</v>
          </cell>
          <cell r="C134">
            <v>47.02</v>
          </cell>
          <cell r="D134">
            <v>41.26</v>
          </cell>
          <cell r="E134">
            <v>41.67</v>
          </cell>
          <cell r="F134">
            <v>41.51</v>
          </cell>
          <cell r="G134">
            <v>47.23</v>
          </cell>
          <cell r="I134">
            <v>40.450000000000003</v>
          </cell>
          <cell r="R134">
            <v>42.816846018449539</v>
          </cell>
        </row>
        <row r="135">
          <cell r="A135">
            <v>40452</v>
          </cell>
          <cell r="B135">
            <v>37.96</v>
          </cell>
          <cell r="C135">
            <v>41.39</v>
          </cell>
          <cell r="D135">
            <v>37.92</v>
          </cell>
          <cell r="E135">
            <v>45.47</v>
          </cell>
          <cell r="F135">
            <v>41.99</v>
          </cell>
          <cell r="G135">
            <v>40.479999999999997</v>
          </cell>
          <cell r="I135">
            <v>40</v>
          </cell>
          <cell r="R135">
            <v>42.922900873267601</v>
          </cell>
        </row>
        <row r="136">
          <cell r="A136">
            <v>40483</v>
          </cell>
          <cell r="B136">
            <v>37.28</v>
          </cell>
          <cell r="C136">
            <v>40.369999999999997</v>
          </cell>
          <cell r="D136">
            <v>36.97</v>
          </cell>
          <cell r="E136">
            <v>42.05</v>
          </cell>
          <cell r="F136">
            <v>41.4</v>
          </cell>
          <cell r="G136">
            <v>39.590000000000003</v>
          </cell>
          <cell r="I136">
            <v>37</v>
          </cell>
          <cell r="R136">
            <v>45.729344596988419</v>
          </cell>
        </row>
        <row r="137">
          <cell r="A137">
            <v>40513</v>
          </cell>
          <cell r="B137">
            <v>37.29</v>
          </cell>
          <cell r="C137">
            <v>41.93</v>
          </cell>
          <cell r="D137">
            <v>38.42</v>
          </cell>
          <cell r="E137">
            <v>42.77</v>
          </cell>
          <cell r="F137">
            <v>45.33</v>
          </cell>
          <cell r="G137">
            <v>39.49</v>
          </cell>
          <cell r="I137">
            <v>39.950000000000003</v>
          </cell>
          <cell r="R137">
            <v>47.920091984259841</v>
          </cell>
        </row>
        <row r="138">
          <cell r="A138">
            <v>40544</v>
          </cell>
          <cell r="B138">
            <v>38.22</v>
          </cell>
          <cell r="C138">
            <v>43.08</v>
          </cell>
          <cell r="D138">
            <v>39.229999999999997</v>
          </cell>
          <cell r="E138">
            <v>41.63</v>
          </cell>
          <cell r="F138">
            <v>42.53</v>
          </cell>
          <cell r="G138">
            <v>40.590000000000003</v>
          </cell>
          <cell r="I138">
            <v>29.95</v>
          </cell>
          <cell r="R138">
            <v>43.679350453831773</v>
          </cell>
        </row>
        <row r="139">
          <cell r="A139">
            <v>40575</v>
          </cell>
          <cell r="B139">
            <v>38.01</v>
          </cell>
          <cell r="C139">
            <v>41.89</v>
          </cell>
          <cell r="D139">
            <v>38.119999999999997</v>
          </cell>
          <cell r="E139">
            <v>42.1</v>
          </cell>
          <cell r="F139">
            <v>40.630000000000003</v>
          </cell>
          <cell r="G139">
            <v>40.380000000000003</v>
          </cell>
          <cell r="I139">
            <v>32.200000000000003</v>
          </cell>
          <cell r="R139">
            <v>42.31465379381148</v>
          </cell>
        </row>
        <row r="140">
          <cell r="A140">
            <v>40603</v>
          </cell>
          <cell r="B140">
            <v>38.01</v>
          </cell>
          <cell r="C140">
            <v>40.22</v>
          </cell>
          <cell r="D140">
            <v>36.130000000000003</v>
          </cell>
          <cell r="E140">
            <v>41.56</v>
          </cell>
          <cell r="F140">
            <v>39.17</v>
          </cell>
          <cell r="G140">
            <v>40.39</v>
          </cell>
          <cell r="I140">
            <v>29.2</v>
          </cell>
          <cell r="R140">
            <v>40.660706108069718</v>
          </cell>
        </row>
        <row r="141">
          <cell r="A141">
            <v>40634</v>
          </cell>
          <cell r="B141">
            <v>37.81</v>
          </cell>
          <cell r="C141">
            <v>40.96</v>
          </cell>
          <cell r="D141">
            <v>35.47</v>
          </cell>
          <cell r="E141">
            <v>42.58</v>
          </cell>
          <cell r="F141">
            <v>39.21</v>
          </cell>
          <cell r="G141">
            <v>40.19</v>
          </cell>
          <cell r="I141">
            <v>36.25</v>
          </cell>
          <cell r="R141">
            <v>37.370363300576493</v>
          </cell>
        </row>
        <row r="142">
          <cell r="A142">
            <v>40664</v>
          </cell>
          <cell r="B142">
            <v>37.81</v>
          </cell>
          <cell r="C142">
            <v>38.92</v>
          </cell>
          <cell r="D142">
            <v>33.479999999999997</v>
          </cell>
          <cell r="E142">
            <v>43.51</v>
          </cell>
          <cell r="F142">
            <v>39.74</v>
          </cell>
          <cell r="G142">
            <v>40.19</v>
          </cell>
          <cell r="I142">
            <v>36.25</v>
          </cell>
          <cell r="R142">
            <v>37.339882338823777</v>
          </cell>
        </row>
        <row r="143">
          <cell r="A143">
            <v>40695</v>
          </cell>
          <cell r="B143">
            <v>39.69</v>
          </cell>
          <cell r="C143">
            <v>39.42</v>
          </cell>
          <cell r="D143">
            <v>33.93</v>
          </cell>
          <cell r="E143">
            <v>46.87</v>
          </cell>
          <cell r="F143">
            <v>46.17</v>
          </cell>
          <cell r="G143">
            <v>43.05</v>
          </cell>
          <cell r="I143">
            <v>42.25</v>
          </cell>
          <cell r="R143">
            <v>37.750461046572383</v>
          </cell>
        </row>
        <row r="144">
          <cell r="A144">
            <v>40725</v>
          </cell>
          <cell r="B144">
            <v>45.63</v>
          </cell>
          <cell r="C144">
            <v>49.71</v>
          </cell>
          <cell r="D144">
            <v>42.85</v>
          </cell>
          <cell r="E144">
            <v>39.979999999999997</v>
          </cell>
          <cell r="F144">
            <v>47.23</v>
          </cell>
          <cell r="G144">
            <v>49.52</v>
          </cell>
          <cell r="I144">
            <v>49.25</v>
          </cell>
          <cell r="R144">
            <v>38.327640292378987</v>
          </cell>
        </row>
        <row r="145">
          <cell r="A145">
            <v>40756</v>
          </cell>
          <cell r="B145">
            <v>47.92</v>
          </cell>
          <cell r="C145">
            <v>53.12</v>
          </cell>
          <cell r="D145">
            <v>46.43</v>
          </cell>
          <cell r="E145">
            <v>43.61</v>
          </cell>
          <cell r="F145">
            <v>47.39</v>
          </cell>
          <cell r="G145">
            <v>52.59</v>
          </cell>
          <cell r="I145">
            <v>58.25</v>
          </cell>
          <cell r="R145">
            <v>38.752467596984637</v>
          </cell>
        </row>
        <row r="146">
          <cell r="A146">
            <v>40787</v>
          </cell>
          <cell r="B146">
            <v>43.13</v>
          </cell>
          <cell r="C146">
            <v>47.82</v>
          </cell>
          <cell r="D146">
            <v>41.54</v>
          </cell>
          <cell r="E146">
            <v>41.56</v>
          </cell>
          <cell r="F146">
            <v>41.8</v>
          </cell>
          <cell r="G146">
            <v>47.03</v>
          </cell>
          <cell r="I146">
            <v>40.950000000000003</v>
          </cell>
          <cell r="R146">
            <v>38.785302043966801</v>
          </cell>
        </row>
        <row r="147">
          <cell r="A147">
            <v>40817</v>
          </cell>
          <cell r="B147">
            <v>38.340000000000003</v>
          </cell>
          <cell r="C147">
            <v>42.5</v>
          </cell>
          <cell r="D147">
            <v>38.43</v>
          </cell>
          <cell r="E147">
            <v>46.35</v>
          </cell>
          <cell r="F147">
            <v>42.21</v>
          </cell>
          <cell r="G147">
            <v>40.799999999999997</v>
          </cell>
          <cell r="I147">
            <v>40.5</v>
          </cell>
          <cell r="R147">
            <v>38.877174019310182</v>
          </cell>
        </row>
        <row r="148">
          <cell r="A148">
            <v>40848</v>
          </cell>
          <cell r="B148">
            <v>37.72</v>
          </cell>
          <cell r="C148">
            <v>41.55</v>
          </cell>
          <cell r="D148">
            <v>37.54</v>
          </cell>
          <cell r="E148">
            <v>42.79</v>
          </cell>
          <cell r="F148">
            <v>41.61</v>
          </cell>
          <cell r="G148">
            <v>39.99</v>
          </cell>
          <cell r="I148">
            <v>37.5</v>
          </cell>
          <cell r="R148">
            <v>42.061645652115878</v>
          </cell>
        </row>
        <row r="149">
          <cell r="A149">
            <v>40878</v>
          </cell>
          <cell r="B149">
            <v>37.72</v>
          </cell>
          <cell r="C149">
            <v>43.02</v>
          </cell>
          <cell r="D149">
            <v>38.89</v>
          </cell>
          <cell r="E149">
            <v>43.45</v>
          </cell>
          <cell r="F149">
            <v>45.57</v>
          </cell>
          <cell r="G149">
            <v>39.880000000000003</v>
          </cell>
          <cell r="I149">
            <v>40.450000000000003</v>
          </cell>
          <cell r="R149">
            <v>44.080353353557896</v>
          </cell>
        </row>
        <row r="150">
          <cell r="A150">
            <v>40909</v>
          </cell>
          <cell r="B150">
            <v>38.6</v>
          </cell>
          <cell r="C150">
            <v>44.2</v>
          </cell>
          <cell r="D150">
            <v>39.67</v>
          </cell>
          <cell r="E150">
            <v>42.12</v>
          </cell>
          <cell r="F150">
            <v>42.76</v>
          </cell>
          <cell r="G150">
            <v>40.92</v>
          </cell>
          <cell r="I150">
            <v>30.2</v>
          </cell>
          <cell r="R150">
            <v>43.679350453831773</v>
          </cell>
        </row>
        <row r="151">
          <cell r="A151">
            <v>40940</v>
          </cell>
          <cell r="B151">
            <v>38.409999999999997</v>
          </cell>
          <cell r="C151">
            <v>43.08</v>
          </cell>
          <cell r="D151">
            <v>38.65</v>
          </cell>
          <cell r="E151">
            <v>42.66</v>
          </cell>
          <cell r="F151">
            <v>40.86</v>
          </cell>
          <cell r="G151">
            <v>40.729999999999997</v>
          </cell>
          <cell r="I151">
            <v>32.450000000000003</v>
          </cell>
          <cell r="R151">
            <v>42.31465379381148</v>
          </cell>
        </row>
      </sheetData>
      <sheetData sheetId="16"/>
      <sheetData sheetId="17"/>
      <sheetData sheetId="18">
        <row r="38">
          <cell r="B38">
            <v>26</v>
          </cell>
          <cell r="C38">
            <v>28.5</v>
          </cell>
          <cell r="D38">
            <v>27.75</v>
          </cell>
          <cell r="E38">
            <v>28.4</v>
          </cell>
          <cell r="F38">
            <v>26.95</v>
          </cell>
          <cell r="G38">
            <v>27</v>
          </cell>
          <cell r="I38">
            <v>26.95</v>
          </cell>
          <cell r="R38">
            <v>39.699996948242187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4.9999999999998934E-3</v>
          </cell>
          <cell r="P28">
            <v>-4.9999999999999822E-2</v>
          </cell>
          <cell r="R28">
            <v>9.5000000000000001E-2</v>
          </cell>
          <cell r="V28">
            <v>0.16999999999999998</v>
          </cell>
          <cell r="AB28">
            <v>0.16142857142857142</v>
          </cell>
          <cell r="AH28">
            <v>0.375</v>
          </cell>
        </row>
        <row r="29">
          <cell r="M29">
            <v>-9.5000000000000195E-2</v>
          </cell>
          <cell r="P29">
            <v>-0.14999999999999991</v>
          </cell>
          <cell r="R29">
            <v>-1.4999999999999999E-2</v>
          </cell>
          <cell r="S29">
            <v>0</v>
          </cell>
          <cell r="V29">
            <v>-1.2000000199999999E-2</v>
          </cell>
          <cell r="W29">
            <v>-1.9999999999999983E-3</v>
          </cell>
          <cell r="Y29">
            <v>-1.6666668000000009E-3</v>
          </cell>
          <cell r="AB29">
            <v>-8.8571428571428565E-2</v>
          </cell>
          <cell r="AC29">
            <v>-8.5714285714285771E-3</v>
          </cell>
          <cell r="AE29">
            <v>-1.5000000000000003E-2</v>
          </cell>
          <cell r="AH29">
            <v>0.17500000000000002</v>
          </cell>
        </row>
        <row r="30">
          <cell r="M30">
            <v>-0.16500000000000004</v>
          </cell>
          <cell r="P30">
            <v>-0.21999999999999997</v>
          </cell>
          <cell r="R30">
            <v>-0.16</v>
          </cell>
          <cell r="S30">
            <v>5.0000000000000044E-3</v>
          </cell>
          <cell r="V30">
            <v>-6.2E-2</v>
          </cell>
          <cell r="W30">
            <v>-3.0000000000000027E-3</v>
          </cell>
          <cell r="Y30">
            <v>-2.9999999999999992E-2</v>
          </cell>
          <cell r="AB30">
            <v>-9.3571428571428569E-2</v>
          </cell>
          <cell r="AC30">
            <v>1.4285714285714318E-3</v>
          </cell>
          <cell r="AE30">
            <v>-4.5000000000000005E-2</v>
          </cell>
          <cell r="AH30">
            <v>0.1</v>
          </cell>
        </row>
        <row r="31">
          <cell r="M31">
            <v>-1.5000000000000124E-2</v>
          </cell>
          <cell r="P31">
            <v>-6.0000000000000053E-2</v>
          </cell>
          <cell r="R31">
            <v>-0.03</v>
          </cell>
          <cell r="S31">
            <v>1.0000000000000002E-2</v>
          </cell>
          <cell r="V31">
            <v>-1.0999999999999999E-2</v>
          </cell>
          <cell r="W31">
            <v>2.0000000000000018E-3</v>
          </cell>
          <cell r="Y31">
            <v>7.6666666666666741E-3</v>
          </cell>
          <cell r="AB31">
            <v>7.1428571428571425E-2</v>
          </cell>
          <cell r="AC31">
            <v>-8.5714285714285771E-3</v>
          </cell>
          <cell r="AE31">
            <v>0.15999999999999998</v>
          </cell>
          <cell r="AH31">
            <v>0.09</v>
          </cell>
        </row>
        <row r="33">
          <cell r="M33">
            <v>-0.30499999999999994</v>
          </cell>
          <cell r="P33">
            <v>-0.30999999999999983</v>
          </cell>
          <cell r="R33">
            <v>-0.31</v>
          </cell>
          <cell r="S33">
            <v>5.0000000000000044E-3</v>
          </cell>
          <cell r="V33">
            <v>-0.25900000000000001</v>
          </cell>
          <cell r="W33">
            <v>1.0000000000000009E-3</v>
          </cell>
          <cell r="Y33">
            <v>-0.24199999999999994</v>
          </cell>
          <cell r="AB33">
            <v>-0.36571428571428571</v>
          </cell>
          <cell r="AC33">
            <v>0</v>
          </cell>
          <cell r="AE33">
            <v>-0.34499999999999997</v>
          </cell>
          <cell r="AH33">
            <v>-0.2</v>
          </cell>
        </row>
        <row r="34">
          <cell r="M34">
            <v>-0.17500000000000004</v>
          </cell>
          <cell r="P34">
            <v>-0.2024999999999999</v>
          </cell>
          <cell r="R34">
            <v>-0.185</v>
          </cell>
          <cell r="S34">
            <v>0</v>
          </cell>
          <cell r="V34">
            <v>-0.16999999999999998</v>
          </cell>
          <cell r="W34">
            <v>0</v>
          </cell>
          <cell r="Y34">
            <v>-0.16433333333333336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-0.13500000000000001</v>
          </cell>
          <cell r="P35">
            <v>-0.18999999999999995</v>
          </cell>
          <cell r="R35">
            <v>-0.15</v>
          </cell>
          <cell r="S35">
            <v>0</v>
          </cell>
          <cell r="V35">
            <v>-0.13499999999999998</v>
          </cell>
          <cell r="W35">
            <v>0</v>
          </cell>
          <cell r="Y35">
            <v>-0.13366666666666668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-0.125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-0.41500000000000004</v>
          </cell>
          <cell r="P39">
            <v>-0.39999999999999991</v>
          </cell>
          <cell r="R39">
            <v>-0.41</v>
          </cell>
          <cell r="S39">
            <v>0</v>
          </cell>
          <cell r="V39">
            <v>-0.33900000000000002</v>
          </cell>
          <cell r="W39">
            <v>1.6000000000000014E-2</v>
          </cell>
          <cell r="Y39">
            <v>-0.32633333333333331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-0.27</v>
          </cell>
        </row>
        <row r="40">
          <cell r="M40">
            <v>-0.32499999999999996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-0.32499999999999996</v>
          </cell>
          <cell r="P41">
            <v>-0.35999999999999988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-0.32799999999999985</v>
          </cell>
          <cell r="P42">
            <v>-0.38699999999999979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-0.42500000000000004</v>
          </cell>
          <cell r="P43">
            <v>-0.44999999999999996</v>
          </cell>
          <cell r="R43">
            <v>-0.48</v>
          </cell>
          <cell r="S43">
            <v>0</v>
          </cell>
          <cell r="V43">
            <v>-0.40899999999999997</v>
          </cell>
          <cell r="W43">
            <v>1.6000000000000014E-2</v>
          </cell>
          <cell r="Y43">
            <v>-0.39633333333333332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-0.35</v>
          </cell>
        </row>
        <row r="49">
          <cell r="L49">
            <v>2.125</v>
          </cell>
          <cell r="O49">
            <v>2.15</v>
          </cell>
          <cell r="R49">
            <v>2.4140000000000001</v>
          </cell>
          <cell r="V49">
            <v>2.8020000000000005</v>
          </cell>
          <cell r="AB49">
            <v>2.9005714285714288</v>
          </cell>
          <cell r="AH49">
            <v>3.347</v>
          </cell>
        </row>
        <row r="60">
          <cell r="O60">
            <v>10.938039723661486</v>
          </cell>
          <cell r="R60">
            <v>11.42413487133984</v>
          </cell>
          <cell r="V60">
            <v>10.682481751824815</v>
          </cell>
          <cell r="AB60">
            <v>11.998066059341442</v>
          </cell>
          <cell r="AH60">
            <v>8.9570641137220761</v>
          </cell>
        </row>
        <row r="61">
          <cell r="O61">
            <v>10.092210144927536</v>
          </cell>
          <cell r="R61">
            <v>9.5607235142118832</v>
          </cell>
          <cell r="V61">
            <v>9.5491803278688501</v>
          </cell>
          <cell r="AB61">
            <v>11.211351493387053</v>
          </cell>
          <cell r="AH61">
            <v>8.3184599694033654</v>
          </cell>
        </row>
        <row r="62">
          <cell r="O62">
            <v>9.3956611570247937</v>
          </cell>
          <cell r="R62">
            <v>8.8798820928518776</v>
          </cell>
          <cell r="V62">
            <v>8.9009932713873745</v>
          </cell>
          <cell r="AB62">
            <v>11.237777970061432</v>
          </cell>
          <cell r="AH62">
            <v>8.2957260419431904</v>
          </cell>
        </row>
        <row r="63">
          <cell r="O63">
            <v>10.947198710197506</v>
          </cell>
          <cell r="R63">
            <v>9.8978288633461045</v>
          </cell>
          <cell r="V63">
            <v>9.5748546511627897</v>
          </cell>
          <cell r="AB63">
            <v>13.552878443764193</v>
          </cell>
          <cell r="AH63">
            <v>8.6090732145530762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R2" sqref="R2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146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37169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3">
      <c r="C13" s="215" t="s">
        <v>145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37169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2.13</v>
      </c>
      <c r="L28" s="62">
        <f>LOOKUP($K$15+1,CurveFetch!D$8:D$1000,CurveFetch!F$8:F$1000)</f>
        <v>1.925</v>
      </c>
      <c r="M28" s="62">
        <f>L28-$L$49</f>
        <v>-0.19500000000000006</v>
      </c>
      <c r="N28" s="128">
        <f>M28-'[8]Gas Average Basis'!M28</f>
        <v>-0.19999999999999996</v>
      </c>
      <c r="O28" s="62">
        <f>LOOKUP($K$15+2,CurveFetch!$D$8:$D$1000,CurveFetch!$F$8:$F$1000)</f>
        <v>1.925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P28-'[8]Gas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R28-'[8]Gas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V28-'[8]Gas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AB28-'[8]Gas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AH28-'[8]Gas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2.0299999999999998</v>
      </c>
      <c r="L29" s="62">
        <f>LOOKUP($K$15+1,CurveFetch!D$8:D$1000,CurveFetch!Q$8:Q$1000)</f>
        <v>1.835</v>
      </c>
      <c r="M29" s="62">
        <f>L29-$L$49</f>
        <v>-0.28500000000000014</v>
      </c>
      <c r="N29" s="128">
        <f>M29-'[8]Gas Average Basis'!M29</f>
        <v>-0.18999999999999995</v>
      </c>
      <c r="O29" s="62">
        <f>LOOKUP($K$15+2,CurveFetch!$D$8:$D$1000,CurveFetch!$Q$8:$Q$1000)</f>
        <v>1.835</v>
      </c>
      <c r="P29" s="62" t="e">
        <f t="shared" ca="1" si="0"/>
        <v>#NAME?</v>
      </c>
      <c r="Q29" s="128" t="e">
        <f ca="1">P29-'[8]Gas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R29-'[8]Gas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T29-'[8]Gas Average Basis'!S29</f>
        <v>#NAME?</v>
      </c>
      <c r="V29" s="62" t="e">
        <f t="shared" ca="1" si="1"/>
        <v>#NAME?</v>
      </c>
      <c r="W29" s="128" t="e">
        <f ca="1">V29-'[8]Gas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X29-'[8]Gas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Z29-'[8]Gas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AB29-'[8]Gas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AD29-'[8]Gas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AF29-'[8]Gas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AH29-'[8]Gas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1.9550000000000001</v>
      </c>
      <c r="L30" s="62">
        <f>LOOKUP($K$15+1,CurveFetch!D$8:D$1000,CurveFetch!G$8:G$1000)</f>
        <v>1.7849999999999999</v>
      </c>
      <c r="M30" s="62">
        <f>L30-$L$49</f>
        <v>-0.33500000000000019</v>
      </c>
      <c r="N30" s="128">
        <f>M30-'[8]Gas Average Basis'!M30</f>
        <v>-0.17000000000000015</v>
      </c>
      <c r="O30" s="62">
        <f>LOOKUP($K$15+2,CurveFetch!$D$8:$D$1000,CurveFetch!$G$8:$G$1000)</f>
        <v>1.7849999999999999</v>
      </c>
      <c r="P30" s="62" t="e">
        <f t="shared" ca="1" si="0"/>
        <v>#NAME?</v>
      </c>
      <c r="Q30" s="128" t="e">
        <f ca="1">P30-'[8]Gas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R30-'[8]Gas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T30-'[8]Gas Average Basis'!S30</f>
        <v>#NAME?</v>
      </c>
      <c r="V30" s="62" t="e">
        <f t="shared" ca="1" si="1"/>
        <v>#NAME?</v>
      </c>
      <c r="W30" s="128" t="e">
        <f ca="1">V30-'[8]Gas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X30-'[8]Gas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Z30-'[8]Gas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AB30-'[8]Gas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AD30-'[8]Gas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AF30-'[8]Gas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AH30-'[8]Gas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2.125</v>
      </c>
      <c r="L31" s="62">
        <f>LOOKUP($K$15+1,CurveFetch!D$8:D$1000,CurveFetch!H$8:H$1000)</f>
        <v>2.02</v>
      </c>
      <c r="M31" s="62">
        <f>L31-$L$49</f>
        <v>-0.10000000000000009</v>
      </c>
      <c r="N31" s="128">
        <f>M31-'[8]Gas Average Basis'!M31</f>
        <v>-8.4999999999999964E-2</v>
      </c>
      <c r="O31" s="62">
        <f>LOOKUP($K$15+2,CurveFetch!$D$8:$D$1000,CurveFetch!$H$8:$H$1000)</f>
        <v>2.02</v>
      </c>
      <c r="P31" s="62" t="e">
        <f t="shared" ca="1" si="0"/>
        <v>#NAME?</v>
      </c>
      <c r="Q31" s="128" t="e">
        <f ca="1">P31-'[8]Gas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R31-'[8]Gas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T31-'[8]Gas Average Basis'!S31</f>
        <v>#NAME?</v>
      </c>
      <c r="V31" s="62" t="e">
        <f t="shared" ca="1" si="1"/>
        <v>#NAME?</v>
      </c>
      <c r="W31" s="128" t="e">
        <f ca="1">V31-'[8]Gas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X31-'[8]Gas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Z31-'[8]Gas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AB31-'[8]Gas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AD31-'[8]Gas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AF31-'[8]Gas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AH31-'[8]Gas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1.85</v>
      </c>
      <c r="L33" s="62">
        <f>LOOKUP($K$15+1,CurveFetch!D$8:D$1000,CurveFetch!K$8:K$1000)</f>
        <v>1.67</v>
      </c>
      <c r="M33" s="62">
        <f>L33-$L$49</f>
        <v>-0.45000000000000018</v>
      </c>
      <c r="N33" s="128">
        <f>M33-'[8]Gas Average Basis'!M33</f>
        <v>-0.14500000000000024</v>
      </c>
      <c r="O33" s="62">
        <f>LOOKUP($K$15+2,CurveFetch!$D$8:$D$1000,CurveFetch!$K$8:$K$1000)</f>
        <v>1.67</v>
      </c>
      <c r="P33" s="62" t="e">
        <f t="shared" ca="1" si="0"/>
        <v>#NAME?</v>
      </c>
      <c r="Q33" s="128" t="e">
        <f ca="1">P33-'[8]Gas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R33-'[8]Gas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T33-'[8]Gas Average Basis'!S33</f>
        <v>#NAME?</v>
      </c>
      <c r="V33" s="62" t="e">
        <f t="shared" ca="1" si="1"/>
        <v>#NAME?</v>
      </c>
      <c r="W33" s="128" t="e">
        <f ca="1">V33-'[8]Gas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X33-'[8]Gas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Z33-'[8]Gas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AB33-'[8]Gas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AD33-'[8]Gas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AF33-'[8]Gas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AH33-'[8]Gas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1.9650000000000001</v>
      </c>
      <c r="L34" s="62">
        <f>LOOKUP($K$15+1,CurveFetch!D$8:D$1000,CurveFetch!R$8:R$1000)</f>
        <v>1.81</v>
      </c>
      <c r="M34" s="62">
        <f>L34-$L$49</f>
        <v>-0.31000000000000005</v>
      </c>
      <c r="N34" s="128">
        <f>M34-'[8]Gas Average Basis'!M34</f>
        <v>-0.13500000000000001</v>
      </c>
      <c r="O34" s="62">
        <f>LOOKUP($K$15+2,CurveFetch!$D$8:$D$1000,CurveFetch!$R$8:$R$1000)</f>
        <v>1.81</v>
      </c>
      <c r="P34" s="62" t="e">
        <f t="shared" ca="1" si="0"/>
        <v>#NAME?</v>
      </c>
      <c r="Q34" s="128" t="e">
        <f ca="1">P34-'[8]Gas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R34-'[8]Gas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T34-'[8]Gas Average Basis'!S34</f>
        <v>#NAME?</v>
      </c>
      <c r="V34" s="62" t="e">
        <f t="shared" ca="1" si="1"/>
        <v>#NAME?</v>
      </c>
      <c r="W34" s="128" t="e">
        <f ca="1">V34-'[8]Gas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X34-'[8]Gas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Z34-'[8]Gas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AB34-'[8]Gas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AD34-'[8]Gas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AF34-'[8]Gas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AH34-'[8]Gas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1.98</v>
      </c>
      <c r="L35" s="62">
        <f>LOOKUP($K$15+1,CurveFetch!D$8:D$1000,CurveFetch!L$8:L$1000)</f>
        <v>1.89</v>
      </c>
      <c r="M35" s="62">
        <f>L35-$L$49</f>
        <v>-0.2300000000000002</v>
      </c>
      <c r="N35" s="128">
        <f>M35-'[8]Gas Average Basis'!M35</f>
        <v>-9.5000000000000195E-2</v>
      </c>
      <c r="O35" s="62">
        <f>LOOKUP($K$15+2,CurveFetch!$D$8:$D$1000,CurveFetch!$L$8:$L$1000)</f>
        <v>1.89</v>
      </c>
      <c r="P35" s="62" t="e">
        <f t="shared" ca="1" si="0"/>
        <v>#NAME?</v>
      </c>
      <c r="Q35" s="128" t="e">
        <f ca="1">P35-'[8]Gas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R35-'[8]Gas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T35-'[8]Gas Average Basis'!S35</f>
        <v>#NAME?</v>
      </c>
      <c r="V35" s="62" t="e">
        <f t="shared" ca="1" si="1"/>
        <v>#NAME?</v>
      </c>
      <c r="W35" s="128" t="e">
        <f ca="1">V35-'[8]Gas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X35-'[8]Gas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Z35-'[8]Gas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AB35-'[8]Gas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AD35-'[8]Gas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AF35-'[8]Gas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AH35-'[8]Gas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2.0049999999999999</v>
      </c>
      <c r="L36" s="62">
        <f>LOOKUP($K$15+1,CurveFetch!D$8:D$1000,CurveFetch!P$8:P$1000)</f>
        <v>1.8</v>
      </c>
      <c r="M36" s="62">
        <f>L36-$L$49</f>
        <v>-0.32000000000000006</v>
      </c>
      <c r="N36" s="128">
        <f>M36-'[8]Gas Average Basis'!M36</f>
        <v>-0.19500000000000006</v>
      </c>
      <c r="O36" s="62">
        <f>LOOKUP($K$15+2,CurveFetch!$D$8:$D$1000,CurveFetch!$P$8:$P$1000)</f>
        <v>1.8</v>
      </c>
      <c r="P36" s="62" t="e">
        <f t="shared" ca="1" si="0"/>
        <v>#NAME?</v>
      </c>
      <c r="Q36" s="128" t="e">
        <f ca="1">P36-'[8]Gas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R36-'[8]Gas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T36-'[8]Gas Average Basis'!S36</f>
        <v>#NAME?</v>
      </c>
      <c r="V36" s="62" t="e">
        <f t="shared" ca="1" si="1"/>
        <v>#NAME?</v>
      </c>
      <c r="W36" s="128" t="e">
        <f ca="1">V36-'[8]Gas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X36-'[8]Gas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Z36-'[8]Gas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AB36-'[8]Gas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AD36-'[8]Gas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AF36-'[8]Gas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AH36-'[8]Gas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1.7150000000000001</v>
      </c>
      <c r="L39" s="62">
        <f>LOOKUP($K$15+1,CurveFetch!D$8:D$1000,CurveFetch!I$8:I$1000)</f>
        <v>1.65</v>
      </c>
      <c r="M39" s="62">
        <f>L39-$L$49</f>
        <v>-0.4700000000000002</v>
      </c>
      <c r="N39" s="128">
        <f>M39-'[8]Gas Average Basis'!M39</f>
        <v>-5.500000000000016E-2</v>
      </c>
      <c r="O39" s="62">
        <f>LOOKUP($K$15+2,CurveFetch!$D$8:$D$1000,CurveFetch!$I$8:$I$1000)</f>
        <v>1.65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P39-'[8]Gas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R39-'[8]Gas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T39-'[8]Gas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V39-'[8]Gas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X39-'[8]Gas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Z39-'[8]Gas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AB39-'[8]Gas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AD39-'[8]Gas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AF39-'[8]Gas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AH39-'[8]Gas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1.7749999999999999</v>
      </c>
      <c r="L40" s="62">
        <f>LOOKUP($K$15+1,CurveFetch!D$8:D$1000,CurveFetch!M$8:M$1000)</f>
        <v>1.62</v>
      </c>
      <c r="M40" s="62">
        <f>L40-$L$49</f>
        <v>-0.5</v>
      </c>
      <c r="N40" s="128">
        <f>M40-'[8]Gas Average Basis'!M40</f>
        <v>-0.17500000000000004</v>
      </c>
      <c r="O40" s="62">
        <f>LOOKUP($K$15+2,CurveFetch!$D$8:$D$1000,CurveFetch!$M$8:$M$1000)</f>
        <v>1.62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P40-'[8]Gas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R40-'[8]Gas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T40-'[8]Gas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V40-'[8]Gas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X40-'[8]Gas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Z40-'[8]Gas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AB40-'[8]Gas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AD40-'[8]Gas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AF40-'[8]Gas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AH40-'[8]Gas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1.7749999999999999</v>
      </c>
      <c r="L41" s="62">
        <f>LOOKUP($K$15+1,CurveFetch!D$8:D$1000,CurveFetch!M$8:M$1000)</f>
        <v>1.62</v>
      </c>
      <c r="M41" s="62">
        <f>L41-$L$49</f>
        <v>-0.5</v>
      </c>
      <c r="N41" s="128">
        <f>M41-'[8]Gas Average Basis'!M41</f>
        <v>-0.17500000000000004</v>
      </c>
      <c r="O41" s="62">
        <f>LOOKUP($K$15+2,CurveFetch!$D$8:$D$1000,CurveFetch!$M$8:$M$1000)</f>
        <v>1.62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P41-'[8]Gas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R41-'[8]Gas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T41-'[8]Gas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V41-'[8]Gas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X41-'[8]Gas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Z41-'[8]Gas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AB41-'[8]Gas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AD41-'[8]Gas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AF41-'[8]Gas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AH41-'[8]Gas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1.8160000000000001</v>
      </c>
      <c r="L42" s="62">
        <f>LOOKUP($K$15+1,CurveFetch!D$8:D$1000,CurveFetch!N$8:N$1000)</f>
        <v>1.6280000000000001</v>
      </c>
      <c r="M42" s="62">
        <f>L42-$L$49</f>
        <v>-0.49199999999999999</v>
      </c>
      <c r="N42" s="128">
        <f>M42-'[8]Gas Average Basis'!M42</f>
        <v>-0.16400000000000015</v>
      </c>
      <c r="O42" s="62">
        <f>LOOKUP($K$15+2,CurveFetch!$D$8:$D$1000,CurveFetch!$N$8:$N$1000)</f>
        <v>1.6280000000000001</v>
      </c>
      <c r="P42" s="62" t="e">
        <f t="shared" ca="1" si="0"/>
        <v>#NAME?</v>
      </c>
      <c r="Q42" s="128" t="e">
        <f ca="1">P42-'[8]Gas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R42-'[8]Gas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T42-'[8]Gas Average Basis'!S42</f>
        <v>#NAME?</v>
      </c>
      <c r="V42" s="62" t="e">
        <f t="shared" ca="1" si="1"/>
        <v>#NAME?</v>
      </c>
      <c r="W42" s="128" t="e">
        <f ca="1">V42-'[8]Gas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X42-'[8]Gas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Z42-'[8]Gas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AB42-'[8]Gas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AD42-'[8]Gas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AF42-'[8]Gas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AH42-'[8]Gas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147</v>
      </c>
      <c r="F43" s="73" t="s">
        <v>147</v>
      </c>
      <c r="G43" s="73"/>
      <c r="H43" s="73"/>
      <c r="I43" s="73"/>
      <c r="J43" s="73"/>
      <c r="K43" s="80">
        <f>LOOKUP($K$15,CurveFetch!$D$8:$D$1000,CurveFetch!$O$8:$O$1000)</f>
        <v>1.6950000000000001</v>
      </c>
      <c r="L43" s="62">
        <f>LOOKUP($K$15+1,CurveFetch!D$8:D$1000,CurveFetch!O$8:O$1000)</f>
        <v>1.64</v>
      </c>
      <c r="M43" s="62">
        <f>L43-$L$49</f>
        <v>-0.4800000000000002</v>
      </c>
      <c r="N43" s="128">
        <f>M43-'[8]Gas Average Basis'!M43</f>
        <v>-5.500000000000016E-2</v>
      </c>
      <c r="O43" s="62">
        <f>LOOKUP($K$15+2,CurveFetch!$D$8:$D$1000,CurveFetch!$O$8:$O$1000)</f>
        <v>1.64</v>
      </c>
      <c r="P43" s="62" t="e">
        <f t="shared" ca="1" si="0"/>
        <v>#NAME?</v>
      </c>
      <c r="Q43" s="128" t="e">
        <f ca="1">P43-'[8]Gas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R43-'[8]Gas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T43-'[8]Gas Average Basis'!S43</f>
        <v>#NAME?</v>
      </c>
      <c r="V43" s="62" t="e">
        <f t="shared" ca="1" si="1"/>
        <v>#NAME?</v>
      </c>
      <c r="W43" s="128" t="e">
        <f ca="1">V43-'[8]Gas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X43-'[8]Gas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Z43-'[8]Gas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AB43-'[8]Gas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AD43-'[8]Gas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AF43-'[8]Gas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AH43-'[8]Gas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1.98</v>
      </c>
      <c r="K49" s="80">
        <f>LOOKUP($K$15,CurveFetch!$D$8:$D$1000,CurveFetch!$E$8:$E$1000)</f>
        <v>2.13</v>
      </c>
      <c r="L49" s="62">
        <f>LOOKUP($K$15+1,CurveFetch!D$8:D$1000,CurveFetch!E$8:E$1000)</f>
        <v>2.12</v>
      </c>
      <c r="M49" s="62"/>
      <c r="N49" s="128">
        <f>L49-'[8]Gas Average Basis'!L49</f>
        <v>-4.9999999999998934E-3</v>
      </c>
      <c r="O49" s="62">
        <f>LOOKUP($K$15+2,CurveFetch!$D$8:$D$1000,CurveFetch!$E$8:$E$1000)</f>
        <v>2.12</v>
      </c>
      <c r="P49" s="62"/>
      <c r="Q49" s="128">
        <f>O49-'[8]Gas Average Basis'!O49</f>
        <v>-2.9999999999999805E-2</v>
      </c>
      <c r="R49" s="62" t="e">
        <f ca="1">IF(R$22,AveragePrices($F$21,R$23,R$24,$AJ49:$AJ49),AveragePrices($F$15,R$23,R$24,$AL49:$AL49))</f>
        <v>#NAME?</v>
      </c>
      <c r="S49" s="128" t="e">
        <f ca="1">R49-'[8]Gas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V49-'[8]Gas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AB49-'[8]Gas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AH49-'[8]Gas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177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37168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137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2.13</v>
      </c>
      <c r="L60" s="62"/>
      <c r="M60" s="62"/>
      <c r="N60" s="128"/>
      <c r="O60" s="62">
        <f>(PowerPrices!C9-2)/O30</f>
        <v>11.952259164535381</v>
      </c>
      <c r="P60" s="62"/>
      <c r="Q60" s="128">
        <f>O60-'[8]Gas Average Basis'!O60</f>
        <v>1.0142194408738945</v>
      </c>
      <c r="R60" s="62" t="e">
        <f ca="1">(PowerPrices!D9-2)/(R$49+R30)</f>
        <v>#NAME?</v>
      </c>
      <c r="S60" s="128" t="e">
        <f ca="1">R60-'[8]Gas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V60-'[8]Gas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AB60-'[8]Gas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AH60-'[8]Gas Average Basis'!AH60</f>
        <v>#NAME?</v>
      </c>
      <c r="AJ60" s="63"/>
      <c r="AK60" s="63"/>
      <c r="AL60" s="63"/>
    </row>
    <row r="61" spans="3:38" x14ac:dyDescent="0.25">
      <c r="C61" s="100" t="s">
        <v>139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2.0299999999999998</v>
      </c>
      <c r="L61" s="62"/>
      <c r="M61" s="62"/>
      <c r="N61" s="128"/>
      <c r="O61" s="62">
        <f>(PowerPrices!C11-2)/(O28+0.2)</f>
        <v>10.873452685421993</v>
      </c>
      <c r="P61" s="62"/>
      <c r="Q61" s="128">
        <f>O61-'[8]Gas Average Basis'!O61</f>
        <v>0.78124254049445696</v>
      </c>
      <c r="R61" s="62" t="e">
        <f ca="1">(PowerPrices!D11-2)/(R$49+R28+0.2)</f>
        <v>#NAME?</v>
      </c>
      <c r="S61" s="128" t="e">
        <f ca="1">R61-'[8]Gas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V61-'[8]Gas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AB61-'[8]Gas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AH61-'[8]Gas Average Basis'!AH61</f>
        <v>#NAME?</v>
      </c>
      <c r="AJ61" s="63"/>
      <c r="AK61" s="63"/>
      <c r="AL61" s="63"/>
    </row>
    <row r="62" spans="3:38" x14ac:dyDescent="0.25">
      <c r="C62" s="100" t="s">
        <v>141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1.9550000000000001</v>
      </c>
      <c r="L62" s="62"/>
      <c r="M62" s="62"/>
      <c r="N62" s="128"/>
      <c r="O62" s="62">
        <f>(PowerPrices!C13-2)/(O31+0.33)</f>
        <v>9.7550416281221075</v>
      </c>
      <c r="P62" s="62"/>
      <c r="Q62" s="128">
        <f>O62-'[8]Gas Average Basis'!O62</f>
        <v>0.35938047109731386</v>
      </c>
      <c r="R62" s="62" t="e">
        <f ca="1">(PowerPrices!D13-2)/(R$49+R31+0.33)</f>
        <v>#NAME?</v>
      </c>
      <c r="S62" s="128" t="e">
        <f ca="1">R62-'[8]Gas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V62-'[8]Gas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AB62-'[8]Gas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AH62-'[8]Gas Average Basis'!AH62</f>
        <v>#NAME?</v>
      </c>
      <c r="AJ62" s="63"/>
      <c r="AK62" s="63"/>
      <c r="AL62" s="63"/>
    </row>
    <row r="63" spans="3:38" x14ac:dyDescent="0.25">
      <c r="C63" s="100" t="s">
        <v>144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2.125</v>
      </c>
      <c r="L63" s="62"/>
      <c r="M63" s="62"/>
      <c r="N63" s="128"/>
      <c r="O63" s="62">
        <f>(PowerPrices!C14-2)/(O34+0.12)</f>
        <v>11.667042126605095</v>
      </c>
      <c r="P63" s="62"/>
      <c r="Q63" s="128">
        <f>O63-'[8]Gas Average Basis'!O63</f>
        <v>0.71984341640758842</v>
      </c>
      <c r="R63" s="62" t="e">
        <f ca="1">(PowerPrices!D14-2)/(R$49+R34+0.12)</f>
        <v>#NAME?</v>
      </c>
      <c r="S63" s="128" t="e">
        <f ca="1">R63-'[8]Gas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V63-'[8]Gas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AB63-'[8]Gas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AH63-'[8]Gas Average Basis'!AH63</f>
        <v>#NAME?</v>
      </c>
      <c r="AJ63" s="63"/>
      <c r="AK63" s="63"/>
      <c r="AL63" s="63"/>
    </row>
    <row r="65" spans="3:13" x14ac:dyDescent="0.25">
      <c r="C65" s="63" t="s">
        <v>178</v>
      </c>
    </row>
    <row r="66" spans="3:13" x14ac:dyDescent="0.25">
      <c r="L66" s="220" t="s">
        <v>180</v>
      </c>
      <c r="M66" s="220"/>
    </row>
    <row r="67" spans="3:13" x14ac:dyDescent="0.25">
      <c r="C67" s="65"/>
      <c r="L67" s="221" t="s">
        <v>179</v>
      </c>
      <c r="M67" s="221"/>
    </row>
    <row r="68" spans="3:13" x14ac:dyDescent="0.25">
      <c r="C68" s="65"/>
      <c r="L68" s="221" t="s">
        <v>181</v>
      </c>
      <c r="M68" s="221"/>
    </row>
    <row r="69" spans="3:13" x14ac:dyDescent="0.25">
      <c r="C69" s="65"/>
      <c r="L69" s="221" t="s">
        <v>182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37169</v>
      </c>
      <c r="F2" s="6">
        <f t="shared" ref="F2:AE2" si="1">E2</f>
        <v>37169</v>
      </c>
      <c r="G2" s="6">
        <f t="shared" si="1"/>
        <v>37169</v>
      </c>
      <c r="H2" s="6">
        <f t="shared" si="1"/>
        <v>37169</v>
      </c>
      <c r="I2" s="6">
        <f t="shared" si="1"/>
        <v>37169</v>
      </c>
      <c r="J2" s="6">
        <f t="shared" si="1"/>
        <v>37169</v>
      </c>
      <c r="K2" s="6">
        <f t="shared" si="1"/>
        <v>37169</v>
      </c>
      <c r="L2" s="6">
        <f t="shared" si="1"/>
        <v>37169</v>
      </c>
      <c r="M2" s="6">
        <f t="shared" si="1"/>
        <v>37169</v>
      </c>
      <c r="N2" s="6">
        <f t="shared" si="1"/>
        <v>37169</v>
      </c>
      <c r="O2" s="6">
        <f t="shared" si="1"/>
        <v>37169</v>
      </c>
      <c r="P2" s="6">
        <f t="shared" si="1"/>
        <v>37169</v>
      </c>
      <c r="Q2" s="6">
        <f t="shared" si="1"/>
        <v>37169</v>
      </c>
      <c r="R2" s="6">
        <f t="shared" si="1"/>
        <v>37169</v>
      </c>
      <c r="S2" s="6">
        <f t="shared" si="1"/>
        <v>37169</v>
      </c>
      <c r="T2" s="6">
        <f t="shared" si="1"/>
        <v>37169</v>
      </c>
      <c r="U2" s="6">
        <f t="shared" si="1"/>
        <v>37169</v>
      </c>
      <c r="V2" s="6">
        <f t="shared" si="1"/>
        <v>37169</v>
      </c>
      <c r="W2" s="6">
        <f t="shared" si="1"/>
        <v>37169</v>
      </c>
      <c r="X2" s="6">
        <f t="shared" si="1"/>
        <v>37169</v>
      </c>
      <c r="Y2" s="6">
        <f t="shared" si="1"/>
        <v>37169</v>
      </c>
      <c r="Z2" s="6">
        <f t="shared" si="1"/>
        <v>37169</v>
      </c>
      <c r="AA2" s="6">
        <f t="shared" si="1"/>
        <v>37169</v>
      </c>
      <c r="AB2" s="25">
        <f t="shared" si="1"/>
        <v>37169</v>
      </c>
      <c r="AC2" s="25">
        <f t="shared" si="1"/>
        <v>37169</v>
      </c>
      <c r="AD2" s="25">
        <f t="shared" si="1"/>
        <v>37169</v>
      </c>
      <c r="AE2" s="25">
        <f t="shared" si="1"/>
        <v>37169</v>
      </c>
      <c r="AF2" s="25">
        <f>AE2</f>
        <v>37169</v>
      </c>
      <c r="AG2" s="25">
        <f>AE2</f>
        <v>37169</v>
      </c>
      <c r="AH2" s="25">
        <f>AF2</f>
        <v>37169</v>
      </c>
      <c r="AI2" s="25">
        <f>AH2</f>
        <v>37169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147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2.12</v>
      </c>
      <c r="F13" s="10">
        <v>1.925</v>
      </c>
      <c r="G13" s="10">
        <v>1.7849999999999999</v>
      </c>
      <c r="H13" s="10">
        <v>2.02</v>
      </c>
      <c r="I13" s="10">
        <v>1.65</v>
      </c>
      <c r="J13" s="10">
        <v>1.7</v>
      </c>
      <c r="K13" s="10">
        <v>1.67</v>
      </c>
      <c r="L13" s="10">
        <v>1.89</v>
      </c>
      <c r="M13" s="10">
        <v>1.62</v>
      </c>
      <c r="N13" s="10">
        <v>1.6280000000000001</v>
      </c>
      <c r="O13" s="10">
        <v>1.64</v>
      </c>
      <c r="P13" s="10">
        <v>1.8</v>
      </c>
      <c r="Q13" s="10">
        <v>1.835</v>
      </c>
      <c r="R13" s="10">
        <v>1.81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2.12</v>
      </c>
      <c r="F14" s="10">
        <v>1.925</v>
      </c>
      <c r="G14" s="10">
        <v>1.7849999999999999</v>
      </c>
      <c r="H14" s="10">
        <v>2.02</v>
      </c>
      <c r="I14" s="10">
        <v>1.65</v>
      </c>
      <c r="J14" s="10">
        <v>1.7</v>
      </c>
      <c r="K14" s="10">
        <v>1.67</v>
      </c>
      <c r="L14" s="10">
        <v>1.89</v>
      </c>
      <c r="M14" s="10">
        <v>1.62</v>
      </c>
      <c r="N14" s="10">
        <v>1.6280000000000001</v>
      </c>
      <c r="O14" s="10">
        <v>1.64</v>
      </c>
      <c r="P14" s="10">
        <v>1.8</v>
      </c>
      <c r="Q14" s="10">
        <v>1.835</v>
      </c>
      <c r="R14" s="10">
        <v>1.81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2.12</v>
      </c>
      <c r="F15" s="10">
        <v>1.925</v>
      </c>
      <c r="G15" s="10">
        <v>1.7849999999999999</v>
      </c>
      <c r="H15" s="10">
        <v>2.02</v>
      </c>
      <c r="I15" s="10">
        <v>1.65</v>
      </c>
      <c r="J15" s="10">
        <v>1.7</v>
      </c>
      <c r="K15" s="10">
        <v>1.67</v>
      </c>
      <c r="L15" s="10">
        <v>1.89</v>
      </c>
      <c r="M15" s="10">
        <v>1.62</v>
      </c>
      <c r="N15" s="10">
        <v>1.6280000000000001</v>
      </c>
      <c r="O15" s="10">
        <v>1.64</v>
      </c>
      <c r="P15" s="10">
        <v>1.8</v>
      </c>
      <c r="Q15" s="10">
        <v>1.835</v>
      </c>
      <c r="R15" s="10">
        <v>1.81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1.98</v>
      </c>
      <c r="F16" s="10">
        <v>1.95</v>
      </c>
      <c r="G16" s="10">
        <v>1.87</v>
      </c>
      <c r="H16" s="10">
        <v>1.93</v>
      </c>
      <c r="I16" s="10">
        <v>1.58</v>
      </c>
      <c r="J16" s="10">
        <v>1.2150000000000001</v>
      </c>
      <c r="K16" s="10">
        <v>1.68</v>
      </c>
      <c r="L16" s="10">
        <v>1.78</v>
      </c>
      <c r="M16" s="10">
        <v>1.62</v>
      </c>
      <c r="N16" s="10">
        <v>1.621</v>
      </c>
      <c r="O16" s="10">
        <v>1.58</v>
      </c>
      <c r="P16" s="10">
        <v>1.8</v>
      </c>
      <c r="Q16" s="10">
        <v>1.825</v>
      </c>
      <c r="R16" s="10">
        <v>1.8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1.98</v>
      </c>
      <c r="F17" s="10">
        <v>1.95</v>
      </c>
      <c r="G17" s="10">
        <v>1.87</v>
      </c>
      <c r="H17" s="10">
        <v>1.93</v>
      </c>
      <c r="I17" s="10">
        <v>1.58</v>
      </c>
      <c r="J17" s="10">
        <v>1.2150000000000001</v>
      </c>
      <c r="K17" s="10">
        <v>1.68</v>
      </c>
      <c r="L17" s="10">
        <v>1.78</v>
      </c>
      <c r="M17" s="10">
        <v>1.62</v>
      </c>
      <c r="N17" s="10">
        <v>1.621</v>
      </c>
      <c r="O17" s="10">
        <v>1.58</v>
      </c>
      <c r="P17" s="10">
        <v>1.8</v>
      </c>
      <c r="Q17" s="10">
        <v>1.825</v>
      </c>
      <c r="R17" s="10">
        <v>1.8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1.98</v>
      </c>
      <c r="F18" s="10">
        <v>1.95</v>
      </c>
      <c r="G18" s="10">
        <v>1.87</v>
      </c>
      <c r="H18" s="10">
        <v>1.93</v>
      </c>
      <c r="I18" s="10">
        <v>1.58</v>
      </c>
      <c r="J18" s="10">
        <v>1.2150000000000001</v>
      </c>
      <c r="K18" s="10">
        <v>1.68</v>
      </c>
      <c r="L18" s="10">
        <v>1.78</v>
      </c>
      <c r="M18" s="10">
        <v>1.62</v>
      </c>
      <c r="N18" s="10">
        <v>1.621</v>
      </c>
      <c r="O18" s="10">
        <v>1.58</v>
      </c>
      <c r="P18" s="10">
        <v>1.8</v>
      </c>
      <c r="Q18" s="10">
        <v>1.825</v>
      </c>
      <c r="R18" s="10">
        <v>1.8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1.98</v>
      </c>
      <c r="F19" s="10">
        <v>1.95</v>
      </c>
      <c r="G19" s="10">
        <v>1.87</v>
      </c>
      <c r="H19" s="10">
        <v>1.93</v>
      </c>
      <c r="I19" s="10">
        <v>1.58</v>
      </c>
      <c r="J19" s="10">
        <v>1.2150000000000001</v>
      </c>
      <c r="K19" s="10">
        <v>1.68</v>
      </c>
      <c r="L19" s="10">
        <v>1.78</v>
      </c>
      <c r="M19" s="10">
        <v>1.62</v>
      </c>
      <c r="N19" s="10">
        <v>1.621</v>
      </c>
      <c r="O19" s="10">
        <v>1.58</v>
      </c>
      <c r="P19" s="10">
        <v>1.8</v>
      </c>
      <c r="Q19" s="10">
        <v>1.825</v>
      </c>
      <c r="R19" s="10">
        <v>1.8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1.98</v>
      </c>
      <c r="F20" s="10">
        <v>1.95</v>
      </c>
      <c r="G20" s="10">
        <v>1.87</v>
      </c>
      <c r="H20" s="10">
        <v>1.93</v>
      </c>
      <c r="I20" s="10">
        <v>1.58</v>
      </c>
      <c r="J20" s="10">
        <v>1.2150000000000001</v>
      </c>
      <c r="K20" s="10">
        <v>1.68</v>
      </c>
      <c r="L20" s="10">
        <v>1.78</v>
      </c>
      <c r="M20" s="10">
        <v>1.62</v>
      </c>
      <c r="N20" s="10">
        <v>1.621</v>
      </c>
      <c r="O20" s="10">
        <v>1.58</v>
      </c>
      <c r="P20" s="10">
        <v>1.8</v>
      </c>
      <c r="Q20" s="10">
        <v>1.825</v>
      </c>
      <c r="R20" s="10">
        <v>1.8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1.98</v>
      </c>
      <c r="F21" s="10">
        <v>1.95</v>
      </c>
      <c r="G21" s="10">
        <v>1.87</v>
      </c>
      <c r="H21" s="10">
        <v>1.93</v>
      </c>
      <c r="I21" s="10">
        <v>1.58</v>
      </c>
      <c r="J21" s="10">
        <v>1.2150000000000001</v>
      </c>
      <c r="K21" s="10">
        <v>1.68</v>
      </c>
      <c r="L21" s="10">
        <v>1.78</v>
      </c>
      <c r="M21" s="10">
        <v>1.62</v>
      </c>
      <c r="N21" s="10">
        <v>1.621</v>
      </c>
      <c r="O21" s="10">
        <v>1.58</v>
      </c>
      <c r="P21" s="10">
        <v>1.8</v>
      </c>
      <c r="Q21" s="10">
        <v>1.825</v>
      </c>
      <c r="R21" s="10">
        <v>1.8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1.98</v>
      </c>
      <c r="F22" s="10">
        <v>1.95</v>
      </c>
      <c r="G22" s="10">
        <v>1.87</v>
      </c>
      <c r="H22" s="10">
        <v>1.93</v>
      </c>
      <c r="I22" s="10">
        <v>1.58</v>
      </c>
      <c r="J22" s="10">
        <v>1.2150000000000001</v>
      </c>
      <c r="K22" s="10">
        <v>1.68</v>
      </c>
      <c r="L22" s="10">
        <v>1.78</v>
      </c>
      <c r="M22" s="10">
        <v>1.62</v>
      </c>
      <c r="N22" s="10">
        <v>1.621</v>
      </c>
      <c r="O22" s="10">
        <v>1.58</v>
      </c>
      <c r="P22" s="10">
        <v>1.8</v>
      </c>
      <c r="Q22" s="10">
        <v>1.825</v>
      </c>
      <c r="R22" s="10">
        <v>1.8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1.98</v>
      </c>
      <c r="F23" s="10">
        <v>1.95</v>
      </c>
      <c r="G23" s="10">
        <v>1.87</v>
      </c>
      <c r="H23" s="10">
        <v>1.93</v>
      </c>
      <c r="I23" s="10">
        <v>1.58</v>
      </c>
      <c r="J23" s="10">
        <v>1.2150000000000001</v>
      </c>
      <c r="K23" s="10">
        <v>1.68</v>
      </c>
      <c r="L23" s="10">
        <v>1.78</v>
      </c>
      <c r="M23" s="10">
        <v>1.62</v>
      </c>
      <c r="N23" s="10">
        <v>1.621</v>
      </c>
      <c r="O23" s="10">
        <v>1.58</v>
      </c>
      <c r="P23" s="10">
        <v>1.8</v>
      </c>
      <c r="Q23" s="10">
        <v>1.825</v>
      </c>
      <c r="R23" s="10">
        <v>1.8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1.98</v>
      </c>
      <c r="F24" s="10">
        <v>1.95</v>
      </c>
      <c r="G24" s="10">
        <v>1.87</v>
      </c>
      <c r="H24" s="10">
        <v>1.93</v>
      </c>
      <c r="I24" s="10">
        <v>1.58</v>
      </c>
      <c r="J24" s="10">
        <v>1.2150000000000001</v>
      </c>
      <c r="K24" s="10">
        <v>1.68</v>
      </c>
      <c r="L24" s="10">
        <v>1.78</v>
      </c>
      <c r="M24" s="10">
        <v>1.62</v>
      </c>
      <c r="N24" s="10">
        <v>1.621</v>
      </c>
      <c r="O24" s="10">
        <v>1.58</v>
      </c>
      <c r="P24" s="10">
        <v>1.8</v>
      </c>
      <c r="Q24" s="10">
        <v>1.825</v>
      </c>
      <c r="R24" s="10">
        <v>1.8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1.98</v>
      </c>
      <c r="F25" s="10">
        <v>1.95</v>
      </c>
      <c r="G25" s="10">
        <v>1.87</v>
      </c>
      <c r="H25" s="10">
        <v>1.93</v>
      </c>
      <c r="I25" s="10">
        <v>1.58</v>
      </c>
      <c r="J25" s="10">
        <v>1.2150000000000001</v>
      </c>
      <c r="K25" s="10">
        <v>1.68</v>
      </c>
      <c r="L25" s="10">
        <v>1.78</v>
      </c>
      <c r="M25" s="10">
        <v>1.62</v>
      </c>
      <c r="N25" s="10">
        <v>1.621</v>
      </c>
      <c r="O25" s="10">
        <v>1.58</v>
      </c>
      <c r="P25" s="10">
        <v>1.8</v>
      </c>
      <c r="Q25" s="10">
        <v>1.825</v>
      </c>
      <c r="R25" s="10">
        <v>1.8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1.98</v>
      </c>
      <c r="F26" s="10">
        <v>1.95</v>
      </c>
      <c r="G26" s="10">
        <v>1.87</v>
      </c>
      <c r="H26" s="10">
        <v>1.93</v>
      </c>
      <c r="I26" s="10">
        <v>1.58</v>
      </c>
      <c r="J26" s="10">
        <v>1.2150000000000001</v>
      </c>
      <c r="K26" s="10">
        <v>1.68</v>
      </c>
      <c r="L26" s="10">
        <v>1.78</v>
      </c>
      <c r="M26" s="10">
        <v>1.62</v>
      </c>
      <c r="N26" s="10">
        <v>1.621</v>
      </c>
      <c r="O26" s="10">
        <v>1.58</v>
      </c>
      <c r="P26" s="10">
        <v>1.8</v>
      </c>
      <c r="Q26" s="10">
        <v>1.825</v>
      </c>
      <c r="R26" s="10">
        <v>1.8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1.98</v>
      </c>
      <c r="F27" s="10">
        <v>1.95</v>
      </c>
      <c r="G27" s="10">
        <v>1.87</v>
      </c>
      <c r="H27" s="10">
        <v>1.93</v>
      </c>
      <c r="I27" s="10">
        <v>1.58</v>
      </c>
      <c r="J27" s="10">
        <v>1.2150000000000001</v>
      </c>
      <c r="K27" s="10">
        <v>1.68</v>
      </c>
      <c r="L27" s="10">
        <v>1.78</v>
      </c>
      <c r="M27" s="10">
        <v>1.62</v>
      </c>
      <c r="N27" s="10">
        <v>1.621</v>
      </c>
      <c r="O27" s="10">
        <v>1.58</v>
      </c>
      <c r="P27" s="10">
        <v>1.8</v>
      </c>
      <c r="Q27" s="10">
        <v>1.825</v>
      </c>
      <c r="R27" s="10">
        <v>1.8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1.98</v>
      </c>
      <c r="F28" s="10">
        <v>1.95</v>
      </c>
      <c r="G28" s="10">
        <v>1.87</v>
      </c>
      <c r="H28" s="10">
        <v>1.93</v>
      </c>
      <c r="I28" s="10">
        <v>1.58</v>
      </c>
      <c r="J28" s="10">
        <v>1.2150000000000001</v>
      </c>
      <c r="K28" s="10">
        <v>1.68</v>
      </c>
      <c r="L28" s="10">
        <v>1.78</v>
      </c>
      <c r="M28" s="10">
        <v>1.62</v>
      </c>
      <c r="N28" s="10">
        <v>1.621</v>
      </c>
      <c r="O28" s="10">
        <v>1.58</v>
      </c>
      <c r="P28" s="10">
        <v>1.8</v>
      </c>
      <c r="Q28" s="10">
        <v>1.825</v>
      </c>
      <c r="R28" s="10">
        <v>1.8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1.98</v>
      </c>
      <c r="F29" s="10">
        <v>1.95</v>
      </c>
      <c r="G29" s="10">
        <v>1.87</v>
      </c>
      <c r="H29" s="10">
        <v>1.93</v>
      </c>
      <c r="I29" s="10">
        <v>1.58</v>
      </c>
      <c r="J29" s="10">
        <v>1.2150000000000001</v>
      </c>
      <c r="K29" s="10">
        <v>1.68</v>
      </c>
      <c r="L29" s="10">
        <v>1.78</v>
      </c>
      <c r="M29" s="10">
        <v>1.62</v>
      </c>
      <c r="N29" s="10">
        <v>1.621</v>
      </c>
      <c r="O29" s="10">
        <v>1.58</v>
      </c>
      <c r="P29" s="10">
        <v>1.8</v>
      </c>
      <c r="Q29" s="10">
        <v>1.825</v>
      </c>
      <c r="R29" s="10">
        <v>1.8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1.98</v>
      </c>
      <c r="F30" s="10">
        <v>1.95</v>
      </c>
      <c r="G30" s="10">
        <v>1.87</v>
      </c>
      <c r="H30" s="10">
        <v>1.93</v>
      </c>
      <c r="I30" s="10">
        <v>1.58</v>
      </c>
      <c r="J30" s="10">
        <v>1.2150000000000001</v>
      </c>
      <c r="K30" s="10">
        <v>1.68</v>
      </c>
      <c r="L30" s="10">
        <v>1.78</v>
      </c>
      <c r="M30" s="10">
        <v>1.62</v>
      </c>
      <c r="N30" s="10">
        <v>1.621</v>
      </c>
      <c r="O30" s="10">
        <v>1.58</v>
      </c>
      <c r="P30" s="10">
        <v>1.8</v>
      </c>
      <c r="Q30" s="10">
        <v>1.825</v>
      </c>
      <c r="R30" s="10">
        <v>1.8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1.98</v>
      </c>
      <c r="F31" s="10">
        <v>1.95</v>
      </c>
      <c r="G31" s="10">
        <v>1.87</v>
      </c>
      <c r="H31" s="10">
        <v>1.93</v>
      </c>
      <c r="I31" s="10">
        <v>1.58</v>
      </c>
      <c r="J31" s="10">
        <v>1.2150000000000001</v>
      </c>
      <c r="K31" s="10">
        <v>1.68</v>
      </c>
      <c r="L31" s="10">
        <v>1.78</v>
      </c>
      <c r="M31" s="10">
        <v>1.62</v>
      </c>
      <c r="N31" s="10">
        <v>1.621</v>
      </c>
      <c r="O31" s="10">
        <v>1.58</v>
      </c>
      <c r="P31" s="10">
        <v>1.8</v>
      </c>
      <c r="Q31" s="10">
        <v>1.825</v>
      </c>
      <c r="R31" s="10">
        <v>1.8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1.98</v>
      </c>
      <c r="F32" s="10">
        <v>1.95</v>
      </c>
      <c r="G32" s="10">
        <v>1.87</v>
      </c>
      <c r="H32" s="10">
        <v>1.93</v>
      </c>
      <c r="I32" s="10">
        <v>1.58</v>
      </c>
      <c r="J32" s="10">
        <v>1.2150000000000001</v>
      </c>
      <c r="K32" s="10">
        <v>1.68</v>
      </c>
      <c r="L32" s="10">
        <v>1.78</v>
      </c>
      <c r="M32" s="10">
        <v>1.62</v>
      </c>
      <c r="N32" s="10">
        <v>1.621</v>
      </c>
      <c r="O32" s="10">
        <v>1.58</v>
      </c>
      <c r="P32" s="10">
        <v>1.8</v>
      </c>
      <c r="Q32" s="10">
        <v>1.825</v>
      </c>
      <c r="R32" s="10">
        <v>1.8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1.98</v>
      </c>
      <c r="F33" s="10">
        <v>1.95</v>
      </c>
      <c r="G33" s="10">
        <v>1.87</v>
      </c>
      <c r="H33" s="10">
        <v>1.93</v>
      </c>
      <c r="I33" s="10">
        <v>1.58</v>
      </c>
      <c r="J33" s="10">
        <v>1.2150000000000001</v>
      </c>
      <c r="K33" s="10">
        <v>1.68</v>
      </c>
      <c r="L33" s="10">
        <v>1.78</v>
      </c>
      <c r="M33" s="10">
        <v>1.62</v>
      </c>
      <c r="N33" s="10">
        <v>1.621</v>
      </c>
      <c r="O33" s="10">
        <v>1.58</v>
      </c>
      <c r="P33" s="10">
        <v>1.8</v>
      </c>
      <c r="Q33" s="10">
        <v>1.825</v>
      </c>
      <c r="R33" s="10">
        <v>1.8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1.98</v>
      </c>
      <c r="F34" s="10">
        <v>1.95</v>
      </c>
      <c r="G34" s="10">
        <v>1.87</v>
      </c>
      <c r="H34" s="10">
        <v>1.93</v>
      </c>
      <c r="I34" s="10">
        <v>1.58</v>
      </c>
      <c r="J34" s="10">
        <v>1.2150000000000001</v>
      </c>
      <c r="K34" s="10">
        <v>1.68</v>
      </c>
      <c r="L34" s="10">
        <v>1.78</v>
      </c>
      <c r="M34" s="10">
        <v>1.62</v>
      </c>
      <c r="N34" s="10">
        <v>1.621</v>
      </c>
      <c r="O34" s="10">
        <v>1.58</v>
      </c>
      <c r="P34" s="10">
        <v>1.8</v>
      </c>
      <c r="Q34" s="10">
        <v>1.825</v>
      </c>
      <c r="R34" s="10">
        <v>1.8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1.98</v>
      </c>
      <c r="F35" s="10">
        <v>1.95</v>
      </c>
      <c r="G35" s="10">
        <v>1.87</v>
      </c>
      <c r="H35" s="10">
        <v>1.93</v>
      </c>
      <c r="I35" s="10">
        <v>1.58</v>
      </c>
      <c r="J35" s="10">
        <v>1.2150000000000001</v>
      </c>
      <c r="K35" s="10">
        <v>1.68</v>
      </c>
      <c r="L35" s="10">
        <v>1.78</v>
      </c>
      <c r="M35" s="10">
        <v>1.62</v>
      </c>
      <c r="N35" s="10">
        <v>1.621</v>
      </c>
      <c r="O35" s="10">
        <v>1.58</v>
      </c>
      <c r="P35" s="10">
        <v>1.8</v>
      </c>
      <c r="Q35" s="10">
        <v>1.825</v>
      </c>
      <c r="R35" s="10">
        <v>1.8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1.98</v>
      </c>
      <c r="F36" s="10">
        <v>1.95</v>
      </c>
      <c r="G36" s="10">
        <v>1.87</v>
      </c>
      <c r="H36" s="10">
        <v>1.93</v>
      </c>
      <c r="I36" s="10">
        <v>1.58</v>
      </c>
      <c r="J36" s="10">
        <v>1.2150000000000001</v>
      </c>
      <c r="K36" s="10">
        <v>1.68</v>
      </c>
      <c r="L36" s="10">
        <v>1.78</v>
      </c>
      <c r="M36" s="10">
        <v>1.62</v>
      </c>
      <c r="N36" s="10">
        <v>1.621</v>
      </c>
      <c r="O36" s="10">
        <v>1.58</v>
      </c>
      <c r="P36" s="10">
        <v>1.8</v>
      </c>
      <c r="Q36" s="10">
        <v>1.825</v>
      </c>
      <c r="R36" s="10">
        <v>1.8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1.98</v>
      </c>
      <c r="F37" s="10">
        <v>1.95</v>
      </c>
      <c r="G37" s="10">
        <v>1.87</v>
      </c>
      <c r="H37" s="10">
        <v>1.93</v>
      </c>
      <c r="I37" s="10">
        <v>1.58</v>
      </c>
      <c r="J37" s="10">
        <v>1.2150000000000001</v>
      </c>
      <c r="K37" s="10">
        <v>1.68</v>
      </c>
      <c r="L37" s="10">
        <v>1.78</v>
      </c>
      <c r="M37" s="10">
        <v>1.62</v>
      </c>
      <c r="N37" s="10">
        <v>1.621</v>
      </c>
      <c r="O37" s="10">
        <v>1.58</v>
      </c>
      <c r="P37" s="10">
        <v>1.8</v>
      </c>
      <c r="Q37" s="10">
        <v>1.825</v>
      </c>
      <c r="R37" s="10">
        <v>1.8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1.98</v>
      </c>
      <c r="F38" s="10">
        <v>1.95</v>
      </c>
      <c r="G38" s="10">
        <v>1.87</v>
      </c>
      <c r="H38" s="10">
        <v>1.93</v>
      </c>
      <c r="I38" s="10">
        <v>1.58</v>
      </c>
      <c r="J38" s="10">
        <v>1.2150000000000001</v>
      </c>
      <c r="K38" s="10">
        <v>1.68</v>
      </c>
      <c r="L38" s="10">
        <v>1.78</v>
      </c>
      <c r="M38" s="10">
        <v>1.62</v>
      </c>
      <c r="N38" s="10">
        <v>1.621</v>
      </c>
      <c r="O38" s="10">
        <v>1.58</v>
      </c>
      <c r="P38" s="10">
        <v>1.8</v>
      </c>
      <c r="Q38" s="10">
        <v>1.825</v>
      </c>
      <c r="R38" s="10">
        <v>1.8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1.98</v>
      </c>
      <c r="F39" s="10">
        <v>1.95</v>
      </c>
      <c r="G39" s="10">
        <v>1.87</v>
      </c>
      <c r="H39" s="10">
        <v>1.93</v>
      </c>
      <c r="I39" s="10">
        <v>1.58</v>
      </c>
      <c r="J39" s="10">
        <v>1.2150000000000001</v>
      </c>
      <c r="K39" s="10">
        <v>1.68</v>
      </c>
      <c r="L39" s="10"/>
      <c r="M39" s="10">
        <v>1.62</v>
      </c>
      <c r="N39" s="10">
        <v>1.621</v>
      </c>
      <c r="O39" s="10">
        <v>1.58</v>
      </c>
      <c r="P39" s="10">
        <v>1.8</v>
      </c>
      <c r="Q39" s="10">
        <v>1.825</v>
      </c>
      <c r="R39" s="10">
        <v>1.8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1.98</v>
      </c>
      <c r="F40" s="10">
        <v>1.95</v>
      </c>
      <c r="G40" s="10">
        <v>1.87</v>
      </c>
      <c r="H40" s="10">
        <v>1.93</v>
      </c>
      <c r="I40" s="10">
        <v>1.58</v>
      </c>
      <c r="J40" s="10">
        <v>1.2150000000000001</v>
      </c>
      <c r="K40" s="10">
        <v>1.68</v>
      </c>
      <c r="L40" s="10"/>
      <c r="M40" s="10">
        <v>1.62</v>
      </c>
      <c r="N40" s="10">
        <v>1.621</v>
      </c>
      <c r="O40" s="10">
        <v>1.58</v>
      </c>
      <c r="P40" s="10">
        <v>1.8</v>
      </c>
      <c r="Q40" s="10">
        <v>1.825</v>
      </c>
      <c r="R40" s="10">
        <v>1.8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1.98</v>
      </c>
      <c r="F41" s="10">
        <v>1.95</v>
      </c>
      <c r="G41" s="10">
        <v>1.87</v>
      </c>
      <c r="H41" s="10">
        <v>1.93</v>
      </c>
      <c r="I41" s="10">
        <v>1.58</v>
      </c>
      <c r="J41" s="10">
        <v>1.2150000000000001</v>
      </c>
      <c r="K41" s="10">
        <v>1.68</v>
      </c>
      <c r="L41" s="10"/>
      <c r="M41" s="10">
        <v>1.62</v>
      </c>
      <c r="N41" s="10">
        <v>1.621</v>
      </c>
      <c r="O41" s="10">
        <v>1.58</v>
      </c>
      <c r="P41" s="10">
        <v>1.8</v>
      </c>
      <c r="Q41" s="10">
        <v>1.825</v>
      </c>
      <c r="R41" s="10">
        <v>1.8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1.98</v>
      </c>
      <c r="F42" s="10">
        <v>1.95</v>
      </c>
      <c r="G42" s="10">
        <v>1.87</v>
      </c>
      <c r="H42" s="10">
        <v>1.93</v>
      </c>
      <c r="I42" s="10">
        <v>1.58</v>
      </c>
      <c r="J42" s="10">
        <v>1.2150000000000001</v>
      </c>
      <c r="K42" s="10">
        <v>1.68</v>
      </c>
      <c r="L42" s="10"/>
      <c r="M42" s="10">
        <v>1.62</v>
      </c>
      <c r="N42" s="10">
        <v>1.621</v>
      </c>
      <c r="O42" s="10">
        <v>1.58</v>
      </c>
      <c r="P42" s="10">
        <v>1.8</v>
      </c>
      <c r="Q42" s="10">
        <v>1.825</v>
      </c>
      <c r="R42" s="10">
        <v>1.8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1.98</v>
      </c>
      <c r="F43" s="10">
        <v>1.95</v>
      </c>
      <c r="G43" s="10">
        <v>1.87</v>
      </c>
      <c r="H43" s="10">
        <v>1.93</v>
      </c>
      <c r="I43" s="10">
        <v>1.58</v>
      </c>
      <c r="J43" s="10">
        <v>1.2150000000000001</v>
      </c>
      <c r="K43" s="10">
        <v>1.68</v>
      </c>
      <c r="L43" s="10"/>
      <c r="M43" s="10">
        <v>1.62</v>
      </c>
      <c r="N43" s="10">
        <v>1.621</v>
      </c>
      <c r="O43" s="10">
        <v>1.58</v>
      </c>
      <c r="P43" s="10">
        <v>1.8</v>
      </c>
      <c r="Q43" s="10">
        <v>1.825</v>
      </c>
      <c r="R43" s="10">
        <v>1.8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1.98</v>
      </c>
      <c r="F44" s="10">
        <v>1.95</v>
      </c>
      <c r="G44" s="10">
        <v>1.87</v>
      </c>
      <c r="H44" s="10">
        <v>1.93</v>
      </c>
      <c r="I44" s="10">
        <v>1.58</v>
      </c>
      <c r="J44" s="10">
        <v>1.2150000000000001</v>
      </c>
      <c r="K44" s="10">
        <v>1.68</v>
      </c>
      <c r="L44" s="10"/>
      <c r="M44" s="10">
        <v>1.62</v>
      </c>
      <c r="N44" s="10">
        <v>1.621</v>
      </c>
      <c r="O44" s="10">
        <v>1.58</v>
      </c>
      <c r="P44" s="10">
        <v>1.8</v>
      </c>
      <c r="Q44" s="10">
        <v>1.825</v>
      </c>
      <c r="R44" s="10">
        <v>1.8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1.98</v>
      </c>
      <c r="F45" s="10">
        <v>1.95</v>
      </c>
      <c r="G45" s="10">
        <v>1.87</v>
      </c>
      <c r="H45" s="10">
        <v>1.93</v>
      </c>
      <c r="I45" s="10">
        <v>1.58</v>
      </c>
      <c r="J45" s="10">
        <v>1.2150000000000001</v>
      </c>
      <c r="K45" s="10">
        <v>1.68</v>
      </c>
      <c r="L45" s="10"/>
      <c r="M45" s="10">
        <v>1.62</v>
      </c>
      <c r="N45" s="10">
        <v>1.621</v>
      </c>
      <c r="O45" s="10">
        <v>1.58</v>
      </c>
      <c r="P45" s="10">
        <v>1.8</v>
      </c>
      <c r="Q45" s="10">
        <v>1.825</v>
      </c>
      <c r="R45" s="10">
        <v>1.8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1.98</v>
      </c>
      <c r="F46" s="10">
        <v>1.95</v>
      </c>
      <c r="G46" s="10">
        <v>1.87</v>
      </c>
      <c r="H46" s="10">
        <v>1.93</v>
      </c>
      <c r="I46" s="10">
        <v>1.58</v>
      </c>
      <c r="J46" s="10">
        <v>1.2150000000000001</v>
      </c>
      <c r="K46" s="10">
        <v>1.68</v>
      </c>
      <c r="L46" s="10"/>
      <c r="M46" s="10">
        <v>1.62</v>
      </c>
      <c r="N46" s="10">
        <v>1.621</v>
      </c>
      <c r="O46" s="10">
        <v>1.58</v>
      </c>
      <c r="P46" s="10">
        <v>1.8</v>
      </c>
      <c r="Q46" s="10">
        <v>1.825</v>
      </c>
      <c r="R46" s="10">
        <v>1.8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1.98</v>
      </c>
      <c r="F47" s="10">
        <v>1.95</v>
      </c>
      <c r="G47" s="10">
        <v>1.87</v>
      </c>
      <c r="H47" s="10">
        <v>1.93</v>
      </c>
      <c r="I47" s="10">
        <v>1.58</v>
      </c>
      <c r="J47" s="10">
        <v>1.2150000000000001</v>
      </c>
      <c r="K47" s="10">
        <v>1.68</v>
      </c>
      <c r="L47" s="10"/>
      <c r="M47" s="10">
        <v>1.62</v>
      </c>
      <c r="N47" s="10">
        <v>1.621</v>
      </c>
      <c r="O47" s="10">
        <v>1.58</v>
      </c>
      <c r="P47" s="10">
        <v>1.8</v>
      </c>
      <c r="Q47" s="10">
        <v>1.825</v>
      </c>
      <c r="R47" s="10">
        <v>1.8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1.98</v>
      </c>
      <c r="F48" s="10">
        <v>1.95</v>
      </c>
      <c r="G48" s="10">
        <v>1.87</v>
      </c>
      <c r="H48" s="10">
        <v>1.93</v>
      </c>
      <c r="I48" s="10">
        <v>1.58</v>
      </c>
      <c r="J48" s="10">
        <v>1.2150000000000001</v>
      </c>
      <c r="K48" s="10">
        <v>1.68</v>
      </c>
      <c r="L48" s="10"/>
      <c r="M48" s="10">
        <v>1.62</v>
      </c>
      <c r="N48" s="10">
        <v>1.621</v>
      </c>
      <c r="O48" s="10">
        <v>1.58</v>
      </c>
      <c r="P48" s="10">
        <v>1.8</v>
      </c>
      <c r="Q48" s="10">
        <v>1.825</v>
      </c>
      <c r="R48" s="10">
        <v>1.8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1.98</v>
      </c>
      <c r="F49" s="10">
        <v>1.95</v>
      </c>
      <c r="G49" s="10">
        <v>1.87</v>
      </c>
      <c r="H49" s="10">
        <v>1.93</v>
      </c>
      <c r="I49" s="10">
        <v>1.58</v>
      </c>
      <c r="J49" s="10">
        <v>1.2150000000000001</v>
      </c>
      <c r="K49" s="10">
        <v>1.68</v>
      </c>
      <c r="L49" s="10"/>
      <c r="M49" s="10">
        <v>1.62</v>
      </c>
      <c r="N49" s="10">
        <v>1.621</v>
      </c>
      <c r="O49" s="10">
        <v>1.58</v>
      </c>
      <c r="P49" s="10">
        <v>1.8</v>
      </c>
      <c r="Q49" s="10">
        <v>1.825</v>
      </c>
      <c r="R49" s="10">
        <v>1.8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1.98</v>
      </c>
      <c r="F50" s="10">
        <v>1.95</v>
      </c>
      <c r="G50" s="10">
        <v>1.87</v>
      </c>
      <c r="H50" s="10">
        <v>1.93</v>
      </c>
      <c r="I50" s="10">
        <v>1.58</v>
      </c>
      <c r="J50" s="10">
        <v>1.2150000000000001</v>
      </c>
      <c r="K50" s="10">
        <v>1.68</v>
      </c>
      <c r="L50" s="10"/>
      <c r="M50" s="10">
        <v>1.62</v>
      </c>
      <c r="N50" s="10">
        <v>1.621</v>
      </c>
      <c r="O50" s="10">
        <v>1.58</v>
      </c>
      <c r="P50" s="10">
        <v>1.8</v>
      </c>
      <c r="Q50" s="10">
        <v>1.825</v>
      </c>
      <c r="R50" s="10">
        <v>1.8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1.98</v>
      </c>
      <c r="F51" s="10">
        <v>1.95</v>
      </c>
      <c r="G51" s="10">
        <v>1.87</v>
      </c>
      <c r="H51" s="10">
        <v>1.93</v>
      </c>
      <c r="I51" s="10">
        <v>1.58</v>
      </c>
      <c r="J51" s="10">
        <v>1.2150000000000001</v>
      </c>
      <c r="K51" s="10">
        <v>1.68</v>
      </c>
      <c r="L51" s="10"/>
      <c r="M51" s="10">
        <v>1.62</v>
      </c>
      <c r="N51" s="10">
        <v>1.621</v>
      </c>
      <c r="O51" s="10">
        <v>1.58</v>
      </c>
      <c r="P51" s="10">
        <v>1.8</v>
      </c>
      <c r="Q51" s="10">
        <v>1.825</v>
      </c>
      <c r="R51" s="10">
        <v>1.8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1.98</v>
      </c>
      <c r="F52" s="10">
        <v>1.95</v>
      </c>
      <c r="G52" s="10">
        <v>1.87</v>
      </c>
      <c r="H52" s="10">
        <v>1.93</v>
      </c>
      <c r="I52" s="10">
        <v>1.58</v>
      </c>
      <c r="J52" s="10">
        <v>1.2150000000000001</v>
      </c>
      <c r="K52" s="10">
        <v>1.68</v>
      </c>
      <c r="L52" s="10"/>
      <c r="M52" s="10">
        <v>1.62</v>
      </c>
      <c r="N52" s="10">
        <v>1.621</v>
      </c>
      <c r="O52" s="10">
        <v>1.58</v>
      </c>
      <c r="P52" s="10">
        <v>1.8</v>
      </c>
      <c r="Q52" s="10">
        <v>1.825</v>
      </c>
      <c r="R52" s="10">
        <v>1.8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1.98</v>
      </c>
      <c r="F53" s="10">
        <v>1.95</v>
      </c>
      <c r="G53" s="10">
        <v>1.87</v>
      </c>
      <c r="H53" s="10">
        <v>1.93</v>
      </c>
      <c r="I53" s="10">
        <v>1.58</v>
      </c>
      <c r="J53" s="10">
        <v>1.2150000000000001</v>
      </c>
      <c r="K53" s="10">
        <v>1.68</v>
      </c>
      <c r="L53" s="10"/>
      <c r="M53" s="10">
        <v>1.62</v>
      </c>
      <c r="N53" s="10">
        <v>1.621</v>
      </c>
      <c r="O53" s="10">
        <v>1.58</v>
      </c>
      <c r="P53" s="10">
        <v>1.8</v>
      </c>
      <c r="Q53" s="10">
        <v>1.825</v>
      </c>
      <c r="R53" s="10">
        <v>1.8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1.98</v>
      </c>
      <c r="F54" s="10">
        <v>1.95</v>
      </c>
      <c r="G54" s="10">
        <v>1.87</v>
      </c>
      <c r="H54" s="10">
        <v>1.93</v>
      </c>
      <c r="I54" s="10">
        <v>1.58</v>
      </c>
      <c r="J54" s="10">
        <v>1.2150000000000001</v>
      </c>
      <c r="K54" s="10">
        <v>1.68</v>
      </c>
      <c r="L54" s="10"/>
      <c r="M54" s="10">
        <v>1.62</v>
      </c>
      <c r="N54" s="10">
        <v>1.621</v>
      </c>
      <c r="O54" s="10">
        <v>1.58</v>
      </c>
      <c r="P54" s="10">
        <v>1.8</v>
      </c>
      <c r="Q54" s="10">
        <v>1.825</v>
      </c>
      <c r="R54" s="10">
        <v>1.8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1.98</v>
      </c>
      <c r="F55" s="10">
        <v>1.95</v>
      </c>
      <c r="G55" s="10">
        <v>1.87</v>
      </c>
      <c r="H55" s="10">
        <v>1.93</v>
      </c>
      <c r="I55" s="10">
        <v>1.58</v>
      </c>
      <c r="J55" s="10">
        <v>1.2150000000000001</v>
      </c>
      <c r="K55" s="10">
        <v>1.68</v>
      </c>
      <c r="L55" s="10"/>
      <c r="M55" s="10">
        <v>1.62</v>
      </c>
      <c r="N55" s="10">
        <v>1.621</v>
      </c>
      <c r="O55" s="10">
        <v>1.58</v>
      </c>
      <c r="P55" s="10">
        <v>1.8</v>
      </c>
      <c r="Q55" s="10">
        <v>1.825</v>
      </c>
      <c r="R55" s="10">
        <v>1.8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1.98</v>
      </c>
      <c r="F56" s="10">
        <v>1.95</v>
      </c>
      <c r="G56" s="10">
        <v>1.87</v>
      </c>
      <c r="H56" s="10">
        <v>1.93</v>
      </c>
      <c r="I56" s="10">
        <v>1.58</v>
      </c>
      <c r="J56" s="10">
        <v>1.2150000000000001</v>
      </c>
      <c r="K56" s="10">
        <v>1.68</v>
      </c>
      <c r="L56" s="10"/>
      <c r="M56" s="10">
        <v>1.62</v>
      </c>
      <c r="N56" s="10">
        <v>1.621</v>
      </c>
      <c r="O56" s="10">
        <v>1.58</v>
      </c>
      <c r="P56" s="10">
        <v>1.8</v>
      </c>
      <c r="Q56" s="10">
        <v>1.825</v>
      </c>
      <c r="R56" s="10">
        <v>1.8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1.98</v>
      </c>
      <c r="F57" s="10">
        <v>1.95</v>
      </c>
      <c r="G57" s="10">
        <v>1.87</v>
      </c>
      <c r="H57" s="10">
        <v>1.93</v>
      </c>
      <c r="I57" s="10">
        <v>1.58</v>
      </c>
      <c r="J57" s="10">
        <v>1.2150000000000001</v>
      </c>
      <c r="K57" s="10">
        <v>1.68</v>
      </c>
      <c r="L57" s="10"/>
      <c r="M57" s="10">
        <v>1.62</v>
      </c>
      <c r="N57" s="10">
        <v>1.621</v>
      </c>
      <c r="O57" s="10">
        <v>1.58</v>
      </c>
      <c r="P57" s="10">
        <v>1.8</v>
      </c>
      <c r="Q57" s="10">
        <v>1.825</v>
      </c>
      <c r="R57" s="10">
        <v>1.8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1.98</v>
      </c>
      <c r="F58" s="10">
        <v>1.95</v>
      </c>
      <c r="G58" s="10">
        <v>1.87</v>
      </c>
      <c r="H58" s="10">
        <v>1.93</v>
      </c>
      <c r="I58" s="10">
        <v>1.58</v>
      </c>
      <c r="J58" s="10">
        <v>1.2150000000000001</v>
      </c>
      <c r="K58" s="10">
        <v>1.68</v>
      </c>
      <c r="L58" s="10"/>
      <c r="M58" s="10">
        <v>1.62</v>
      </c>
      <c r="N58" s="10">
        <v>1.621</v>
      </c>
      <c r="O58" s="10">
        <v>1.58</v>
      </c>
      <c r="P58" s="10">
        <v>1.8</v>
      </c>
      <c r="Q58" s="10">
        <v>1.825</v>
      </c>
      <c r="R58" s="10">
        <v>1.8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1.98</v>
      </c>
      <c r="F59" s="10">
        <v>1.95</v>
      </c>
      <c r="G59" s="10">
        <v>1.87</v>
      </c>
      <c r="H59" s="10">
        <v>1.93</v>
      </c>
      <c r="I59" s="10">
        <v>1.58</v>
      </c>
      <c r="J59" s="10">
        <v>1.2150000000000001</v>
      </c>
      <c r="K59" s="10">
        <v>1.68</v>
      </c>
      <c r="L59" s="10"/>
      <c r="M59" s="10">
        <v>1.62</v>
      </c>
      <c r="N59" s="10">
        <v>1.621</v>
      </c>
      <c r="O59" s="10">
        <v>1.58</v>
      </c>
      <c r="P59" s="10">
        <v>1.8</v>
      </c>
      <c r="Q59" s="10">
        <v>1.825</v>
      </c>
      <c r="R59" s="10">
        <v>1.8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1.98</v>
      </c>
      <c r="F60" s="10">
        <v>1.95</v>
      </c>
      <c r="G60" s="10">
        <v>1.87</v>
      </c>
      <c r="H60" s="10">
        <v>1.93</v>
      </c>
      <c r="I60" s="10">
        <v>1.58</v>
      </c>
      <c r="J60" s="10">
        <v>1.2150000000000001</v>
      </c>
      <c r="K60" s="10">
        <v>1.68</v>
      </c>
      <c r="L60" s="10"/>
      <c r="M60" s="10">
        <v>1.62</v>
      </c>
      <c r="N60" s="10">
        <v>1.621</v>
      </c>
      <c r="O60" s="10">
        <v>1.58</v>
      </c>
      <c r="P60" s="10">
        <v>1.8</v>
      </c>
      <c r="Q60" s="10">
        <v>1.825</v>
      </c>
      <c r="R60" s="10">
        <v>1.8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1.98</v>
      </c>
      <c r="F61" s="10">
        <v>1.95</v>
      </c>
      <c r="G61" s="10">
        <v>1.87</v>
      </c>
      <c r="H61" s="10">
        <v>1.93</v>
      </c>
      <c r="I61" s="10">
        <v>1.58</v>
      </c>
      <c r="J61" s="10">
        <v>1.2150000000000001</v>
      </c>
      <c r="K61" s="10">
        <v>1.68</v>
      </c>
      <c r="L61" s="10"/>
      <c r="M61" s="10">
        <v>1.62</v>
      </c>
      <c r="N61" s="10">
        <v>1.621</v>
      </c>
      <c r="O61" s="10">
        <v>1.58</v>
      </c>
      <c r="P61" s="10">
        <v>1.8</v>
      </c>
      <c r="Q61" s="10">
        <v>1.825</v>
      </c>
      <c r="R61" s="10">
        <v>1.8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1.98</v>
      </c>
      <c r="F62" s="10">
        <v>1.95</v>
      </c>
      <c r="G62" s="10">
        <v>1.87</v>
      </c>
      <c r="H62" s="10">
        <v>1.93</v>
      </c>
      <c r="I62" s="10">
        <v>1.58</v>
      </c>
      <c r="J62" s="10">
        <v>1.2150000000000001</v>
      </c>
      <c r="K62" s="10">
        <v>1.68</v>
      </c>
      <c r="L62" s="10"/>
      <c r="M62" s="10">
        <v>1.62</v>
      </c>
      <c r="N62" s="10">
        <v>1.621</v>
      </c>
      <c r="O62" s="10">
        <v>1.58</v>
      </c>
      <c r="P62" s="10">
        <v>1.8</v>
      </c>
      <c r="Q62" s="10">
        <v>1.825</v>
      </c>
      <c r="R62" s="10">
        <v>1.8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1.98</v>
      </c>
      <c r="F63" s="10">
        <v>1.95</v>
      </c>
      <c r="G63" s="10">
        <v>1.87</v>
      </c>
      <c r="H63" s="10">
        <v>1.93</v>
      </c>
      <c r="I63" s="10">
        <v>1.58</v>
      </c>
      <c r="J63" s="10">
        <v>1.2150000000000001</v>
      </c>
      <c r="K63" s="10">
        <v>1.68</v>
      </c>
      <c r="L63" s="10"/>
      <c r="M63" s="10">
        <v>1.62</v>
      </c>
      <c r="N63" s="10">
        <v>1.621</v>
      </c>
      <c r="O63" s="10">
        <v>1.58</v>
      </c>
      <c r="P63" s="10">
        <v>1.8</v>
      </c>
      <c r="Q63" s="10">
        <v>1.825</v>
      </c>
      <c r="R63" s="10">
        <v>1.8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1.98</v>
      </c>
      <c r="F64" s="10">
        <v>1.95</v>
      </c>
      <c r="G64" s="10">
        <v>1.87</v>
      </c>
      <c r="H64" s="10">
        <v>1.93</v>
      </c>
      <c r="I64" s="10">
        <v>1.58</v>
      </c>
      <c r="J64" s="10">
        <v>1.2150000000000001</v>
      </c>
      <c r="K64" s="10">
        <v>1.68</v>
      </c>
      <c r="L64" s="10"/>
      <c r="M64" s="10">
        <v>1.62</v>
      </c>
      <c r="N64" s="10">
        <v>1.621</v>
      </c>
      <c r="O64" s="10">
        <v>1.58</v>
      </c>
      <c r="P64" s="10">
        <v>1.8</v>
      </c>
      <c r="Q64" s="10">
        <v>1.825</v>
      </c>
      <c r="R64" s="10">
        <v>1.8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1.98</v>
      </c>
      <c r="F65" s="10">
        <v>1.95</v>
      </c>
      <c r="G65" s="10">
        <v>1.87</v>
      </c>
      <c r="H65" s="10">
        <v>1.93</v>
      </c>
      <c r="I65" s="10">
        <v>1.58</v>
      </c>
      <c r="J65" s="10">
        <v>1.2150000000000001</v>
      </c>
      <c r="K65" s="10">
        <v>1.68</v>
      </c>
      <c r="L65" s="10"/>
      <c r="M65" s="10">
        <v>1.62</v>
      </c>
      <c r="N65" s="10">
        <v>1.621</v>
      </c>
      <c r="O65" s="10">
        <v>1.58</v>
      </c>
      <c r="P65" s="10">
        <v>1.8</v>
      </c>
      <c r="Q65" s="10">
        <v>1.825</v>
      </c>
      <c r="R65" s="10">
        <v>1.8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1.98</v>
      </c>
      <c r="F66" s="10">
        <v>1.95</v>
      </c>
      <c r="G66" s="10">
        <v>1.87</v>
      </c>
      <c r="H66" s="10">
        <v>1.93</v>
      </c>
      <c r="I66" s="10">
        <v>1.58</v>
      </c>
      <c r="J66" s="10">
        <v>1.2150000000000001</v>
      </c>
      <c r="K66" s="10">
        <v>1.68</v>
      </c>
      <c r="L66" s="10"/>
      <c r="M66" s="10">
        <v>1.62</v>
      </c>
      <c r="N66" s="10">
        <v>1.621</v>
      </c>
      <c r="O66" s="10">
        <v>1.58</v>
      </c>
      <c r="P66" s="10">
        <v>1.8</v>
      </c>
      <c r="Q66" s="10">
        <v>1.825</v>
      </c>
      <c r="R66" s="10">
        <v>1.8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1.98</v>
      </c>
      <c r="F67" s="10">
        <v>1.95</v>
      </c>
      <c r="G67" s="10">
        <v>1.87</v>
      </c>
      <c r="H67" s="10">
        <v>1.93</v>
      </c>
      <c r="I67" s="10">
        <v>1.58</v>
      </c>
      <c r="J67" s="10">
        <v>1.2150000000000001</v>
      </c>
      <c r="K67" s="10">
        <v>1.68</v>
      </c>
      <c r="L67" s="10"/>
      <c r="M67" s="10">
        <v>1.62</v>
      </c>
      <c r="N67" s="10">
        <v>1.621</v>
      </c>
      <c r="O67" s="10">
        <v>1.58</v>
      </c>
      <c r="P67" s="10">
        <v>1.8</v>
      </c>
      <c r="Q67" s="10">
        <v>1.825</v>
      </c>
      <c r="R67" s="10">
        <v>1.8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1.98</v>
      </c>
      <c r="F68" s="10">
        <v>1.95</v>
      </c>
      <c r="G68" s="10">
        <v>1.87</v>
      </c>
      <c r="H68" s="10">
        <v>1.93</v>
      </c>
      <c r="I68" s="10">
        <v>1.58</v>
      </c>
      <c r="J68" s="10">
        <v>1.2150000000000001</v>
      </c>
      <c r="K68" s="10">
        <v>1.68</v>
      </c>
      <c r="L68" s="10"/>
      <c r="M68" s="10">
        <v>1.62</v>
      </c>
      <c r="N68" s="10">
        <v>1.621</v>
      </c>
      <c r="O68" s="10">
        <v>1.58</v>
      </c>
      <c r="P68" s="10">
        <v>1.8</v>
      </c>
      <c r="Q68" s="10">
        <v>1.825</v>
      </c>
      <c r="R68" s="10">
        <v>1.8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37169</v>
      </c>
      <c r="D11" s="15">
        <f>EffDt</f>
        <v>37169</v>
      </c>
      <c r="E11" s="15">
        <f t="shared" ref="E11:Q11" si="0">EffDt</f>
        <v>37169</v>
      </c>
      <c r="F11" s="15">
        <f t="shared" si="0"/>
        <v>37169</v>
      </c>
      <c r="G11" s="15">
        <f t="shared" si="0"/>
        <v>37169</v>
      </c>
      <c r="H11" s="15">
        <f t="shared" si="0"/>
        <v>37169</v>
      </c>
      <c r="I11" s="15">
        <f t="shared" si="0"/>
        <v>37169</v>
      </c>
      <c r="J11" s="15">
        <f t="shared" si="0"/>
        <v>37169</v>
      </c>
      <c r="K11" s="23">
        <f t="shared" si="0"/>
        <v>37169</v>
      </c>
      <c r="L11" s="15">
        <f t="shared" si="0"/>
        <v>37169</v>
      </c>
      <c r="M11" s="15">
        <f t="shared" si="0"/>
        <v>37169</v>
      </c>
      <c r="N11" s="15">
        <f t="shared" si="0"/>
        <v>37169</v>
      </c>
      <c r="O11" s="15">
        <f t="shared" si="0"/>
        <v>37169</v>
      </c>
      <c r="P11" s="15">
        <f t="shared" si="0"/>
        <v>37169</v>
      </c>
      <c r="Q11" s="15">
        <f t="shared" si="0"/>
        <v>37169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147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2.2269999999999999</v>
      </c>
      <c r="D18" s="12">
        <v>0.01</v>
      </c>
      <c r="E18" s="12">
        <v>6.5000000000000002E-2</v>
      </c>
      <c r="F18" s="12">
        <v>-0.16500000000000001</v>
      </c>
      <c r="G18" s="12">
        <v>-3.5000000000000003E-2</v>
      </c>
      <c r="H18" s="12">
        <v>-0.39</v>
      </c>
      <c r="I18" s="12">
        <v>-0.14000000000000001</v>
      </c>
      <c r="J18" s="12">
        <v>-0.3</v>
      </c>
      <c r="K18" s="22">
        <v>-0.15</v>
      </c>
      <c r="L18" s="12">
        <v>-0.185</v>
      </c>
      <c r="M18" s="12">
        <v>-0.39701189681646998</v>
      </c>
      <c r="N18" s="12">
        <v>-0.43</v>
      </c>
      <c r="O18" s="12">
        <v>-0.14000000000000001</v>
      </c>
      <c r="P18" s="12">
        <v>-4.4999999999999998E-2</v>
      </c>
      <c r="Q18" s="12">
        <v>-0.185</v>
      </c>
    </row>
    <row r="19" spans="1:17" x14ac:dyDescent="0.2">
      <c r="A19" s="12">
        <v>4</v>
      </c>
      <c r="B19" s="13">
        <f t="shared" si="2"/>
        <v>37226</v>
      </c>
      <c r="C19" s="12">
        <v>2.617</v>
      </c>
      <c r="D19" s="12">
        <v>5.0000000000000001E-3</v>
      </c>
      <c r="E19" s="12">
        <v>0.21</v>
      </c>
      <c r="F19" s="12">
        <v>-0.03</v>
      </c>
      <c r="G19" s="12">
        <v>1.4999999999999999E-2</v>
      </c>
      <c r="H19" s="12">
        <v>-0.3</v>
      </c>
      <c r="I19" s="12">
        <v>-0.14000000000000001</v>
      </c>
      <c r="J19" s="12">
        <v>-0.22</v>
      </c>
      <c r="K19" s="22">
        <v>-0.14000000000000001</v>
      </c>
      <c r="L19" s="12">
        <v>0.15</v>
      </c>
      <c r="M19" s="12">
        <v>-0.41</v>
      </c>
      <c r="N19" s="12">
        <v>-0.36</v>
      </c>
      <c r="O19" s="12">
        <v>-0.14249999999999999</v>
      </c>
      <c r="P19" s="12">
        <v>9.9999990000000007E-3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2.83</v>
      </c>
      <c r="D20" s="12">
        <v>5.0000000000000001E-3</v>
      </c>
      <c r="E20" s="12">
        <v>0.22500000000000001</v>
      </c>
      <c r="F20" s="12">
        <v>-1.4999999999999999E-2</v>
      </c>
      <c r="G20" s="12">
        <v>0.02</v>
      </c>
      <c r="H20" s="12">
        <v>-0.3</v>
      </c>
      <c r="I20" s="12">
        <v>-0.13500000000000001</v>
      </c>
      <c r="J20" s="12">
        <v>-0.215</v>
      </c>
      <c r="K20" s="22">
        <v>-0.13500000000000001</v>
      </c>
      <c r="L20" s="12">
        <v>0.17499999999999999</v>
      </c>
      <c r="M20" s="12">
        <v>-0.44</v>
      </c>
      <c r="N20" s="12">
        <v>-0.36</v>
      </c>
      <c r="O20" s="12">
        <v>-0.14499999999999999</v>
      </c>
      <c r="P20" s="12">
        <v>2.5000000000000001E-2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2.8279999999999998</v>
      </c>
      <c r="D21" s="12">
        <v>5.0000000000000001E-3</v>
      </c>
      <c r="E21" s="12">
        <v>0.16</v>
      </c>
      <c r="F21" s="12">
        <v>-7.0000000000000007E-2</v>
      </c>
      <c r="G21" s="12">
        <v>-1.4999999999999999E-2</v>
      </c>
      <c r="H21" s="12">
        <v>-0.31</v>
      </c>
      <c r="I21" s="12">
        <v>-0.12</v>
      </c>
      <c r="J21" s="12">
        <v>-0.23499999999999999</v>
      </c>
      <c r="K21" s="22">
        <v>-0.125</v>
      </c>
      <c r="L21" s="12">
        <v>-0.13</v>
      </c>
      <c r="M21" s="12">
        <v>-0.46</v>
      </c>
      <c r="N21" s="12">
        <v>-0.37</v>
      </c>
      <c r="O21" s="12">
        <v>-0.13750000000000001</v>
      </c>
      <c r="P21" s="12">
        <v>-0.04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2.7829999999999999</v>
      </c>
      <c r="D22" s="12">
        <v>5.0000000000000001E-3</v>
      </c>
      <c r="E22" s="12">
        <v>8.5000000000000006E-2</v>
      </c>
      <c r="F22" s="12">
        <v>-0.09</v>
      </c>
      <c r="G22" s="12">
        <v>-4.4999999999999998E-2</v>
      </c>
      <c r="H22" s="12">
        <v>-0.375</v>
      </c>
      <c r="I22" s="12">
        <v>-0.11</v>
      </c>
      <c r="J22" s="12">
        <v>-0.26</v>
      </c>
      <c r="K22" s="22">
        <v>-0.12</v>
      </c>
      <c r="L22" s="12">
        <v>-0.37</v>
      </c>
      <c r="M22" s="12">
        <v>-0.48</v>
      </c>
      <c r="N22" s="12">
        <v>-0.435</v>
      </c>
      <c r="O22" s="12">
        <v>-0.13500000000000001</v>
      </c>
      <c r="P22" s="12">
        <v>-0.115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2.6960000000000002</v>
      </c>
      <c r="D23" s="12">
        <v>2.5000000000000001E-3</v>
      </c>
      <c r="E23" s="12">
        <v>0.05</v>
      </c>
      <c r="F23" s="12">
        <v>-0.185</v>
      </c>
      <c r="G23" s="12">
        <v>-0.04</v>
      </c>
      <c r="H23" s="12">
        <v>-0.55000000000000004</v>
      </c>
      <c r="I23" s="12">
        <v>-0.115</v>
      </c>
      <c r="J23" s="12">
        <v>-0.375</v>
      </c>
      <c r="K23" s="22">
        <v>-0.115</v>
      </c>
      <c r="L23" s="12">
        <v>-0.35</v>
      </c>
      <c r="M23" s="12">
        <v>-0.49</v>
      </c>
      <c r="N23" s="12">
        <v>-0.67500000000000004</v>
      </c>
      <c r="O23" s="12">
        <v>-0.14000000000000001</v>
      </c>
      <c r="P23" s="12">
        <v>-0.2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2.7210000000000001</v>
      </c>
      <c r="D24" s="12">
        <v>2.5000000000000001E-3</v>
      </c>
      <c r="E24" s="12">
        <v>9.5000000000000001E-2</v>
      </c>
      <c r="F24" s="12">
        <v>-0.185</v>
      </c>
      <c r="G24" s="12">
        <v>0.02</v>
      </c>
      <c r="H24" s="12">
        <v>-0.55000000000000004</v>
      </c>
      <c r="I24" s="12">
        <v>-0.115</v>
      </c>
      <c r="J24" s="12">
        <v>-0.375</v>
      </c>
      <c r="K24" s="22">
        <v>-0.105</v>
      </c>
      <c r="L24" s="12">
        <v>-0.35</v>
      </c>
      <c r="M24" s="12">
        <v>-0.49</v>
      </c>
      <c r="N24" s="12">
        <v>-0.67500000000000004</v>
      </c>
      <c r="O24" s="12">
        <v>-0.14000000000000001</v>
      </c>
      <c r="P24" s="12">
        <v>-0.155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2.766</v>
      </c>
      <c r="D25" s="12">
        <v>2.5000000000000001E-3</v>
      </c>
      <c r="E25" s="12">
        <v>9.5000000000000001E-2</v>
      </c>
      <c r="F25" s="12">
        <v>-0.185</v>
      </c>
      <c r="G25" s="12">
        <v>7.0000000000000007E-2</v>
      </c>
      <c r="H25" s="12">
        <v>-0.55000000000000004</v>
      </c>
      <c r="I25" s="12">
        <v>-0.115</v>
      </c>
      <c r="J25" s="12">
        <v>-0.375</v>
      </c>
      <c r="K25" s="22">
        <v>-8.7499999999999994E-2</v>
      </c>
      <c r="L25" s="12">
        <v>-0.35</v>
      </c>
      <c r="M25" s="12">
        <v>-0.49</v>
      </c>
      <c r="N25" s="12">
        <v>-0.67500000000000004</v>
      </c>
      <c r="O25" s="12">
        <v>-0.14000000000000001</v>
      </c>
      <c r="P25" s="12">
        <v>-0.155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2.8079999999999998</v>
      </c>
      <c r="D26" s="12">
        <v>2.5000000000000001E-3</v>
      </c>
      <c r="E26" s="12">
        <v>0.22500000000000001</v>
      </c>
      <c r="F26" s="12">
        <v>-2.5000000000000001E-2</v>
      </c>
      <c r="G26" s="12">
        <v>0.14499999999999999</v>
      </c>
      <c r="H26" s="12">
        <v>-0.55000000000000004</v>
      </c>
      <c r="I26" s="12">
        <v>-0.115</v>
      </c>
      <c r="J26" s="12">
        <v>-0.33500000000000002</v>
      </c>
      <c r="K26" s="22">
        <v>-7.7499999999999999E-2</v>
      </c>
      <c r="L26" s="12">
        <v>-0.35</v>
      </c>
      <c r="M26" s="12">
        <v>-0.49</v>
      </c>
      <c r="N26" s="12">
        <v>-0.67500000000000004</v>
      </c>
      <c r="O26" s="12">
        <v>-0.14000000000000001</v>
      </c>
      <c r="P26" s="12">
        <v>-2.5000000000000001E-2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2.8439999999999999</v>
      </c>
      <c r="D27" s="12">
        <v>2.5000000000000001E-3</v>
      </c>
      <c r="E27" s="12">
        <v>0.22500000000000001</v>
      </c>
      <c r="F27" s="12">
        <v>-2.5000000000000001E-2</v>
      </c>
      <c r="G27" s="12">
        <v>0.14499999999999999</v>
      </c>
      <c r="H27" s="12">
        <v>-0.55000000000000004</v>
      </c>
      <c r="I27" s="12">
        <v>-0.115</v>
      </c>
      <c r="J27" s="12">
        <v>-0.33500000000000002</v>
      </c>
      <c r="K27" s="22">
        <v>-6.7500000000000004E-2</v>
      </c>
      <c r="L27" s="12">
        <v>-0.35</v>
      </c>
      <c r="M27" s="12">
        <v>-0.49</v>
      </c>
      <c r="N27" s="12">
        <v>-0.67500000000000004</v>
      </c>
      <c r="O27" s="12">
        <v>-0.14000000000000001</v>
      </c>
      <c r="P27" s="12">
        <v>-2.5000000000000001E-2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2.843</v>
      </c>
      <c r="D28" s="12">
        <v>2.5000000000000001E-3</v>
      </c>
      <c r="E28" s="12">
        <v>0.19500000000000001</v>
      </c>
      <c r="F28" s="12">
        <v>-2.5000000000000001E-2</v>
      </c>
      <c r="G28" s="12">
        <v>0.14499999999999999</v>
      </c>
      <c r="H28" s="12">
        <v>-0.55000000000000004</v>
      </c>
      <c r="I28" s="12">
        <v>-0.115</v>
      </c>
      <c r="J28" s="12">
        <v>-0.33500000000000002</v>
      </c>
      <c r="K28" s="22">
        <v>-0.08</v>
      </c>
      <c r="L28" s="12">
        <v>-0.35</v>
      </c>
      <c r="M28" s="12">
        <v>-0.49</v>
      </c>
      <c r="N28" s="12">
        <v>-0.67500000000000004</v>
      </c>
      <c r="O28" s="12">
        <v>-0.14000000000000001</v>
      </c>
      <c r="P28" s="12">
        <v>-5.5E-2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2.8679999999999999</v>
      </c>
      <c r="D29" s="12">
        <v>2.5000000000000001E-3</v>
      </c>
      <c r="E29" s="12">
        <v>0.16500000000000001</v>
      </c>
      <c r="F29" s="12">
        <v>-0.1</v>
      </c>
      <c r="G29" s="12">
        <v>1.4999999999999999E-2</v>
      </c>
      <c r="H29" s="12">
        <v>-0.55000000000000004</v>
      </c>
      <c r="I29" s="12">
        <v>-0.115</v>
      </c>
      <c r="J29" s="12">
        <v>-0.36</v>
      </c>
      <c r="K29" s="22">
        <v>-0.12</v>
      </c>
      <c r="L29" s="12">
        <v>-0.35</v>
      </c>
      <c r="M29" s="12">
        <v>-0.49</v>
      </c>
      <c r="N29" s="12">
        <v>-0.67500000000000004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3.0649999999999999</v>
      </c>
      <c r="D30" s="12">
        <v>2.5000000000000001E-3</v>
      </c>
      <c r="E30" s="12">
        <v>0.35</v>
      </c>
      <c r="F30" s="12">
        <v>7.0000000000000007E-2</v>
      </c>
      <c r="G30" s="12">
        <v>0.105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-0.12</v>
      </c>
      <c r="M30" s="12">
        <v>-0.42</v>
      </c>
      <c r="N30" s="12">
        <v>-0.33</v>
      </c>
      <c r="O30" s="12">
        <v>-0.14000000000000001</v>
      </c>
      <c r="P30" s="12">
        <v>0.15</v>
      </c>
      <c r="Q30" s="12">
        <v>-0.1275</v>
      </c>
    </row>
    <row r="31" spans="1:17" x14ac:dyDescent="0.2">
      <c r="B31" s="13">
        <f t="shared" si="2"/>
        <v>37591</v>
      </c>
      <c r="C31" s="12">
        <v>3.2749999999999999</v>
      </c>
      <c r="D31" s="12">
        <v>2.5000000000000001E-3</v>
      </c>
      <c r="E31" s="12">
        <v>0.35</v>
      </c>
      <c r="F31" s="12">
        <v>7.0000000000000007E-2</v>
      </c>
      <c r="G31" s="12">
        <v>0.105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0.26</v>
      </c>
      <c r="M31" s="12">
        <v>-0.42</v>
      </c>
      <c r="N31" s="12">
        <v>-0.33</v>
      </c>
      <c r="O31" s="12">
        <v>-0.14249999999999999</v>
      </c>
      <c r="P31" s="12">
        <v>0.15</v>
      </c>
      <c r="Q31" s="12">
        <v>-0.1275</v>
      </c>
    </row>
    <row r="32" spans="1:17" x14ac:dyDescent="0.2">
      <c r="B32" s="13">
        <f t="shared" si="2"/>
        <v>37622</v>
      </c>
      <c r="C32" s="12">
        <v>3.395</v>
      </c>
      <c r="D32" s="12">
        <v>2.5000000000000001E-3</v>
      </c>
      <c r="E32" s="12">
        <v>0.3</v>
      </c>
      <c r="F32" s="12">
        <v>7.0000000000000007E-2</v>
      </c>
      <c r="G32" s="12">
        <v>0.08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0.28999999999999998</v>
      </c>
      <c r="M32" s="12">
        <v>-0.42</v>
      </c>
      <c r="N32" s="12">
        <v>-0.33</v>
      </c>
      <c r="O32" s="12">
        <v>-0.14499999999999999</v>
      </c>
      <c r="P32" s="12">
        <v>0.1</v>
      </c>
      <c r="Q32" s="12">
        <v>-0.1275</v>
      </c>
    </row>
    <row r="33" spans="2:17" x14ac:dyDescent="0.2">
      <c r="B33" s="13">
        <f t="shared" si="2"/>
        <v>37653</v>
      </c>
      <c r="C33" s="12">
        <v>3.3050000000000002</v>
      </c>
      <c r="D33" s="12">
        <v>2.5000000000000001E-3</v>
      </c>
      <c r="E33" s="12">
        <v>0.3</v>
      </c>
      <c r="F33" s="12">
        <v>7.0000000000000007E-2</v>
      </c>
      <c r="G33" s="12">
        <v>0.08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</v>
      </c>
      <c r="M33" s="12">
        <v>-0.42</v>
      </c>
      <c r="N33" s="12">
        <v>-0.33</v>
      </c>
      <c r="O33" s="12">
        <v>-0.13750000000000001</v>
      </c>
      <c r="P33" s="12">
        <v>0.1</v>
      </c>
      <c r="Q33" s="12">
        <v>-0.1275</v>
      </c>
    </row>
    <row r="34" spans="2:17" x14ac:dyDescent="0.2">
      <c r="B34" s="13">
        <f t="shared" si="2"/>
        <v>37681</v>
      </c>
      <c r="C34" s="12">
        <v>3.1949999999999998</v>
      </c>
      <c r="D34" s="12">
        <v>2.5000000000000001E-3</v>
      </c>
      <c r="E34" s="12">
        <v>0.3</v>
      </c>
      <c r="F34" s="12">
        <v>7.0000000000000007E-2</v>
      </c>
      <c r="G34" s="12">
        <v>0.08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-0.28999999999999998</v>
      </c>
      <c r="M34" s="12">
        <v>-0.42</v>
      </c>
      <c r="N34" s="12">
        <v>-0.33</v>
      </c>
      <c r="O34" s="12">
        <v>-0.13500000000000001</v>
      </c>
      <c r="P34" s="12">
        <v>0.1</v>
      </c>
      <c r="Q34" s="12">
        <v>-0.1275</v>
      </c>
    </row>
    <row r="35" spans="2:17" x14ac:dyDescent="0.2">
      <c r="B35" s="13">
        <f t="shared" si="2"/>
        <v>37712</v>
      </c>
      <c r="C35" s="12">
        <v>3.0550000000000002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-0.45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3.0649999999999999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-0.45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3.0950000000000002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-0.45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3.12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-0.45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3.1419999999999999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-0.45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3.1480000000000001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-0.45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3.1629999999999998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-0.45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3.3420000000000001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3.5150000000000001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3.57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3.4550000000000001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3.3130000000000002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3.1429999999999998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3.1379999999999999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3.17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3.2160000000000002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3.2490000000000001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3.2490000000000001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3.254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3.4119999999999999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3.6575000000000002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3.5425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3.4005000000000001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3.2305000000000001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3.2254999999999998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3.2574999999999998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3.3035000000000001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3.3365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3.3365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3.3414999999999999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3.4994999999999998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-0.40500000000000003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3.6675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-0.40500000000000003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-0.40500000000000003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3.6349999999999998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-0.40500000000000003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3.4929999999999999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-0.40500000000000003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3.323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3.3180000000000001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3.35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3.3959999999999999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3.4289999999999998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3.4289999999999998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3.4340000000000002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3.5920000000000001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-0.40500000000000003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3.76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-0.40500000000000003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3.8450000000000002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-0.40500000000000003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3.73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-0.40500000000000003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3.5880000000000001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-0.40500000000000003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3.4180000000000001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3.4129999999999998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3.4449999999999998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3.4910000000000001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3.524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3.524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3.5289999999999999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3.6869999999999998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-0.42499999999999999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3.855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-0.42499999999999999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3.9424999999999999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-0.42499999999999999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3.8275000000000001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-0.42499999999999999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3.6855000000000002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-0.42499999999999999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3.5154999999999998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-0.49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3.5105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-0.49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3.5425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-0.49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3.5884999999999998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-0.49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3.6215000000000002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-0.49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3.6215000000000002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-0.49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3.6265000000000001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-0.49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3.7845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-0.46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3.9525000000000001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-0.46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4.0425000000000004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-0.46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3.9275000000000002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-0.46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3.7854999999999999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-0.46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3.6154999999999999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-0.56999999999999995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3.6105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-0.56999999999999995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3.6425000000000001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-0.56999999999999995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3.6884999999999999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-0.56999999999999995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3.7214999999999998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-0.56999999999999995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3.7214999999999998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-0.56999999999999995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3.7265000000000001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-0.56999999999999995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3.8845000000000001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4.0525000000000002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4.1449999999999996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4.03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3.8879999999999999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3.718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3.7130000000000001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3.7450000000000001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3.7909999999999999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3.8239999999999998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3.8239999999999998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3.8290000000000002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3.9870000000000001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4.1550000000000002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4.1349999999999998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3.9929999999999999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3.823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3.8180000000000001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3.8959999999999999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3.9289999999999998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3.9289999999999998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3.9340000000000002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4.0919999999999996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4.3574999999999999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4.2424999999999997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4.1005000000000003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3.9304999999999999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3.9255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3.9575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4.0034999999999998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4.0365000000000002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4.0365000000000002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4.0415000000000001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4.1994999999999996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4.3674999999999997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4.4675000000000002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4.3525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4.2104999999999997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4.0404999999999998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4.0354999999999999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4.0674999999999999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4.1135000000000002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4.1464999999999996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4.1464999999999996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4.1515000000000004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4.3094999999999999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4.4775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4.58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4.4649999999999999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4.3230000000000004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4.1529999999999996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4.1479999999999997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4.226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4.2590000000000003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4.2590000000000003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4.2640000000000002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4.4219999999999997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4.59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4.6950000000000003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4.58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4.4379999999999997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4.2679999999999998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4.2629999999999999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4.2949999999999999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4.3410000000000002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4.3739999999999997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4.3739999999999997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4.3789999999999996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4.5369999999999999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4.7050000000000001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4.8125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4.6974999999999998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4.5555000000000003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4.3855000000000004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4.3804999999999996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4.4124999999999996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4.4584999999999999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4.4915000000000003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4.4915000000000003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4.4965000000000002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4.6544999999999996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4.8224999999999998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4.9325000000000001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4.8174999999999999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4.6755000000000004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4.5054999999999996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4.5004999999999997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4.5324999999999998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4.5785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4.6115000000000004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4.6115000000000004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4.6165000000000003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4.7744999999999997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4.9424999999999999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5.0549999999999997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4.9400000000000004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4.798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4.6280000000000001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4.6230000000000002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4.6550000000000002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4.7009999999999996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4.734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4.734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4.7389999999999999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4.8970000000000002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5.0650000000000004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5.18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5.0650000000000004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4.923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4.7530000000000001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4.7480000000000002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4.78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4.8259999999999996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4.859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4.859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4.8639999999999999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5.0220000000000002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5.19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5.3049999999999997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5.048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4.8780000000000001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4.8730000000000002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4.9050000000000002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4.9509999999999996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4.984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4.984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4.9889999999999999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5.1470000000000002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5.3150000000000004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5.43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5.3150000000000004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5.173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5.0030000000000001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4.9980000000000002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5.03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5.0759999999999996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5.109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5.109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5.1139999999999999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5.2720000000000002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5.44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5.5549999999999997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5.44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5.1280000000000001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5.1230000000000002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5.1550000000000002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5.2009999999999996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5.234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5.234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5.2389999999999999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5.3970000000000002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5.5650000000000004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5.5650000000000004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5.423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5.2530000000000001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5.2480000000000002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5.28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5.3259999999999996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5.359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5.359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5.3639999999999999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5.5220000000000002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5.8049999999999997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5.69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5.548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5.3780000000000001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5.3730000000000002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5.4050000000000002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5.4509999999999996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5.484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5.484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5.4889999999999999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5.6470000000000002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5.8150000000000004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148</v>
      </c>
      <c r="N1" s="139" t="s">
        <v>149</v>
      </c>
      <c r="O1" s="140"/>
      <c r="P1" s="141" t="s">
        <v>150</v>
      </c>
    </row>
    <row r="2" spans="1:140" ht="24" customHeight="1" x14ac:dyDescent="0.2">
      <c r="A2" s="143">
        <f>PrReportDate</f>
        <v>37165</v>
      </c>
      <c r="B2" s="140"/>
      <c r="P2" s="141" t="s">
        <v>151</v>
      </c>
      <c r="AC2" s="142"/>
      <c r="AD2" s="131"/>
      <c r="AE2" s="131"/>
    </row>
    <row r="3" spans="1:140" ht="12.75" hidden="1" customHeight="1" thickBot="1" x14ac:dyDescent="0.25">
      <c r="C3" s="131">
        <v>23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152</v>
      </c>
      <c r="B8" s="152"/>
      <c r="C8" s="153" t="s">
        <v>153</v>
      </c>
      <c r="D8" s="153" t="s">
        <v>154</v>
      </c>
      <c r="E8" s="153" t="s">
        <v>155</v>
      </c>
      <c r="F8" s="154" t="s">
        <v>156</v>
      </c>
      <c r="G8" s="155" t="s">
        <v>157</v>
      </c>
      <c r="H8" s="156">
        <f>AG7</f>
        <v>37257</v>
      </c>
      <c r="I8" s="156">
        <f>AH7</f>
        <v>37288</v>
      </c>
      <c r="J8" s="155" t="s">
        <v>158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159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160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161</v>
      </c>
      <c r="X8" s="153" t="s">
        <v>162</v>
      </c>
      <c r="Y8" s="154" t="s">
        <v>163</v>
      </c>
      <c r="Z8" s="154" t="s">
        <v>164</v>
      </c>
      <c r="AA8" s="154" t="s">
        <v>165</v>
      </c>
      <c r="AB8" s="153" t="s">
        <v>166</v>
      </c>
      <c r="AC8" s="155" t="s">
        <v>167</v>
      </c>
      <c r="AD8" s="155"/>
      <c r="AE8" s="155"/>
      <c r="AG8" s="159"/>
    </row>
    <row r="9" spans="1:140" ht="13.7" customHeight="1" x14ac:dyDescent="0.2">
      <c r="A9" s="160" t="s">
        <v>137</v>
      </c>
      <c r="B9" s="142" t="s">
        <v>168</v>
      </c>
      <c r="C9" s="134">
        <f>'[7]Power Desk Daily Price'!$AC9</f>
        <v>23.334782608695654</v>
      </c>
      <c r="D9" s="134">
        <f ca="1">IF(ISERROR((AVERAGE(OFFSET('[7]Curve Summary'!$D$6,24,0,3,1))*3+ 22* '[7]Curve Summary Backup'!$D$38)/25), '[7]Curve Summary Backup'!$D$38,(AVERAGE(OFFSET('[7]Curve Summary'!$D$6,24,0,3,1))*3+ 22* '[7]Curve Summary Backup'!$D$38)/25)</f>
        <v>27.75</v>
      </c>
      <c r="E9" s="134">
        <f>VLOOKUP(E$7,'[7]Curve Summary'!$A$7:$AG$54,4)</f>
        <v>34.85</v>
      </c>
      <c r="F9" s="161">
        <f t="shared" ref="F9:F15" ca="1" si="0">(C9*C$5+D9*D$5+E9*E$5)/(SUM(C$5:E$5))</f>
        <v>28.718514492753624</v>
      </c>
      <c r="G9" s="134">
        <f t="shared" ref="G9:G15" si="1">AVERAGE(H9:I9)</f>
        <v>33.25</v>
      </c>
      <c r="H9" s="134">
        <f t="shared" ref="H9:I15" si="2">AG9</f>
        <v>34.25</v>
      </c>
      <c r="I9" s="134">
        <f t="shared" si="2"/>
        <v>32.25</v>
      </c>
      <c r="J9" s="134">
        <f t="shared" ref="J9:J15" si="3">AVERAGE(K9:L9)</f>
        <v>28.125</v>
      </c>
      <c r="K9" s="134">
        <f t="shared" ref="K9:N15" si="4">AI9</f>
        <v>28.25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45.25</v>
      </c>
      <c r="P9" s="132">
        <f t="shared" ref="P9:R15" si="6">AM9</f>
        <v>41</v>
      </c>
      <c r="Q9" s="134">
        <f t="shared" si="6"/>
        <v>49.5</v>
      </c>
      <c r="R9" s="134">
        <f t="shared" si="6"/>
        <v>41</v>
      </c>
      <c r="S9" s="134">
        <f t="shared" ref="S9:S15" si="7">AVERAGE(T9:V9)</f>
        <v>34.5</v>
      </c>
      <c r="T9" s="134">
        <f t="shared" ref="T9:V15" si="8">AP9</f>
        <v>35.5</v>
      </c>
      <c r="U9" s="134">
        <f t="shared" si="8"/>
        <v>33</v>
      </c>
      <c r="V9" s="134">
        <f t="shared" si="8"/>
        <v>35</v>
      </c>
      <c r="W9" s="161">
        <f>SUM(AG28:AR28)/SUM($AG$5:$AR$5)</f>
        <v>34.426470588235297</v>
      </c>
      <c r="X9" s="134">
        <f>SUM(AS28:BD28)/SUM($AS$5:$BD$5)</f>
        <v>36.290196078431372</v>
      </c>
      <c r="Y9" s="134">
        <f>SUM(BE28:BR28)/SUM($BE$5:$BR$5)</f>
        <v>35.842953020134225</v>
      </c>
      <c r="Z9" s="134">
        <f>SUM(BQ28:CB28)/SUM($BQ$5:$CB$5)</f>
        <v>36.01956862745098</v>
      </c>
      <c r="AA9" s="134">
        <f t="shared" ref="AA9:AA15" si="9">SUM(CC28:DX28)/SUM($CC$5:$DX$5)</f>
        <v>36.822705882352935</v>
      </c>
      <c r="AB9" s="135">
        <f t="shared" ref="AB9:AB15" si="10">SUM(DY28:EJ28)/SUM($DY$5:$EJ$5)</f>
        <v>38.009296874999997</v>
      </c>
      <c r="AC9" s="162">
        <f t="shared" ref="AC9:AC15" ca="1" si="11">(C9*C$5+D9*D$5+E9*E$5+SUM(AG28:EJ28))/(SUM(C$5:E$5)+SUM($AG$5:$EJ$5))</f>
        <v>36.226285356049715</v>
      </c>
      <c r="AD9" s="163"/>
      <c r="AE9" s="163"/>
      <c r="AF9" s="164"/>
      <c r="AG9" s="132">
        <f>VLOOKUP(AG$7,'[7]Curve Summary'!$A$7:$AG$161,4)</f>
        <v>34.25</v>
      </c>
      <c r="AH9" s="132">
        <f>VLOOKUP(AH$7,'[7]Curve Summary'!$A$7:$AG$161,4)</f>
        <v>32.25</v>
      </c>
      <c r="AI9" s="132">
        <f>VLOOKUP(AI$7,'[7]Curve Summary'!$A$7:$AG$161,4)</f>
        <v>28.25</v>
      </c>
      <c r="AJ9" s="132">
        <f>VLOOKUP(AJ$7,'[7]Curve Summary'!$A$7:$AG$161,4)</f>
        <v>28</v>
      </c>
      <c r="AK9" s="132">
        <f>VLOOKUP(AK$7,'[7]Curve Summary'!$A$7:$AG$161,4)</f>
        <v>26.75</v>
      </c>
      <c r="AL9" s="132">
        <f>VLOOKUP(AL$7,'[7]Curve Summary'!$A$7:$AG$161,4)</f>
        <v>28</v>
      </c>
      <c r="AM9" s="132">
        <f>VLOOKUP(AM$7,'[7]Curve Summary'!$A$7:$AG$161,4)</f>
        <v>41</v>
      </c>
      <c r="AN9" s="132">
        <f>VLOOKUP(AN$7,'[7]Curve Summary'!$A$7:$AG$161,4)</f>
        <v>49.5</v>
      </c>
      <c r="AO9" s="132">
        <f>VLOOKUP(AO$7,'[7]Curve Summary'!$A$7:$AG$161,4)</f>
        <v>41</v>
      </c>
      <c r="AP9" s="132">
        <f>VLOOKUP(AP$7,'[7]Curve Summary'!$A$7:$AG$161,4)</f>
        <v>35.5</v>
      </c>
      <c r="AQ9" s="132">
        <f>VLOOKUP(AQ$7,'[7]Curve Summary'!$A$7:$AG$161,4)</f>
        <v>33</v>
      </c>
      <c r="AR9" s="132">
        <f>VLOOKUP(AR$7,'[7]Curve Summary'!$A$7:$AG$161,4)</f>
        <v>35</v>
      </c>
      <c r="AS9" s="132">
        <f>VLOOKUP(AS$7,'[7]Curve Summary'!$A$7:$AG$161,4)</f>
        <v>38</v>
      </c>
      <c r="AT9" s="132">
        <f>VLOOKUP(AT$7,'[7]Curve Summary'!$A$7:$AG$161,4)</f>
        <v>35.5</v>
      </c>
      <c r="AU9" s="132">
        <f>VLOOKUP(AU$7,'[7]Curve Summary'!$A$7:$AG$161,4)</f>
        <v>31</v>
      </c>
      <c r="AV9" s="132">
        <f>VLOOKUP(AV$7,'[7]Curve Summary'!$A$7:$AG$161,4)</f>
        <v>29.5</v>
      </c>
      <c r="AW9" s="132">
        <f>VLOOKUP(AW$7,'[7]Curve Summary'!$A$7:$AG$161,4)</f>
        <v>25</v>
      </c>
      <c r="AX9" s="132">
        <f>VLOOKUP(AX$7,'[7]Curve Summary'!$A$7:$AG$161,4)</f>
        <v>26</v>
      </c>
      <c r="AY9" s="132">
        <f>VLOOKUP(AY$7,'[7]Curve Summary'!$A$7:$AG$161,4)</f>
        <v>46</v>
      </c>
      <c r="AZ9" s="132">
        <f>VLOOKUP(AZ$7,'[7]Curve Summary'!$A$7:$AG$161,4)</f>
        <v>54</v>
      </c>
      <c r="BA9" s="132">
        <f>VLOOKUP(BA$7,'[7]Curve Summary'!$A$7:$AG$161,4)</f>
        <v>43</v>
      </c>
      <c r="BB9" s="132">
        <f>VLOOKUP(BB$7,'[7]Curve Summary'!$A$7:$AG$161,4)</f>
        <v>36</v>
      </c>
      <c r="BC9" s="132">
        <f>VLOOKUP(BC$7,'[7]Curve Summary'!$A$7:$AG$161,4)</f>
        <v>34</v>
      </c>
      <c r="BD9" s="132">
        <f>VLOOKUP(BD$7,'[7]Curve Summary'!$A$7:$AG$161,4)</f>
        <v>37</v>
      </c>
      <c r="BE9" s="132">
        <f>VLOOKUP(BE$7,'[7]Curve Summary'!$A$7:$AG$161,4)</f>
        <v>37.159999999999997</v>
      </c>
      <c r="BF9" s="132">
        <f>VLOOKUP(BF$7,'[7]Curve Summary'!$A$7:$AG$161,4)</f>
        <v>35.08</v>
      </c>
      <c r="BG9" s="132">
        <f>VLOOKUP(BG$7,'[7]Curve Summary'!$A$7:$AG$161,4)</f>
        <v>31.32</v>
      </c>
      <c r="BH9" s="132">
        <f>VLOOKUP(BH$7,'[7]Curve Summary'!$A$7:$AG$161,4)</f>
        <v>30.07</v>
      </c>
      <c r="BI9" s="132">
        <f>VLOOKUP(BI$7,'[7]Curve Summary'!$A$7:$AG$161,4)</f>
        <v>26.31</v>
      </c>
      <c r="BJ9" s="132">
        <f>VLOOKUP(BJ$7,'[7]Curve Summary'!$A$7:$AG$161,4)</f>
        <v>27.15</v>
      </c>
      <c r="BK9" s="132">
        <f>VLOOKUP(BK$7,'[7]Curve Summary'!$A$7:$AG$161,4)</f>
        <v>43.93</v>
      </c>
      <c r="BL9" s="132">
        <f>VLOOKUP(BL$7,'[7]Curve Summary'!$A$7:$AG$161,4)</f>
        <v>50.65</v>
      </c>
      <c r="BM9" s="132">
        <f>VLOOKUP(BM$7,'[7]Curve Summary'!$A$7:$AG$161,4)</f>
        <v>41.44</v>
      </c>
      <c r="BN9" s="132">
        <f>VLOOKUP(BN$7,'[7]Curve Summary'!$A$7:$AG$161,4)</f>
        <v>35.57</v>
      </c>
      <c r="BO9" s="132">
        <f>VLOOKUP(BO$7,'[7]Curve Summary'!$A$7:$AG$161,4)</f>
        <v>33.9</v>
      </c>
      <c r="BP9" s="132">
        <f>VLOOKUP(BP$7,'[7]Curve Summary'!$A$7:$AG$161,4)</f>
        <v>36.43</v>
      </c>
      <c r="BQ9" s="132">
        <f>VLOOKUP(BQ$7,'[7]Curve Summary'!$A$7:$AG$161,4)</f>
        <v>37.21</v>
      </c>
      <c r="BR9" s="132">
        <f>VLOOKUP(BR$7,'[7]Curve Summary'!$A$7:$AG$161,4)</f>
        <v>35.43</v>
      </c>
      <c r="BS9" s="132">
        <f>VLOOKUP(BS$7,'[7]Curve Summary'!$A$7:$AG$161,4)</f>
        <v>32.21</v>
      </c>
      <c r="BT9" s="132">
        <f>VLOOKUP(BT$7,'[7]Curve Summary'!$A$7:$AG$161,4)</f>
        <v>31.14</v>
      </c>
      <c r="BU9" s="132">
        <f>VLOOKUP(BU$7,'[7]Curve Summary'!$A$7:$AG$161,4)</f>
        <v>27.92</v>
      </c>
      <c r="BV9" s="132">
        <f>VLOOKUP(BV$7,'[7]Curve Summary'!$A$7:$AG$161,4)</f>
        <v>28.64</v>
      </c>
      <c r="BW9" s="132">
        <f>VLOOKUP(BW$7,'[7]Curve Summary'!$A$7:$AG$161,4)</f>
        <v>43</v>
      </c>
      <c r="BX9" s="132">
        <f>VLOOKUP(BX$7,'[7]Curve Summary'!$A$7:$AG$161,4)</f>
        <v>48.76</v>
      </c>
      <c r="BY9" s="132">
        <f>VLOOKUP(BY$7,'[7]Curve Summary'!$A$7:$AG$161,4)</f>
        <v>40.869999999999997</v>
      </c>
      <c r="BZ9" s="132">
        <f>VLOOKUP(BZ$7,'[7]Curve Summary'!$A$7:$AG$161,4)</f>
        <v>35.85</v>
      </c>
      <c r="CA9" s="132">
        <f>VLOOKUP(CA$7,'[7]Curve Summary'!$A$7:$AG$161,4)</f>
        <v>34.42</v>
      </c>
      <c r="CB9" s="132">
        <f>VLOOKUP(CB$7,'[7]Curve Summary'!$A$7:$AG$161,4)</f>
        <v>36.590000000000003</v>
      </c>
      <c r="CC9" s="132">
        <f>VLOOKUP(CC$7,'[7]Curve Summary'!$A$7:$AG$161,4)</f>
        <v>37.340000000000003</v>
      </c>
      <c r="CD9" s="132">
        <f>VLOOKUP(CD$7,'[7]Curve Summary'!$A$7:$AG$161,4)</f>
        <v>35.729999999999997</v>
      </c>
      <c r="CE9" s="132">
        <f>VLOOKUP(CE$7,'[7]Curve Summary'!$A$7:$AG$161,4)</f>
        <v>32.81</v>
      </c>
      <c r="CF9" s="132">
        <f>VLOOKUP(CF$7,'[7]Curve Summary'!$A$7:$AG$161,4)</f>
        <v>31.84</v>
      </c>
      <c r="CG9" s="132">
        <f>VLOOKUP(CG$7,'[7]Curve Summary'!$A$7:$AG$161,4)</f>
        <v>28.93</v>
      </c>
      <c r="CH9" s="132">
        <f>VLOOKUP(CH$7,'[7]Curve Summary'!$A$7:$AG$161,4)</f>
        <v>29.58</v>
      </c>
      <c r="CI9" s="132">
        <f>VLOOKUP(CI$7,'[7]Curve Summary'!$A$7:$AG$161,4)</f>
        <v>42.6</v>
      </c>
      <c r="CJ9" s="132">
        <f>VLOOKUP(CJ$7,'[7]Curve Summary'!$A$7:$AG$161,4)</f>
        <v>47.81</v>
      </c>
      <c r="CK9" s="132">
        <f>VLOOKUP(CK$7,'[7]Curve Summary'!$A$7:$AG$161,4)</f>
        <v>40.659999999999997</v>
      </c>
      <c r="CL9" s="132">
        <f>VLOOKUP(CL$7,'[7]Curve Summary'!$A$7:$AG$161,4)</f>
        <v>36.119999999999997</v>
      </c>
      <c r="CM9" s="132">
        <f>VLOOKUP(CM$7,'[7]Curve Summary'!$A$7:$AG$161,4)</f>
        <v>34.82</v>
      </c>
      <c r="CN9" s="132">
        <f>VLOOKUP(CN$7,'[7]Curve Summary'!$A$7:$AG$161,4)</f>
        <v>36.78</v>
      </c>
      <c r="CO9" s="132">
        <f>VLOOKUP(CO$7,'[7]Curve Summary'!$A$7:$AG$161,4)</f>
        <v>37.47</v>
      </c>
      <c r="CP9" s="132">
        <f>VLOOKUP(CP$7,'[7]Curve Summary'!$A$7:$AG$161,4)</f>
        <v>36.01</v>
      </c>
      <c r="CQ9" s="132">
        <f>VLOOKUP(CQ$7,'[7]Curve Summary'!$A$7:$AG$161,4)</f>
        <v>33.369999999999997</v>
      </c>
      <c r="CR9" s="132">
        <f>VLOOKUP(CR$7,'[7]Curve Summary'!$A$7:$AG$161,4)</f>
        <v>32.5</v>
      </c>
      <c r="CS9" s="132">
        <f>VLOOKUP(CS$7,'[7]Curve Summary'!$A$7:$AG$161,4)</f>
        <v>29.86</v>
      </c>
      <c r="CT9" s="132">
        <f>VLOOKUP(CT$7,'[7]Curve Summary'!$A$7:$AG$161,4)</f>
        <v>30.46</v>
      </c>
      <c r="CU9" s="132">
        <f>VLOOKUP(CU$7,'[7]Curve Summary'!$A$7:$AG$161,4)</f>
        <v>42.25</v>
      </c>
      <c r="CV9" s="132">
        <f>VLOOKUP(CV$7,'[7]Curve Summary'!$A$7:$AG$161,4)</f>
        <v>46.99</v>
      </c>
      <c r="CW9" s="132">
        <f>VLOOKUP(CW$7,'[7]Curve Summary'!$A$7:$AG$161,4)</f>
        <v>40.51</v>
      </c>
      <c r="CX9" s="132">
        <f>VLOOKUP(CX$7,'[7]Curve Summary'!$A$7:$AG$161,4)</f>
        <v>36.39</v>
      </c>
      <c r="CY9" s="132">
        <f>VLOOKUP(CY$7,'[7]Curve Summary'!$A$7:$AG$161,4)</f>
        <v>35.22</v>
      </c>
      <c r="CZ9" s="132">
        <f>VLOOKUP(CZ$7,'[7]Curve Summary'!$A$7:$AG$161,4)</f>
        <v>37.01</v>
      </c>
      <c r="DA9" s="132">
        <f>VLOOKUP(DA$7,'[7]Curve Summary'!$A$7:$AG$161,4)</f>
        <v>37.9</v>
      </c>
      <c r="DB9" s="132">
        <f>VLOOKUP(DB$7,'[7]Curve Summary'!$A$7:$AG$161,4)</f>
        <v>36.54</v>
      </c>
      <c r="DC9" s="132">
        <f>VLOOKUP(DC$7,'[7]Curve Summary'!$A$7:$AG$161,4)</f>
        <v>34.08</v>
      </c>
      <c r="DD9" s="132">
        <f>VLOOKUP(DD$7,'[7]Curve Summary'!$A$7:$AG$161,4)</f>
        <v>33.270000000000003</v>
      </c>
      <c r="DE9" s="132">
        <f>VLOOKUP(DE$7,'[7]Curve Summary'!$A$7:$AG$161,4)</f>
        <v>30.81</v>
      </c>
      <c r="DF9" s="132">
        <f>VLOOKUP(DF$7,'[7]Curve Summary'!$A$7:$AG$161,4)</f>
        <v>31.37</v>
      </c>
      <c r="DG9" s="132">
        <f>VLOOKUP(DG$7,'[7]Curve Summary'!$A$7:$AG$161,4)</f>
        <v>42.37</v>
      </c>
      <c r="DH9" s="132">
        <f>VLOOKUP(DH$7,'[7]Curve Summary'!$A$7:$AG$161,4)</f>
        <v>46.78</v>
      </c>
      <c r="DI9" s="132">
        <f>VLOOKUP(DI$7,'[7]Curve Summary'!$A$7:$AG$161,4)</f>
        <v>40.74</v>
      </c>
      <c r="DJ9" s="132">
        <f>VLOOKUP(DJ$7,'[7]Curve Summary'!$A$7:$AG$161,4)</f>
        <v>36.9</v>
      </c>
      <c r="DK9" s="132">
        <f>VLOOKUP(DK$7,'[7]Curve Summary'!$A$7:$AG$161,4)</f>
        <v>35.81</v>
      </c>
      <c r="DL9" s="132">
        <f>VLOOKUP(DL$7,'[7]Curve Summary'!$A$7:$AG$161,4)</f>
        <v>37.47</v>
      </c>
      <c r="DM9" s="132">
        <f>VLOOKUP(DM$7,'[7]Curve Summary'!$A$7:$AG$161,4)</f>
        <v>38.340000000000003</v>
      </c>
      <c r="DN9" s="132">
        <f>VLOOKUP(DN$7,'[7]Curve Summary'!$A$7:$AG$161,4)</f>
        <v>37.07</v>
      </c>
      <c r="DO9" s="132">
        <f>VLOOKUP(DO$7,'[7]Curve Summary'!$A$7:$AG$161,4)</f>
        <v>34.78</v>
      </c>
      <c r="DP9" s="132">
        <f>VLOOKUP(DP$7,'[7]Curve Summary'!$A$7:$AG$161,4)</f>
        <v>34.020000000000003</v>
      </c>
      <c r="DQ9" s="132">
        <f>VLOOKUP(DQ$7,'[7]Curve Summary'!$A$7:$AG$161,4)</f>
        <v>31.73</v>
      </c>
      <c r="DR9" s="132">
        <f>VLOOKUP(DR$7,'[7]Curve Summary'!$A$7:$AG$161,4)</f>
        <v>32.25</v>
      </c>
      <c r="DS9" s="132">
        <f>VLOOKUP(DS$7,'[7]Curve Summary'!$A$7:$AG$161,4)</f>
        <v>42.51</v>
      </c>
      <c r="DT9" s="132">
        <f>VLOOKUP(DT$7,'[7]Curve Summary'!$A$7:$AG$161,4)</f>
        <v>46.62</v>
      </c>
      <c r="DU9" s="132">
        <f>VLOOKUP(DU$7,'[7]Curve Summary'!$A$7:$AG$161,4)</f>
        <v>40.99</v>
      </c>
      <c r="DV9" s="132">
        <f>VLOOKUP(DV$7,'[7]Curve Summary'!$A$7:$AG$161,4)</f>
        <v>37.409999999999997</v>
      </c>
      <c r="DW9" s="132">
        <f>VLOOKUP(DW$7,'[7]Curve Summary'!$A$7:$AG$161,4)</f>
        <v>36.4</v>
      </c>
      <c r="DX9" s="132">
        <f>VLOOKUP(DX$7,'[7]Curve Summary'!$A$7:$AG$161,4)</f>
        <v>37.950000000000003</v>
      </c>
      <c r="DY9" s="132">
        <f>VLOOKUP(DY$7,'[7]Curve Summary'!$A$7:$AG$161,4)</f>
        <v>38.78</v>
      </c>
      <c r="DZ9" s="132">
        <f>VLOOKUP(DZ$7,'[7]Curve Summary'!$A$7:$AG$161,4)</f>
        <v>37.6</v>
      </c>
      <c r="EA9" s="132">
        <f>VLOOKUP(EA$7,'[7]Curve Summary'!$A$7:$AG$161,4)</f>
        <v>35.46</v>
      </c>
      <c r="EB9" s="132">
        <f>VLOOKUP(EB$7,'[7]Curve Summary'!$A$7:$AG$161,4)</f>
        <v>34.76</v>
      </c>
      <c r="EC9" s="132">
        <f>VLOOKUP(EC$7,'[7]Curve Summary'!$A$7:$AG$161,4)</f>
        <v>32.619999999999997</v>
      </c>
      <c r="ED9" s="132">
        <f>VLOOKUP(ED$7,'[7]Curve Summary'!$A$7:$AG$161,4)</f>
        <v>33.1</v>
      </c>
      <c r="EE9" s="132">
        <f>VLOOKUP(EE$7,'[7]Curve Summary'!$A$7:$AG$161,4)</f>
        <v>42.67</v>
      </c>
      <c r="EF9" s="132">
        <f>VLOOKUP(EF$7,'[7]Curve Summary'!$A$7:$AG$161,4)</f>
        <v>46.5</v>
      </c>
      <c r="EG9" s="132">
        <f>VLOOKUP(EG$7,'[7]Curve Summary'!$A$7:$AG$161,4)</f>
        <v>41.26</v>
      </c>
      <c r="EH9" s="132">
        <f>VLOOKUP(EH$7,'[7]Curve Summary'!$A$7:$AG$161,4)</f>
        <v>37.92</v>
      </c>
      <c r="EI9" s="132">
        <f>VLOOKUP(EI$7,'[7]Curve Summary'!$A$7:$AG$161,4)</f>
        <v>36.97</v>
      </c>
      <c r="EJ9" s="132">
        <f>VLOOKUP(EJ$7,'[7]Curve Summary'!$A$7:$AG$161,4)</f>
        <v>38.42</v>
      </c>
    </row>
    <row r="10" spans="1:140" ht="13.7" customHeight="1" x14ac:dyDescent="0.2">
      <c r="A10" s="165" t="s">
        <v>138</v>
      </c>
      <c r="B10" s="166" t="s">
        <v>169</v>
      </c>
      <c r="C10" s="132">
        <f>'[7]Power Desk Daily Price'!$AC10</f>
        <v>24.847826086956523</v>
      </c>
      <c r="D10" s="132">
        <f ca="1">IF(ISERROR((AVERAGE(OFFSET('[7]Curve Summary'!$C$6,24,0,3,1))*3+ 22* '[7]Curve Summary Backup'!$C$38)/25), '[7]Curve Summary Backup'!$C$38,(AVERAGE(OFFSET('[7]Curve Summary'!$C$6,24,0,3,1))*3+ 22* '[7]Curve Summary Backup'!$C$38)/25)</f>
        <v>28.5</v>
      </c>
      <c r="E10" s="132">
        <f>VLOOKUP(E$7,'[7]Curve Summary'!$A$7:$AG$55,3)</f>
        <v>35.1</v>
      </c>
      <c r="F10" s="167">
        <f t="shared" ca="1" si="0"/>
        <v>29.543478260869566</v>
      </c>
      <c r="G10" s="132">
        <f t="shared" si="1"/>
        <v>33.075000000000003</v>
      </c>
      <c r="H10" s="132">
        <f t="shared" si="2"/>
        <v>34</v>
      </c>
      <c r="I10" s="132">
        <f t="shared" si="2"/>
        <v>32.15</v>
      </c>
      <c r="J10" s="132">
        <f t="shared" si="3"/>
        <v>29.125</v>
      </c>
      <c r="K10" s="132">
        <f t="shared" si="4"/>
        <v>28.25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48</v>
      </c>
      <c r="P10" s="132">
        <f t="shared" si="6"/>
        <v>44</v>
      </c>
      <c r="Q10" s="132">
        <f t="shared" si="6"/>
        <v>52</v>
      </c>
      <c r="R10" s="132">
        <f t="shared" si="6"/>
        <v>44.5</v>
      </c>
      <c r="S10" s="132">
        <f t="shared" si="7"/>
        <v>33.416666666666664</v>
      </c>
      <c r="T10" s="132">
        <f t="shared" si="8"/>
        <v>34.25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35.456862745098036</v>
      </c>
      <c r="X10" s="132">
        <f t="shared" ref="X10:X15" si="13">SUM(AS29:BD29)/SUM($AS$5:$BD$5)</f>
        <v>37.758823529411764</v>
      </c>
      <c r="Y10" s="132">
        <f t="shared" ref="Y10:Y15" si="14">SUM(BE29:BR29)/SUM($BE$5:$BR$5)</f>
        <v>37.303758389261738</v>
      </c>
      <c r="Z10" s="132">
        <f t="shared" ref="Z10:Z15" si="15">SUM(BQ29:CB29)/SUM($BQ$5:$CB$5)</f>
        <v>37.738117647058829</v>
      </c>
      <c r="AA10" s="132">
        <f t="shared" si="9"/>
        <v>39.926627450980391</v>
      </c>
      <c r="AB10" s="133">
        <f t="shared" si="10"/>
        <v>42.474062500000002</v>
      </c>
      <c r="AC10" s="168">
        <f t="shared" ca="1" si="11"/>
        <v>38.716852712320687</v>
      </c>
      <c r="AD10" s="163"/>
      <c r="AE10" s="163"/>
      <c r="AF10" s="164"/>
      <c r="AG10" s="169">
        <f>VLOOKUP(AG$7,'[7]Curve Summary'!$A$8:$AG$161,3)</f>
        <v>34</v>
      </c>
      <c r="AH10" s="169">
        <f>VLOOKUP(AH$7,'[7]Curve Summary'!$A$8:$AG$161,3)</f>
        <v>32.15</v>
      </c>
      <c r="AI10" s="169">
        <f>VLOOKUP(AI$7,'[7]Curve Summary'!$A$8:$AG$161,3)</f>
        <v>28.25</v>
      </c>
      <c r="AJ10" s="169">
        <f>VLOOKUP(AJ$7,'[7]Curve Summary'!$A$8:$AG$161,3)</f>
        <v>30</v>
      </c>
      <c r="AK10" s="169">
        <f>VLOOKUP(AK$7,'[7]Curve Summary'!$A$8:$AG$161,3)</f>
        <v>29.25</v>
      </c>
      <c r="AL10" s="169">
        <f>VLOOKUP(AL$7,'[7]Curve Summary'!$A$8:$AG$161,3)</f>
        <v>30.5</v>
      </c>
      <c r="AM10" s="169">
        <f>VLOOKUP(AM$7,'[7]Curve Summary'!$A$8:$AG$161,3)</f>
        <v>44</v>
      </c>
      <c r="AN10" s="169">
        <f>VLOOKUP(AN$7,'[7]Curve Summary'!$A$8:$AG$161,3)</f>
        <v>52</v>
      </c>
      <c r="AO10" s="169">
        <f>VLOOKUP(AO$7,'[7]Curve Summary'!$A$8:$AG$161,3)</f>
        <v>44.5</v>
      </c>
      <c r="AP10" s="169">
        <f>VLOOKUP(AP$7,'[7]Curve Summary'!$A$8:$AG$161,3)</f>
        <v>34.25</v>
      </c>
      <c r="AQ10" s="169">
        <f>VLOOKUP(AQ$7,'[7]Curve Summary'!$A$8:$AG$161,3)</f>
        <v>32</v>
      </c>
      <c r="AR10" s="169">
        <f>VLOOKUP(AR$7,'[7]Curve Summary'!$A$8:$AG$161,3)</f>
        <v>34</v>
      </c>
      <c r="AS10" s="169">
        <f>VLOOKUP(AS$7,'[7]Curve Summary'!$A$8:$AG$161,3)</f>
        <v>37</v>
      </c>
      <c r="AT10" s="169">
        <f>VLOOKUP(AT$7,'[7]Curve Summary'!$A$8:$AG$161,3)</f>
        <v>34.5</v>
      </c>
      <c r="AU10" s="169">
        <f>VLOOKUP(AU$7,'[7]Curve Summary'!$A$8:$AG$161,3)</f>
        <v>31</v>
      </c>
      <c r="AV10" s="169">
        <f>VLOOKUP(AV$7,'[7]Curve Summary'!$A$8:$AG$161,3)</f>
        <v>32.5</v>
      </c>
      <c r="AW10" s="169">
        <f>VLOOKUP(AW$7,'[7]Curve Summary'!$A$8:$AG$161,3)</f>
        <v>28.25</v>
      </c>
      <c r="AX10" s="169">
        <f>VLOOKUP(AX$7,'[7]Curve Summary'!$A$8:$AG$161,3)</f>
        <v>29.25</v>
      </c>
      <c r="AY10" s="169">
        <f>VLOOKUP(AY$7,'[7]Curve Summary'!$A$8:$AG$161,3)</f>
        <v>50.5</v>
      </c>
      <c r="AZ10" s="169">
        <f>VLOOKUP(AZ$7,'[7]Curve Summary'!$A$8:$AG$161,3)</f>
        <v>57.5</v>
      </c>
      <c r="BA10" s="169">
        <f>VLOOKUP(BA$7,'[7]Curve Summary'!$A$8:$AG$161,3)</f>
        <v>46.5</v>
      </c>
      <c r="BB10" s="169">
        <f>VLOOKUP(BB$7,'[7]Curve Summary'!$A$8:$AG$161,3)</f>
        <v>35.5</v>
      </c>
      <c r="BC10" s="169">
        <f>VLOOKUP(BC$7,'[7]Curve Summary'!$A$8:$AG$161,3)</f>
        <v>33.5</v>
      </c>
      <c r="BD10" s="169">
        <f>VLOOKUP(BD$7,'[7]Curve Summary'!$A$8:$AG$161,3)</f>
        <v>36.5</v>
      </c>
      <c r="BE10" s="169">
        <f>VLOOKUP(BE$7,'[7]Curve Summary'!$A$8:$AG$161,3)</f>
        <v>36.83</v>
      </c>
      <c r="BF10" s="169">
        <f>VLOOKUP(BF$7,'[7]Curve Summary'!$A$8:$AG$161,3)</f>
        <v>34.72</v>
      </c>
      <c r="BG10" s="169">
        <f>VLOOKUP(BG$7,'[7]Curve Summary'!$A$8:$AG$161,3)</f>
        <v>31.78</v>
      </c>
      <c r="BH10" s="169">
        <f>VLOOKUP(BH$7,'[7]Curve Summary'!$A$8:$AG$161,3)</f>
        <v>33.049999999999997</v>
      </c>
      <c r="BI10" s="169">
        <f>VLOOKUP(BI$7,'[7]Curve Summary'!$A$8:$AG$161,3)</f>
        <v>29.47</v>
      </c>
      <c r="BJ10" s="169">
        <f>VLOOKUP(BJ$7,'[7]Curve Summary'!$A$8:$AG$161,3)</f>
        <v>30.31</v>
      </c>
      <c r="BK10" s="169">
        <f>VLOOKUP(BK$7,'[7]Curve Summary'!$A$8:$AG$161,3)</f>
        <v>48.26</v>
      </c>
      <c r="BL10" s="169">
        <f>VLOOKUP(BL$7,'[7]Curve Summary'!$A$8:$AG$161,3)</f>
        <v>54.19</v>
      </c>
      <c r="BM10" s="169">
        <f>VLOOKUP(BM$7,'[7]Curve Summary'!$A$8:$AG$161,3)</f>
        <v>44.9</v>
      </c>
      <c r="BN10" s="169">
        <f>VLOOKUP(BN$7,'[7]Curve Summary'!$A$8:$AG$161,3)</f>
        <v>35.619999999999997</v>
      </c>
      <c r="BO10" s="169">
        <f>VLOOKUP(BO$7,'[7]Curve Summary'!$A$8:$AG$161,3)</f>
        <v>33.93</v>
      </c>
      <c r="BP10" s="169">
        <f>VLOOKUP(BP$7,'[7]Curve Summary'!$A$8:$AG$161,3)</f>
        <v>36.47</v>
      </c>
      <c r="BQ10" s="169">
        <f>VLOOKUP(BQ$7,'[7]Curve Summary'!$A$8:$AG$161,3)</f>
        <v>37.130000000000003</v>
      </c>
      <c r="BR10" s="169">
        <f>VLOOKUP(BR$7,'[7]Curve Summary'!$A$8:$AG$161,3)</f>
        <v>35.340000000000003</v>
      </c>
      <c r="BS10" s="169">
        <f>VLOOKUP(BS$7,'[7]Curve Summary'!$A$8:$AG$161,3)</f>
        <v>32.83</v>
      </c>
      <c r="BT10" s="169">
        <f>VLOOKUP(BT$7,'[7]Curve Summary'!$A$8:$AG$161,3)</f>
        <v>33.92</v>
      </c>
      <c r="BU10" s="169">
        <f>VLOOKUP(BU$7,'[7]Curve Summary'!$A$8:$AG$161,3)</f>
        <v>30.86</v>
      </c>
      <c r="BV10" s="169">
        <f>VLOOKUP(BV$7,'[7]Curve Summary'!$A$8:$AG$161,3)</f>
        <v>31.6</v>
      </c>
      <c r="BW10" s="169">
        <f>VLOOKUP(BW$7,'[7]Curve Summary'!$A$8:$AG$161,3)</f>
        <v>46.96</v>
      </c>
      <c r="BX10" s="169">
        <f>VLOOKUP(BX$7,'[7]Curve Summary'!$A$8:$AG$161,3)</f>
        <v>52.04</v>
      </c>
      <c r="BY10" s="169">
        <f>VLOOKUP(BY$7,'[7]Curve Summary'!$A$8:$AG$161,3)</f>
        <v>44.1</v>
      </c>
      <c r="BZ10" s="169">
        <f>VLOOKUP(BZ$7,'[7]Curve Summary'!$A$8:$AG$161,3)</f>
        <v>36.159999999999997</v>
      </c>
      <c r="CA10" s="169">
        <f>VLOOKUP(CA$7,'[7]Curve Summary'!$A$8:$AG$161,3)</f>
        <v>34.729999999999997</v>
      </c>
      <c r="CB10" s="169">
        <f>VLOOKUP(CB$7,'[7]Curve Summary'!$A$8:$AG$161,3)</f>
        <v>36.909999999999997</v>
      </c>
      <c r="CC10" s="169">
        <f>VLOOKUP(CC$7,'[7]Curve Summary'!$A$8:$AG$161,3)</f>
        <v>37.909999999999997</v>
      </c>
      <c r="CD10" s="169">
        <f>VLOOKUP(CD$7,'[7]Curve Summary'!$A$8:$AG$161,3)</f>
        <v>36.270000000000003</v>
      </c>
      <c r="CE10" s="169">
        <f>VLOOKUP(CE$7,'[7]Curve Summary'!$A$8:$AG$161,3)</f>
        <v>33.97</v>
      </c>
      <c r="CF10" s="169">
        <f>VLOOKUP(CF$7,'[7]Curve Summary'!$A$8:$AG$161,3)</f>
        <v>34.97</v>
      </c>
      <c r="CG10" s="169">
        <f>VLOOKUP(CG$7,'[7]Curve Summary'!$A$8:$AG$161,3)</f>
        <v>32.17</v>
      </c>
      <c r="CH10" s="169">
        <f>VLOOKUP(CH$7,'[7]Curve Summary'!$A$8:$AG$161,3)</f>
        <v>32.85</v>
      </c>
      <c r="CI10" s="169">
        <f>VLOOKUP(CI$7,'[7]Curve Summary'!$A$8:$AG$161,3)</f>
        <v>46.96</v>
      </c>
      <c r="CJ10" s="169">
        <f>VLOOKUP(CJ$7,'[7]Curve Summary'!$A$8:$AG$161,3)</f>
        <v>51.62</v>
      </c>
      <c r="CK10" s="169">
        <f>VLOOKUP(CK$7,'[7]Curve Summary'!$A$8:$AG$161,3)</f>
        <v>44.34</v>
      </c>
      <c r="CL10" s="169">
        <f>VLOOKUP(CL$7,'[7]Curve Summary'!$A$8:$AG$161,3)</f>
        <v>37.049999999999997</v>
      </c>
      <c r="CM10" s="169">
        <f>VLOOKUP(CM$7,'[7]Curve Summary'!$A$8:$AG$161,3)</f>
        <v>35.74</v>
      </c>
      <c r="CN10" s="169">
        <f>VLOOKUP(CN$7,'[7]Curve Summary'!$A$8:$AG$161,3)</f>
        <v>37.75</v>
      </c>
      <c r="CO10" s="169">
        <f>VLOOKUP(CO$7,'[7]Curve Summary'!$A$8:$AG$161,3)</f>
        <v>38.9</v>
      </c>
      <c r="CP10" s="169">
        <f>VLOOKUP(CP$7,'[7]Curve Summary'!$A$8:$AG$161,3)</f>
        <v>37.39</v>
      </c>
      <c r="CQ10" s="169">
        <f>VLOOKUP(CQ$7,'[7]Curve Summary'!$A$8:$AG$161,3)</f>
        <v>35.26</v>
      </c>
      <c r="CR10" s="169">
        <f>VLOOKUP(CR$7,'[7]Curve Summary'!$A$8:$AG$161,3)</f>
        <v>36.19</v>
      </c>
      <c r="CS10" s="169">
        <f>VLOOKUP(CS$7,'[7]Curve Summary'!$A$8:$AG$161,3)</f>
        <v>33.61</v>
      </c>
      <c r="CT10" s="169">
        <f>VLOOKUP(CT$7,'[7]Curve Summary'!$A$8:$AG$161,3)</f>
        <v>34.229999999999997</v>
      </c>
      <c r="CU10" s="169">
        <f>VLOOKUP(CU$7,'[7]Curve Summary'!$A$8:$AG$161,3)</f>
        <v>47.25</v>
      </c>
      <c r="CV10" s="169">
        <f>VLOOKUP(CV$7,'[7]Curve Summary'!$A$8:$AG$161,3)</f>
        <v>51.55</v>
      </c>
      <c r="CW10" s="169">
        <f>VLOOKUP(CW$7,'[7]Curve Summary'!$A$8:$AG$161,3)</f>
        <v>44.84</v>
      </c>
      <c r="CX10" s="169">
        <f>VLOOKUP(CX$7,'[7]Curve Summary'!$A$8:$AG$161,3)</f>
        <v>38.119999999999997</v>
      </c>
      <c r="CY10" s="169">
        <f>VLOOKUP(CY$7,'[7]Curve Summary'!$A$8:$AG$161,3)</f>
        <v>36.9</v>
      </c>
      <c r="CZ10" s="169">
        <f>VLOOKUP(CZ$7,'[7]Curve Summary'!$A$8:$AG$161,3)</f>
        <v>38.76</v>
      </c>
      <c r="DA10" s="169">
        <f>VLOOKUP(DA$7,'[7]Curve Summary'!$A$8:$AG$161,3)</f>
        <v>39.869999999999997</v>
      </c>
      <c r="DB10" s="169">
        <f>VLOOKUP(DB$7,'[7]Curve Summary'!$A$8:$AG$161,3)</f>
        <v>38.450000000000003</v>
      </c>
      <c r="DC10" s="169">
        <f>VLOOKUP(DC$7,'[7]Curve Summary'!$A$8:$AG$161,3)</f>
        <v>36.450000000000003</v>
      </c>
      <c r="DD10" s="169">
        <f>VLOOKUP(DD$7,'[7]Curve Summary'!$A$8:$AG$161,3)</f>
        <v>37.33</v>
      </c>
      <c r="DE10" s="169">
        <f>VLOOKUP(DE$7,'[7]Curve Summary'!$A$8:$AG$161,3)</f>
        <v>34.89</v>
      </c>
      <c r="DF10" s="169">
        <f>VLOOKUP(DF$7,'[7]Curve Summary'!$A$8:$AG$161,3)</f>
        <v>35.479999999999997</v>
      </c>
      <c r="DG10" s="169">
        <f>VLOOKUP(DG$7,'[7]Curve Summary'!$A$8:$AG$161,3)</f>
        <v>47.75</v>
      </c>
      <c r="DH10" s="169">
        <f>VLOOKUP(DH$7,'[7]Curve Summary'!$A$8:$AG$161,3)</f>
        <v>51.8</v>
      </c>
      <c r="DI10" s="169">
        <f>VLOOKUP(DI$7,'[7]Curve Summary'!$A$8:$AG$161,3)</f>
        <v>45.48</v>
      </c>
      <c r="DJ10" s="169">
        <f>VLOOKUP(DJ$7,'[7]Curve Summary'!$A$8:$AG$161,3)</f>
        <v>39.15</v>
      </c>
      <c r="DK10" s="169">
        <f>VLOOKUP(DK$7,'[7]Curve Summary'!$A$8:$AG$161,3)</f>
        <v>38.01</v>
      </c>
      <c r="DL10" s="169">
        <f>VLOOKUP(DL$7,'[7]Curve Summary'!$A$8:$AG$161,3)</f>
        <v>39.76</v>
      </c>
      <c r="DM10" s="169">
        <f>VLOOKUP(DM$7,'[7]Curve Summary'!$A$8:$AG$161,3)</f>
        <v>40.94</v>
      </c>
      <c r="DN10" s="169">
        <f>VLOOKUP(DN$7,'[7]Curve Summary'!$A$8:$AG$161,3)</f>
        <v>39.6</v>
      </c>
      <c r="DO10" s="169">
        <f>VLOOKUP(DO$7,'[7]Curve Summary'!$A$8:$AG$161,3)</f>
        <v>37.71</v>
      </c>
      <c r="DP10" s="169">
        <f>VLOOKUP(DP$7,'[7]Curve Summary'!$A$8:$AG$161,3)</f>
        <v>38.54</v>
      </c>
      <c r="DQ10" s="169">
        <f>VLOOKUP(DQ$7,'[7]Curve Summary'!$A$8:$AG$161,3)</f>
        <v>36.25</v>
      </c>
      <c r="DR10" s="169">
        <f>VLOOKUP(DR$7,'[7]Curve Summary'!$A$8:$AG$161,3)</f>
        <v>36.81</v>
      </c>
      <c r="DS10" s="169">
        <f>VLOOKUP(DS$7,'[7]Curve Summary'!$A$8:$AG$161,3)</f>
        <v>48.38</v>
      </c>
      <c r="DT10" s="169">
        <f>VLOOKUP(DT$7,'[7]Curve Summary'!$A$8:$AG$161,3)</f>
        <v>52.21</v>
      </c>
      <c r="DU10" s="169">
        <f>VLOOKUP(DU$7,'[7]Curve Summary'!$A$8:$AG$161,3)</f>
        <v>46.24</v>
      </c>
      <c r="DV10" s="169">
        <f>VLOOKUP(DV$7,'[7]Curve Summary'!$A$8:$AG$161,3)</f>
        <v>40.270000000000003</v>
      </c>
      <c r="DW10" s="169">
        <f>VLOOKUP(DW$7,'[7]Curve Summary'!$A$8:$AG$161,3)</f>
        <v>39.200000000000003</v>
      </c>
      <c r="DX10" s="169">
        <f>VLOOKUP(DX$7,'[7]Curve Summary'!$A$8:$AG$161,3)</f>
        <v>40.85</v>
      </c>
      <c r="DY10" s="169">
        <f>VLOOKUP(DY$7,'[7]Curve Summary'!$A$8:$AG$161,3)</f>
        <v>42.01</v>
      </c>
      <c r="DZ10" s="169">
        <f>VLOOKUP(DZ$7,'[7]Curve Summary'!$A$8:$AG$161,3)</f>
        <v>40.75</v>
      </c>
      <c r="EA10" s="169">
        <f>VLOOKUP(EA$7,'[7]Curve Summary'!$A$8:$AG$161,3)</f>
        <v>38.97</v>
      </c>
      <c r="EB10" s="169">
        <f>VLOOKUP(EB$7,'[7]Curve Summary'!$A$8:$AG$161,3)</f>
        <v>39.75</v>
      </c>
      <c r="EC10" s="169">
        <f>VLOOKUP(EC$7,'[7]Curve Summary'!$A$8:$AG$161,3)</f>
        <v>37.590000000000003</v>
      </c>
      <c r="ED10" s="169">
        <f>VLOOKUP(ED$7,'[7]Curve Summary'!$A$8:$AG$161,3)</f>
        <v>38.119999999999997</v>
      </c>
      <c r="EE10" s="169">
        <f>VLOOKUP(EE$7,'[7]Curve Summary'!$A$8:$AG$161,3)</f>
        <v>49.04</v>
      </c>
      <c r="EF10" s="169">
        <f>VLOOKUP(EF$7,'[7]Curve Summary'!$A$8:$AG$161,3)</f>
        <v>52.65</v>
      </c>
      <c r="EG10" s="169">
        <f>VLOOKUP(EG$7,'[7]Curve Summary'!$A$8:$AG$161,3)</f>
        <v>47.02</v>
      </c>
      <c r="EH10" s="169">
        <f>VLOOKUP(EH$7,'[7]Curve Summary'!$A$8:$AG$161,3)</f>
        <v>41.39</v>
      </c>
      <c r="EI10" s="169">
        <f>VLOOKUP(EI$7,'[7]Curve Summary'!$A$8:$AG$161,3)</f>
        <v>40.369999999999997</v>
      </c>
      <c r="EJ10" s="169">
        <f>VLOOKUP(EJ$7,'[7]Curve Summary'!$A$8:$AG$161,3)</f>
        <v>41.93</v>
      </c>
    </row>
    <row r="11" spans="1:140" ht="13.7" customHeight="1" x14ac:dyDescent="0.2">
      <c r="A11" s="165" t="s">
        <v>139</v>
      </c>
      <c r="B11" s="142"/>
      <c r="C11" s="132">
        <f>'[7]Power Desk Daily Price'!$AC11</f>
        <v>25.106086956521736</v>
      </c>
      <c r="D11" s="132">
        <f ca="1">IF(ISERROR((AVERAGE(OFFSET('[7]Curve Summary'!$E$6,24,0,3,1))*3+ 22* '[7]Curve Summary Backup'!$E$38)/25), '[7]Curve Summary Backup'!$E$38,(AVERAGE(OFFSET('[7]Curve Summary'!$E$6,24,0,3,1))*3+ 22* '[7]Curve Summary Backup'!$E$38)/25)</f>
        <v>28.4</v>
      </c>
      <c r="E11" s="132">
        <f>VLOOKUP(E$7,'[7]Curve Summary'!$A$7:$AG$55,5)</f>
        <v>34.4</v>
      </c>
      <c r="F11" s="167">
        <f t="shared" ca="1" si="0"/>
        <v>29.356927536231883</v>
      </c>
      <c r="G11" s="132">
        <f t="shared" si="1"/>
        <v>34.75</v>
      </c>
      <c r="H11" s="132">
        <f t="shared" si="2"/>
        <v>35</v>
      </c>
      <c r="I11" s="132">
        <f t="shared" si="2"/>
        <v>34.5</v>
      </c>
      <c r="J11" s="132">
        <f t="shared" si="3"/>
        <v>31.125</v>
      </c>
      <c r="K11" s="132">
        <f t="shared" si="4"/>
        <v>32.5</v>
      </c>
      <c r="L11" s="132">
        <f t="shared" si="4"/>
        <v>29.75</v>
      </c>
      <c r="M11" s="132">
        <f t="shared" si="4"/>
        <v>29.75</v>
      </c>
      <c r="N11" s="132">
        <f t="shared" si="4"/>
        <v>36.5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37.139215686274511</v>
      </c>
      <c r="X11" s="132">
        <f t="shared" si="13"/>
        <v>40.254901960784316</v>
      </c>
      <c r="Y11" s="132">
        <f t="shared" si="14"/>
        <v>40.602651006711412</v>
      </c>
      <c r="Z11" s="132">
        <f t="shared" si="15"/>
        <v>41.047058823529412</v>
      </c>
      <c r="AA11" s="132">
        <f t="shared" si="9"/>
        <v>41.64764705882353</v>
      </c>
      <c r="AB11" s="133">
        <f t="shared" si="10"/>
        <v>42.514804687500003</v>
      </c>
      <c r="AC11" s="168">
        <f t="shared" ca="1" si="11"/>
        <v>40.628984585315486</v>
      </c>
      <c r="AD11" s="163"/>
      <c r="AE11" s="163"/>
      <c r="AF11" s="164"/>
      <c r="AG11" s="169">
        <f>VLOOKUP(AG$7,'[7]Curve Summary'!$A$8:$AG$161,5)</f>
        <v>35</v>
      </c>
      <c r="AH11" s="169">
        <f>VLOOKUP(AH$7,'[7]Curve Summary'!$A$8:$AG$161,5)</f>
        <v>34.5</v>
      </c>
      <c r="AI11" s="169">
        <f>VLOOKUP(AI$7,'[7]Curve Summary'!$A$8:$AG$161,5)</f>
        <v>32.5</v>
      </c>
      <c r="AJ11" s="169">
        <f>VLOOKUP(AJ$7,'[7]Curve Summary'!$A$8:$AG$161,5)</f>
        <v>29.75</v>
      </c>
      <c r="AK11" s="169">
        <f>VLOOKUP(AK$7,'[7]Curve Summary'!$A$8:$AG$161,5)</f>
        <v>29.75</v>
      </c>
      <c r="AL11" s="169">
        <f>VLOOKUP(AL$7,'[7]Curve Summary'!$A$8:$AG$161,5)</f>
        <v>36.5</v>
      </c>
      <c r="AM11" s="169">
        <f>VLOOKUP(AM$7,'[7]Curve Summary'!$A$8:$AG$161,5)</f>
        <v>44.25</v>
      </c>
      <c r="AN11" s="169">
        <f>VLOOKUP(AN$7,'[7]Curve Summary'!$A$8:$AG$161,5)</f>
        <v>51.25</v>
      </c>
      <c r="AO11" s="169">
        <f>VLOOKUP(AO$7,'[7]Curve Summary'!$A$8:$AG$161,5)</f>
        <v>43.25</v>
      </c>
      <c r="AP11" s="169">
        <f>VLOOKUP(AP$7,'[7]Curve Summary'!$A$8:$AG$161,5)</f>
        <v>37</v>
      </c>
      <c r="AQ11" s="169">
        <f>VLOOKUP(AQ$7,'[7]Curve Summary'!$A$8:$AG$161,5)</f>
        <v>34.75</v>
      </c>
      <c r="AR11" s="169">
        <f>VLOOKUP(AR$7,'[7]Curve Summary'!$A$8:$AG$161,5)</f>
        <v>37</v>
      </c>
      <c r="AS11" s="169">
        <f>VLOOKUP(AS$7,'[7]Curve Summary'!$A$8:$AG$161,5)</f>
        <v>38.25</v>
      </c>
      <c r="AT11" s="169">
        <f>VLOOKUP(AT$7,'[7]Curve Summary'!$A$8:$AG$161,5)</f>
        <v>37.25</v>
      </c>
      <c r="AU11" s="169">
        <f>VLOOKUP(AU$7,'[7]Curve Summary'!$A$8:$AG$161,5)</f>
        <v>34.75</v>
      </c>
      <c r="AV11" s="169">
        <f>VLOOKUP(AV$7,'[7]Curve Summary'!$A$8:$AG$161,5)</f>
        <v>32.5</v>
      </c>
      <c r="AW11" s="169">
        <f>VLOOKUP(AW$7,'[7]Curve Summary'!$A$8:$AG$161,5)</f>
        <v>33.5</v>
      </c>
      <c r="AX11" s="169">
        <f>VLOOKUP(AX$7,'[7]Curve Summary'!$A$8:$AG$161,5)</f>
        <v>37.5</v>
      </c>
      <c r="AY11" s="169">
        <f>VLOOKUP(AY$7,'[7]Curve Summary'!$A$8:$AG$161,5)</f>
        <v>47.75</v>
      </c>
      <c r="AZ11" s="169">
        <f>VLOOKUP(AZ$7,'[7]Curve Summary'!$A$8:$AG$161,5)</f>
        <v>56.5</v>
      </c>
      <c r="BA11" s="169">
        <f>VLOOKUP(BA$7,'[7]Curve Summary'!$A$8:$AG$161,5)</f>
        <v>51.75</v>
      </c>
      <c r="BB11" s="169">
        <f>VLOOKUP(BB$7,'[7]Curve Summary'!$A$8:$AG$161,5)</f>
        <v>37.75</v>
      </c>
      <c r="BC11" s="169">
        <f>VLOOKUP(BC$7,'[7]Curve Summary'!$A$8:$AG$161,5)</f>
        <v>36.75</v>
      </c>
      <c r="BD11" s="169">
        <f>VLOOKUP(BD$7,'[7]Curve Summary'!$A$8:$AG$161,5)</f>
        <v>38.75</v>
      </c>
      <c r="BE11" s="169">
        <f>VLOOKUP(BE$7,'[7]Curve Summary'!$A$8:$AG$161,5)</f>
        <v>39.54</v>
      </c>
      <c r="BF11" s="169">
        <f>VLOOKUP(BF$7,'[7]Curve Summary'!$A$8:$AG$161,5)</f>
        <v>39.01</v>
      </c>
      <c r="BG11" s="169">
        <f>VLOOKUP(BG$7,'[7]Curve Summary'!$A$8:$AG$161,5)</f>
        <v>37.479999999999997</v>
      </c>
      <c r="BH11" s="169">
        <f>VLOOKUP(BH$7,'[7]Curve Summary'!$A$8:$AG$161,5)</f>
        <v>35.76</v>
      </c>
      <c r="BI11" s="169">
        <f>VLOOKUP(BI$7,'[7]Curve Summary'!$A$8:$AG$161,5)</f>
        <v>37.42</v>
      </c>
      <c r="BJ11" s="169">
        <f>VLOOKUP(BJ$7,'[7]Curve Summary'!$A$8:$AG$161,5)</f>
        <v>41.9</v>
      </c>
      <c r="BK11" s="169">
        <f>VLOOKUP(BK$7,'[7]Curve Summary'!$A$8:$AG$161,5)</f>
        <v>43.98</v>
      </c>
      <c r="BL11" s="169">
        <f>VLOOKUP(BL$7,'[7]Curve Summary'!$A$8:$AG$161,5)</f>
        <v>51.41</v>
      </c>
      <c r="BM11" s="169">
        <f>VLOOKUP(BM$7,'[7]Curve Summary'!$A$8:$AG$161,5)</f>
        <v>47.33</v>
      </c>
      <c r="BN11" s="169">
        <f>VLOOKUP(BN$7,'[7]Curve Summary'!$A$8:$AG$161,5)</f>
        <v>39.03</v>
      </c>
      <c r="BO11" s="169">
        <f>VLOOKUP(BO$7,'[7]Curve Summary'!$A$8:$AG$161,5)</f>
        <v>37.25</v>
      </c>
      <c r="BP11" s="169">
        <f>VLOOKUP(BP$7,'[7]Curve Summary'!$A$8:$AG$161,5)</f>
        <v>38.909999999999997</v>
      </c>
      <c r="BQ11" s="169">
        <f>VLOOKUP(BQ$7,'[7]Curve Summary'!$A$8:$AG$161,5)</f>
        <v>39.75</v>
      </c>
      <c r="BR11" s="169">
        <f>VLOOKUP(BR$7,'[7]Curve Summary'!$A$8:$AG$161,5)</f>
        <v>39.5</v>
      </c>
      <c r="BS11" s="169">
        <f>VLOOKUP(BS$7,'[7]Curve Summary'!$A$8:$AG$161,5)</f>
        <v>38.25</v>
      </c>
      <c r="BT11" s="169">
        <f>VLOOKUP(BT$7,'[7]Curve Summary'!$A$8:$AG$161,5)</f>
        <v>37.25</v>
      </c>
      <c r="BU11" s="169">
        <f>VLOOKUP(BU$7,'[7]Curve Summary'!$A$8:$AG$161,5)</f>
        <v>38.75</v>
      </c>
      <c r="BV11" s="169">
        <f>VLOOKUP(BV$7,'[7]Curve Summary'!$A$8:$AG$161,5)</f>
        <v>43</v>
      </c>
      <c r="BW11" s="169">
        <f>VLOOKUP(BW$7,'[7]Curve Summary'!$A$8:$AG$161,5)</f>
        <v>42.5</v>
      </c>
      <c r="BX11" s="169">
        <f>VLOOKUP(BX$7,'[7]Curve Summary'!$A$8:$AG$161,5)</f>
        <v>48.75</v>
      </c>
      <c r="BY11" s="169">
        <f>VLOOKUP(BY$7,'[7]Curve Summary'!$A$8:$AG$161,5)</f>
        <v>45.25</v>
      </c>
      <c r="BZ11" s="169">
        <f>VLOOKUP(BZ$7,'[7]Curve Summary'!$A$8:$AG$161,5)</f>
        <v>40.75</v>
      </c>
      <c r="CA11" s="169">
        <f>VLOOKUP(CA$7,'[7]Curve Summary'!$A$8:$AG$161,5)</f>
        <v>38.5</v>
      </c>
      <c r="CB11" s="169">
        <f>VLOOKUP(CB$7,'[7]Curve Summary'!$A$8:$AG$161,5)</f>
        <v>39.75</v>
      </c>
      <c r="CC11" s="169">
        <f>VLOOKUP(CC$7,'[7]Curve Summary'!$A$8:$AG$161,5)</f>
        <v>39.96</v>
      </c>
      <c r="CD11" s="169">
        <f>VLOOKUP(CD$7,'[7]Curve Summary'!$A$8:$AG$161,5)</f>
        <v>39.950000000000003</v>
      </c>
      <c r="CE11" s="169">
        <f>VLOOKUP(CE$7,'[7]Curve Summary'!$A$8:$AG$161,5)</f>
        <v>38.950000000000003</v>
      </c>
      <c r="CF11" s="169">
        <f>VLOOKUP(CF$7,'[7]Curve Summary'!$A$8:$AG$161,5)</f>
        <v>38.630000000000003</v>
      </c>
      <c r="CG11" s="169">
        <f>VLOOKUP(CG$7,'[7]Curve Summary'!$A$8:$AG$161,5)</f>
        <v>39.94</v>
      </c>
      <c r="CH11" s="169">
        <f>VLOOKUP(CH$7,'[7]Curve Summary'!$A$8:$AG$161,5)</f>
        <v>43.88</v>
      </c>
      <c r="CI11" s="169">
        <f>VLOOKUP(CI$7,'[7]Curve Summary'!$A$8:$AG$161,5)</f>
        <v>41.22</v>
      </c>
      <c r="CJ11" s="169">
        <f>VLOOKUP(CJ$7,'[7]Curve Summary'!$A$8:$AG$161,5)</f>
        <v>46.58</v>
      </c>
      <c r="CK11" s="169">
        <f>VLOOKUP(CK$7,'[7]Curve Summary'!$A$8:$AG$161,5)</f>
        <v>43.58</v>
      </c>
      <c r="CL11" s="169">
        <f>VLOOKUP(CL$7,'[7]Curve Summary'!$A$8:$AG$161,5)</f>
        <v>42.22</v>
      </c>
      <c r="CM11" s="169">
        <f>VLOOKUP(CM$7,'[7]Curve Summary'!$A$8:$AG$161,5)</f>
        <v>39.53</v>
      </c>
      <c r="CN11" s="169">
        <f>VLOOKUP(CN$7,'[7]Curve Summary'!$A$8:$AG$161,5)</f>
        <v>40.58</v>
      </c>
      <c r="CO11" s="169">
        <f>VLOOKUP(CO$7,'[7]Curve Summary'!$A$8:$AG$161,5)</f>
        <v>40.19</v>
      </c>
      <c r="CP11" s="169">
        <f>VLOOKUP(CP$7,'[7]Curve Summary'!$A$8:$AG$161,5)</f>
        <v>40.31</v>
      </c>
      <c r="CQ11" s="169">
        <f>VLOOKUP(CQ$7,'[7]Curve Summary'!$A$8:$AG$161,5)</f>
        <v>39.44</v>
      </c>
      <c r="CR11" s="169">
        <f>VLOOKUP(CR$7,'[7]Curve Summary'!$A$8:$AG$161,5)</f>
        <v>39.5</v>
      </c>
      <c r="CS11" s="169">
        <f>VLOOKUP(CS$7,'[7]Curve Summary'!$A$8:$AG$161,5)</f>
        <v>40.700000000000003</v>
      </c>
      <c r="CT11" s="169">
        <f>VLOOKUP(CT$7,'[7]Curve Summary'!$A$8:$AG$161,5)</f>
        <v>44.48</v>
      </c>
      <c r="CU11" s="169">
        <f>VLOOKUP(CU$7,'[7]Curve Summary'!$A$8:$AG$161,5)</f>
        <v>40.619999999999997</v>
      </c>
      <c r="CV11" s="169">
        <f>VLOOKUP(CV$7,'[7]Curve Summary'!$A$8:$AG$161,5)</f>
        <v>45.5</v>
      </c>
      <c r="CW11" s="169">
        <f>VLOOKUP(CW$7,'[7]Curve Summary'!$A$8:$AG$161,5)</f>
        <v>42.76</v>
      </c>
      <c r="CX11" s="169">
        <f>VLOOKUP(CX$7,'[7]Curve Summary'!$A$8:$AG$161,5)</f>
        <v>43.14</v>
      </c>
      <c r="CY11" s="169">
        <f>VLOOKUP(CY$7,'[7]Curve Summary'!$A$8:$AG$161,5)</f>
        <v>40.21</v>
      </c>
      <c r="CZ11" s="169">
        <f>VLOOKUP(CZ$7,'[7]Curve Summary'!$A$8:$AG$161,5)</f>
        <v>41.15</v>
      </c>
      <c r="DA11" s="169">
        <f>VLOOKUP(DA$7,'[7]Curve Summary'!$A$8:$AG$161,5)</f>
        <v>40.42</v>
      </c>
      <c r="DB11" s="169">
        <f>VLOOKUP(DB$7,'[7]Curve Summary'!$A$8:$AG$161,5)</f>
        <v>40.64</v>
      </c>
      <c r="DC11" s="169">
        <f>VLOOKUP(DC$7,'[7]Curve Summary'!$A$8:$AG$161,5)</f>
        <v>39.86</v>
      </c>
      <c r="DD11" s="169">
        <f>VLOOKUP(DD$7,'[7]Curve Summary'!$A$8:$AG$161,5)</f>
        <v>40.19</v>
      </c>
      <c r="DE11" s="169">
        <f>VLOOKUP(DE$7,'[7]Curve Summary'!$A$8:$AG$161,5)</f>
        <v>41.31</v>
      </c>
      <c r="DF11" s="169">
        <f>VLOOKUP(DF$7,'[7]Curve Summary'!$A$8:$AG$161,5)</f>
        <v>44.98</v>
      </c>
      <c r="DG11" s="169">
        <f>VLOOKUP(DG$7,'[7]Curve Summary'!$A$8:$AG$161,5)</f>
        <v>40.28</v>
      </c>
      <c r="DH11" s="169">
        <f>VLOOKUP(DH$7,'[7]Curve Summary'!$A$8:$AG$161,5)</f>
        <v>44.81</v>
      </c>
      <c r="DI11" s="169">
        <f>VLOOKUP(DI$7,'[7]Curve Summary'!$A$8:$AG$161,5)</f>
        <v>42.26</v>
      </c>
      <c r="DJ11" s="169">
        <f>VLOOKUP(DJ$7,'[7]Curve Summary'!$A$8:$AG$161,5)</f>
        <v>43.87</v>
      </c>
      <c r="DK11" s="169">
        <f>VLOOKUP(DK$7,'[7]Curve Summary'!$A$8:$AG$161,5)</f>
        <v>40.76</v>
      </c>
      <c r="DL11" s="169">
        <f>VLOOKUP(DL$7,'[7]Curve Summary'!$A$8:$AG$161,5)</f>
        <v>41.62</v>
      </c>
      <c r="DM11" s="169">
        <f>VLOOKUP(DM$7,'[7]Curve Summary'!$A$8:$AG$161,5)</f>
        <v>40.659999999999997</v>
      </c>
      <c r="DN11" s="169">
        <f>VLOOKUP(DN$7,'[7]Curve Summary'!$A$8:$AG$161,5)</f>
        <v>40.97</v>
      </c>
      <c r="DO11" s="169">
        <f>VLOOKUP(DO$7,'[7]Curve Summary'!$A$8:$AG$161,5)</f>
        <v>40.28</v>
      </c>
      <c r="DP11" s="169">
        <f>VLOOKUP(DP$7,'[7]Curve Summary'!$A$8:$AG$161,5)</f>
        <v>40.85</v>
      </c>
      <c r="DQ11" s="169">
        <f>VLOOKUP(DQ$7,'[7]Curve Summary'!$A$8:$AG$161,5)</f>
        <v>41.9</v>
      </c>
      <c r="DR11" s="169">
        <f>VLOOKUP(DR$7,'[7]Curve Summary'!$A$8:$AG$161,5)</f>
        <v>45.46</v>
      </c>
      <c r="DS11" s="169">
        <f>VLOOKUP(DS$7,'[7]Curve Summary'!$A$8:$AG$161,5)</f>
        <v>39.979999999999997</v>
      </c>
      <c r="DT11" s="169">
        <f>VLOOKUP(DT$7,'[7]Curve Summary'!$A$8:$AG$161,5)</f>
        <v>44.18</v>
      </c>
      <c r="DU11" s="169">
        <f>VLOOKUP(DU$7,'[7]Curve Summary'!$A$8:$AG$161,5)</f>
        <v>41.82</v>
      </c>
      <c r="DV11" s="169">
        <f>VLOOKUP(DV$7,'[7]Curve Summary'!$A$8:$AG$161,5)</f>
        <v>44.56</v>
      </c>
      <c r="DW11" s="169">
        <f>VLOOKUP(DW$7,'[7]Curve Summary'!$A$8:$AG$161,5)</f>
        <v>41.29</v>
      </c>
      <c r="DX11" s="169">
        <f>VLOOKUP(DX$7,'[7]Curve Summary'!$A$8:$AG$161,5)</f>
        <v>42.08</v>
      </c>
      <c r="DY11" s="169">
        <f>VLOOKUP(DY$7,'[7]Curve Summary'!$A$8:$AG$161,5)</f>
        <v>41.14</v>
      </c>
      <c r="DZ11" s="169">
        <f>VLOOKUP(DZ$7,'[7]Curve Summary'!$A$8:$AG$161,5)</f>
        <v>41.53</v>
      </c>
      <c r="EA11" s="169">
        <f>VLOOKUP(EA$7,'[7]Curve Summary'!$A$8:$AG$161,5)</f>
        <v>40.93</v>
      </c>
      <c r="EB11" s="169">
        <f>VLOOKUP(EB$7,'[7]Curve Summary'!$A$8:$AG$161,5)</f>
        <v>41.73</v>
      </c>
      <c r="EC11" s="169">
        <f>VLOOKUP(EC$7,'[7]Curve Summary'!$A$8:$AG$161,5)</f>
        <v>42.71</v>
      </c>
      <c r="ED11" s="169">
        <f>VLOOKUP(ED$7,'[7]Curve Summary'!$A$8:$AG$161,5)</f>
        <v>46.17</v>
      </c>
      <c r="EE11" s="169">
        <f>VLOOKUP(EE$7,'[7]Curve Summary'!$A$8:$AG$161,5)</f>
        <v>39.96</v>
      </c>
      <c r="EF11" s="169">
        <f>VLOOKUP(EF$7,'[7]Curve Summary'!$A$8:$AG$161,5)</f>
        <v>43.87</v>
      </c>
      <c r="EG11" s="169">
        <f>VLOOKUP(EG$7,'[7]Curve Summary'!$A$8:$AG$161,5)</f>
        <v>41.67</v>
      </c>
      <c r="EH11" s="169">
        <f>VLOOKUP(EH$7,'[7]Curve Summary'!$A$8:$AG$161,5)</f>
        <v>45.47</v>
      </c>
      <c r="EI11" s="169">
        <f>VLOOKUP(EI$7,'[7]Curve Summary'!$A$8:$AG$161,5)</f>
        <v>42.05</v>
      </c>
      <c r="EJ11" s="169">
        <f>VLOOKUP(EJ$7,'[7]Curve Summary'!$A$8:$AG$161,5)</f>
        <v>42.77</v>
      </c>
    </row>
    <row r="12" spans="1:140" ht="13.7" customHeight="1" x14ac:dyDescent="0.2">
      <c r="A12" s="165" t="s">
        <v>140</v>
      </c>
      <c r="B12" s="142"/>
      <c r="C12" s="132">
        <f>'[7]Power Desk Daily Price'!$AC12</f>
        <v>27.166739163606064</v>
      </c>
      <c r="D12" s="132">
        <f ca="1">IF(ISERROR((AVERAGE(OFFSET('[7]Curve Summary'!$I$6,24,0,3,1))*3+ 22* '[7]Curve Summary Backup'!$I$38)/25), '[7]Curve Summary Backup'!$I$38,(AVERAGE(OFFSET('[7]Curve Summary'!$I$6,24,0,3,1))*3+ 22* '[7]Curve Summary Backup'!$I$38)/25)</f>
        <v>26.95</v>
      </c>
      <c r="E12" s="132">
        <f>VLOOKUP(E$7,'[7]Curve Summary'!$A$7:$AG$55,9)</f>
        <v>30.8</v>
      </c>
      <c r="F12" s="167">
        <f t="shared" ca="1" si="0"/>
        <v>28.301967401808589</v>
      </c>
      <c r="G12" s="132">
        <f t="shared" si="1"/>
        <v>31.75</v>
      </c>
      <c r="H12" s="132">
        <f t="shared" si="2"/>
        <v>31.75</v>
      </c>
      <c r="I12" s="132">
        <f t="shared" si="2"/>
        <v>31.75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35.75</v>
      </c>
      <c r="T12" s="132">
        <f t="shared" si="8"/>
        <v>35.5</v>
      </c>
      <c r="U12" s="132">
        <f t="shared" si="8"/>
        <v>34.75</v>
      </c>
      <c r="V12" s="132">
        <f t="shared" si="8"/>
        <v>37</v>
      </c>
      <c r="W12" s="167">
        <f t="shared" si="12"/>
        <v>36.070588235294117</v>
      </c>
      <c r="X12" s="132">
        <f t="shared" si="13"/>
        <v>29.435294117647057</v>
      </c>
      <c r="Y12" s="132">
        <f t="shared" si="14"/>
        <v>26.482382550335572</v>
      </c>
      <c r="Z12" s="132">
        <f t="shared" si="15"/>
        <v>24.600980392156863</v>
      </c>
      <c r="AA12" s="132">
        <f t="shared" si="9"/>
        <v>34.614607843137264</v>
      </c>
      <c r="AB12" s="133">
        <f t="shared" si="10"/>
        <v>38.994726562499999</v>
      </c>
      <c r="AC12" s="168">
        <f t="shared" ca="1" si="11"/>
        <v>32.677340137450592</v>
      </c>
      <c r="AD12" s="163"/>
      <c r="AE12" s="163"/>
      <c r="AF12" s="164"/>
      <c r="AG12" s="169">
        <f>VLOOKUP(AG$7,'[7]Curve Summary'!$A$8:$AG$161,9)</f>
        <v>31.75</v>
      </c>
      <c r="AH12" s="169">
        <f>VLOOKUP(AH$7,'[7]Curve Summary'!$A$8:$AG$161,9)</f>
        <v>31.75</v>
      </c>
      <c r="AI12" s="169">
        <f>VLOOKUP(AI$7,'[7]Curve Summary'!$A$8:$AG$161,9)</f>
        <v>31</v>
      </c>
      <c r="AJ12" s="169">
        <f>VLOOKUP(AJ$7,'[7]Curve Summary'!$A$8:$AG$161,9)</f>
        <v>29.75</v>
      </c>
      <c r="AK12" s="169">
        <f>VLOOKUP(AK$7,'[7]Curve Summary'!$A$8:$AG$161,9)</f>
        <v>29.75</v>
      </c>
      <c r="AL12" s="169">
        <f>VLOOKUP(AL$7,'[7]Curve Summary'!$A$8:$AG$161,9)</f>
        <v>36.5</v>
      </c>
      <c r="AM12" s="169">
        <f>VLOOKUP(AM$7,'[7]Curve Summary'!$A$8:$AG$161,9)</f>
        <v>44.25</v>
      </c>
      <c r="AN12" s="169">
        <f>VLOOKUP(AN$7,'[7]Curve Summary'!$A$8:$AG$161,9)</f>
        <v>51.25</v>
      </c>
      <c r="AO12" s="169">
        <f>VLOOKUP(AO$7,'[7]Curve Summary'!$A$8:$AG$161,9)</f>
        <v>39.25</v>
      </c>
      <c r="AP12" s="169">
        <f>VLOOKUP(AP$7,'[7]Curve Summary'!$A$8:$AG$161,9)</f>
        <v>35.5</v>
      </c>
      <c r="AQ12" s="169">
        <f>VLOOKUP(AQ$7,'[7]Curve Summary'!$A$8:$AG$161,9)</f>
        <v>34.75</v>
      </c>
      <c r="AR12" s="169">
        <f>VLOOKUP(AR$7,'[7]Curve Summary'!$A$8:$AG$161,9)</f>
        <v>37</v>
      </c>
      <c r="AS12" s="169">
        <f>VLOOKUP(AS$7,'[7]Curve Summary'!$A$8:$AG$161,9)</f>
        <v>27.75</v>
      </c>
      <c r="AT12" s="169">
        <f>VLOOKUP(AT$7,'[7]Curve Summary'!$A$8:$AG$161,9)</f>
        <v>26.75</v>
      </c>
      <c r="AU12" s="169">
        <f>VLOOKUP(AU$7,'[7]Curve Summary'!$A$8:$AG$161,9)</f>
        <v>24.25</v>
      </c>
      <c r="AV12" s="169">
        <f>VLOOKUP(AV$7,'[7]Curve Summary'!$A$8:$AG$161,9)</f>
        <v>22.5</v>
      </c>
      <c r="AW12" s="169">
        <f>VLOOKUP(AW$7,'[7]Curve Summary'!$A$8:$AG$161,9)</f>
        <v>23.5</v>
      </c>
      <c r="AX12" s="169">
        <f>VLOOKUP(AX$7,'[7]Curve Summary'!$A$8:$AG$161,9)</f>
        <v>27.5</v>
      </c>
      <c r="AY12" s="169">
        <f>VLOOKUP(AY$7,'[7]Curve Summary'!$A$8:$AG$161,9)</f>
        <v>37.75</v>
      </c>
      <c r="AZ12" s="169">
        <f>VLOOKUP(AZ$7,'[7]Curve Summary'!$A$8:$AG$161,9)</f>
        <v>46.5</v>
      </c>
      <c r="BA12" s="169">
        <f>VLOOKUP(BA$7,'[7]Curve Summary'!$A$8:$AG$161,9)</f>
        <v>36.75</v>
      </c>
      <c r="BB12" s="169">
        <f>VLOOKUP(BB$7,'[7]Curve Summary'!$A$8:$AG$161,9)</f>
        <v>26.25</v>
      </c>
      <c r="BC12" s="169">
        <f>VLOOKUP(BC$7,'[7]Curve Summary'!$A$8:$AG$161,9)</f>
        <v>24.75</v>
      </c>
      <c r="BD12" s="169">
        <f>VLOOKUP(BD$7,'[7]Curve Summary'!$A$8:$AG$161,9)</f>
        <v>28.75</v>
      </c>
      <c r="BE12" s="169">
        <f>VLOOKUP(BE$7,'[7]Curve Summary'!$A$8:$AG$161,9)</f>
        <v>18.5</v>
      </c>
      <c r="BF12" s="169">
        <f>VLOOKUP(BF$7,'[7]Curve Summary'!$A$8:$AG$161,9)</f>
        <v>20.75</v>
      </c>
      <c r="BG12" s="169">
        <f>VLOOKUP(BG$7,'[7]Curve Summary'!$A$8:$AG$161,9)</f>
        <v>17.75</v>
      </c>
      <c r="BH12" s="169">
        <f>VLOOKUP(BH$7,'[7]Curve Summary'!$A$8:$AG$161,9)</f>
        <v>25.5</v>
      </c>
      <c r="BI12" s="169">
        <f>VLOOKUP(BI$7,'[7]Curve Summary'!$A$8:$AG$161,9)</f>
        <v>25.5</v>
      </c>
      <c r="BJ12" s="169">
        <f>VLOOKUP(BJ$7,'[7]Curve Summary'!$A$8:$AG$161,9)</f>
        <v>31.5</v>
      </c>
      <c r="BK12" s="169">
        <f>VLOOKUP(BK$7,'[7]Curve Summary'!$A$8:$AG$161,9)</f>
        <v>35.5</v>
      </c>
      <c r="BL12" s="169">
        <f>VLOOKUP(BL$7,'[7]Curve Summary'!$A$8:$AG$161,9)</f>
        <v>44.5</v>
      </c>
      <c r="BM12" s="169">
        <f>VLOOKUP(BM$7,'[7]Curve Summary'!$A$8:$AG$161,9)</f>
        <v>28.5</v>
      </c>
      <c r="BN12" s="169">
        <f>VLOOKUP(BN$7,'[7]Curve Summary'!$A$8:$AG$161,9)</f>
        <v>28.75</v>
      </c>
      <c r="BO12" s="169">
        <f>VLOOKUP(BO$7,'[7]Curve Summary'!$A$8:$AG$161,9)</f>
        <v>25.25</v>
      </c>
      <c r="BP12" s="169">
        <f>VLOOKUP(BP$7,'[7]Curve Summary'!$A$8:$AG$161,9)</f>
        <v>28.5</v>
      </c>
      <c r="BQ12" s="169">
        <f>VLOOKUP(BQ$7,'[7]Curve Summary'!$A$8:$AG$161,9)</f>
        <v>18.5</v>
      </c>
      <c r="BR12" s="169">
        <f>VLOOKUP(BR$7,'[7]Curve Summary'!$A$8:$AG$161,9)</f>
        <v>20.75</v>
      </c>
      <c r="BS12" s="169">
        <f>VLOOKUP(BS$7,'[7]Curve Summary'!$A$8:$AG$161,9)</f>
        <v>17.75</v>
      </c>
      <c r="BT12" s="169">
        <f>VLOOKUP(BT$7,'[7]Curve Summary'!$A$8:$AG$161,9)</f>
        <v>24.5</v>
      </c>
      <c r="BU12" s="169">
        <f>VLOOKUP(BU$7,'[7]Curve Summary'!$A$8:$AG$161,9)</f>
        <v>24.5</v>
      </c>
      <c r="BV12" s="169">
        <f>VLOOKUP(BV$7,'[7]Curve Summary'!$A$8:$AG$161,9)</f>
        <v>29.5</v>
      </c>
      <c r="BW12" s="169">
        <f>VLOOKUP(BW$7,'[7]Curve Summary'!$A$8:$AG$161,9)</f>
        <v>26.5</v>
      </c>
      <c r="BX12" s="169">
        <f>VLOOKUP(BX$7,'[7]Curve Summary'!$A$8:$AG$161,9)</f>
        <v>35.5</v>
      </c>
      <c r="BY12" s="169">
        <f>VLOOKUP(BY$7,'[7]Curve Summary'!$A$8:$AG$161,9)</f>
        <v>22.5</v>
      </c>
      <c r="BZ12" s="169">
        <f>VLOOKUP(BZ$7,'[7]Curve Summary'!$A$8:$AG$161,9)</f>
        <v>25.75</v>
      </c>
      <c r="CA12" s="169">
        <f>VLOOKUP(CA$7,'[7]Curve Summary'!$A$8:$AG$161,9)</f>
        <v>22.75</v>
      </c>
      <c r="CB12" s="169">
        <f>VLOOKUP(CB$7,'[7]Curve Summary'!$A$8:$AG$161,9)</f>
        <v>26</v>
      </c>
      <c r="CC12" s="169">
        <f>VLOOKUP(CC$7,'[7]Curve Summary'!$A$8:$AG$161,9)</f>
        <v>18.75</v>
      </c>
      <c r="CD12" s="169">
        <f>VLOOKUP(CD$7,'[7]Curve Summary'!$A$8:$AG$161,9)</f>
        <v>21</v>
      </c>
      <c r="CE12" s="169">
        <f>VLOOKUP(CE$7,'[7]Curve Summary'!$A$8:$AG$161,9)</f>
        <v>18</v>
      </c>
      <c r="CF12" s="169">
        <f>VLOOKUP(CF$7,'[7]Curve Summary'!$A$8:$AG$161,9)</f>
        <v>24.75</v>
      </c>
      <c r="CG12" s="169">
        <f>VLOOKUP(CG$7,'[7]Curve Summary'!$A$8:$AG$161,9)</f>
        <v>24.75</v>
      </c>
      <c r="CH12" s="169">
        <f>VLOOKUP(CH$7,'[7]Curve Summary'!$A$8:$AG$161,9)</f>
        <v>29.75</v>
      </c>
      <c r="CI12" s="169">
        <f>VLOOKUP(CI$7,'[7]Curve Summary'!$A$8:$AG$161,9)</f>
        <v>26.75</v>
      </c>
      <c r="CJ12" s="169">
        <f>VLOOKUP(CJ$7,'[7]Curve Summary'!$A$8:$AG$161,9)</f>
        <v>35.75</v>
      </c>
      <c r="CK12" s="169">
        <f>VLOOKUP(CK$7,'[7]Curve Summary'!$A$8:$AG$161,9)</f>
        <v>22.75</v>
      </c>
      <c r="CL12" s="169">
        <f>VLOOKUP(CL$7,'[7]Curve Summary'!$A$8:$AG$161,9)</f>
        <v>26</v>
      </c>
      <c r="CM12" s="169">
        <f>VLOOKUP(CM$7,'[7]Curve Summary'!$A$8:$AG$161,9)</f>
        <v>23</v>
      </c>
      <c r="CN12" s="169">
        <f>VLOOKUP(CN$7,'[7]Curve Summary'!$A$8:$AG$161,9)</f>
        <v>26.25</v>
      </c>
      <c r="CO12" s="169">
        <f>VLOOKUP(CO$7,'[7]Curve Summary'!$A$8:$AG$161,9)</f>
        <v>28.1</v>
      </c>
      <c r="CP12" s="169">
        <f>VLOOKUP(CP$7,'[7]Curve Summary'!$A$8:$AG$161,9)</f>
        <v>30.35</v>
      </c>
      <c r="CQ12" s="169">
        <f>VLOOKUP(CQ$7,'[7]Curve Summary'!$A$8:$AG$161,9)</f>
        <v>27.35</v>
      </c>
      <c r="CR12" s="169">
        <f>VLOOKUP(CR$7,'[7]Curve Summary'!$A$8:$AG$161,9)</f>
        <v>34.1</v>
      </c>
      <c r="CS12" s="169">
        <f>VLOOKUP(CS$7,'[7]Curve Summary'!$A$8:$AG$161,9)</f>
        <v>34.1</v>
      </c>
      <c r="CT12" s="169">
        <f>VLOOKUP(CT$7,'[7]Curve Summary'!$A$8:$AG$161,9)</f>
        <v>40.1</v>
      </c>
      <c r="CU12" s="169">
        <f>VLOOKUP(CU$7,'[7]Curve Summary'!$A$8:$AG$161,9)</f>
        <v>47.1</v>
      </c>
      <c r="CV12" s="169">
        <f>VLOOKUP(CV$7,'[7]Curve Summary'!$A$8:$AG$161,9)</f>
        <v>56.1</v>
      </c>
      <c r="CW12" s="169">
        <f>VLOOKUP(CW$7,'[7]Curve Summary'!$A$8:$AG$161,9)</f>
        <v>39.1</v>
      </c>
      <c r="CX12" s="169">
        <f>VLOOKUP(CX$7,'[7]Curve Summary'!$A$8:$AG$161,9)</f>
        <v>38.35</v>
      </c>
      <c r="CY12" s="169">
        <f>VLOOKUP(CY$7,'[7]Curve Summary'!$A$8:$AG$161,9)</f>
        <v>35.35</v>
      </c>
      <c r="CZ12" s="169">
        <f>VLOOKUP(CZ$7,'[7]Curve Summary'!$A$8:$AG$161,9)</f>
        <v>38.6</v>
      </c>
      <c r="DA12" s="169">
        <f>VLOOKUP(DA$7,'[7]Curve Summary'!$A$8:$AG$161,9)</f>
        <v>28.45</v>
      </c>
      <c r="DB12" s="169">
        <f>VLOOKUP(DB$7,'[7]Curve Summary'!$A$8:$AG$161,9)</f>
        <v>30.7</v>
      </c>
      <c r="DC12" s="169">
        <f>VLOOKUP(DC$7,'[7]Curve Summary'!$A$8:$AG$161,9)</f>
        <v>27.7</v>
      </c>
      <c r="DD12" s="169">
        <f>VLOOKUP(DD$7,'[7]Curve Summary'!$A$8:$AG$161,9)</f>
        <v>34.450000000000003</v>
      </c>
      <c r="DE12" s="169">
        <f>VLOOKUP(DE$7,'[7]Curve Summary'!$A$8:$AG$161,9)</f>
        <v>34.450000000000003</v>
      </c>
      <c r="DF12" s="169">
        <f>VLOOKUP(DF$7,'[7]Curve Summary'!$A$8:$AG$161,9)</f>
        <v>40.450000000000003</v>
      </c>
      <c r="DG12" s="169">
        <f>VLOOKUP(DG$7,'[7]Curve Summary'!$A$8:$AG$161,9)</f>
        <v>47.45</v>
      </c>
      <c r="DH12" s="169">
        <f>VLOOKUP(DH$7,'[7]Curve Summary'!$A$8:$AG$161,9)</f>
        <v>56.45</v>
      </c>
      <c r="DI12" s="169">
        <f>VLOOKUP(DI$7,'[7]Curve Summary'!$A$8:$AG$161,9)</f>
        <v>39.450000000000003</v>
      </c>
      <c r="DJ12" s="169">
        <f>VLOOKUP(DJ$7,'[7]Curve Summary'!$A$8:$AG$161,9)</f>
        <v>38.700000000000003</v>
      </c>
      <c r="DK12" s="169">
        <f>VLOOKUP(DK$7,'[7]Curve Summary'!$A$8:$AG$161,9)</f>
        <v>35.700000000000003</v>
      </c>
      <c r="DL12" s="169">
        <f>VLOOKUP(DL$7,'[7]Curve Summary'!$A$8:$AG$161,9)</f>
        <v>38.950000000000003</v>
      </c>
      <c r="DM12" s="169">
        <f>VLOOKUP(DM$7,'[7]Curve Summary'!$A$8:$AG$161,9)</f>
        <v>28.95</v>
      </c>
      <c r="DN12" s="169">
        <f>VLOOKUP(DN$7,'[7]Curve Summary'!$A$8:$AG$161,9)</f>
        <v>31.2</v>
      </c>
      <c r="DO12" s="169">
        <f>VLOOKUP(DO$7,'[7]Curve Summary'!$A$8:$AG$161,9)</f>
        <v>28.2</v>
      </c>
      <c r="DP12" s="169">
        <f>VLOOKUP(DP$7,'[7]Curve Summary'!$A$8:$AG$161,9)</f>
        <v>35</v>
      </c>
      <c r="DQ12" s="169">
        <f>VLOOKUP(DQ$7,'[7]Curve Summary'!$A$8:$AG$161,9)</f>
        <v>35</v>
      </c>
      <c r="DR12" s="169">
        <f>VLOOKUP(DR$7,'[7]Curve Summary'!$A$8:$AG$161,9)</f>
        <v>41</v>
      </c>
      <c r="DS12" s="169">
        <f>VLOOKUP(DS$7,'[7]Curve Summary'!$A$8:$AG$161,9)</f>
        <v>48</v>
      </c>
      <c r="DT12" s="169">
        <f>VLOOKUP(DT$7,'[7]Curve Summary'!$A$8:$AG$161,9)</f>
        <v>57</v>
      </c>
      <c r="DU12" s="169">
        <f>VLOOKUP(DU$7,'[7]Curve Summary'!$A$8:$AG$161,9)</f>
        <v>39.950000000000003</v>
      </c>
      <c r="DV12" s="169">
        <f>VLOOKUP(DV$7,'[7]Curve Summary'!$A$8:$AG$161,9)</f>
        <v>39.25</v>
      </c>
      <c r="DW12" s="169">
        <f>VLOOKUP(DW$7,'[7]Curve Summary'!$A$8:$AG$161,9)</f>
        <v>36.25</v>
      </c>
      <c r="DX12" s="169">
        <f>VLOOKUP(DX$7,'[7]Curve Summary'!$A$8:$AG$161,9)</f>
        <v>39.450000000000003</v>
      </c>
      <c r="DY12" s="169">
        <f>VLOOKUP(DY$7,'[7]Curve Summary'!$A$8:$AG$161,9)</f>
        <v>29.45</v>
      </c>
      <c r="DZ12" s="169">
        <f>VLOOKUP(DZ$7,'[7]Curve Summary'!$A$8:$AG$161,9)</f>
        <v>31.7</v>
      </c>
      <c r="EA12" s="169">
        <f>VLOOKUP(EA$7,'[7]Curve Summary'!$A$8:$AG$161,9)</f>
        <v>28.7</v>
      </c>
      <c r="EB12" s="169">
        <f>VLOOKUP(EB$7,'[7]Curve Summary'!$A$8:$AG$161,9)</f>
        <v>35.75</v>
      </c>
      <c r="EC12" s="169">
        <f>VLOOKUP(EC$7,'[7]Curve Summary'!$A$8:$AG$161,9)</f>
        <v>35.75</v>
      </c>
      <c r="ED12" s="169">
        <f>VLOOKUP(ED$7,'[7]Curve Summary'!$A$8:$AG$161,9)</f>
        <v>41.75</v>
      </c>
      <c r="EE12" s="169">
        <f>VLOOKUP(EE$7,'[7]Curve Summary'!$A$8:$AG$161,9)</f>
        <v>48.75</v>
      </c>
      <c r="EF12" s="169">
        <f>VLOOKUP(EF$7,'[7]Curve Summary'!$A$8:$AG$161,9)</f>
        <v>57.75</v>
      </c>
      <c r="EG12" s="169">
        <f>VLOOKUP(EG$7,'[7]Curve Summary'!$A$8:$AG$161,9)</f>
        <v>40.450000000000003</v>
      </c>
      <c r="EH12" s="169">
        <f>VLOOKUP(EH$7,'[7]Curve Summary'!$A$8:$AG$161,9)</f>
        <v>40</v>
      </c>
      <c r="EI12" s="169">
        <f>VLOOKUP(EI$7,'[7]Curve Summary'!$A$8:$AG$161,9)</f>
        <v>37</v>
      </c>
      <c r="EJ12" s="169">
        <f>VLOOKUP(EJ$7,'[7]Curve Summary'!$A$8:$AG$161,9)</f>
        <v>39.950000000000003</v>
      </c>
    </row>
    <row r="13" spans="1:140" ht="13.7" customHeight="1" x14ac:dyDescent="0.2">
      <c r="A13" s="165" t="s">
        <v>141</v>
      </c>
      <c r="B13" s="166" t="s">
        <v>170</v>
      </c>
      <c r="C13" s="132">
        <f>'[7]Power Desk Daily Price'!$AC13</f>
        <v>24.924347826086954</v>
      </c>
      <c r="D13" s="132">
        <f ca="1">IF(ISERROR((AVERAGE(OFFSET('[7]Curve Summary'!$F$6,24,0,3,1))*3+ 22* '[7]Curve Summary Backup'!$F$38)/25), '[7]Curve Summary Backup'!$F$38,(AVERAGE(OFFSET('[7]Curve Summary'!$F$6,24,0,3,1))*3+ 22* '[7]Curve Summary Backup'!$F$38)/25)</f>
        <v>26.95</v>
      </c>
      <c r="E13" s="132">
        <f>VLOOKUP(E$7,'[7]Curve Summary'!$A$7:$AG$59,6)</f>
        <v>30.8</v>
      </c>
      <c r="F13" s="167">
        <f t="shared" ca="1" si="0"/>
        <v>27.591876811594201</v>
      </c>
      <c r="G13" s="132">
        <f t="shared" si="1"/>
        <v>31.75</v>
      </c>
      <c r="H13" s="132">
        <f t="shared" si="2"/>
        <v>31.75</v>
      </c>
      <c r="I13" s="132">
        <f t="shared" si="2"/>
        <v>31.75</v>
      </c>
      <c r="J13" s="132">
        <f t="shared" si="3"/>
        <v>30.375</v>
      </c>
      <c r="K13" s="132">
        <f t="shared" si="4"/>
        <v>31</v>
      </c>
      <c r="L13" s="132">
        <f t="shared" si="4"/>
        <v>29.75</v>
      </c>
      <c r="M13" s="132">
        <f t="shared" si="4"/>
        <v>33</v>
      </c>
      <c r="N13" s="132">
        <f t="shared" si="4"/>
        <v>37.75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35.75</v>
      </c>
      <c r="T13" s="132">
        <f t="shared" si="8"/>
        <v>35.5</v>
      </c>
      <c r="U13" s="132">
        <f t="shared" si="8"/>
        <v>34.75</v>
      </c>
      <c r="V13" s="132">
        <f t="shared" si="8"/>
        <v>37</v>
      </c>
      <c r="W13" s="167">
        <f t="shared" si="12"/>
        <v>36.794117647058826</v>
      </c>
      <c r="X13" s="132">
        <f t="shared" si="13"/>
        <v>40.783333333333331</v>
      </c>
      <c r="Y13" s="132">
        <f t="shared" si="14"/>
        <v>40.868624161073832</v>
      </c>
      <c r="Z13" s="132">
        <f t="shared" si="15"/>
        <v>41.296470588235294</v>
      </c>
      <c r="AA13" s="132">
        <f t="shared" si="9"/>
        <v>41.915892156862753</v>
      </c>
      <c r="AB13" s="133">
        <f t="shared" si="10"/>
        <v>42.554492187499996</v>
      </c>
      <c r="AC13" s="168">
        <f t="shared" ca="1" si="11"/>
        <v>40.783152081719962</v>
      </c>
      <c r="AD13" s="163"/>
      <c r="AE13" s="163"/>
      <c r="AF13" s="164"/>
      <c r="AG13" s="169">
        <f>VLOOKUP(AG$7,'[7]Curve Summary'!$A$9:$AG$161,6)</f>
        <v>31.75</v>
      </c>
      <c r="AH13" s="169">
        <f>VLOOKUP(AH$7,'[7]Curve Summary'!$A$9:$AG$161,6)</f>
        <v>31.75</v>
      </c>
      <c r="AI13" s="169">
        <f>VLOOKUP(AI$7,'[7]Curve Summary'!$A$9:$AG$161,6)</f>
        <v>31</v>
      </c>
      <c r="AJ13" s="169">
        <f>VLOOKUP(AJ$7,'[7]Curve Summary'!$A$9:$AG$161,6)</f>
        <v>29.75</v>
      </c>
      <c r="AK13" s="169">
        <f>VLOOKUP(AK$7,'[7]Curve Summary'!$A$9:$AG$161,6)</f>
        <v>33</v>
      </c>
      <c r="AL13" s="169">
        <f>VLOOKUP(AL$7,'[7]Curve Summary'!$A$9:$AG$161,6)</f>
        <v>37.75</v>
      </c>
      <c r="AM13" s="169">
        <f>VLOOKUP(AM$7,'[7]Curve Summary'!$A$9:$AG$161,6)</f>
        <v>46.75</v>
      </c>
      <c r="AN13" s="169">
        <f>VLOOKUP(AN$7,'[7]Curve Summary'!$A$9:$AG$161,6)</f>
        <v>52.75</v>
      </c>
      <c r="AO13" s="169">
        <f>VLOOKUP(AO$7,'[7]Curve Summary'!$A$9:$AG$161,6)</f>
        <v>39.25</v>
      </c>
      <c r="AP13" s="169">
        <f>VLOOKUP(AP$7,'[7]Curve Summary'!$A$9:$AG$161,6)</f>
        <v>35.5</v>
      </c>
      <c r="AQ13" s="169">
        <f>VLOOKUP(AQ$7,'[7]Curve Summary'!$A$9:$AG$161,6)</f>
        <v>34.75</v>
      </c>
      <c r="AR13" s="169">
        <f>VLOOKUP(AR$7,'[7]Curve Summary'!$A$9:$AG$161,6)</f>
        <v>37</v>
      </c>
      <c r="AS13" s="169">
        <f>VLOOKUP(AS$7,'[7]Curve Summary'!$A$9:$AG$161,6)</f>
        <v>37.75</v>
      </c>
      <c r="AT13" s="169">
        <f>VLOOKUP(AT$7,'[7]Curve Summary'!$A$9:$AG$161,6)</f>
        <v>36.75</v>
      </c>
      <c r="AU13" s="169">
        <f>VLOOKUP(AU$7,'[7]Curve Summary'!$A$9:$AG$161,6)</f>
        <v>34.25</v>
      </c>
      <c r="AV13" s="169">
        <f>VLOOKUP(AV$7,'[7]Curve Summary'!$A$9:$AG$161,6)</f>
        <v>33.75</v>
      </c>
      <c r="AW13" s="169">
        <f>VLOOKUP(AW$7,'[7]Curve Summary'!$A$9:$AG$161,6)</f>
        <v>34.5</v>
      </c>
      <c r="AX13" s="169">
        <f>VLOOKUP(AX$7,'[7]Curve Summary'!$A$9:$AG$161,6)</f>
        <v>43.5</v>
      </c>
      <c r="AY13" s="169">
        <f>VLOOKUP(AY$7,'[7]Curve Summary'!$A$9:$AG$161,6)</f>
        <v>53.75</v>
      </c>
      <c r="AZ13" s="169">
        <f>VLOOKUP(AZ$7,'[7]Curve Summary'!$A$9:$AG$161,6)</f>
        <v>57.75</v>
      </c>
      <c r="BA13" s="169">
        <f>VLOOKUP(BA$7,'[7]Curve Summary'!$A$9:$AG$161,6)</f>
        <v>46.75</v>
      </c>
      <c r="BB13" s="169">
        <f>VLOOKUP(BB$7,'[7]Curve Summary'!$A$9:$AG$161,6)</f>
        <v>36.25</v>
      </c>
      <c r="BC13" s="169">
        <f>VLOOKUP(BC$7,'[7]Curve Summary'!$A$9:$AG$161,6)</f>
        <v>34.75</v>
      </c>
      <c r="BD13" s="169">
        <f>VLOOKUP(BD$7,'[7]Curve Summary'!$A$9:$AG$161,6)</f>
        <v>39.25</v>
      </c>
      <c r="BE13" s="169">
        <f>VLOOKUP(BE$7,'[7]Curve Summary'!$A$9:$AG$161,6)</f>
        <v>39.950000000000003</v>
      </c>
      <c r="BF13" s="169">
        <f>VLOOKUP(BF$7,'[7]Curve Summary'!$A$9:$AG$161,6)</f>
        <v>37.950000000000003</v>
      </c>
      <c r="BG13" s="169">
        <f>VLOOKUP(BG$7,'[7]Curve Summary'!$A$9:$AG$161,6)</f>
        <v>35.700000000000003</v>
      </c>
      <c r="BH13" s="169">
        <f>VLOOKUP(BH$7,'[7]Curve Summary'!$A$9:$AG$161,6)</f>
        <v>34.950000000000003</v>
      </c>
      <c r="BI13" s="169">
        <f>VLOOKUP(BI$7,'[7]Curve Summary'!$A$9:$AG$161,6)</f>
        <v>35.700000000000003</v>
      </c>
      <c r="BJ13" s="169">
        <f>VLOOKUP(BJ$7,'[7]Curve Summary'!$A$9:$AG$161,6)</f>
        <v>44.2</v>
      </c>
      <c r="BK13" s="169">
        <f>VLOOKUP(BK$7,'[7]Curve Summary'!$A$9:$AG$161,6)</f>
        <v>50.2</v>
      </c>
      <c r="BL13" s="169">
        <f>VLOOKUP(BL$7,'[7]Curve Summary'!$A$9:$AG$161,6)</f>
        <v>52.7</v>
      </c>
      <c r="BM13" s="169">
        <f>VLOOKUP(BM$7,'[7]Curve Summary'!$A$9:$AG$161,6)</f>
        <v>43.7</v>
      </c>
      <c r="BN13" s="169">
        <f>VLOOKUP(BN$7,'[7]Curve Summary'!$A$9:$AG$161,6)</f>
        <v>37.9</v>
      </c>
      <c r="BO13" s="169">
        <f>VLOOKUP(BO$7,'[7]Curve Summary'!$A$9:$AG$161,6)</f>
        <v>37.65</v>
      </c>
      <c r="BP13" s="169">
        <f>VLOOKUP(BP$7,'[7]Curve Summary'!$A$9:$AG$161,6)</f>
        <v>41.65</v>
      </c>
      <c r="BQ13" s="169">
        <f>VLOOKUP(BQ$7,'[7]Curve Summary'!$A$9:$AG$161,6)</f>
        <v>40.700000000000003</v>
      </c>
      <c r="BR13" s="169">
        <f>VLOOKUP(BR$7,'[7]Curve Summary'!$A$9:$AG$161,6)</f>
        <v>38.700000000000003</v>
      </c>
      <c r="BS13" s="169">
        <f>VLOOKUP(BS$7,'[7]Curve Summary'!$A$9:$AG$161,6)</f>
        <v>36.700000000000003</v>
      </c>
      <c r="BT13" s="169">
        <f>VLOOKUP(BT$7,'[7]Curve Summary'!$A$9:$AG$161,6)</f>
        <v>36.450000000000003</v>
      </c>
      <c r="BU13" s="169">
        <f>VLOOKUP(BU$7,'[7]Curve Summary'!$A$9:$AG$161,6)</f>
        <v>36.950000000000003</v>
      </c>
      <c r="BV13" s="169">
        <f>VLOOKUP(BV$7,'[7]Curve Summary'!$A$9:$AG$161,6)</f>
        <v>44.45</v>
      </c>
      <c r="BW13" s="169">
        <f>VLOOKUP(BW$7,'[7]Curve Summary'!$A$9:$AG$161,6)</f>
        <v>48.2</v>
      </c>
      <c r="BX13" s="169">
        <f>VLOOKUP(BX$7,'[7]Curve Summary'!$A$9:$AG$161,6)</f>
        <v>49.7</v>
      </c>
      <c r="BY13" s="169">
        <f>VLOOKUP(BY$7,'[7]Curve Summary'!$A$9:$AG$161,6)</f>
        <v>42.2</v>
      </c>
      <c r="BZ13" s="169">
        <f>VLOOKUP(BZ$7,'[7]Curve Summary'!$A$9:$AG$161,6)</f>
        <v>39.4</v>
      </c>
      <c r="CA13" s="169">
        <f>VLOOKUP(CA$7,'[7]Curve Summary'!$A$9:$AG$161,6)</f>
        <v>38.9</v>
      </c>
      <c r="CB13" s="169">
        <f>VLOOKUP(CB$7,'[7]Curve Summary'!$A$9:$AG$161,6)</f>
        <v>42.9</v>
      </c>
      <c r="CC13" s="169">
        <f>VLOOKUP(CC$7,'[7]Curve Summary'!$A$9:$AG$161,6)</f>
        <v>41.2</v>
      </c>
      <c r="CD13" s="169">
        <f>VLOOKUP(CD$7,'[7]Curve Summary'!$A$9:$AG$161,6)</f>
        <v>39.29</v>
      </c>
      <c r="CE13" s="169">
        <f>VLOOKUP(CE$7,'[7]Curve Summary'!$A$9:$AG$161,6)</f>
        <v>37.67</v>
      </c>
      <c r="CF13" s="169">
        <f>VLOOKUP(CF$7,'[7]Curve Summary'!$A$9:$AG$161,6)</f>
        <v>37.65</v>
      </c>
      <c r="CG13" s="169">
        <f>VLOOKUP(CG$7,'[7]Curve Summary'!$A$9:$AG$161,6)</f>
        <v>38.15</v>
      </c>
      <c r="CH13" s="169">
        <f>VLOOKUP(CH$7,'[7]Curve Summary'!$A$9:$AG$161,6)</f>
        <v>44.8</v>
      </c>
      <c r="CI13" s="169">
        <f>VLOOKUP(CI$7,'[7]Curve Summary'!$A$9:$AG$161,6)</f>
        <v>46.65</v>
      </c>
      <c r="CJ13" s="169">
        <f>VLOOKUP(CJ$7,'[7]Curve Summary'!$A$9:$AG$161,6)</f>
        <v>47.2</v>
      </c>
      <c r="CK13" s="169">
        <f>VLOOKUP(CK$7,'[7]Curve Summary'!$A$9:$AG$161,6)</f>
        <v>41.11</v>
      </c>
      <c r="CL13" s="169">
        <f>VLOOKUP(CL$7,'[7]Curve Summary'!$A$9:$AG$161,6)</f>
        <v>40.58</v>
      </c>
      <c r="CM13" s="169">
        <f>VLOOKUP(CM$7,'[7]Curve Summary'!$A$9:$AG$161,6)</f>
        <v>40.03</v>
      </c>
      <c r="CN13" s="169">
        <f>VLOOKUP(CN$7,'[7]Curve Summary'!$A$9:$AG$161,6)</f>
        <v>43.93</v>
      </c>
      <c r="CO13" s="169">
        <f>VLOOKUP(CO$7,'[7]Curve Summary'!$A$9:$AG$161,6)</f>
        <v>41.6</v>
      </c>
      <c r="CP13" s="169">
        <f>VLOOKUP(CP$7,'[7]Curve Summary'!$A$9:$AG$161,6)</f>
        <v>39.729999999999997</v>
      </c>
      <c r="CQ13" s="169">
        <f>VLOOKUP(CQ$7,'[7]Curve Summary'!$A$9:$AG$161,6)</f>
        <v>38.32</v>
      </c>
      <c r="CR13" s="169">
        <f>VLOOKUP(CR$7,'[7]Curve Summary'!$A$9:$AG$161,6)</f>
        <v>38.42</v>
      </c>
      <c r="CS13" s="169">
        <f>VLOOKUP(CS$7,'[7]Curve Summary'!$A$9:$AG$161,6)</f>
        <v>38.92</v>
      </c>
      <c r="CT13" s="169">
        <f>VLOOKUP(CT$7,'[7]Curve Summary'!$A$9:$AG$161,6)</f>
        <v>45.1</v>
      </c>
      <c r="CU13" s="169">
        <f>VLOOKUP(CU$7,'[7]Curve Summary'!$A$9:$AG$161,6)</f>
        <v>45.91</v>
      </c>
      <c r="CV13" s="169">
        <f>VLOOKUP(CV$7,'[7]Curve Summary'!$A$9:$AG$161,6)</f>
        <v>45.94</v>
      </c>
      <c r="CW13" s="169">
        <f>VLOOKUP(CW$7,'[7]Curve Summary'!$A$9:$AG$161,6)</f>
        <v>40.619999999999997</v>
      </c>
      <c r="CX13" s="169">
        <f>VLOOKUP(CX$7,'[7]Curve Summary'!$A$9:$AG$161,6)</f>
        <v>41.34</v>
      </c>
      <c r="CY13" s="169">
        <f>VLOOKUP(CY$7,'[7]Curve Summary'!$A$9:$AG$161,6)</f>
        <v>40.76</v>
      </c>
      <c r="CZ13" s="169">
        <f>VLOOKUP(CZ$7,'[7]Curve Summary'!$A$9:$AG$161,6)</f>
        <v>44.61</v>
      </c>
      <c r="DA13" s="169">
        <f>VLOOKUP(DA$7,'[7]Curve Summary'!$A$9:$AG$161,6)</f>
        <v>41.83</v>
      </c>
      <c r="DB13" s="169">
        <f>VLOOKUP(DB$7,'[7]Curve Summary'!$A$9:$AG$161,6)</f>
        <v>39.96</v>
      </c>
      <c r="DC13" s="169">
        <f>VLOOKUP(DC$7,'[7]Curve Summary'!$A$9:$AG$161,6)</f>
        <v>38.53</v>
      </c>
      <c r="DD13" s="169">
        <f>VLOOKUP(DD$7,'[7]Curve Summary'!$A$9:$AG$161,6)</f>
        <v>38.619999999999997</v>
      </c>
      <c r="DE13" s="169">
        <f>VLOOKUP(DE$7,'[7]Curve Summary'!$A$9:$AG$161,6)</f>
        <v>39.119999999999997</v>
      </c>
      <c r="DF13" s="169">
        <f>VLOOKUP(DF$7,'[7]Curve Summary'!$A$9:$AG$161,6)</f>
        <v>45.37</v>
      </c>
      <c r="DG13" s="169">
        <f>VLOOKUP(DG$7,'[7]Curve Summary'!$A$9:$AG$161,6)</f>
        <v>46.24</v>
      </c>
      <c r="DH13" s="169">
        <f>VLOOKUP(DH$7,'[7]Curve Summary'!$A$9:$AG$161,6)</f>
        <v>46.3</v>
      </c>
      <c r="DI13" s="169">
        <f>VLOOKUP(DI$7,'[7]Curve Summary'!$A$9:$AG$161,6)</f>
        <v>40.909999999999997</v>
      </c>
      <c r="DJ13" s="169">
        <f>VLOOKUP(DJ$7,'[7]Curve Summary'!$A$9:$AG$161,6)</f>
        <v>41.56</v>
      </c>
      <c r="DK13" s="169">
        <f>VLOOKUP(DK$7,'[7]Curve Summary'!$A$9:$AG$161,6)</f>
        <v>40.98</v>
      </c>
      <c r="DL13" s="169">
        <f>VLOOKUP(DL$7,'[7]Curve Summary'!$A$9:$AG$161,6)</f>
        <v>44.85</v>
      </c>
      <c r="DM13" s="169">
        <f>VLOOKUP(DM$7,'[7]Curve Summary'!$A$9:$AG$161,6)</f>
        <v>42.07</v>
      </c>
      <c r="DN13" s="169">
        <f>VLOOKUP(DN$7,'[7]Curve Summary'!$A$9:$AG$161,6)</f>
        <v>40.18</v>
      </c>
      <c r="DO13" s="169">
        <f>VLOOKUP(DO$7,'[7]Curve Summary'!$A$9:$AG$161,6)</f>
        <v>38.75</v>
      </c>
      <c r="DP13" s="169">
        <f>VLOOKUP(DP$7,'[7]Curve Summary'!$A$9:$AG$161,6)</f>
        <v>38.82</v>
      </c>
      <c r="DQ13" s="169">
        <f>VLOOKUP(DQ$7,'[7]Curve Summary'!$A$9:$AG$161,6)</f>
        <v>39.33</v>
      </c>
      <c r="DR13" s="169">
        <f>VLOOKUP(DR$7,'[7]Curve Summary'!$A$9:$AG$161,6)</f>
        <v>45.64</v>
      </c>
      <c r="DS13" s="169">
        <f>VLOOKUP(DS$7,'[7]Curve Summary'!$A$9:$AG$161,6)</f>
        <v>46.57</v>
      </c>
      <c r="DT13" s="169">
        <f>VLOOKUP(DT$7,'[7]Curve Summary'!$A$9:$AG$161,6)</f>
        <v>46.67</v>
      </c>
      <c r="DU13" s="169">
        <f>VLOOKUP(DU$7,'[7]Curve Summary'!$A$9:$AG$161,6)</f>
        <v>41.21</v>
      </c>
      <c r="DV13" s="169">
        <f>VLOOKUP(DV$7,'[7]Curve Summary'!$A$9:$AG$161,6)</f>
        <v>41.78</v>
      </c>
      <c r="DW13" s="169">
        <f>VLOOKUP(DW$7,'[7]Curve Summary'!$A$9:$AG$161,6)</f>
        <v>41.19</v>
      </c>
      <c r="DX13" s="169">
        <f>VLOOKUP(DX$7,'[7]Curve Summary'!$A$9:$AG$161,6)</f>
        <v>45.09</v>
      </c>
      <c r="DY13" s="169">
        <f>VLOOKUP(DY$7,'[7]Curve Summary'!$A$9:$AG$161,6)</f>
        <v>42.3</v>
      </c>
      <c r="DZ13" s="169">
        <f>VLOOKUP(DZ$7,'[7]Curve Summary'!$A$9:$AG$161,6)</f>
        <v>40.409999999999997</v>
      </c>
      <c r="EA13" s="169">
        <f>VLOOKUP(EA$7,'[7]Curve Summary'!$A$9:$AG$161,6)</f>
        <v>38.96</v>
      </c>
      <c r="EB13" s="169">
        <f>VLOOKUP(EB$7,'[7]Curve Summary'!$A$9:$AG$161,6)</f>
        <v>39.01</v>
      </c>
      <c r="EC13" s="169">
        <f>VLOOKUP(EC$7,'[7]Curve Summary'!$A$9:$AG$161,6)</f>
        <v>39.53</v>
      </c>
      <c r="ED13" s="169">
        <f>VLOOKUP(ED$7,'[7]Curve Summary'!$A$9:$AG$161,6)</f>
        <v>45.9</v>
      </c>
      <c r="EE13" s="169">
        <f>VLOOKUP(EE$7,'[7]Curve Summary'!$A$9:$AG$161,6)</f>
        <v>46.9</v>
      </c>
      <c r="EF13" s="169">
        <f>VLOOKUP(EF$7,'[7]Curve Summary'!$A$9:$AG$161,6)</f>
        <v>47.03</v>
      </c>
      <c r="EG13" s="169">
        <f>VLOOKUP(EG$7,'[7]Curve Summary'!$A$9:$AG$161,6)</f>
        <v>41.51</v>
      </c>
      <c r="EH13" s="169">
        <f>VLOOKUP(EH$7,'[7]Curve Summary'!$A$9:$AG$161,6)</f>
        <v>41.99</v>
      </c>
      <c r="EI13" s="169">
        <f>VLOOKUP(EI$7,'[7]Curve Summary'!$A$9:$AG$161,6)</f>
        <v>41.4</v>
      </c>
      <c r="EJ13" s="169">
        <f>VLOOKUP(EJ$7,'[7]Curve Summary'!$A$9:$AG$161,6)</f>
        <v>45.33</v>
      </c>
    </row>
    <row r="14" spans="1:140" ht="13.7" customHeight="1" x14ac:dyDescent="0.2">
      <c r="A14" s="165" t="s">
        <v>142</v>
      </c>
      <c r="B14" s="166" t="s">
        <v>170</v>
      </c>
      <c r="C14" s="132">
        <f>'[7]Power Desk Daily Price'!$AC14</f>
        <v>24.517391304347836</v>
      </c>
      <c r="D14" s="132">
        <f ca="1">IF(ISERROR((AVERAGE(OFFSET('[7]Curve Summary'!$B$6,24,0,3,1))*3+ 22* '[7]Curve Summary Backup'!$B$38)/25), '[7]Curve Summary Backup'!$B$38,(AVERAGE(OFFSET('[7]Curve Summary'!$B$6,24,0,3,1))*3+ 22* '[7]Curve Summary Backup'!$B$38)/25)</f>
        <v>26</v>
      </c>
      <c r="E14" s="132">
        <f>VLOOKUP(E$7,'[7]Curve Summary'!$A$7:$AG$59,2)</f>
        <v>30</v>
      </c>
      <c r="F14" s="167">
        <f t="shared" ca="1" si="0"/>
        <v>26.863840579710146</v>
      </c>
      <c r="G14" s="132">
        <f t="shared" si="1"/>
        <v>29.75</v>
      </c>
      <c r="H14" s="132">
        <f t="shared" si="2"/>
        <v>30.25</v>
      </c>
      <c r="I14" s="132">
        <f t="shared" si="2"/>
        <v>29.25</v>
      </c>
      <c r="J14" s="132">
        <f t="shared" si="3"/>
        <v>29.375</v>
      </c>
      <c r="K14" s="132">
        <f t="shared" si="4"/>
        <v>29.25</v>
      </c>
      <c r="L14" s="132">
        <f t="shared" si="4"/>
        <v>29.5</v>
      </c>
      <c r="M14" s="132">
        <f t="shared" si="4"/>
        <v>32.5</v>
      </c>
      <c r="N14" s="132">
        <f t="shared" si="4"/>
        <v>41.5</v>
      </c>
      <c r="O14" s="132">
        <f t="shared" si="5"/>
        <v>52.5</v>
      </c>
      <c r="P14" s="132">
        <f t="shared" si="6"/>
        <v>49</v>
      </c>
      <c r="Q14" s="132">
        <f t="shared" si="6"/>
        <v>56</v>
      </c>
      <c r="R14" s="132">
        <f t="shared" si="6"/>
        <v>46.5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36.830392156862743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38.368655824759379</v>
      </c>
      <c r="AD14" s="163"/>
      <c r="AE14" s="163"/>
      <c r="AF14" s="164"/>
      <c r="AG14" s="169">
        <f>VLOOKUP(AG$7,'[7]Curve Summary'!$A$9:$AG$161,2)</f>
        <v>30.25</v>
      </c>
      <c r="AH14" s="169">
        <f>VLOOKUP(AH$7,'[7]Curve Summary'!$A$9:$AG$161,2)</f>
        <v>29.25</v>
      </c>
      <c r="AI14" s="169">
        <f>VLOOKUP(AI$7,'[7]Curve Summary'!$A$9:$AG$161,2)</f>
        <v>29.25</v>
      </c>
      <c r="AJ14" s="169">
        <f>VLOOKUP(AJ$7,'[7]Curve Summary'!$A$9:$AG$161,2)</f>
        <v>29.5</v>
      </c>
      <c r="AK14" s="169">
        <f>VLOOKUP(AK$7,'[7]Curve Summary'!$A$9:$AG$161,2)</f>
        <v>32.5</v>
      </c>
      <c r="AL14" s="169">
        <f>VLOOKUP(AL$7,'[7]Curve Summary'!$A$9:$AG$161,2)</f>
        <v>41.5</v>
      </c>
      <c r="AM14" s="169">
        <f>VLOOKUP(AM$7,'[7]Curve Summary'!$A$9:$AG$161,2)</f>
        <v>49</v>
      </c>
      <c r="AN14" s="169">
        <f>VLOOKUP(AN$7,'[7]Curve Summary'!$A$9:$AG$161,2)</f>
        <v>56</v>
      </c>
      <c r="AO14" s="169">
        <f>VLOOKUP(AO$7,'[7]Curve Summary'!$A$9:$AG$161,2)</f>
        <v>46.5</v>
      </c>
      <c r="AP14" s="169">
        <f>VLOOKUP(AP$7,'[7]Curve Summary'!$A$9:$AG$161,2)</f>
        <v>33.5</v>
      </c>
      <c r="AQ14" s="169">
        <f>VLOOKUP(AQ$7,'[7]Curve Summary'!$A$9:$AG$161,2)</f>
        <v>32</v>
      </c>
      <c r="AR14" s="169">
        <f>VLOOKUP(AR$7,'[7]Curve Summary'!$A$9:$AG$161,2)</f>
        <v>32.5</v>
      </c>
      <c r="AS14" s="169">
        <f>VLOOKUP(AS$7,'[7]Curve Summary'!$A$9:$AG$161,2)</f>
        <v>33.75</v>
      </c>
      <c r="AT14" s="169">
        <f>VLOOKUP(AT$7,'[7]Curve Summary'!$A$9:$AG$161,2)</f>
        <v>33.25</v>
      </c>
      <c r="AU14" s="169">
        <f>VLOOKUP(AU$7,'[7]Curve Summary'!$A$9:$AG$161,2)</f>
        <v>33.25</v>
      </c>
      <c r="AV14" s="169">
        <f>VLOOKUP(AV$7,'[7]Curve Summary'!$A$9:$AG$161,2)</f>
        <v>32.75</v>
      </c>
      <c r="AW14" s="169">
        <f>VLOOKUP(AW$7,'[7]Curve Summary'!$A$9:$AG$161,2)</f>
        <v>32.75</v>
      </c>
      <c r="AX14" s="169">
        <f>VLOOKUP(AX$7,'[7]Curve Summary'!$A$9:$AG$161,2)</f>
        <v>37.25</v>
      </c>
      <c r="AY14" s="169">
        <f>VLOOKUP(AY$7,'[7]Curve Summary'!$A$9:$AG$161,2)</f>
        <v>51.5</v>
      </c>
      <c r="AZ14" s="169">
        <f>VLOOKUP(AZ$7,'[7]Curve Summary'!$A$9:$AG$161,2)</f>
        <v>57</v>
      </c>
      <c r="BA14" s="169">
        <f>VLOOKUP(BA$7,'[7]Curve Summary'!$A$9:$AG$161,2)</f>
        <v>45.5</v>
      </c>
      <c r="BB14" s="169">
        <f>VLOOKUP(BB$7,'[7]Curve Summary'!$A$9:$AG$161,2)</f>
        <v>34</v>
      </c>
      <c r="BC14" s="169">
        <f>VLOOKUP(BC$7,'[7]Curve Summary'!$A$9:$AG$161,2)</f>
        <v>32.5</v>
      </c>
      <c r="BD14" s="169">
        <f>VLOOKUP(BD$7,'[7]Curve Summary'!$A$9:$AG$161,2)</f>
        <v>32.5</v>
      </c>
      <c r="BE14" s="169">
        <f>VLOOKUP(BE$7,'[7]Curve Summary'!$A$9:$AG$161,2)</f>
        <v>34.61</v>
      </c>
      <c r="BF14" s="169">
        <f>VLOOKUP(BF$7,'[7]Curve Summary'!$A$9:$AG$161,2)</f>
        <v>34.19</v>
      </c>
      <c r="BG14" s="169">
        <f>VLOOKUP(BG$7,'[7]Curve Summary'!$A$9:$AG$161,2)</f>
        <v>34.19</v>
      </c>
      <c r="BH14" s="169">
        <f>VLOOKUP(BH$7,'[7]Curve Summary'!$A$9:$AG$161,2)</f>
        <v>33.76</v>
      </c>
      <c r="BI14" s="169">
        <f>VLOOKUP(BI$7,'[7]Curve Summary'!$A$9:$AG$161,2)</f>
        <v>33.76</v>
      </c>
      <c r="BJ14" s="169">
        <f>VLOOKUP(BJ$7,'[7]Curve Summary'!$A$9:$AG$161,2)</f>
        <v>37.61</v>
      </c>
      <c r="BK14" s="169">
        <f>VLOOKUP(BK$7,'[7]Curve Summary'!$A$9:$AG$161,2)</f>
        <v>49.8</v>
      </c>
      <c r="BL14" s="169">
        <f>VLOOKUP(BL$7,'[7]Curve Summary'!$A$9:$AG$161,2)</f>
        <v>54.51</v>
      </c>
      <c r="BM14" s="169">
        <f>VLOOKUP(BM$7,'[7]Curve Summary'!$A$9:$AG$161,2)</f>
        <v>44.67</v>
      </c>
      <c r="BN14" s="169">
        <f>VLOOKUP(BN$7,'[7]Curve Summary'!$A$9:$AG$161,2)</f>
        <v>34.83</v>
      </c>
      <c r="BO14" s="169">
        <f>VLOOKUP(BO$7,'[7]Curve Summary'!$A$9:$AG$161,2)</f>
        <v>33.549999999999997</v>
      </c>
      <c r="BP14" s="169">
        <f>VLOOKUP(BP$7,'[7]Curve Summary'!$A$9:$AG$161,2)</f>
        <v>33.549999999999997</v>
      </c>
      <c r="BQ14" s="169">
        <f>VLOOKUP(BQ$7,'[7]Curve Summary'!$A$9:$AG$161,2)</f>
        <v>35.39</v>
      </c>
      <c r="BR14" s="169">
        <f>VLOOKUP(BR$7,'[7]Curve Summary'!$A$9:$AG$161,2)</f>
        <v>35.020000000000003</v>
      </c>
      <c r="BS14" s="169">
        <f>VLOOKUP(BS$7,'[7]Curve Summary'!$A$9:$AG$161,2)</f>
        <v>35.020000000000003</v>
      </c>
      <c r="BT14" s="169">
        <f>VLOOKUP(BT$7,'[7]Curve Summary'!$A$9:$AG$161,2)</f>
        <v>34.659999999999997</v>
      </c>
      <c r="BU14" s="169">
        <f>VLOOKUP(BU$7,'[7]Curve Summary'!$A$9:$AG$161,2)</f>
        <v>34.659999999999997</v>
      </c>
      <c r="BV14" s="169">
        <f>VLOOKUP(BV$7,'[7]Curve Summary'!$A$9:$AG$161,2)</f>
        <v>37.950000000000003</v>
      </c>
      <c r="BW14" s="169">
        <f>VLOOKUP(BW$7,'[7]Curve Summary'!$A$9:$AG$161,2)</f>
        <v>48.39</v>
      </c>
      <c r="BX14" s="169">
        <f>VLOOKUP(BX$7,'[7]Curve Summary'!$A$9:$AG$161,2)</f>
        <v>52.41</v>
      </c>
      <c r="BY14" s="169">
        <f>VLOOKUP(BY$7,'[7]Curve Summary'!$A$9:$AG$161,2)</f>
        <v>43.99</v>
      </c>
      <c r="BZ14" s="169">
        <f>VLOOKUP(BZ$7,'[7]Curve Summary'!$A$9:$AG$161,2)</f>
        <v>35.58</v>
      </c>
      <c r="CA14" s="169">
        <f>VLOOKUP(CA$7,'[7]Curve Summary'!$A$9:$AG$161,2)</f>
        <v>34.479999999999997</v>
      </c>
      <c r="CB14" s="169">
        <f>VLOOKUP(CB$7,'[7]Curve Summary'!$A$9:$AG$161,2)</f>
        <v>34.479999999999997</v>
      </c>
      <c r="CC14" s="169">
        <f>VLOOKUP(CC$7,'[7]Curve Summary'!$A$9:$AG$161,2)</f>
        <v>36.08</v>
      </c>
      <c r="CD14" s="169">
        <f>VLOOKUP(CD$7,'[7]Curve Summary'!$A$9:$AG$161,2)</f>
        <v>35.770000000000003</v>
      </c>
      <c r="CE14" s="169">
        <f>VLOOKUP(CE$7,'[7]Curve Summary'!$A$9:$AG$161,2)</f>
        <v>35.770000000000003</v>
      </c>
      <c r="CF14" s="169">
        <f>VLOOKUP(CF$7,'[7]Curve Summary'!$A$9:$AG$161,2)</f>
        <v>35.46</v>
      </c>
      <c r="CG14" s="169">
        <f>VLOOKUP(CG$7,'[7]Curve Summary'!$A$9:$AG$161,2)</f>
        <v>35.46</v>
      </c>
      <c r="CH14" s="169">
        <f>VLOOKUP(CH$7,'[7]Curve Summary'!$A$9:$AG$161,2)</f>
        <v>38.28</v>
      </c>
      <c r="CI14" s="169">
        <f>VLOOKUP(CI$7,'[7]Curve Summary'!$A$9:$AG$161,2)</f>
        <v>47.21</v>
      </c>
      <c r="CJ14" s="169">
        <f>VLOOKUP(CJ$7,'[7]Curve Summary'!$A$9:$AG$161,2)</f>
        <v>50.65</v>
      </c>
      <c r="CK14" s="169">
        <f>VLOOKUP(CK$7,'[7]Curve Summary'!$A$9:$AG$161,2)</f>
        <v>43.45</v>
      </c>
      <c r="CL14" s="169">
        <f>VLOOKUP(CL$7,'[7]Curve Summary'!$A$9:$AG$161,2)</f>
        <v>36.25</v>
      </c>
      <c r="CM14" s="169">
        <f>VLOOKUP(CM$7,'[7]Curve Summary'!$A$9:$AG$161,2)</f>
        <v>35.31</v>
      </c>
      <c r="CN14" s="169">
        <f>VLOOKUP(CN$7,'[7]Curve Summary'!$A$9:$AG$161,2)</f>
        <v>35.31</v>
      </c>
      <c r="CO14" s="169">
        <f>VLOOKUP(CO$7,'[7]Curve Summary'!$A$9:$AG$161,2)</f>
        <v>36.58</v>
      </c>
      <c r="CP14" s="169">
        <f>VLOOKUP(CP$7,'[7]Curve Summary'!$A$9:$AG$161,2)</f>
        <v>36.299999999999997</v>
      </c>
      <c r="CQ14" s="169">
        <f>VLOOKUP(CQ$7,'[7]Curve Summary'!$A$9:$AG$161,2)</f>
        <v>36.299999999999997</v>
      </c>
      <c r="CR14" s="169">
        <f>VLOOKUP(CR$7,'[7]Curve Summary'!$A$9:$AG$161,2)</f>
        <v>36.020000000000003</v>
      </c>
      <c r="CS14" s="169">
        <f>VLOOKUP(CS$7,'[7]Curve Summary'!$A$9:$AG$161,2)</f>
        <v>36.020000000000003</v>
      </c>
      <c r="CT14" s="169">
        <f>VLOOKUP(CT$7,'[7]Curve Summary'!$A$9:$AG$161,2)</f>
        <v>38.58</v>
      </c>
      <c r="CU14" s="169">
        <f>VLOOKUP(CU$7,'[7]Curve Summary'!$A$9:$AG$161,2)</f>
        <v>46.66</v>
      </c>
      <c r="CV14" s="169">
        <f>VLOOKUP(CV$7,'[7]Curve Summary'!$A$9:$AG$161,2)</f>
        <v>49.78</v>
      </c>
      <c r="CW14" s="169">
        <f>VLOOKUP(CW$7,'[7]Curve Summary'!$A$9:$AG$161,2)</f>
        <v>43.26</v>
      </c>
      <c r="CX14" s="169">
        <f>VLOOKUP(CX$7,'[7]Curve Summary'!$A$9:$AG$161,2)</f>
        <v>36.74</v>
      </c>
      <c r="CY14" s="169">
        <f>VLOOKUP(CY$7,'[7]Curve Summary'!$A$9:$AG$161,2)</f>
        <v>35.89</v>
      </c>
      <c r="CZ14" s="169">
        <f>VLOOKUP(CZ$7,'[7]Curve Summary'!$A$9:$AG$161,2)</f>
        <v>35.89</v>
      </c>
      <c r="DA14" s="169">
        <f>VLOOKUP(DA$7,'[7]Curve Summary'!$A$9:$AG$161,2)</f>
        <v>37.01</v>
      </c>
      <c r="DB14" s="169">
        <f>VLOOKUP(DB$7,'[7]Curve Summary'!$A$9:$AG$161,2)</f>
        <v>36.75</v>
      </c>
      <c r="DC14" s="169">
        <f>VLOOKUP(DC$7,'[7]Curve Summary'!$A$9:$AG$161,2)</f>
        <v>36.75</v>
      </c>
      <c r="DD14" s="169">
        <f>VLOOKUP(DD$7,'[7]Curve Summary'!$A$9:$AG$161,2)</f>
        <v>36.49</v>
      </c>
      <c r="DE14" s="169">
        <f>VLOOKUP(DE$7,'[7]Curve Summary'!$A$9:$AG$161,2)</f>
        <v>36.49</v>
      </c>
      <c r="DF14" s="169">
        <f>VLOOKUP(DF$7,'[7]Curve Summary'!$A$9:$AG$161,2)</f>
        <v>38.86</v>
      </c>
      <c r="DG14" s="169">
        <f>VLOOKUP(DG$7,'[7]Curve Summary'!$A$9:$AG$161,2)</f>
        <v>46.34</v>
      </c>
      <c r="DH14" s="169">
        <f>VLOOKUP(DH$7,'[7]Curve Summary'!$A$9:$AG$161,2)</f>
        <v>49.23</v>
      </c>
      <c r="DI14" s="169">
        <f>VLOOKUP(DI$7,'[7]Curve Summary'!$A$9:$AG$161,2)</f>
        <v>43.2</v>
      </c>
      <c r="DJ14" s="169">
        <f>VLOOKUP(DJ$7,'[7]Curve Summary'!$A$9:$AG$161,2)</f>
        <v>37.159999999999997</v>
      </c>
      <c r="DK14" s="169">
        <f>VLOOKUP(DK$7,'[7]Curve Summary'!$A$9:$AG$161,2)</f>
        <v>36.369999999999997</v>
      </c>
      <c r="DL14" s="169">
        <f>VLOOKUP(DL$7,'[7]Curve Summary'!$A$9:$AG$161,2)</f>
        <v>36.369999999999997</v>
      </c>
      <c r="DM14" s="169">
        <f>VLOOKUP(DM$7,'[7]Curve Summary'!$A$9:$AG$161,2)</f>
        <v>37.43</v>
      </c>
      <c r="DN14" s="169">
        <f>VLOOKUP(DN$7,'[7]Curve Summary'!$A$9:$AG$161,2)</f>
        <v>37.18</v>
      </c>
      <c r="DO14" s="169">
        <f>VLOOKUP(DO$7,'[7]Curve Summary'!$A$9:$AG$161,2)</f>
        <v>37.19</v>
      </c>
      <c r="DP14" s="169">
        <f>VLOOKUP(DP$7,'[7]Curve Summary'!$A$9:$AG$161,2)</f>
        <v>36.94</v>
      </c>
      <c r="DQ14" s="169">
        <f>VLOOKUP(DQ$7,'[7]Curve Summary'!$A$9:$AG$161,2)</f>
        <v>36.950000000000003</v>
      </c>
      <c r="DR14" s="169">
        <f>VLOOKUP(DR$7,'[7]Curve Summary'!$A$9:$AG$161,2)</f>
        <v>39.14</v>
      </c>
      <c r="DS14" s="169">
        <f>VLOOKUP(DS$7,'[7]Curve Summary'!$A$9:$AG$161,2)</f>
        <v>46.07</v>
      </c>
      <c r="DT14" s="169">
        <f>VLOOKUP(DT$7,'[7]Curve Summary'!$A$9:$AG$161,2)</f>
        <v>48.74</v>
      </c>
      <c r="DU14" s="169">
        <f>VLOOKUP(DU$7,'[7]Curve Summary'!$A$9:$AG$161,2)</f>
        <v>43.15</v>
      </c>
      <c r="DV14" s="169">
        <f>VLOOKUP(DV$7,'[7]Curve Summary'!$A$9:$AG$161,2)</f>
        <v>37.56</v>
      </c>
      <c r="DW14" s="169">
        <f>VLOOKUP(DW$7,'[7]Curve Summary'!$A$9:$AG$161,2)</f>
        <v>36.840000000000003</v>
      </c>
      <c r="DX14" s="169">
        <f>VLOOKUP(DX$7,'[7]Curve Summary'!$A$9:$AG$161,2)</f>
        <v>36.840000000000003</v>
      </c>
      <c r="DY14" s="169">
        <f>VLOOKUP(DY$7,'[7]Curve Summary'!$A$9:$AG$161,2)</f>
        <v>37.83</v>
      </c>
      <c r="DZ14" s="169">
        <f>VLOOKUP(DZ$7,'[7]Curve Summary'!$A$9:$AG$161,2)</f>
        <v>37.6</v>
      </c>
      <c r="EA14" s="169">
        <f>VLOOKUP(EA$7,'[7]Curve Summary'!$A$9:$AG$161,2)</f>
        <v>37.61</v>
      </c>
      <c r="EB14" s="169">
        <f>VLOOKUP(EB$7,'[7]Curve Summary'!$A$9:$AG$161,2)</f>
        <v>37.380000000000003</v>
      </c>
      <c r="EC14" s="169">
        <f>VLOOKUP(EC$7,'[7]Curve Summary'!$A$9:$AG$161,2)</f>
        <v>37.39</v>
      </c>
      <c r="ED14" s="169">
        <f>VLOOKUP(ED$7,'[7]Curve Summary'!$A$9:$AG$161,2)</f>
        <v>39.409999999999997</v>
      </c>
      <c r="EE14" s="169">
        <f>VLOOKUP(EE$7,'[7]Curve Summary'!$A$9:$AG$161,2)</f>
        <v>45.83</v>
      </c>
      <c r="EF14" s="169">
        <f>VLOOKUP(EF$7,'[7]Curve Summary'!$A$9:$AG$161,2)</f>
        <v>48.31</v>
      </c>
      <c r="EG14" s="169">
        <f>VLOOKUP(EG$7,'[7]Curve Summary'!$A$9:$AG$161,2)</f>
        <v>43.13</v>
      </c>
      <c r="EH14" s="169">
        <f>VLOOKUP(EH$7,'[7]Curve Summary'!$A$9:$AG$161,2)</f>
        <v>37.96</v>
      </c>
      <c r="EI14" s="169">
        <f>VLOOKUP(EI$7,'[7]Curve Summary'!$A$9:$AG$161,2)</f>
        <v>37.28</v>
      </c>
      <c r="EJ14" s="169">
        <f>VLOOKUP(EJ$7,'[7]Curve Summary'!$A$9:$AG$161,2)</f>
        <v>37.29</v>
      </c>
    </row>
    <row r="15" spans="1:140" ht="13.7" customHeight="1" thickBot="1" x14ac:dyDescent="0.25">
      <c r="A15" s="170" t="s">
        <v>143</v>
      </c>
      <c r="B15" s="171" t="s">
        <v>171</v>
      </c>
      <c r="C15" s="136">
        <f>'[7]Power Desk Daily Price'!$AC15</f>
        <v>25.517391304347836</v>
      </c>
      <c r="D15" s="136">
        <f ca="1">IF(ISERROR((AVERAGE(OFFSET('[7]Curve Summary'!$G$6,24,0,3,1))*3+ 22* '[7]Curve Summary Backup'!$G$38)/25), '[7]Curve Summary Backup'!$G$38,(AVERAGE(OFFSET('[7]Curve Summary'!$G$6,24,0,3,1))*3+ 22* '[7]Curve Summary Backup'!$G$38)/25)</f>
        <v>27</v>
      </c>
      <c r="E15" s="136">
        <f>VLOOKUP(E$7,'[7]Curve Summary'!$A$7:$AG$58,7)</f>
        <v>32</v>
      </c>
      <c r="F15" s="172">
        <f t="shared" ca="1" si="0"/>
        <v>28.197173913043478</v>
      </c>
      <c r="G15" s="136">
        <f t="shared" si="1"/>
        <v>31.125</v>
      </c>
      <c r="H15" s="136">
        <f t="shared" si="2"/>
        <v>31.75</v>
      </c>
      <c r="I15" s="136">
        <f t="shared" si="2"/>
        <v>30.5</v>
      </c>
      <c r="J15" s="136">
        <f t="shared" si="3"/>
        <v>31</v>
      </c>
      <c r="K15" s="136">
        <f t="shared" si="4"/>
        <v>30.5</v>
      </c>
      <c r="L15" s="136">
        <f t="shared" si="4"/>
        <v>31.5</v>
      </c>
      <c r="M15" s="136">
        <f t="shared" si="4"/>
        <v>35.5</v>
      </c>
      <c r="N15" s="136">
        <f t="shared" si="4"/>
        <v>46.5</v>
      </c>
      <c r="O15" s="136">
        <f t="shared" si="5"/>
        <v>61</v>
      </c>
      <c r="P15" s="136">
        <f t="shared" si="6"/>
        <v>56</v>
      </c>
      <c r="Q15" s="136">
        <f t="shared" si="6"/>
        <v>66</v>
      </c>
      <c r="R15" s="136">
        <f t="shared" si="6"/>
        <v>53.5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40.547058823529412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41.577040048677972</v>
      </c>
      <c r="AD15" s="163"/>
      <c r="AE15" s="163"/>
      <c r="AF15" s="164"/>
      <c r="AG15" s="132">
        <f>VLOOKUP(AG$7,'[7]Curve Summary'!$A$9:$AG$161,7)</f>
        <v>31.75</v>
      </c>
      <c r="AH15" s="132">
        <f>VLOOKUP(AH$7,'[7]Curve Summary'!$A$9:$AG$161,7)</f>
        <v>30.5</v>
      </c>
      <c r="AI15" s="132">
        <f>VLOOKUP(AI$7,'[7]Curve Summary'!$A$9:$AG$161,7)</f>
        <v>30.5</v>
      </c>
      <c r="AJ15" s="132">
        <f>VLOOKUP(AJ$7,'[7]Curve Summary'!$A$9:$AG$161,7)</f>
        <v>31.5</v>
      </c>
      <c r="AK15" s="132">
        <f>VLOOKUP(AK$7,'[7]Curve Summary'!$A$9:$AG$161,7)</f>
        <v>35.5</v>
      </c>
      <c r="AL15" s="132">
        <f>VLOOKUP(AL$7,'[7]Curve Summary'!$A$9:$AG$161,7)</f>
        <v>46.5</v>
      </c>
      <c r="AM15" s="132">
        <f>VLOOKUP(AM$7,'[7]Curve Summary'!$A$9:$AG$161,7)</f>
        <v>56</v>
      </c>
      <c r="AN15" s="132">
        <f>VLOOKUP(AN$7,'[7]Curve Summary'!$A$9:$AG$161,7)</f>
        <v>66</v>
      </c>
      <c r="AO15" s="132">
        <f>VLOOKUP(AO$7,'[7]Curve Summary'!$A$9:$AG$161,7)</f>
        <v>53.5</v>
      </c>
      <c r="AP15" s="132">
        <f>VLOOKUP(AP$7,'[7]Curve Summary'!$A$9:$AG$161,7)</f>
        <v>36</v>
      </c>
      <c r="AQ15" s="132">
        <f>VLOOKUP(AQ$7,'[7]Curve Summary'!$A$9:$AG$161,7)</f>
        <v>34</v>
      </c>
      <c r="AR15" s="132">
        <f>VLOOKUP(AR$7,'[7]Curve Summary'!$A$9:$AG$161,7)</f>
        <v>34.5</v>
      </c>
      <c r="AS15" s="132">
        <f>VLOOKUP(AS$7,'[7]Curve Summary'!$A$9:$AG$161,7)</f>
        <v>35.75</v>
      </c>
      <c r="AT15" s="132">
        <f>VLOOKUP(AT$7,'[7]Curve Summary'!$A$9:$AG$161,7)</f>
        <v>35.25</v>
      </c>
      <c r="AU15" s="132">
        <f>VLOOKUP(AU$7,'[7]Curve Summary'!$A$9:$AG$161,7)</f>
        <v>35.25</v>
      </c>
      <c r="AV15" s="132">
        <f>VLOOKUP(AV$7,'[7]Curve Summary'!$A$9:$AG$161,7)</f>
        <v>34.75</v>
      </c>
      <c r="AW15" s="132">
        <f>VLOOKUP(AW$7,'[7]Curve Summary'!$A$9:$AG$161,7)</f>
        <v>34.75</v>
      </c>
      <c r="AX15" s="132">
        <f>VLOOKUP(AX$7,'[7]Curve Summary'!$A$9:$AG$161,7)</f>
        <v>41.75</v>
      </c>
      <c r="AY15" s="132">
        <f>VLOOKUP(AY$7,'[7]Curve Summary'!$A$9:$AG$161,7)</f>
        <v>57.5</v>
      </c>
      <c r="AZ15" s="132">
        <f>VLOOKUP(AZ$7,'[7]Curve Summary'!$A$9:$AG$161,7)</f>
        <v>65</v>
      </c>
      <c r="BA15" s="132">
        <f>VLOOKUP(BA$7,'[7]Curve Summary'!$A$9:$AG$161,7)</f>
        <v>51.5</v>
      </c>
      <c r="BB15" s="132">
        <f>VLOOKUP(BB$7,'[7]Curve Summary'!$A$9:$AG$161,7)</f>
        <v>36.25</v>
      </c>
      <c r="BC15" s="132">
        <f>VLOOKUP(BC$7,'[7]Curve Summary'!$A$9:$AG$161,7)</f>
        <v>34.25</v>
      </c>
      <c r="BD15" s="132">
        <f>VLOOKUP(BD$7,'[7]Curve Summary'!$A$9:$AG$161,7)</f>
        <v>34</v>
      </c>
      <c r="BE15" s="132">
        <f>VLOOKUP(BE$7,'[7]Curve Summary'!$A$9:$AG$161,7)</f>
        <v>36.81</v>
      </c>
      <c r="BF15" s="132">
        <f>VLOOKUP(BF$7,'[7]Curve Summary'!$A$9:$AG$161,7)</f>
        <v>36.39</v>
      </c>
      <c r="BG15" s="132">
        <f>VLOOKUP(BG$7,'[7]Curve Summary'!$A$9:$AG$161,7)</f>
        <v>36.39</v>
      </c>
      <c r="BH15" s="132">
        <f>VLOOKUP(BH$7,'[7]Curve Summary'!$A$9:$AG$161,7)</f>
        <v>35.96</v>
      </c>
      <c r="BI15" s="132">
        <f>VLOOKUP(BI$7,'[7]Curve Summary'!$A$9:$AG$161,7)</f>
        <v>35.96</v>
      </c>
      <c r="BJ15" s="132">
        <f>VLOOKUP(BJ$7,'[7]Curve Summary'!$A$9:$AG$161,7)</f>
        <v>41.94</v>
      </c>
      <c r="BK15" s="132">
        <f>VLOOKUP(BK$7,'[7]Curve Summary'!$A$9:$AG$161,7)</f>
        <v>55.4</v>
      </c>
      <c r="BL15" s="132">
        <f>VLOOKUP(BL$7,'[7]Curve Summary'!$A$9:$AG$161,7)</f>
        <v>61.81</v>
      </c>
      <c r="BM15" s="132">
        <f>VLOOKUP(BM$7,'[7]Curve Summary'!$A$9:$AG$161,7)</f>
        <v>50.27</v>
      </c>
      <c r="BN15" s="132">
        <f>VLOOKUP(BN$7,'[7]Curve Summary'!$A$9:$AG$161,7)</f>
        <v>37.24</v>
      </c>
      <c r="BO15" s="132">
        <f>VLOOKUP(BO$7,'[7]Curve Summary'!$A$9:$AG$161,7)</f>
        <v>35.53</v>
      </c>
      <c r="BP15" s="132">
        <f>VLOOKUP(BP$7,'[7]Curve Summary'!$A$9:$AG$161,7)</f>
        <v>35.32</v>
      </c>
      <c r="BQ15" s="132">
        <f>VLOOKUP(BQ$7,'[7]Curve Summary'!$A$9:$AG$161,7)</f>
        <v>37.71</v>
      </c>
      <c r="BR15" s="132">
        <f>VLOOKUP(BR$7,'[7]Curve Summary'!$A$9:$AG$161,7)</f>
        <v>37.340000000000003</v>
      </c>
      <c r="BS15" s="132">
        <f>VLOOKUP(BS$7,'[7]Curve Summary'!$A$9:$AG$161,7)</f>
        <v>37.340000000000003</v>
      </c>
      <c r="BT15" s="132">
        <f>VLOOKUP(BT$7,'[7]Curve Summary'!$A$9:$AG$161,7)</f>
        <v>36.979999999999997</v>
      </c>
      <c r="BU15" s="132">
        <f>VLOOKUP(BU$7,'[7]Curve Summary'!$A$9:$AG$161,7)</f>
        <v>36.979999999999997</v>
      </c>
      <c r="BV15" s="132">
        <f>VLOOKUP(BV$7,'[7]Curve Summary'!$A$9:$AG$161,7)</f>
        <v>42.08</v>
      </c>
      <c r="BW15" s="132">
        <f>VLOOKUP(BW$7,'[7]Curve Summary'!$A$9:$AG$161,7)</f>
        <v>53.59</v>
      </c>
      <c r="BX15" s="132">
        <f>VLOOKUP(BX$7,'[7]Curve Summary'!$A$9:$AG$161,7)</f>
        <v>59.05</v>
      </c>
      <c r="BY15" s="132">
        <f>VLOOKUP(BY$7,'[7]Curve Summary'!$A$9:$AG$161,7)</f>
        <v>49.19</v>
      </c>
      <c r="BZ15" s="132">
        <f>VLOOKUP(BZ$7,'[7]Curve Summary'!$A$9:$AG$161,7)</f>
        <v>38.08</v>
      </c>
      <c r="CA15" s="132">
        <f>VLOOKUP(CA$7,'[7]Curve Summary'!$A$9:$AG$161,7)</f>
        <v>36.619999999999997</v>
      </c>
      <c r="CB15" s="132">
        <f>VLOOKUP(CB$7,'[7]Curve Summary'!$A$9:$AG$161,7)</f>
        <v>36.44</v>
      </c>
      <c r="CC15" s="132">
        <f>VLOOKUP(CC$7,'[7]Curve Summary'!$A$9:$AG$161,7)</f>
        <v>38.5</v>
      </c>
      <c r="CD15" s="132">
        <f>VLOOKUP(CD$7,'[7]Curve Summary'!$A$9:$AG$161,7)</f>
        <v>38.19</v>
      </c>
      <c r="CE15" s="132">
        <f>VLOOKUP(CE$7,'[7]Curve Summary'!$A$9:$AG$161,7)</f>
        <v>38.19</v>
      </c>
      <c r="CF15" s="132">
        <f>VLOOKUP(CF$7,'[7]Curve Summary'!$A$9:$AG$161,7)</f>
        <v>37.880000000000003</v>
      </c>
      <c r="CG15" s="132">
        <f>VLOOKUP(CG$7,'[7]Curve Summary'!$A$9:$AG$161,7)</f>
        <v>37.880000000000003</v>
      </c>
      <c r="CH15" s="132">
        <f>VLOOKUP(CH$7,'[7]Curve Summary'!$A$9:$AG$161,7)</f>
        <v>42.24</v>
      </c>
      <c r="CI15" s="132">
        <f>VLOOKUP(CI$7,'[7]Curve Summary'!$A$9:$AG$161,7)</f>
        <v>52.07</v>
      </c>
      <c r="CJ15" s="132">
        <f>VLOOKUP(CJ$7,'[7]Curve Summary'!$A$9:$AG$161,7)</f>
        <v>56.73</v>
      </c>
      <c r="CK15" s="132">
        <f>VLOOKUP(CK$7,'[7]Curve Summary'!$A$9:$AG$161,7)</f>
        <v>48.31</v>
      </c>
      <c r="CL15" s="132">
        <f>VLOOKUP(CL$7,'[7]Curve Summary'!$A$9:$AG$161,7)</f>
        <v>38.82</v>
      </c>
      <c r="CM15" s="132">
        <f>VLOOKUP(CM$7,'[7]Curve Summary'!$A$9:$AG$161,7)</f>
        <v>37.57</v>
      </c>
      <c r="CN15" s="132">
        <f>VLOOKUP(CN$7,'[7]Curve Summary'!$A$9:$AG$161,7)</f>
        <v>37.42</v>
      </c>
      <c r="CO15" s="132">
        <f>VLOOKUP(CO$7,'[7]Curve Summary'!$A$9:$AG$161,7)</f>
        <v>39.03</v>
      </c>
      <c r="CP15" s="132">
        <f>VLOOKUP(CP$7,'[7]Curve Summary'!$A$9:$AG$161,7)</f>
        <v>38.75</v>
      </c>
      <c r="CQ15" s="132">
        <f>VLOOKUP(CQ$7,'[7]Curve Summary'!$A$9:$AG$161,7)</f>
        <v>38.75</v>
      </c>
      <c r="CR15" s="132">
        <f>VLOOKUP(CR$7,'[7]Curve Summary'!$A$9:$AG$161,7)</f>
        <v>38.479999999999997</v>
      </c>
      <c r="CS15" s="132">
        <f>VLOOKUP(CS$7,'[7]Curve Summary'!$A$9:$AG$161,7)</f>
        <v>38.47</v>
      </c>
      <c r="CT15" s="132">
        <f>VLOOKUP(CT$7,'[7]Curve Summary'!$A$9:$AG$161,7)</f>
        <v>42.42</v>
      </c>
      <c r="CU15" s="132">
        <f>VLOOKUP(CU$7,'[7]Curve Summary'!$A$9:$AG$161,7)</f>
        <v>51.3</v>
      </c>
      <c r="CV15" s="132">
        <f>VLOOKUP(CV$7,'[7]Curve Summary'!$A$9:$AG$161,7)</f>
        <v>55.52</v>
      </c>
      <c r="CW15" s="132">
        <f>VLOOKUP(CW$7,'[7]Curve Summary'!$A$9:$AG$161,7)</f>
        <v>47.9</v>
      </c>
      <c r="CX15" s="132">
        <f>VLOOKUP(CX$7,'[7]Curve Summary'!$A$9:$AG$161,7)</f>
        <v>39.32</v>
      </c>
      <c r="CY15" s="132">
        <f>VLOOKUP(CY$7,'[7]Curve Summary'!$A$9:$AG$161,7)</f>
        <v>38.200000000000003</v>
      </c>
      <c r="CZ15" s="132">
        <f>VLOOKUP(CZ$7,'[7]Curve Summary'!$A$9:$AG$161,7)</f>
        <v>38.06</v>
      </c>
      <c r="DA15" s="132">
        <f>VLOOKUP(DA$7,'[7]Curve Summary'!$A$9:$AG$161,7)</f>
        <v>39.47</v>
      </c>
      <c r="DB15" s="132">
        <f>VLOOKUP(DB$7,'[7]Curve Summary'!$A$9:$AG$161,7)</f>
        <v>39.21</v>
      </c>
      <c r="DC15" s="132">
        <f>VLOOKUP(DC$7,'[7]Curve Summary'!$A$9:$AG$161,7)</f>
        <v>39.21</v>
      </c>
      <c r="DD15" s="132">
        <f>VLOOKUP(DD$7,'[7]Curve Summary'!$A$9:$AG$161,7)</f>
        <v>38.96</v>
      </c>
      <c r="DE15" s="132">
        <f>VLOOKUP(DE$7,'[7]Curve Summary'!$A$9:$AG$161,7)</f>
        <v>38.96</v>
      </c>
      <c r="DF15" s="132">
        <f>VLOOKUP(DF$7,'[7]Curve Summary'!$A$9:$AG$161,7)</f>
        <v>42.6</v>
      </c>
      <c r="DG15" s="132">
        <f>VLOOKUP(DG$7,'[7]Curve Summary'!$A$9:$AG$161,7)</f>
        <v>50.81</v>
      </c>
      <c r="DH15" s="132">
        <f>VLOOKUP(DH$7,'[7]Curve Summary'!$A$9:$AG$161,7)</f>
        <v>54.71</v>
      </c>
      <c r="DI15" s="132">
        <f>VLOOKUP(DI$7,'[7]Curve Summary'!$A$9:$AG$161,7)</f>
        <v>47.67</v>
      </c>
      <c r="DJ15" s="132">
        <f>VLOOKUP(DJ$7,'[7]Curve Summary'!$A$9:$AG$161,7)</f>
        <v>39.74</v>
      </c>
      <c r="DK15" s="132">
        <f>VLOOKUP(DK$7,'[7]Curve Summary'!$A$9:$AG$161,7)</f>
        <v>38.700000000000003</v>
      </c>
      <c r="DL15" s="132">
        <f>VLOOKUP(DL$7,'[7]Curve Summary'!$A$9:$AG$161,7)</f>
        <v>38.57</v>
      </c>
      <c r="DM15" s="132">
        <f>VLOOKUP(DM$7,'[7]Curve Summary'!$A$9:$AG$161,7)</f>
        <v>39.9</v>
      </c>
      <c r="DN15" s="132">
        <f>VLOOKUP(DN$7,'[7]Curve Summary'!$A$9:$AG$161,7)</f>
        <v>39.65</v>
      </c>
      <c r="DO15" s="132">
        <f>VLOOKUP(DO$7,'[7]Curve Summary'!$A$9:$AG$161,7)</f>
        <v>39.659999999999997</v>
      </c>
      <c r="DP15" s="132">
        <f>VLOOKUP(DP$7,'[7]Curve Summary'!$A$9:$AG$161,7)</f>
        <v>39.409999999999997</v>
      </c>
      <c r="DQ15" s="132">
        <f>VLOOKUP(DQ$7,'[7]Curve Summary'!$A$9:$AG$161,7)</f>
        <v>39.42</v>
      </c>
      <c r="DR15" s="132">
        <f>VLOOKUP(DR$7,'[7]Curve Summary'!$A$9:$AG$161,7)</f>
        <v>42.79</v>
      </c>
      <c r="DS15" s="132">
        <f>VLOOKUP(DS$7,'[7]Curve Summary'!$A$9:$AG$161,7)</f>
        <v>50.37</v>
      </c>
      <c r="DT15" s="132">
        <f>VLOOKUP(DT$7,'[7]Curve Summary'!$A$9:$AG$161,7)</f>
        <v>53.97</v>
      </c>
      <c r="DU15" s="132">
        <f>VLOOKUP(DU$7,'[7]Curve Summary'!$A$9:$AG$161,7)</f>
        <v>47.46</v>
      </c>
      <c r="DV15" s="132">
        <f>VLOOKUP(DV$7,'[7]Curve Summary'!$A$9:$AG$161,7)</f>
        <v>40.130000000000003</v>
      </c>
      <c r="DW15" s="132">
        <f>VLOOKUP(DW$7,'[7]Curve Summary'!$A$9:$AG$161,7)</f>
        <v>39.18</v>
      </c>
      <c r="DX15" s="132">
        <f>VLOOKUP(DX$7,'[7]Curve Summary'!$A$9:$AG$161,7)</f>
        <v>39.06</v>
      </c>
      <c r="DY15" s="132">
        <f>VLOOKUP(DY$7,'[7]Curve Summary'!$A$9:$AG$161,7)</f>
        <v>40.25</v>
      </c>
      <c r="DZ15" s="132">
        <f>VLOOKUP(DZ$7,'[7]Curve Summary'!$A$9:$AG$161,7)</f>
        <v>40.020000000000003</v>
      </c>
      <c r="EA15" s="132">
        <f>VLOOKUP(EA$7,'[7]Curve Summary'!$A$9:$AG$161,7)</f>
        <v>40.04</v>
      </c>
      <c r="EB15" s="132">
        <f>VLOOKUP(EB$7,'[7]Curve Summary'!$A$9:$AG$161,7)</f>
        <v>39.81</v>
      </c>
      <c r="EC15" s="132">
        <f>VLOOKUP(EC$7,'[7]Curve Summary'!$A$9:$AG$161,7)</f>
        <v>39.82</v>
      </c>
      <c r="ED15" s="132">
        <f>VLOOKUP(ED$7,'[7]Curve Summary'!$A$9:$AG$161,7)</f>
        <v>42.91</v>
      </c>
      <c r="EE15" s="132">
        <f>VLOOKUP(EE$7,'[7]Curve Summary'!$A$9:$AG$161,7)</f>
        <v>49.92</v>
      </c>
      <c r="EF15" s="132">
        <f>VLOOKUP(EF$7,'[7]Curve Summary'!$A$9:$AG$161,7)</f>
        <v>53.25</v>
      </c>
      <c r="EG15" s="132">
        <f>VLOOKUP(EG$7,'[7]Curve Summary'!$A$9:$AG$161,7)</f>
        <v>47.23</v>
      </c>
      <c r="EH15" s="132">
        <f>VLOOKUP(EH$7,'[7]Curve Summary'!$A$9:$AG$161,7)</f>
        <v>40.479999999999997</v>
      </c>
      <c r="EI15" s="132">
        <f>VLOOKUP(EI$7,'[7]Curve Summary'!$A$9:$AG$161,7)</f>
        <v>39.590000000000003</v>
      </c>
      <c r="EJ15" s="132">
        <f>VLOOKUP(EJ$7,'[7]Curve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172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173</v>
      </c>
      <c r="B18" s="178" t="s">
        <v>174</v>
      </c>
      <c r="C18" s="179">
        <f>'[7]Power Desk Daily Price'!$AC18</f>
        <v>35.260869565217391</v>
      </c>
      <c r="D18" s="179">
        <f ca="1">IF(ISERROR((AVERAGE(OFFSET('[7]Curve Summary ALBERTA'!$R$6,20,0,2,1))*2+ 19* '[7]Curve Summary Backup'!$R$38)/21), '[7]Curve Summary Backup'!$R$38,(AVERAGE(OFFSET('[7]Curve Summary ALBERTA'!$R$6,20,0,2,1))*2+ 19* '[7]Curve Summary Backup'!$R$38)/21)</f>
        <v>39.699996948242187</v>
      </c>
      <c r="E18" s="179">
        <f>VLOOKUP(E$7,'[7]Curve Summary ALBERTA'!$A$7:$AG$63,18)</f>
        <v>47.049999237060547</v>
      </c>
      <c r="F18" s="180">
        <f ca="1">(C18*C$5+D18*D$5+E18*E$5)/(SUM(C$5:E$5))</f>
        <v>40.744274039890456</v>
      </c>
      <c r="G18" s="179">
        <f>AVERAGE(H18:I18)</f>
        <v>47.851626358032227</v>
      </c>
      <c r="H18" s="179">
        <f>AG18</f>
        <v>48.128513946533204</v>
      </c>
      <c r="I18" s="179">
        <f>AH18</f>
        <v>47.574738769531251</v>
      </c>
      <c r="J18" s="179">
        <f>AVERAGE(K18:L18)</f>
        <v>44.641667938232423</v>
      </c>
      <c r="K18" s="179">
        <f>AI18</f>
        <v>46.169059448242187</v>
      </c>
      <c r="L18" s="179">
        <f>AJ18</f>
        <v>43.114276428222659</v>
      </c>
      <c r="M18" s="179">
        <f>AK18</f>
        <v>43.589288024902345</v>
      </c>
      <c r="N18" s="179">
        <f>AL18</f>
        <v>44.447112488361675</v>
      </c>
      <c r="O18" s="179">
        <f>AVERAGE(P18:Q18)</f>
        <v>47.407827448806302</v>
      </c>
      <c r="P18" s="179">
        <f>AM18</f>
        <v>47.058986866617303</v>
      </c>
      <c r="Q18" s="179">
        <f>AN18</f>
        <v>47.756668030995307</v>
      </c>
      <c r="R18" s="179">
        <f>AO18</f>
        <v>47.737491315721023</v>
      </c>
      <c r="S18" s="179">
        <f>AVERAGE(T18:V18)</f>
        <v>50.927766096975937</v>
      </c>
      <c r="T18" s="179">
        <f>AP18</f>
        <v>46.381026735960937</v>
      </c>
      <c r="U18" s="179">
        <f>AQ18</f>
        <v>51.239279990994888</v>
      </c>
      <c r="V18" s="179">
        <f>AR18</f>
        <v>55.162991563972</v>
      </c>
      <c r="W18" s="179">
        <f>SUM(AG37:AR37)/SUM($AG$5:$AR$5)</f>
        <v>47.32140890202249</v>
      </c>
      <c r="X18" s="179">
        <f>SUM(AS37:BD37)/SUM($AS$5:$BD$5)</f>
        <v>45.153661086280046</v>
      </c>
      <c r="Y18" s="179">
        <f>SUM(BE37:BR37)/SUM($BE$5:$BR$5)</f>
        <v>44.972106480350192</v>
      </c>
      <c r="Z18" s="179">
        <f>SUM(BQ37:CB37)/SUM($BQ$5:$CB$5)</f>
        <v>43.652997425753895</v>
      </c>
      <c r="AA18" s="179">
        <f>SUM(CC37:DX37)/SUM($CC$5:$DX$5)</f>
        <v>41.340960707299956</v>
      </c>
      <c r="AB18" s="181">
        <f>SUM(DY37:EJ37)/SUM($DY$5:$EJ$5)</f>
        <v>44.049948704320855</v>
      </c>
      <c r="AC18" s="182">
        <f ca="1">(C18*C$5+D18*D$5+E18*E$5+SUM(AG37:EJ37))/(SUM(C$5:E$5)+SUM($AG$5:$EJ$5))</f>
        <v>43.290839776477924</v>
      </c>
      <c r="AD18" s="163"/>
      <c r="AE18" s="163"/>
      <c r="AF18" s="164"/>
      <c r="AG18" s="132">
        <f>VLOOKUP(AG$7,'[7]Curve Summary ALBERTA'!$A$13:$AG$161,18)</f>
        <v>48.128513946533204</v>
      </c>
      <c r="AH18" s="132">
        <f>VLOOKUP(AH$7,'[7]Curve Summary ALBERTA'!$A$13:$AG$161,18)</f>
        <v>47.574738769531251</v>
      </c>
      <c r="AI18" s="132">
        <f>VLOOKUP(AI$7,'[7]Curve Summary ALBERTA'!$A$13:$AG$161,18)</f>
        <v>46.169059448242187</v>
      </c>
      <c r="AJ18" s="132">
        <f>VLOOKUP(AJ$7,'[7]Curve Summary ALBERTA'!$A$13:$AG$161,18)</f>
        <v>43.114276428222659</v>
      </c>
      <c r="AK18" s="132">
        <f>VLOOKUP(AK$7,'[7]Curve Summary ALBERTA'!$A$13:$AG$161,18)</f>
        <v>43.589288024902345</v>
      </c>
      <c r="AL18" s="132">
        <f>VLOOKUP(AL$7,'[7]Curve Summary ALBERTA'!$A$13:$AG$161,18)</f>
        <v>44.447112488361675</v>
      </c>
      <c r="AM18" s="132">
        <f>VLOOKUP(AM$7,'[7]Curve Summary ALBERTA'!$A$13:$AG$161,18)</f>
        <v>47.058986866617303</v>
      </c>
      <c r="AN18" s="132">
        <f>VLOOKUP(AN$7,'[7]Curve Summary ALBERTA'!$A$13:$AG$161,18)</f>
        <v>47.756668030995307</v>
      </c>
      <c r="AO18" s="132">
        <f>VLOOKUP(AO$7,'[7]Curve Summary ALBERTA'!$A$13:$AG$161,18)</f>
        <v>47.737491315721023</v>
      </c>
      <c r="AP18" s="132">
        <f>VLOOKUP(AP$7,'[7]Curve Summary ALBERTA'!$A$13:$AG$161,18)</f>
        <v>46.381026735960937</v>
      </c>
      <c r="AQ18" s="132">
        <f>VLOOKUP(AQ$7,'[7]Curve Summary ALBERTA'!$A$13:$AG$161,18)</f>
        <v>51.239279990994888</v>
      </c>
      <c r="AR18" s="132">
        <f>VLOOKUP(AR$7,'[7]Curve Summary ALBERTA'!$A$13:$AG$161,18)</f>
        <v>55.162991563972</v>
      </c>
      <c r="AS18" s="132">
        <f>VLOOKUP(AS$7,'[7]Curve Summary ALBERTA'!$A$13:$AG$161,18)</f>
        <v>48.222798071867288</v>
      </c>
      <c r="AT18" s="132">
        <f>VLOOKUP(AT$7,'[7]Curve Summary ALBERTA'!$A$13:$AG$161,18)</f>
        <v>46.815502284224891</v>
      </c>
      <c r="AU18" s="132">
        <f>VLOOKUP(AU$7,'[7]Curve Summary ALBERTA'!$A$13:$AG$161,18)</f>
        <v>45.092859167263349</v>
      </c>
      <c r="AV18" s="132">
        <f>VLOOKUP(AV$7,'[7]Curve Summary ALBERTA'!$A$13:$AG$161,18)</f>
        <v>42.427821811212212</v>
      </c>
      <c r="AW18" s="132">
        <f>VLOOKUP(AW$7,'[7]Curve Summary ALBERTA'!$A$13:$AG$161,18)</f>
        <v>42.632104738948414</v>
      </c>
      <c r="AX18" s="132">
        <f>VLOOKUP(AX$7,'[7]Curve Summary ALBERTA'!$A$13:$AG$161,18)</f>
        <v>43.133300415557009</v>
      </c>
      <c r="AY18" s="132">
        <f>VLOOKUP(AY$7,'[7]Curve Summary ALBERTA'!$A$13:$AG$161,18)</f>
        <v>43.523464704140849</v>
      </c>
      <c r="AZ18" s="132">
        <f>VLOOKUP(AZ$7,'[7]Curve Summary ALBERTA'!$A$13:$AG$161,18)</f>
        <v>43.865094289393532</v>
      </c>
      <c r="BA18" s="132">
        <f>VLOOKUP(BA$7,'[7]Curve Summary ALBERTA'!$A$13:$AG$161,18)</f>
        <v>43.95456633093756</v>
      </c>
      <c r="BB18" s="132">
        <f>VLOOKUP(BB$7,'[7]Curve Summary ALBERTA'!$A$13:$AG$161,18)</f>
        <v>44.185054549612488</v>
      </c>
      <c r="BC18" s="132">
        <f>VLOOKUP(BC$7,'[7]Curve Summary ALBERTA'!$A$13:$AG$161,18)</f>
        <v>47.772206124358789</v>
      </c>
      <c r="BD18" s="132">
        <f>VLOOKUP(BD$7,'[7]Curve Summary ALBERTA'!$A$13:$AG$161,18)</f>
        <v>50.449048891366687</v>
      </c>
      <c r="BE18" s="132">
        <f>VLOOKUP(BE$7,'[7]Curve Summary ALBERTA'!$A$13:$AG$161,18)</f>
        <v>48.923666254234426</v>
      </c>
      <c r="BF18" s="132">
        <f>VLOOKUP(BF$7,'[7]Curve Summary ALBERTA'!$A$13:$AG$161,18)</f>
        <v>47.158594920979453</v>
      </c>
      <c r="BG18" s="132">
        <f>VLOOKUP(BG$7,'[7]Curve Summary ALBERTA'!$A$13:$AG$161,18)</f>
        <v>45.035084212094354</v>
      </c>
      <c r="BH18" s="132">
        <f>VLOOKUP(BH$7,'[7]Curve Summary ALBERTA'!$A$13:$AG$161,18)</f>
        <v>41.75045496942802</v>
      </c>
      <c r="BI18" s="132">
        <f>VLOOKUP(BI$7,'[7]Curve Summary ALBERTA'!$A$13:$AG$161,18)</f>
        <v>41.678644955504069</v>
      </c>
      <c r="BJ18" s="132">
        <f>VLOOKUP(BJ$7,'[7]Curve Summary ALBERTA'!$A$13:$AG$161,18)</f>
        <v>42.159134081079266</v>
      </c>
      <c r="BK18" s="132">
        <f>VLOOKUP(BK$7,'[7]Curve Summary ALBERTA'!$A$13:$AG$161,18)</f>
        <v>42.850625406093798</v>
      </c>
      <c r="BL18" s="132">
        <f>VLOOKUP(BL$7,'[7]Curve Summary ALBERTA'!$A$13:$AG$161,18)</f>
        <v>43.35076668165059</v>
      </c>
      <c r="BM18" s="132">
        <f>VLOOKUP(BM$7,'[7]Curve Summary ALBERTA'!$A$13:$AG$161,18)</f>
        <v>43.358326502774119</v>
      </c>
      <c r="BN18" s="132">
        <f>VLOOKUP(BN$7,'[7]Curve Summary ALBERTA'!$A$13:$AG$161,18)</f>
        <v>43.442839159333033</v>
      </c>
      <c r="BO18" s="132">
        <f>VLOOKUP(BO$7,'[7]Curve Summary ALBERTA'!$A$13:$AG$161,18)</f>
        <v>46.786941996571265</v>
      </c>
      <c r="BP18" s="132">
        <f>VLOOKUP(BP$7,'[7]Curve Summary ALBERTA'!$A$13:$AG$161,18)</f>
        <v>49.262166260460575</v>
      </c>
      <c r="BQ18" s="132">
        <f>VLOOKUP(BQ$7,'[7]Curve Summary ALBERTA'!$A$13:$AG$161,18)</f>
        <v>47.739170362841243</v>
      </c>
      <c r="BR18" s="132">
        <f>VLOOKUP(BR$7,'[7]Curve Summary ALBERTA'!$A$13:$AG$161,18)</f>
        <v>46.062269165982229</v>
      </c>
      <c r="BS18" s="132">
        <f>VLOOKUP(BS$7,'[7]Curve Summary ALBERTA'!$A$13:$AG$161,18)</f>
        <v>44.044971096730102</v>
      </c>
      <c r="BT18" s="132">
        <f>VLOOKUP(BT$7,'[7]Curve Summary ALBERTA'!$A$13:$AG$161,18)</f>
        <v>40.924383661430213</v>
      </c>
      <c r="BU18" s="132">
        <f>VLOOKUP(BU$7,'[7]Curve Summary ALBERTA'!$A$13:$AG$161,18)</f>
        <v>40.857136885488437</v>
      </c>
      <c r="BV18" s="132">
        <f>VLOOKUP(BV$7,'[7]Curve Summary ALBERTA'!$A$13:$AG$161,18)</f>
        <v>41.315022819136082</v>
      </c>
      <c r="BW18" s="132">
        <f>VLOOKUP(BW$7,'[7]Curve Summary ALBERTA'!$A$13:$AG$161,18)</f>
        <v>41.973483492548809</v>
      </c>
      <c r="BX18" s="132">
        <f>VLOOKUP(BX$7,'[7]Curve Summary ALBERTA'!$A$13:$AG$161,18)</f>
        <v>42.449804450238652</v>
      </c>
      <c r="BY18" s="132">
        <f>VLOOKUP(BY$7,'[7]Curve Summary ALBERTA'!$A$13:$AG$161,18)</f>
        <v>42.457941832278351</v>
      </c>
      <c r="BZ18" s="132">
        <f>VLOOKUP(BZ$7,'[7]Curve Summary ALBERTA'!$A$13:$AG$161,18)</f>
        <v>42.538321493799856</v>
      </c>
      <c r="CA18" s="132">
        <f>VLOOKUP(CA$7,'[7]Curve Summary ALBERTA'!$A$13:$AG$161,18)</f>
        <v>45.662144671371749</v>
      </c>
      <c r="CB18" s="132">
        <f>VLOOKUP(CB$7,'[7]Curve Summary ALBERTA'!$A$13:$AG$161,18)</f>
        <v>48.034660654473385</v>
      </c>
      <c r="CC18" s="132">
        <f>VLOOKUP(CC$7,'[7]Curve Summary ALBERTA'!$A$13:$AG$161,18)</f>
        <v>43.130454569388981</v>
      </c>
      <c r="CD18" s="132">
        <f>VLOOKUP(CD$7,'[7]Curve Summary ALBERTA'!$A$13:$AG$161,18)</f>
        <v>41.680285538869661</v>
      </c>
      <c r="CE18" s="132">
        <f>VLOOKUP(CE$7,'[7]Curve Summary ALBERTA'!$A$13:$AG$161,18)</f>
        <v>39.926576843896726</v>
      </c>
      <c r="CF18" s="132">
        <f>VLOOKUP(CF$7,'[7]Curve Summary ALBERTA'!$A$13:$AG$161,18)</f>
        <v>37.197566473016359</v>
      </c>
      <c r="CG18" s="132">
        <f>VLOOKUP(CG$7,'[7]Curve Summary ALBERTA'!$A$13:$AG$161,18)</f>
        <v>37.157676083599178</v>
      </c>
      <c r="CH18" s="132">
        <f>VLOOKUP(CH$7,'[7]Curve Summary ALBERTA'!$A$13:$AG$161,18)</f>
        <v>37.582802883668911</v>
      </c>
      <c r="CI18" s="132">
        <f>VLOOKUP(CI$7,'[7]Curve Summary ALBERTA'!$A$13:$AG$161,18)</f>
        <v>38.18387061297112</v>
      </c>
      <c r="CJ18" s="132">
        <f>VLOOKUP(CJ$7,'[7]Curve Summary ALBERTA'!$A$13:$AG$161,18)</f>
        <v>38.624078505534882</v>
      </c>
      <c r="CK18" s="132">
        <f>VLOOKUP(CK$7,'[7]Curve Summary ALBERTA'!$A$13:$AG$161,18)</f>
        <v>38.651174359845086</v>
      </c>
      <c r="CL18" s="132">
        <f>VLOOKUP(CL$7,'[7]Curve Summary ALBERTA'!$A$13:$AG$161,18)</f>
        <v>38.740896766789731</v>
      </c>
      <c r="CM18" s="132">
        <f>VLOOKUP(CM$7,'[7]Curve Summary ALBERTA'!$A$13:$AG$161,18)</f>
        <v>41.565191556313941</v>
      </c>
      <c r="CN18" s="132">
        <f>VLOOKUP(CN$7,'[7]Curve Summary ALBERTA'!$A$13:$AG$161,18)</f>
        <v>43.661552260257935</v>
      </c>
      <c r="CO18" s="132">
        <f>VLOOKUP(CO$7,'[7]Curve Summary ALBERTA'!$A$13:$AG$161,18)</f>
        <v>44.602389053534324</v>
      </c>
      <c r="CP18" s="132">
        <f>VLOOKUP(CP$7,'[7]Curve Summary ALBERTA'!$A$13:$AG$161,18)</f>
        <v>43.128804974246691</v>
      </c>
      <c r="CQ18" s="132">
        <f>VLOOKUP(CQ$7,'[7]Curve Summary ALBERTA'!$A$13:$AG$161,18)</f>
        <v>41.351672410351142</v>
      </c>
      <c r="CR18" s="132">
        <f>VLOOKUP(CR$7,'[7]Curve Summary ALBERTA'!$A$13:$AG$161,18)</f>
        <v>38.593221820780954</v>
      </c>
      <c r="CS18" s="132">
        <f>VLOOKUP(CS$7,'[7]Curve Summary ALBERTA'!$A$13:$AG$161,18)</f>
        <v>38.53926425094545</v>
      </c>
      <c r="CT18" s="132">
        <f>VLOOKUP(CT$7,'[7]Curve Summary ALBERTA'!$A$13:$AG$161,18)</f>
        <v>38.95142363260755</v>
      </c>
      <c r="CU18" s="132">
        <f>VLOOKUP(CU$7,'[7]Curve Summary ALBERTA'!$A$13:$AG$161,18)</f>
        <v>39.539805230377041</v>
      </c>
      <c r="CV18" s="132">
        <f>VLOOKUP(CV$7,'[7]Curve Summary ALBERTA'!$A$13:$AG$161,18)</f>
        <v>39.965076636825458</v>
      </c>
      <c r="CW18" s="132">
        <f>VLOOKUP(CW$7,'[7]Curve Summary ALBERTA'!$A$13:$AG$161,18)</f>
        <v>39.97484711749307</v>
      </c>
      <c r="CX18" s="132">
        <f>VLOOKUP(CX$7,'[7]Curve Summary ALBERTA'!$A$13:$AG$161,18)</f>
        <v>40.047352256620115</v>
      </c>
      <c r="CY18" s="132">
        <f>VLOOKUP(CY$7,'[7]Curve Summary ALBERTA'!$A$13:$AG$161,18)</f>
        <v>42.628552538915372</v>
      </c>
      <c r="CZ18" s="132">
        <f>VLOOKUP(CZ$7,'[7]Curve Summary ALBERTA'!$A$13:$AG$161,18)</f>
        <v>44.731622084371516</v>
      </c>
      <c r="DA18" s="132">
        <f>VLOOKUP(DA$7,'[7]Curve Summary ALBERTA'!$A$13:$AG$161,18)</f>
        <v>45.707462791544081</v>
      </c>
      <c r="DB18" s="132">
        <f>VLOOKUP(DB$7,'[7]Curve Summary ALBERTA'!$A$13:$AG$161,18)</f>
        <v>44.230442910688701</v>
      </c>
      <c r="DC18" s="132">
        <f>VLOOKUP(DC$7,'[7]Curve Summary ALBERTA'!$A$13:$AG$161,18)</f>
        <v>42.449231611618373</v>
      </c>
      <c r="DD18" s="132">
        <f>VLOOKUP(DD$7,'[7]Curve Summary ALBERTA'!$A$13:$AG$161,18)</f>
        <v>39.494223729561703</v>
      </c>
      <c r="DE18" s="132">
        <f>VLOOKUP(DE$7,'[7]Curve Summary ALBERTA'!$A$13:$AG$161,18)</f>
        <v>39.44077063373819</v>
      </c>
      <c r="DF18" s="132">
        <f>VLOOKUP(DF$7,'[7]Curve Summary ALBERTA'!$A$13:$AG$161,18)</f>
        <v>39.854823235878698</v>
      </c>
      <c r="DG18" s="132">
        <f>VLOOKUP(DG$7,'[7]Curve Summary ALBERTA'!$A$13:$AG$161,18)</f>
        <v>40.445605787931079</v>
      </c>
      <c r="DH18" s="132">
        <f>VLOOKUP(DH$7,'[7]Curve Summary ALBERTA'!$A$13:$AG$161,18)</f>
        <v>40.87283344876824</v>
      </c>
      <c r="DI18" s="132">
        <f>VLOOKUP(DI$7,'[7]Curve Summary ALBERTA'!$A$13:$AG$161,18)</f>
        <v>40.883337339887042</v>
      </c>
      <c r="DJ18" s="132">
        <f>VLOOKUP(DJ$7,'[7]Curve Summary ALBERTA'!$A$13:$AG$161,18)</f>
        <v>40.956741252276423</v>
      </c>
      <c r="DK18" s="132">
        <f>VLOOKUP(DK$7,'[7]Curve Summary ALBERTA'!$A$13:$AG$161,18)</f>
        <v>43.561545688026087</v>
      </c>
      <c r="DL18" s="132">
        <f>VLOOKUP(DL$7,'[7]Curve Summary ALBERTA'!$A$13:$AG$161,18)</f>
        <v>45.693562516523357</v>
      </c>
      <c r="DM18" s="132">
        <f>VLOOKUP(DM$7,'[7]Curve Summary ALBERTA'!$A$13:$AG$161,18)</f>
        <v>46.728447017841695</v>
      </c>
      <c r="DN18" s="132">
        <f>VLOOKUP(DN$7,'[7]Curve Summary ALBERTA'!$A$13:$AG$161,18)</f>
        <v>45.268485848304898</v>
      </c>
      <c r="DO18" s="132">
        <f>VLOOKUP(DO$7,'[7]Curve Summary ALBERTA'!$A$13:$AG$161,18)</f>
        <v>43.499082091141524</v>
      </c>
      <c r="DP18" s="132">
        <f>VLOOKUP(DP$7,'[7]Curve Summary ALBERTA'!$A$13:$AG$161,18)</f>
        <v>39.979052421446745</v>
      </c>
      <c r="DQ18" s="132">
        <f>VLOOKUP(DQ$7,'[7]Curve Summary ALBERTA'!$A$13:$AG$161,18)</f>
        <v>39.946443694633835</v>
      </c>
      <c r="DR18" s="132">
        <f>VLOOKUP(DR$7,'[7]Curve Summary ALBERTA'!$A$13:$AG$161,18)</f>
        <v>40.385683408419496</v>
      </c>
      <c r="DS18" s="132">
        <f>VLOOKUP(DS$7,'[7]Curve Summary ALBERTA'!$A$13:$AG$161,18)</f>
        <v>41.003153437786779</v>
      </c>
      <c r="DT18" s="132">
        <f>VLOOKUP(DT$7,'[7]Curve Summary ALBERTA'!$A$13:$AG$161,18)</f>
        <v>41.457636391144348</v>
      </c>
      <c r="DU18" s="132">
        <f>VLOOKUP(DU$7,'[7]Curve Summary ALBERTA'!$A$13:$AG$161,18)</f>
        <v>41.492762891429372</v>
      </c>
      <c r="DV18" s="132">
        <f>VLOOKUP(DV$7,'[7]Curve Summary ALBERTA'!$A$13:$AG$161,18)</f>
        <v>41.591048115171318</v>
      </c>
      <c r="DW18" s="132">
        <f>VLOOKUP(DW$7,'[7]Curve Summary ALBERTA'!$A$13:$AG$161,18)</f>
        <v>44.997816128598288</v>
      </c>
      <c r="DX18" s="132">
        <f>VLOOKUP(DX$7,'[7]Curve Summary ALBERTA'!$A$13:$AG$161,18)</f>
        <v>47.157442471280476</v>
      </c>
      <c r="DY18" s="132">
        <f>VLOOKUP(DY$7,'[7]Curve Summary ALBERTA'!$A$13:$AG$161,18)</f>
        <v>48.242012903477821</v>
      </c>
      <c r="DZ18" s="132">
        <f>VLOOKUP(DZ$7,'[7]Curve Summary ALBERTA'!$A$13:$AG$161,18)</f>
        <v>46.775268205544371</v>
      </c>
      <c r="EA18" s="132">
        <f>VLOOKUP(EA$7,'[7]Curve Summary ALBERTA'!$A$13:$AG$161,18)</f>
        <v>44.994837346647699</v>
      </c>
      <c r="EB18" s="132">
        <f>VLOOKUP(EB$7,'[7]Curve Summary ALBERTA'!$A$13:$AG$161,18)</f>
        <v>41.253741157703637</v>
      </c>
      <c r="EC18" s="132">
        <f>VLOOKUP(EC$7,'[7]Curve Summary ALBERTA'!$A$13:$AG$161,18)</f>
        <v>41.227208199638277</v>
      </c>
      <c r="ED18" s="132">
        <f>VLOOKUP(ED$7,'[7]Curve Summary ALBERTA'!$A$13:$AG$161,18)</f>
        <v>41.677702017405437</v>
      </c>
      <c r="EE18" s="132">
        <f>VLOOKUP(EE$7,'[7]Curve Summary ALBERTA'!$A$13:$AG$161,18)</f>
        <v>42.308246011169565</v>
      </c>
      <c r="EF18" s="132">
        <f>VLOOKUP(EF$7,'[7]Curve Summary ALBERTA'!$A$13:$AG$161,18)</f>
        <v>42.774448644194415</v>
      </c>
      <c r="EG18" s="132">
        <f>VLOOKUP(EG$7,'[7]Curve Summary ALBERTA'!$A$13:$AG$161,18)</f>
        <v>42.816846018449539</v>
      </c>
      <c r="EH18" s="132">
        <f>VLOOKUP(EH$7,'[7]Curve Summary ALBERTA'!$A$13:$AG$161,18)</f>
        <v>42.922900873267601</v>
      </c>
      <c r="EI18" s="132">
        <f>VLOOKUP(EI$7,'[7]Curve Summary ALBERTA'!$A$13:$AG$161,18)</f>
        <v>45.729344596988419</v>
      </c>
      <c r="EJ18" s="132">
        <f>VLOOKUP(EJ$7,'[7]Curve Summary ALBERTA'!$A$13:$AG$161,18)</f>
        <v>47.920091984259841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137</v>
      </c>
      <c r="B28" s="142"/>
      <c r="C28" s="134">
        <f t="shared" ref="C28:AC34" si="16">C9-C47</f>
        <v>0.22436594202898519</v>
      </c>
      <c r="D28" s="134">
        <f t="shared" ca="1" si="16"/>
        <v>0</v>
      </c>
      <c r="E28" s="134">
        <f t="shared" si="16"/>
        <v>0</v>
      </c>
      <c r="F28" s="161">
        <f t="shared" ca="1" si="16"/>
        <v>0.16182050368258416</v>
      </c>
      <c r="G28" s="134">
        <f t="shared" si="16"/>
        <v>0.375</v>
      </c>
      <c r="H28" s="134">
        <f t="shared" si="16"/>
        <v>0.5</v>
      </c>
      <c r="I28" s="134">
        <f t="shared" si="16"/>
        <v>0.25</v>
      </c>
      <c r="J28" s="134">
        <f t="shared" si="16"/>
        <v>0.125</v>
      </c>
      <c r="K28" s="134">
        <f t="shared" si="16"/>
        <v>0.25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8.3333333333335702E-2</v>
      </c>
      <c r="X28" s="134">
        <f t="shared" si="16"/>
        <v>0</v>
      </c>
      <c r="Y28" s="134">
        <f t="shared" si="16"/>
        <v>0</v>
      </c>
      <c r="Z28" s="134">
        <f t="shared" si="16"/>
        <v>0</v>
      </c>
      <c r="AA28" s="134">
        <f t="shared" si="16"/>
        <v>0</v>
      </c>
      <c r="AB28" s="134">
        <f t="shared" si="16"/>
        <v>0</v>
      </c>
      <c r="AC28" s="162">
        <f t="shared" ca="1" si="16"/>
        <v>1.6375083335290697E-2</v>
      </c>
      <c r="AD28" s="163"/>
      <c r="AE28" s="163"/>
      <c r="AF28" s="164"/>
      <c r="AG28" s="132">
        <f t="shared" ref="AG28:CR31" si="17">AG9*AG$5</f>
        <v>753.5</v>
      </c>
      <c r="AH28" s="188">
        <f t="shared" si="17"/>
        <v>645</v>
      </c>
      <c r="AI28" s="188">
        <f t="shared" si="17"/>
        <v>593.25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902</v>
      </c>
      <c r="AN28" s="188">
        <f t="shared" si="17"/>
        <v>1089</v>
      </c>
      <c r="AO28" s="188">
        <f t="shared" si="17"/>
        <v>820</v>
      </c>
      <c r="AP28" s="188">
        <f t="shared" si="17"/>
        <v>816.5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710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1012</v>
      </c>
      <c r="AZ28" s="188">
        <f t="shared" si="17"/>
        <v>1134</v>
      </c>
      <c r="BA28" s="188">
        <f t="shared" si="17"/>
        <v>903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780.3599999999999</v>
      </c>
      <c r="BF28" s="188">
        <f t="shared" si="17"/>
        <v>701.59999999999991</v>
      </c>
      <c r="BG28" s="188">
        <f t="shared" si="17"/>
        <v>720.36</v>
      </c>
      <c r="BH28" s="188">
        <f t="shared" si="17"/>
        <v>661.54</v>
      </c>
      <c r="BI28" s="188">
        <f t="shared" si="17"/>
        <v>526.19999999999993</v>
      </c>
      <c r="BJ28" s="188">
        <f t="shared" si="17"/>
        <v>597.29999999999995</v>
      </c>
      <c r="BK28" s="188">
        <f t="shared" si="17"/>
        <v>922.53</v>
      </c>
      <c r="BL28" s="188">
        <f t="shared" si="17"/>
        <v>1114.3</v>
      </c>
      <c r="BM28" s="188">
        <f t="shared" si="17"/>
        <v>870.24</v>
      </c>
      <c r="BN28" s="188">
        <f t="shared" si="17"/>
        <v>746.97</v>
      </c>
      <c r="BO28" s="188">
        <f t="shared" si="17"/>
        <v>711.9</v>
      </c>
      <c r="BP28" s="188">
        <f t="shared" si="17"/>
        <v>837.89</v>
      </c>
      <c r="BQ28" s="188">
        <f t="shared" si="17"/>
        <v>781.41</v>
      </c>
      <c r="BR28" s="188">
        <f t="shared" si="17"/>
        <v>708.6</v>
      </c>
      <c r="BS28" s="188">
        <f t="shared" si="17"/>
        <v>740.83</v>
      </c>
      <c r="BT28" s="188">
        <f t="shared" si="17"/>
        <v>653.94000000000005</v>
      </c>
      <c r="BU28" s="188">
        <f t="shared" si="17"/>
        <v>586.32000000000005</v>
      </c>
      <c r="BV28" s="188">
        <f t="shared" si="17"/>
        <v>630.08000000000004</v>
      </c>
      <c r="BW28" s="188">
        <f t="shared" si="17"/>
        <v>860</v>
      </c>
      <c r="BX28" s="188">
        <f t="shared" si="17"/>
        <v>1121.48</v>
      </c>
      <c r="BY28" s="188">
        <f t="shared" si="17"/>
        <v>858.27</v>
      </c>
      <c r="BZ28" s="188">
        <f t="shared" si="17"/>
        <v>752.85</v>
      </c>
      <c r="CA28" s="188">
        <f t="shared" si="17"/>
        <v>722.82</v>
      </c>
      <c r="CB28" s="188">
        <f t="shared" si="17"/>
        <v>768.3900000000001</v>
      </c>
      <c r="CC28" s="188">
        <f t="shared" si="17"/>
        <v>784.1400000000001</v>
      </c>
      <c r="CD28" s="188">
        <f t="shared" si="17"/>
        <v>714.59999999999991</v>
      </c>
      <c r="CE28" s="188">
        <f t="shared" si="17"/>
        <v>754.63000000000011</v>
      </c>
      <c r="CF28" s="188">
        <f t="shared" si="17"/>
        <v>636.79999999999995</v>
      </c>
      <c r="CG28" s="188">
        <f t="shared" si="17"/>
        <v>636.46</v>
      </c>
      <c r="CH28" s="188">
        <f t="shared" si="17"/>
        <v>650.76</v>
      </c>
      <c r="CI28" s="188">
        <f t="shared" si="17"/>
        <v>852</v>
      </c>
      <c r="CJ28" s="188">
        <f t="shared" si="17"/>
        <v>1099.6300000000001</v>
      </c>
      <c r="CK28" s="188">
        <f t="shared" si="17"/>
        <v>813.19999999999993</v>
      </c>
      <c r="CL28" s="188">
        <f t="shared" si="17"/>
        <v>794.64</v>
      </c>
      <c r="CM28" s="188">
        <f t="shared" si="17"/>
        <v>731.22</v>
      </c>
      <c r="CN28" s="188">
        <f t="shared" si="17"/>
        <v>735.6</v>
      </c>
      <c r="CO28" s="188">
        <f t="shared" si="17"/>
        <v>824.33999999999992</v>
      </c>
      <c r="CP28" s="188">
        <f t="shared" si="17"/>
        <v>720.19999999999993</v>
      </c>
      <c r="CQ28" s="188">
        <f t="shared" si="17"/>
        <v>734.14</v>
      </c>
      <c r="CR28" s="188">
        <f t="shared" si="17"/>
        <v>682.5</v>
      </c>
      <c r="CS28" s="188">
        <f t="shared" ref="CS28:EJ32" si="18">CS9*CS$5</f>
        <v>656.92</v>
      </c>
      <c r="CT28" s="188">
        <f t="shared" si="18"/>
        <v>639.66</v>
      </c>
      <c r="CU28" s="188">
        <f t="shared" si="18"/>
        <v>887.25</v>
      </c>
      <c r="CV28" s="188">
        <f t="shared" si="18"/>
        <v>1080.77</v>
      </c>
      <c r="CW28" s="188">
        <f t="shared" si="18"/>
        <v>769.68999999999994</v>
      </c>
      <c r="CX28" s="188">
        <f t="shared" si="18"/>
        <v>836.97</v>
      </c>
      <c r="CY28" s="188">
        <f t="shared" si="18"/>
        <v>739.62</v>
      </c>
      <c r="CZ28" s="188">
        <f t="shared" si="18"/>
        <v>740.19999999999993</v>
      </c>
      <c r="DA28" s="188">
        <f t="shared" si="18"/>
        <v>833.8</v>
      </c>
      <c r="DB28" s="188">
        <f t="shared" si="18"/>
        <v>767.34</v>
      </c>
      <c r="DC28" s="188">
        <f t="shared" si="18"/>
        <v>715.68</v>
      </c>
      <c r="DD28" s="188">
        <f t="shared" si="18"/>
        <v>731.94</v>
      </c>
      <c r="DE28" s="188">
        <f t="shared" si="18"/>
        <v>647.01</v>
      </c>
      <c r="DF28" s="188">
        <f t="shared" si="18"/>
        <v>658.77</v>
      </c>
      <c r="DG28" s="188">
        <f t="shared" si="18"/>
        <v>932.14</v>
      </c>
      <c r="DH28" s="188">
        <f t="shared" si="18"/>
        <v>982.38</v>
      </c>
      <c r="DI28" s="188">
        <f t="shared" si="18"/>
        <v>855.54000000000008</v>
      </c>
      <c r="DJ28" s="188">
        <f t="shared" si="18"/>
        <v>848.69999999999993</v>
      </c>
      <c r="DK28" s="188">
        <f t="shared" si="18"/>
        <v>680.3900000000001</v>
      </c>
      <c r="DL28" s="188">
        <f t="shared" si="18"/>
        <v>824.33999999999992</v>
      </c>
      <c r="DM28" s="188">
        <f t="shared" si="18"/>
        <v>805.1400000000001</v>
      </c>
      <c r="DN28" s="188">
        <f t="shared" si="18"/>
        <v>741.4</v>
      </c>
      <c r="DO28" s="188">
        <f t="shared" si="18"/>
        <v>765.16000000000008</v>
      </c>
      <c r="DP28" s="188">
        <f t="shared" si="18"/>
        <v>748.44</v>
      </c>
      <c r="DQ28" s="188">
        <f t="shared" si="18"/>
        <v>634.6</v>
      </c>
      <c r="DR28" s="188">
        <f t="shared" si="18"/>
        <v>709.5</v>
      </c>
      <c r="DS28" s="188">
        <f t="shared" si="18"/>
        <v>935.21999999999991</v>
      </c>
      <c r="DT28" s="188">
        <f t="shared" si="18"/>
        <v>979.02</v>
      </c>
      <c r="DU28" s="188">
        <f t="shared" si="18"/>
        <v>860.79000000000008</v>
      </c>
      <c r="DV28" s="188">
        <f t="shared" si="18"/>
        <v>823.02</v>
      </c>
      <c r="DW28" s="188">
        <f t="shared" si="18"/>
        <v>728</v>
      </c>
      <c r="DX28" s="188">
        <f t="shared" si="18"/>
        <v>834.90000000000009</v>
      </c>
      <c r="DY28" s="188">
        <f t="shared" si="18"/>
        <v>775.6</v>
      </c>
      <c r="DZ28" s="188">
        <f t="shared" si="18"/>
        <v>752</v>
      </c>
      <c r="EA28" s="188">
        <f t="shared" si="18"/>
        <v>815.58</v>
      </c>
      <c r="EB28" s="188">
        <f t="shared" si="18"/>
        <v>764.71999999999991</v>
      </c>
      <c r="EC28" s="188">
        <f t="shared" si="18"/>
        <v>652.4</v>
      </c>
      <c r="ED28" s="188">
        <f t="shared" si="18"/>
        <v>728.2</v>
      </c>
      <c r="EE28" s="188">
        <f t="shared" si="18"/>
        <v>896.07</v>
      </c>
      <c r="EF28" s="188">
        <f t="shared" si="18"/>
        <v>1023</v>
      </c>
      <c r="EG28" s="188">
        <f t="shared" si="18"/>
        <v>866.45999999999992</v>
      </c>
      <c r="EH28" s="188">
        <f t="shared" si="18"/>
        <v>796.32</v>
      </c>
      <c r="EI28" s="188">
        <f t="shared" si="18"/>
        <v>776.37</v>
      </c>
      <c r="EJ28" s="188">
        <f t="shared" si="18"/>
        <v>883.66000000000008</v>
      </c>
    </row>
    <row r="29" spans="1:140" ht="13.7" customHeight="1" x14ac:dyDescent="0.2">
      <c r="A29" s="165" t="s">
        <v>138</v>
      </c>
      <c r="B29" s="166"/>
      <c r="C29" s="132">
        <f t="shared" si="16"/>
        <v>2.4909420289855433E-2</v>
      </c>
      <c r="D29" s="132">
        <f t="shared" ca="1" si="16"/>
        <v>0</v>
      </c>
      <c r="E29" s="132">
        <f t="shared" si="16"/>
        <v>0</v>
      </c>
      <c r="F29" s="167">
        <f t="shared" ca="1" si="16"/>
        <v>8.5144927536230597E-2</v>
      </c>
      <c r="G29" s="132">
        <f t="shared" si="16"/>
        <v>0.375</v>
      </c>
      <c r="H29" s="132">
        <f t="shared" si="16"/>
        <v>0.5</v>
      </c>
      <c r="I29" s="132">
        <f t="shared" si="16"/>
        <v>0.25</v>
      </c>
      <c r="J29" s="132">
        <f t="shared" si="16"/>
        <v>0.125</v>
      </c>
      <c r="K29" s="132">
        <f t="shared" si="16"/>
        <v>0.25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8.3333333333328596E-2</v>
      </c>
      <c r="X29" s="132">
        <f t="shared" si="16"/>
        <v>0</v>
      </c>
      <c r="Y29" s="132">
        <f t="shared" si="16"/>
        <v>0</v>
      </c>
      <c r="Z29" s="132">
        <f t="shared" si="16"/>
        <v>0</v>
      </c>
      <c r="AA29" s="132">
        <f t="shared" si="16"/>
        <v>0</v>
      </c>
      <c r="AB29" s="132">
        <f t="shared" si="16"/>
        <v>0</v>
      </c>
      <c r="AC29" s="168">
        <f t="shared" ca="1" si="16"/>
        <v>1.5098437910623375E-2</v>
      </c>
      <c r="AD29" s="163"/>
      <c r="AE29" s="163"/>
      <c r="AF29" s="164"/>
      <c r="AG29" s="132">
        <f t="shared" si="17"/>
        <v>748</v>
      </c>
      <c r="AH29" s="188">
        <f t="shared" si="17"/>
        <v>643</v>
      </c>
      <c r="AI29" s="188">
        <f t="shared" si="17"/>
        <v>593.25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968</v>
      </c>
      <c r="AN29" s="188">
        <f t="shared" si="17"/>
        <v>1144</v>
      </c>
      <c r="AO29" s="188">
        <f t="shared" si="17"/>
        <v>890</v>
      </c>
      <c r="AP29" s="188">
        <f t="shared" si="17"/>
        <v>787.75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690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1111</v>
      </c>
      <c r="AZ29" s="188">
        <f t="shared" si="17"/>
        <v>1207.5</v>
      </c>
      <c r="BA29" s="188">
        <f t="shared" si="17"/>
        <v>976.5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694.4</v>
      </c>
      <c r="BG29" s="188">
        <f t="shared" si="17"/>
        <v>730.94</v>
      </c>
      <c r="BH29" s="188">
        <f t="shared" si="17"/>
        <v>727.09999999999991</v>
      </c>
      <c r="BI29" s="188">
        <f t="shared" si="17"/>
        <v>589.4</v>
      </c>
      <c r="BJ29" s="188">
        <f t="shared" si="17"/>
        <v>666.81999999999994</v>
      </c>
      <c r="BK29" s="188">
        <f t="shared" si="17"/>
        <v>1013.4599999999999</v>
      </c>
      <c r="BL29" s="188">
        <f t="shared" si="17"/>
        <v>1192.1799999999998</v>
      </c>
      <c r="BM29" s="188">
        <f t="shared" si="17"/>
        <v>942.9</v>
      </c>
      <c r="BN29" s="188">
        <f t="shared" si="17"/>
        <v>748.02</v>
      </c>
      <c r="BO29" s="188">
        <f t="shared" si="17"/>
        <v>712.53</v>
      </c>
      <c r="BP29" s="188">
        <f t="shared" si="17"/>
        <v>838.81</v>
      </c>
      <c r="BQ29" s="188">
        <f t="shared" si="17"/>
        <v>779.73</v>
      </c>
      <c r="BR29" s="188">
        <f t="shared" si="17"/>
        <v>706.80000000000007</v>
      </c>
      <c r="BS29" s="188">
        <f t="shared" si="17"/>
        <v>755.08999999999992</v>
      </c>
      <c r="BT29" s="188">
        <f t="shared" si="17"/>
        <v>712.32</v>
      </c>
      <c r="BU29" s="188">
        <f t="shared" si="17"/>
        <v>648.05999999999995</v>
      </c>
      <c r="BV29" s="188">
        <f t="shared" si="17"/>
        <v>695.2</v>
      </c>
      <c r="BW29" s="188">
        <f t="shared" si="17"/>
        <v>939.2</v>
      </c>
      <c r="BX29" s="188">
        <f t="shared" si="17"/>
        <v>1196.92</v>
      </c>
      <c r="BY29" s="188">
        <f t="shared" si="17"/>
        <v>926.1</v>
      </c>
      <c r="BZ29" s="188">
        <f t="shared" si="17"/>
        <v>759.3599999999999</v>
      </c>
      <c r="CA29" s="188">
        <f t="shared" si="17"/>
        <v>729.32999999999993</v>
      </c>
      <c r="CB29" s="188">
        <f t="shared" si="17"/>
        <v>775.1099999999999</v>
      </c>
      <c r="CC29" s="188">
        <f t="shared" si="17"/>
        <v>796.1099999999999</v>
      </c>
      <c r="CD29" s="188">
        <f t="shared" si="17"/>
        <v>725.40000000000009</v>
      </c>
      <c r="CE29" s="188">
        <f t="shared" si="17"/>
        <v>781.31</v>
      </c>
      <c r="CF29" s="188">
        <f t="shared" si="17"/>
        <v>699.4</v>
      </c>
      <c r="CG29" s="188">
        <f t="shared" si="17"/>
        <v>707.74</v>
      </c>
      <c r="CH29" s="188">
        <f t="shared" si="17"/>
        <v>722.7</v>
      </c>
      <c r="CI29" s="188">
        <f t="shared" si="17"/>
        <v>939.2</v>
      </c>
      <c r="CJ29" s="188">
        <f t="shared" si="17"/>
        <v>1187.26</v>
      </c>
      <c r="CK29" s="188">
        <f t="shared" si="17"/>
        <v>886.80000000000007</v>
      </c>
      <c r="CL29" s="188">
        <f t="shared" si="17"/>
        <v>815.09999999999991</v>
      </c>
      <c r="CM29" s="188">
        <f t="shared" si="17"/>
        <v>750.54000000000008</v>
      </c>
      <c r="CN29" s="188">
        <f t="shared" si="17"/>
        <v>755</v>
      </c>
      <c r="CO29" s="188">
        <f t="shared" si="17"/>
        <v>855.8</v>
      </c>
      <c r="CP29" s="188">
        <f t="shared" si="17"/>
        <v>747.8</v>
      </c>
      <c r="CQ29" s="188">
        <f t="shared" si="17"/>
        <v>775.71999999999991</v>
      </c>
      <c r="CR29" s="188">
        <f t="shared" si="17"/>
        <v>759.99</v>
      </c>
      <c r="CS29" s="188">
        <f t="shared" si="18"/>
        <v>739.42</v>
      </c>
      <c r="CT29" s="188">
        <f t="shared" si="18"/>
        <v>718.82999999999993</v>
      </c>
      <c r="CU29" s="188">
        <f t="shared" si="18"/>
        <v>992.25</v>
      </c>
      <c r="CV29" s="188">
        <f t="shared" si="18"/>
        <v>1185.6499999999999</v>
      </c>
      <c r="CW29" s="188">
        <f t="shared" si="18"/>
        <v>851.96</v>
      </c>
      <c r="CX29" s="188">
        <f t="shared" si="18"/>
        <v>876.76</v>
      </c>
      <c r="CY29" s="188">
        <f t="shared" si="18"/>
        <v>774.9</v>
      </c>
      <c r="CZ29" s="188">
        <f t="shared" si="18"/>
        <v>775.19999999999993</v>
      </c>
      <c r="DA29" s="188">
        <f t="shared" si="18"/>
        <v>877.14</v>
      </c>
      <c r="DB29" s="188">
        <f t="shared" si="18"/>
        <v>807.45</v>
      </c>
      <c r="DC29" s="188">
        <f t="shared" si="18"/>
        <v>765.45</v>
      </c>
      <c r="DD29" s="188">
        <f t="shared" si="18"/>
        <v>821.26</v>
      </c>
      <c r="DE29" s="188">
        <f t="shared" si="18"/>
        <v>732.69</v>
      </c>
      <c r="DF29" s="188">
        <f t="shared" si="18"/>
        <v>745.07999999999993</v>
      </c>
      <c r="DG29" s="188">
        <f t="shared" si="18"/>
        <v>1050.5</v>
      </c>
      <c r="DH29" s="188">
        <f t="shared" si="18"/>
        <v>1087.8</v>
      </c>
      <c r="DI29" s="188">
        <f t="shared" si="18"/>
        <v>955.07999999999993</v>
      </c>
      <c r="DJ29" s="188">
        <f t="shared" si="18"/>
        <v>900.44999999999993</v>
      </c>
      <c r="DK29" s="188">
        <f t="shared" si="18"/>
        <v>722.18999999999994</v>
      </c>
      <c r="DL29" s="188">
        <f t="shared" si="18"/>
        <v>874.71999999999991</v>
      </c>
      <c r="DM29" s="188">
        <f t="shared" si="18"/>
        <v>859.74</v>
      </c>
      <c r="DN29" s="188">
        <f t="shared" si="18"/>
        <v>792</v>
      </c>
      <c r="DO29" s="188">
        <f t="shared" si="18"/>
        <v>829.62</v>
      </c>
      <c r="DP29" s="188">
        <f t="shared" si="18"/>
        <v>847.88</v>
      </c>
      <c r="DQ29" s="188">
        <f t="shared" si="18"/>
        <v>725</v>
      </c>
      <c r="DR29" s="188">
        <f t="shared" si="18"/>
        <v>809.82</v>
      </c>
      <c r="DS29" s="188">
        <f t="shared" si="18"/>
        <v>1064.3600000000001</v>
      </c>
      <c r="DT29" s="188">
        <f t="shared" si="18"/>
        <v>1096.4100000000001</v>
      </c>
      <c r="DU29" s="188">
        <f t="shared" si="18"/>
        <v>971.04000000000008</v>
      </c>
      <c r="DV29" s="188">
        <f t="shared" si="18"/>
        <v>885.94</v>
      </c>
      <c r="DW29" s="188">
        <f t="shared" si="18"/>
        <v>784</v>
      </c>
      <c r="DX29" s="188">
        <f t="shared" si="18"/>
        <v>898.7</v>
      </c>
      <c r="DY29" s="188">
        <f t="shared" si="18"/>
        <v>840.19999999999993</v>
      </c>
      <c r="DZ29" s="188">
        <f t="shared" si="18"/>
        <v>815</v>
      </c>
      <c r="EA29" s="188">
        <f t="shared" si="18"/>
        <v>896.31</v>
      </c>
      <c r="EB29" s="188">
        <f t="shared" si="18"/>
        <v>874.5</v>
      </c>
      <c r="EC29" s="188">
        <f t="shared" si="18"/>
        <v>751.80000000000007</v>
      </c>
      <c r="ED29" s="188">
        <f t="shared" si="18"/>
        <v>838.64</v>
      </c>
      <c r="EE29" s="188">
        <f t="shared" si="18"/>
        <v>1029.8399999999999</v>
      </c>
      <c r="EF29" s="188">
        <f t="shared" si="18"/>
        <v>1158.3</v>
      </c>
      <c r="EG29" s="188">
        <f t="shared" si="18"/>
        <v>987.42000000000007</v>
      </c>
      <c r="EH29" s="188">
        <f t="shared" si="18"/>
        <v>869.19</v>
      </c>
      <c r="EI29" s="188">
        <f t="shared" si="18"/>
        <v>847.77</v>
      </c>
      <c r="EJ29" s="188">
        <f t="shared" si="18"/>
        <v>964.39</v>
      </c>
    </row>
    <row r="30" spans="1:140" ht="13.7" customHeight="1" x14ac:dyDescent="0.2">
      <c r="A30" s="165" t="s">
        <v>139</v>
      </c>
      <c r="B30" s="142"/>
      <c r="C30" s="132">
        <f t="shared" si="16"/>
        <v>-0.1059963768115999</v>
      </c>
      <c r="D30" s="132">
        <f t="shared" ca="1" si="16"/>
        <v>0.5</v>
      </c>
      <c r="E30" s="132">
        <f t="shared" si="16"/>
        <v>0.60000000000000142</v>
      </c>
      <c r="F30" s="167">
        <f t="shared" ca="1" si="16"/>
        <v>0.40378545972914992</v>
      </c>
      <c r="G30" s="132">
        <f t="shared" si="16"/>
        <v>0.75</v>
      </c>
      <c r="H30" s="132">
        <f t="shared" si="16"/>
        <v>0.75</v>
      </c>
      <c r="I30" s="132">
        <f t="shared" si="16"/>
        <v>0.75</v>
      </c>
      <c r="J30" s="132">
        <f t="shared" si="16"/>
        <v>0.5</v>
      </c>
      <c r="K30" s="132">
        <f t="shared" si="16"/>
        <v>0.75</v>
      </c>
      <c r="L30" s="132">
        <f t="shared" si="16"/>
        <v>0.25</v>
      </c>
      <c r="M30" s="132">
        <f t="shared" si="16"/>
        <v>0.25</v>
      </c>
      <c r="N30" s="132">
        <f t="shared" si="16"/>
        <v>0.25</v>
      </c>
      <c r="O30" s="132">
        <f t="shared" si="16"/>
        <v>0.25</v>
      </c>
      <c r="P30" s="132">
        <f t="shared" si="16"/>
        <v>0.25</v>
      </c>
      <c r="Q30" s="132">
        <f t="shared" si="16"/>
        <v>0.25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0.25</v>
      </c>
      <c r="V30" s="132">
        <f t="shared" si="16"/>
        <v>0.25</v>
      </c>
      <c r="W30" s="167">
        <f t="shared" si="16"/>
        <v>0.37352941176470722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0.27210808397310871</v>
      </c>
      <c r="AD30" s="163"/>
      <c r="AE30" s="163"/>
      <c r="AF30" s="164"/>
      <c r="AG30" s="132">
        <f t="shared" si="17"/>
        <v>770</v>
      </c>
      <c r="AH30" s="188">
        <f t="shared" si="17"/>
        <v>690</v>
      </c>
      <c r="AI30" s="188">
        <f t="shared" si="17"/>
        <v>682.5</v>
      </c>
      <c r="AJ30" s="188">
        <f t="shared" si="17"/>
        <v>654.5</v>
      </c>
      <c r="AK30" s="188">
        <f t="shared" si="17"/>
        <v>654.5</v>
      </c>
      <c r="AL30" s="188">
        <f t="shared" si="17"/>
        <v>730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830.34</v>
      </c>
      <c r="BF30" s="188">
        <f t="shared" si="17"/>
        <v>780.19999999999993</v>
      </c>
      <c r="BG30" s="188">
        <f t="shared" si="17"/>
        <v>862.04</v>
      </c>
      <c r="BH30" s="188">
        <f t="shared" si="17"/>
        <v>786.71999999999991</v>
      </c>
      <c r="BI30" s="188">
        <f t="shared" si="17"/>
        <v>748.40000000000009</v>
      </c>
      <c r="BJ30" s="188">
        <f t="shared" si="17"/>
        <v>921.8</v>
      </c>
      <c r="BK30" s="188">
        <f t="shared" si="17"/>
        <v>923.57999999999993</v>
      </c>
      <c r="BL30" s="188">
        <f t="shared" si="17"/>
        <v>1131.02</v>
      </c>
      <c r="BM30" s="188">
        <f t="shared" si="17"/>
        <v>993.93</v>
      </c>
      <c r="BN30" s="188">
        <f t="shared" si="17"/>
        <v>819.63</v>
      </c>
      <c r="BO30" s="188">
        <f t="shared" si="17"/>
        <v>782.25</v>
      </c>
      <c r="BP30" s="188">
        <f t="shared" si="17"/>
        <v>894.93</v>
      </c>
      <c r="BQ30" s="188">
        <f t="shared" si="17"/>
        <v>834.75</v>
      </c>
      <c r="BR30" s="188">
        <f t="shared" si="17"/>
        <v>790</v>
      </c>
      <c r="BS30" s="188">
        <f t="shared" si="17"/>
        <v>879.75</v>
      </c>
      <c r="BT30" s="188">
        <f t="shared" si="17"/>
        <v>782.25</v>
      </c>
      <c r="BU30" s="188">
        <f t="shared" si="17"/>
        <v>813.75</v>
      </c>
      <c r="BV30" s="188">
        <f t="shared" si="17"/>
        <v>946</v>
      </c>
      <c r="BW30" s="188">
        <f t="shared" si="17"/>
        <v>850</v>
      </c>
      <c r="BX30" s="188">
        <f t="shared" si="17"/>
        <v>1121.25</v>
      </c>
      <c r="BY30" s="188">
        <f t="shared" si="17"/>
        <v>950.25</v>
      </c>
      <c r="BZ30" s="188">
        <f t="shared" si="17"/>
        <v>855.75</v>
      </c>
      <c r="CA30" s="188">
        <f t="shared" si="17"/>
        <v>808.5</v>
      </c>
      <c r="CB30" s="188">
        <f t="shared" si="17"/>
        <v>834.75</v>
      </c>
      <c r="CC30" s="188">
        <f t="shared" si="17"/>
        <v>839.16</v>
      </c>
      <c r="CD30" s="188">
        <f t="shared" si="17"/>
        <v>799</v>
      </c>
      <c r="CE30" s="188">
        <f t="shared" si="17"/>
        <v>895.85</v>
      </c>
      <c r="CF30" s="188">
        <f t="shared" si="17"/>
        <v>772.6</v>
      </c>
      <c r="CG30" s="188">
        <f t="shared" si="17"/>
        <v>878.68</v>
      </c>
      <c r="CH30" s="188">
        <f t="shared" si="17"/>
        <v>965.36</v>
      </c>
      <c r="CI30" s="188">
        <f t="shared" si="17"/>
        <v>824.4</v>
      </c>
      <c r="CJ30" s="188">
        <f t="shared" si="17"/>
        <v>1071.3399999999999</v>
      </c>
      <c r="CK30" s="188">
        <f t="shared" si="17"/>
        <v>871.59999999999991</v>
      </c>
      <c r="CL30" s="188">
        <f t="shared" si="17"/>
        <v>928.83999999999992</v>
      </c>
      <c r="CM30" s="188">
        <f t="shared" si="17"/>
        <v>830.13</v>
      </c>
      <c r="CN30" s="188">
        <f t="shared" si="17"/>
        <v>811.59999999999991</v>
      </c>
      <c r="CO30" s="188">
        <f t="shared" si="17"/>
        <v>884.18</v>
      </c>
      <c r="CP30" s="188">
        <f t="shared" si="17"/>
        <v>806.2</v>
      </c>
      <c r="CQ30" s="188">
        <f t="shared" si="17"/>
        <v>867.68</v>
      </c>
      <c r="CR30" s="188">
        <f t="shared" si="17"/>
        <v>829.5</v>
      </c>
      <c r="CS30" s="188">
        <f t="shared" si="18"/>
        <v>895.40000000000009</v>
      </c>
      <c r="CT30" s="188">
        <f t="shared" si="18"/>
        <v>934.07999999999993</v>
      </c>
      <c r="CU30" s="188">
        <f t="shared" si="18"/>
        <v>853.02</v>
      </c>
      <c r="CV30" s="188">
        <f t="shared" si="18"/>
        <v>1046.5</v>
      </c>
      <c r="CW30" s="188">
        <f t="shared" si="18"/>
        <v>812.43999999999994</v>
      </c>
      <c r="CX30" s="188">
        <f t="shared" si="18"/>
        <v>992.22</v>
      </c>
      <c r="CY30" s="188">
        <f t="shared" si="18"/>
        <v>844.41</v>
      </c>
      <c r="CZ30" s="188">
        <f t="shared" si="18"/>
        <v>823</v>
      </c>
      <c r="DA30" s="188">
        <f t="shared" si="18"/>
        <v>889.24</v>
      </c>
      <c r="DB30" s="188">
        <f t="shared" si="18"/>
        <v>853.44</v>
      </c>
      <c r="DC30" s="188">
        <f t="shared" si="18"/>
        <v>837.06</v>
      </c>
      <c r="DD30" s="188">
        <f t="shared" si="18"/>
        <v>884.18</v>
      </c>
      <c r="DE30" s="188">
        <f t="shared" si="18"/>
        <v>867.51</v>
      </c>
      <c r="DF30" s="188">
        <f t="shared" si="18"/>
        <v>944.57999999999993</v>
      </c>
      <c r="DG30" s="188">
        <f t="shared" si="18"/>
        <v>886.16000000000008</v>
      </c>
      <c r="DH30" s="188">
        <f t="shared" si="18"/>
        <v>941.01</v>
      </c>
      <c r="DI30" s="188">
        <f t="shared" si="18"/>
        <v>887.45999999999992</v>
      </c>
      <c r="DJ30" s="188">
        <f t="shared" si="18"/>
        <v>1009.01</v>
      </c>
      <c r="DK30" s="188">
        <f t="shared" si="18"/>
        <v>774.43999999999994</v>
      </c>
      <c r="DL30" s="188">
        <f t="shared" si="18"/>
        <v>915.64</v>
      </c>
      <c r="DM30" s="188">
        <f t="shared" si="18"/>
        <v>853.8599999999999</v>
      </c>
      <c r="DN30" s="188">
        <f t="shared" si="18"/>
        <v>819.4</v>
      </c>
      <c r="DO30" s="188">
        <f t="shared" si="18"/>
        <v>886.16000000000008</v>
      </c>
      <c r="DP30" s="188">
        <f t="shared" si="18"/>
        <v>898.7</v>
      </c>
      <c r="DQ30" s="188">
        <f t="shared" si="18"/>
        <v>838</v>
      </c>
      <c r="DR30" s="188">
        <f t="shared" si="18"/>
        <v>1000.12</v>
      </c>
      <c r="DS30" s="188">
        <f t="shared" si="18"/>
        <v>879.56</v>
      </c>
      <c r="DT30" s="188">
        <f t="shared" si="18"/>
        <v>927.78</v>
      </c>
      <c r="DU30" s="188">
        <f t="shared" si="18"/>
        <v>878.22</v>
      </c>
      <c r="DV30" s="188">
        <f t="shared" si="18"/>
        <v>980.32</v>
      </c>
      <c r="DW30" s="188">
        <f t="shared" si="18"/>
        <v>825.8</v>
      </c>
      <c r="DX30" s="188">
        <f t="shared" si="18"/>
        <v>925.76</v>
      </c>
      <c r="DY30" s="188">
        <f t="shared" si="18"/>
        <v>822.8</v>
      </c>
      <c r="DZ30" s="188">
        <f t="shared" si="18"/>
        <v>830.6</v>
      </c>
      <c r="EA30" s="188">
        <f t="shared" si="18"/>
        <v>941.39</v>
      </c>
      <c r="EB30" s="188">
        <f t="shared" si="18"/>
        <v>918.06</v>
      </c>
      <c r="EC30" s="188">
        <f t="shared" si="18"/>
        <v>854.2</v>
      </c>
      <c r="ED30" s="188">
        <f t="shared" si="18"/>
        <v>1015.74</v>
      </c>
      <c r="EE30" s="188">
        <f t="shared" si="18"/>
        <v>839.16</v>
      </c>
      <c r="EF30" s="188">
        <f t="shared" si="18"/>
        <v>965.14</v>
      </c>
      <c r="EG30" s="188">
        <f t="shared" si="18"/>
        <v>875.07</v>
      </c>
      <c r="EH30" s="188">
        <f t="shared" si="18"/>
        <v>954.87</v>
      </c>
      <c r="EI30" s="188">
        <f t="shared" si="18"/>
        <v>883.05</v>
      </c>
      <c r="EJ30" s="188">
        <f t="shared" si="18"/>
        <v>983.71</v>
      </c>
    </row>
    <row r="31" spans="1:140" ht="13.7" customHeight="1" x14ac:dyDescent="0.2">
      <c r="A31" s="165" t="s">
        <v>140</v>
      </c>
      <c r="B31" s="142"/>
      <c r="C31" s="132">
        <f t="shared" si="16"/>
        <v>-0.58013588407765226</v>
      </c>
      <c r="D31" s="132">
        <f t="shared" ca="1" si="16"/>
        <v>0.99400001525878423</v>
      </c>
      <c r="E31" s="132">
        <f t="shared" si="16"/>
        <v>1</v>
      </c>
      <c r="F31" s="167">
        <f t="shared" ca="1" si="16"/>
        <v>0.4984673914276101</v>
      </c>
      <c r="G31" s="132">
        <f t="shared" si="16"/>
        <v>0.5</v>
      </c>
      <c r="H31" s="132">
        <f t="shared" si="16"/>
        <v>0.5</v>
      </c>
      <c r="I31" s="132">
        <f t="shared" si="16"/>
        <v>0.5</v>
      </c>
      <c r="J31" s="132">
        <f t="shared" si="16"/>
        <v>0.375</v>
      </c>
      <c r="K31" s="132">
        <f t="shared" si="16"/>
        <v>0.5</v>
      </c>
      <c r="L31" s="132">
        <f t="shared" si="16"/>
        <v>0.25</v>
      </c>
      <c r="M31" s="132">
        <f t="shared" si="16"/>
        <v>0.25</v>
      </c>
      <c r="N31" s="132">
        <f t="shared" si="16"/>
        <v>0.25</v>
      </c>
      <c r="O31" s="132">
        <f t="shared" si="16"/>
        <v>0.25</v>
      </c>
      <c r="P31" s="132">
        <f t="shared" si="16"/>
        <v>0.25</v>
      </c>
      <c r="Q31" s="132">
        <f t="shared" si="16"/>
        <v>0.25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0.29215686274509522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</v>
      </c>
      <c r="AB31" s="132">
        <f t="shared" si="16"/>
        <v>0.25</v>
      </c>
      <c r="AC31" s="168">
        <f t="shared" ca="1" si="16"/>
        <v>0.26283674591467587</v>
      </c>
      <c r="AD31" s="163"/>
      <c r="AE31" s="163"/>
      <c r="AF31" s="164"/>
      <c r="AG31" s="132">
        <f t="shared" si="17"/>
        <v>698.5</v>
      </c>
      <c r="AH31" s="188">
        <f t="shared" si="17"/>
        <v>635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816.5</v>
      </c>
      <c r="AQ31" s="188">
        <f t="shared" si="17"/>
        <v>695</v>
      </c>
      <c r="AR31" s="188">
        <f t="shared" si="17"/>
        <v>777</v>
      </c>
      <c r="AS31" s="188">
        <f t="shared" si="17"/>
        <v>610.5</v>
      </c>
      <c r="AT31" s="188">
        <f t="shared" si="17"/>
        <v>535</v>
      </c>
      <c r="AU31" s="188">
        <f t="shared" si="17"/>
        <v>509.25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771.75</v>
      </c>
      <c r="BB31" s="188">
        <f t="shared" si="17"/>
        <v>603.75</v>
      </c>
      <c r="BC31" s="188">
        <f t="shared" si="17"/>
        <v>470.25</v>
      </c>
      <c r="BD31" s="188">
        <f t="shared" si="17"/>
        <v>632.5</v>
      </c>
      <c r="BE31" s="188">
        <f t="shared" si="17"/>
        <v>388.5</v>
      </c>
      <c r="BF31" s="188">
        <f t="shared" si="17"/>
        <v>415</v>
      </c>
      <c r="BG31" s="188">
        <f t="shared" si="17"/>
        <v>408.25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598.5</v>
      </c>
      <c r="BN31" s="188">
        <f t="shared" si="17"/>
        <v>603.75</v>
      </c>
      <c r="BO31" s="188">
        <f t="shared" si="17"/>
        <v>530.25</v>
      </c>
      <c r="BP31" s="188">
        <f t="shared" si="17"/>
        <v>655.5</v>
      </c>
      <c r="BQ31" s="188">
        <f t="shared" si="17"/>
        <v>388.5</v>
      </c>
      <c r="BR31" s="188">
        <f t="shared" si="17"/>
        <v>415</v>
      </c>
      <c r="BS31" s="188">
        <f t="shared" si="17"/>
        <v>408.25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472.5</v>
      </c>
      <c r="BZ31" s="188">
        <f t="shared" si="17"/>
        <v>540.75</v>
      </c>
      <c r="CA31" s="188">
        <f t="shared" si="17"/>
        <v>477.75</v>
      </c>
      <c r="CB31" s="188">
        <f t="shared" si="17"/>
        <v>546</v>
      </c>
      <c r="CC31" s="188">
        <f t="shared" si="17"/>
        <v>393.75</v>
      </c>
      <c r="CD31" s="188">
        <f t="shared" si="17"/>
        <v>420</v>
      </c>
      <c r="CE31" s="188">
        <f t="shared" si="17"/>
        <v>414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455</v>
      </c>
      <c r="CL31" s="188">
        <f t="shared" si="17"/>
        <v>572</v>
      </c>
      <c r="CM31" s="188">
        <f t="shared" si="17"/>
        <v>483</v>
      </c>
      <c r="CN31" s="188">
        <f t="shared" si="17"/>
        <v>525</v>
      </c>
      <c r="CO31" s="188">
        <f t="shared" si="17"/>
        <v>618.20000000000005</v>
      </c>
      <c r="CP31" s="188">
        <f t="shared" si="17"/>
        <v>607</v>
      </c>
      <c r="CQ31" s="188">
        <f t="shared" si="17"/>
        <v>601.70000000000005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742.9</v>
      </c>
      <c r="CX31" s="188">
        <f t="shared" si="18"/>
        <v>882.05000000000007</v>
      </c>
      <c r="CY31" s="188">
        <f t="shared" si="18"/>
        <v>742.35</v>
      </c>
      <c r="CZ31" s="188">
        <f t="shared" si="18"/>
        <v>772</v>
      </c>
      <c r="DA31" s="188">
        <f t="shared" si="18"/>
        <v>625.9</v>
      </c>
      <c r="DB31" s="188">
        <f t="shared" si="18"/>
        <v>644.69999999999993</v>
      </c>
      <c r="DC31" s="188">
        <f t="shared" si="18"/>
        <v>581.69999999999993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828.45</v>
      </c>
      <c r="DJ31" s="188">
        <f t="shared" si="18"/>
        <v>890.1</v>
      </c>
      <c r="DK31" s="188">
        <f t="shared" si="18"/>
        <v>678.30000000000007</v>
      </c>
      <c r="DL31" s="188">
        <f t="shared" si="18"/>
        <v>856.90000000000009</v>
      </c>
      <c r="DM31" s="188">
        <f t="shared" si="18"/>
        <v>607.94999999999993</v>
      </c>
      <c r="DN31" s="188">
        <f t="shared" si="18"/>
        <v>624</v>
      </c>
      <c r="DO31" s="188">
        <f t="shared" si="18"/>
        <v>620.4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838.95</v>
      </c>
      <c r="DV31" s="188">
        <f t="shared" si="18"/>
        <v>863.5</v>
      </c>
      <c r="DW31" s="188">
        <f t="shared" si="18"/>
        <v>725</v>
      </c>
      <c r="DX31" s="188">
        <f t="shared" si="18"/>
        <v>867.90000000000009</v>
      </c>
      <c r="DY31" s="188">
        <f t="shared" si="18"/>
        <v>589</v>
      </c>
      <c r="DZ31" s="188">
        <f t="shared" si="18"/>
        <v>634</v>
      </c>
      <c r="EA31" s="188">
        <f t="shared" si="18"/>
        <v>660.1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849.45</v>
      </c>
      <c r="EH31" s="188">
        <f t="shared" si="18"/>
        <v>840</v>
      </c>
      <c r="EI31" s="188">
        <f t="shared" si="18"/>
        <v>777</v>
      </c>
      <c r="EJ31" s="188">
        <f t="shared" si="18"/>
        <v>918.85</v>
      </c>
    </row>
    <row r="32" spans="1:140" ht="13.7" customHeight="1" x14ac:dyDescent="0.2">
      <c r="A32" s="165" t="s">
        <v>141</v>
      </c>
      <c r="B32" s="166"/>
      <c r="C32" s="132">
        <f t="shared" si="16"/>
        <v>0.18684782608695372</v>
      </c>
      <c r="D32" s="132">
        <f t="shared" ca="1" si="16"/>
        <v>0.89799999999999613</v>
      </c>
      <c r="E32" s="132">
        <f t="shared" si="16"/>
        <v>1</v>
      </c>
      <c r="F32" s="167">
        <f t="shared" ca="1" si="16"/>
        <v>0.74200795913518292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0.375</v>
      </c>
      <c r="K32" s="132">
        <f t="shared" si="16"/>
        <v>0.5</v>
      </c>
      <c r="L32" s="132">
        <f t="shared" si="16"/>
        <v>0.25</v>
      </c>
      <c r="M32" s="132">
        <f t="shared" si="16"/>
        <v>0.25</v>
      </c>
      <c r="N32" s="132">
        <f t="shared" si="16"/>
        <v>0.25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0.24901960784313815</v>
      </c>
      <c r="X32" s="132">
        <f t="shared" si="16"/>
        <v>0.25</v>
      </c>
      <c r="Y32" s="132">
        <f t="shared" si="16"/>
        <v>0.23909395973154091</v>
      </c>
      <c r="Z32" s="132">
        <f t="shared" si="16"/>
        <v>0.23764705882351933</v>
      </c>
      <c r="AA32" s="132">
        <f t="shared" si="16"/>
        <v>0.23750000000000426</v>
      </c>
      <c r="AB32" s="132">
        <f t="shared" si="16"/>
        <v>0.23730468749999289</v>
      </c>
      <c r="AC32" s="168">
        <f t="shared" ca="1" si="16"/>
        <v>0.25871291258048501</v>
      </c>
      <c r="AD32" s="163"/>
      <c r="AE32" s="163"/>
      <c r="AF32" s="164"/>
      <c r="AG32" s="132">
        <f t="shared" ref="AG32:CR34" si="19">AG13*AG$5</f>
        <v>698.5</v>
      </c>
      <c r="AH32" s="188">
        <f t="shared" si="19"/>
        <v>635</v>
      </c>
      <c r="AI32" s="188">
        <f t="shared" si="19"/>
        <v>651</v>
      </c>
      <c r="AJ32" s="188">
        <f t="shared" si="19"/>
        <v>654.5</v>
      </c>
      <c r="AK32" s="188">
        <f t="shared" si="19"/>
        <v>726</v>
      </c>
      <c r="AL32" s="188">
        <f t="shared" si="19"/>
        <v>755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816.5</v>
      </c>
      <c r="AQ32" s="188">
        <f t="shared" si="19"/>
        <v>695</v>
      </c>
      <c r="AR32" s="188">
        <f t="shared" si="19"/>
        <v>777</v>
      </c>
      <c r="AS32" s="188">
        <f t="shared" si="19"/>
        <v>830.5</v>
      </c>
      <c r="AT32" s="188">
        <f t="shared" si="19"/>
        <v>735</v>
      </c>
      <c r="AU32" s="188">
        <f t="shared" si="19"/>
        <v>719.25</v>
      </c>
      <c r="AV32" s="188">
        <f t="shared" si="19"/>
        <v>742.5</v>
      </c>
      <c r="AW32" s="188">
        <f t="shared" si="19"/>
        <v>724.5</v>
      </c>
      <c r="AX32" s="188">
        <f t="shared" si="19"/>
        <v>913.5</v>
      </c>
      <c r="AY32" s="188">
        <f t="shared" si="19"/>
        <v>1182.5</v>
      </c>
      <c r="AZ32" s="188">
        <f t="shared" si="19"/>
        <v>1212.75</v>
      </c>
      <c r="BA32" s="188">
        <f t="shared" si="19"/>
        <v>981.75</v>
      </c>
      <c r="BB32" s="188">
        <f t="shared" si="19"/>
        <v>833.75</v>
      </c>
      <c r="BC32" s="188">
        <f t="shared" si="19"/>
        <v>660.25</v>
      </c>
      <c r="BD32" s="188">
        <f t="shared" si="19"/>
        <v>863.5</v>
      </c>
      <c r="BE32" s="188">
        <f t="shared" si="19"/>
        <v>838.95</v>
      </c>
      <c r="BF32" s="188">
        <f t="shared" si="19"/>
        <v>759</v>
      </c>
      <c r="BG32" s="188">
        <f t="shared" si="19"/>
        <v>821.1</v>
      </c>
      <c r="BH32" s="188">
        <f t="shared" si="19"/>
        <v>768.90000000000009</v>
      </c>
      <c r="BI32" s="188">
        <f t="shared" si="19"/>
        <v>714</v>
      </c>
      <c r="BJ32" s="188">
        <f t="shared" si="19"/>
        <v>972.40000000000009</v>
      </c>
      <c r="BK32" s="188">
        <f t="shared" si="19"/>
        <v>1054.2</v>
      </c>
      <c r="BL32" s="188">
        <f t="shared" si="19"/>
        <v>1159.4000000000001</v>
      </c>
      <c r="BM32" s="188">
        <f t="shared" si="19"/>
        <v>917.7</v>
      </c>
      <c r="BN32" s="188">
        <f t="shared" si="19"/>
        <v>795.9</v>
      </c>
      <c r="BO32" s="188">
        <f t="shared" si="19"/>
        <v>790.65</v>
      </c>
      <c r="BP32" s="188">
        <f t="shared" si="19"/>
        <v>957.94999999999993</v>
      </c>
      <c r="BQ32" s="188">
        <f t="shared" si="19"/>
        <v>854.7</v>
      </c>
      <c r="BR32" s="188">
        <f t="shared" si="19"/>
        <v>774</v>
      </c>
      <c r="BS32" s="188">
        <f t="shared" si="19"/>
        <v>844.1</v>
      </c>
      <c r="BT32" s="188">
        <f t="shared" si="19"/>
        <v>765.45</v>
      </c>
      <c r="BU32" s="188">
        <f t="shared" si="19"/>
        <v>775.95</v>
      </c>
      <c r="BV32" s="188">
        <f t="shared" si="19"/>
        <v>977.90000000000009</v>
      </c>
      <c r="BW32" s="188">
        <f t="shared" si="19"/>
        <v>964</v>
      </c>
      <c r="BX32" s="188">
        <f t="shared" si="19"/>
        <v>1143.1000000000001</v>
      </c>
      <c r="BY32" s="188">
        <f t="shared" si="19"/>
        <v>886.2</v>
      </c>
      <c r="BZ32" s="188">
        <f t="shared" si="19"/>
        <v>827.4</v>
      </c>
      <c r="CA32" s="188">
        <f t="shared" si="19"/>
        <v>816.9</v>
      </c>
      <c r="CB32" s="188">
        <f t="shared" si="19"/>
        <v>900.9</v>
      </c>
      <c r="CC32" s="188">
        <f t="shared" si="19"/>
        <v>865.2</v>
      </c>
      <c r="CD32" s="188">
        <f t="shared" si="19"/>
        <v>785.8</v>
      </c>
      <c r="CE32" s="188">
        <f t="shared" si="19"/>
        <v>866.41000000000008</v>
      </c>
      <c r="CF32" s="188">
        <f t="shared" si="19"/>
        <v>753</v>
      </c>
      <c r="CG32" s="188">
        <f t="shared" si="19"/>
        <v>839.3</v>
      </c>
      <c r="CH32" s="188">
        <f t="shared" si="19"/>
        <v>985.59999999999991</v>
      </c>
      <c r="CI32" s="188">
        <f t="shared" si="19"/>
        <v>933</v>
      </c>
      <c r="CJ32" s="188">
        <f t="shared" si="19"/>
        <v>1085.6000000000001</v>
      </c>
      <c r="CK32" s="188">
        <f t="shared" si="19"/>
        <v>822.2</v>
      </c>
      <c r="CL32" s="188">
        <f t="shared" si="19"/>
        <v>892.76</v>
      </c>
      <c r="CM32" s="188">
        <f t="shared" si="19"/>
        <v>840.63</v>
      </c>
      <c r="CN32" s="188">
        <f t="shared" si="19"/>
        <v>878.6</v>
      </c>
      <c r="CO32" s="188">
        <f t="shared" si="19"/>
        <v>915.2</v>
      </c>
      <c r="CP32" s="188">
        <f t="shared" si="19"/>
        <v>794.59999999999991</v>
      </c>
      <c r="CQ32" s="188">
        <f t="shared" si="19"/>
        <v>843.04</v>
      </c>
      <c r="CR32" s="188">
        <f t="shared" si="19"/>
        <v>806.82</v>
      </c>
      <c r="CS32" s="188">
        <f>CS13*CS$5</f>
        <v>856.24</v>
      </c>
      <c r="CT32" s="188">
        <f t="shared" si="18"/>
        <v>947.1</v>
      </c>
      <c r="CU32" s="188">
        <f t="shared" si="18"/>
        <v>964.1099999999999</v>
      </c>
      <c r="CV32" s="188">
        <f t="shared" si="18"/>
        <v>1056.6199999999999</v>
      </c>
      <c r="CW32" s="188">
        <f t="shared" si="18"/>
        <v>771.78</v>
      </c>
      <c r="CX32" s="188">
        <f t="shared" si="18"/>
        <v>950.82</v>
      </c>
      <c r="CY32" s="188">
        <f t="shared" si="18"/>
        <v>855.95999999999992</v>
      </c>
      <c r="CZ32" s="188">
        <f t="shared" si="18"/>
        <v>892.2</v>
      </c>
      <c r="DA32" s="188">
        <f t="shared" si="18"/>
        <v>920.26</v>
      </c>
      <c r="DB32" s="188">
        <f t="shared" si="18"/>
        <v>839.16</v>
      </c>
      <c r="DC32" s="188">
        <f t="shared" si="18"/>
        <v>809.13</v>
      </c>
      <c r="DD32" s="188">
        <f t="shared" si="18"/>
        <v>849.64</v>
      </c>
      <c r="DE32" s="188">
        <f t="shared" si="18"/>
        <v>821.52</v>
      </c>
      <c r="DF32" s="188">
        <f t="shared" si="18"/>
        <v>952.77</v>
      </c>
      <c r="DG32" s="188">
        <f t="shared" si="18"/>
        <v>1017.2800000000001</v>
      </c>
      <c r="DH32" s="188">
        <f t="shared" si="18"/>
        <v>972.3</v>
      </c>
      <c r="DI32" s="188">
        <f t="shared" si="18"/>
        <v>859.1099999999999</v>
      </c>
      <c r="DJ32" s="188">
        <f t="shared" si="18"/>
        <v>955.88000000000011</v>
      </c>
      <c r="DK32" s="188">
        <f t="shared" si="18"/>
        <v>778.61999999999989</v>
      </c>
      <c r="DL32" s="188">
        <f t="shared" si="18"/>
        <v>986.7</v>
      </c>
      <c r="DM32" s="188">
        <f t="shared" si="18"/>
        <v>883.47</v>
      </c>
      <c r="DN32" s="188">
        <f t="shared" si="18"/>
        <v>803.6</v>
      </c>
      <c r="DO32" s="188">
        <f t="shared" si="18"/>
        <v>852.5</v>
      </c>
      <c r="DP32" s="188">
        <f t="shared" si="18"/>
        <v>854.04</v>
      </c>
      <c r="DQ32" s="188">
        <f t="shared" si="18"/>
        <v>786.59999999999991</v>
      </c>
      <c r="DR32" s="188">
        <f t="shared" si="18"/>
        <v>1004.08</v>
      </c>
      <c r="DS32" s="188">
        <f t="shared" si="18"/>
        <v>1024.54</v>
      </c>
      <c r="DT32" s="188">
        <f t="shared" si="18"/>
        <v>980.07</v>
      </c>
      <c r="DU32" s="188">
        <f t="shared" si="18"/>
        <v>865.41</v>
      </c>
      <c r="DV32" s="188">
        <f t="shared" si="18"/>
        <v>919.16000000000008</v>
      </c>
      <c r="DW32" s="188">
        <f t="shared" si="18"/>
        <v>823.8</v>
      </c>
      <c r="DX32" s="188">
        <f t="shared" si="18"/>
        <v>991.98</v>
      </c>
      <c r="DY32" s="188">
        <f t="shared" si="18"/>
        <v>846</v>
      </c>
      <c r="DZ32" s="188">
        <f t="shared" si="18"/>
        <v>808.19999999999993</v>
      </c>
      <c r="EA32" s="188">
        <f t="shared" si="18"/>
        <v>896.08</v>
      </c>
      <c r="EB32" s="188">
        <f t="shared" si="18"/>
        <v>858.21999999999991</v>
      </c>
      <c r="EC32" s="188">
        <f t="shared" si="18"/>
        <v>790.6</v>
      </c>
      <c r="ED32" s="188">
        <f t="shared" si="18"/>
        <v>1009.8</v>
      </c>
      <c r="EE32" s="188">
        <f t="shared" si="18"/>
        <v>984.9</v>
      </c>
      <c r="EF32" s="188">
        <f t="shared" si="18"/>
        <v>1034.6600000000001</v>
      </c>
      <c r="EG32" s="188">
        <f t="shared" si="18"/>
        <v>871.70999999999992</v>
      </c>
      <c r="EH32" s="188">
        <f t="shared" si="18"/>
        <v>881.79000000000008</v>
      </c>
      <c r="EI32" s="188">
        <f t="shared" si="18"/>
        <v>869.4</v>
      </c>
      <c r="EJ32" s="188">
        <f t="shared" si="18"/>
        <v>1042.5899999999999</v>
      </c>
    </row>
    <row r="33" spans="1:140" ht="13.7" customHeight="1" x14ac:dyDescent="0.2">
      <c r="A33" s="165" t="s">
        <v>142</v>
      </c>
      <c r="B33" s="142"/>
      <c r="C33" s="132">
        <f t="shared" si="16"/>
        <v>-0.11594202898550776</v>
      </c>
      <c r="D33" s="132">
        <f t="shared" ca="1" si="16"/>
        <v>0.75</v>
      </c>
      <c r="E33" s="132">
        <f t="shared" si="16"/>
        <v>0.5</v>
      </c>
      <c r="F33" s="167">
        <f t="shared" ca="1" si="16"/>
        <v>0.42258374910904806</v>
      </c>
      <c r="G33" s="132">
        <f t="shared" si="16"/>
        <v>0.625</v>
      </c>
      <c r="H33" s="132">
        <f t="shared" si="16"/>
        <v>0.75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0.1666666666666643</v>
      </c>
      <c r="T33" s="132">
        <f t="shared" si="16"/>
        <v>0</v>
      </c>
      <c r="U33" s="132">
        <f t="shared" si="16"/>
        <v>0.5</v>
      </c>
      <c r="V33" s="132">
        <f t="shared" si="16"/>
        <v>0</v>
      </c>
      <c r="W33" s="167">
        <f t="shared" si="16"/>
        <v>0.18431372549019187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3.5728030496265717E-2</v>
      </c>
      <c r="AD33" s="163"/>
      <c r="AE33" s="163"/>
      <c r="AF33" s="164"/>
      <c r="AG33" s="132">
        <f t="shared" si="19"/>
        <v>665.5</v>
      </c>
      <c r="AH33" s="188">
        <f t="shared" si="19"/>
        <v>585</v>
      </c>
      <c r="AI33" s="188">
        <f t="shared" si="19"/>
        <v>614.25</v>
      </c>
      <c r="AJ33" s="188">
        <f t="shared" si="19"/>
        <v>649</v>
      </c>
      <c r="AK33" s="188">
        <f t="shared" si="19"/>
        <v>715</v>
      </c>
      <c r="AL33" s="188">
        <f t="shared" si="19"/>
        <v>830</v>
      </c>
      <c r="AM33" s="188">
        <f t="shared" si="19"/>
        <v>1078</v>
      </c>
      <c r="AN33" s="188">
        <f t="shared" si="19"/>
        <v>1232</v>
      </c>
      <c r="AO33" s="188">
        <f t="shared" si="19"/>
        <v>930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143</v>
      </c>
      <c r="B34" s="171"/>
      <c r="C34" s="136">
        <f t="shared" si="16"/>
        <v>-0.11594202898550776</v>
      </c>
      <c r="D34" s="136">
        <f t="shared" ca="1" si="16"/>
        <v>0.75</v>
      </c>
      <c r="E34" s="136">
        <f t="shared" si="16"/>
        <v>0.5</v>
      </c>
      <c r="F34" s="172">
        <f t="shared" ca="1" si="16"/>
        <v>0.42804822998336434</v>
      </c>
      <c r="G34" s="136">
        <f t="shared" si="16"/>
        <v>0.625</v>
      </c>
      <c r="H34" s="136">
        <f t="shared" si="16"/>
        <v>0.75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0.1666666666666714</v>
      </c>
      <c r="T34" s="136">
        <f t="shared" si="16"/>
        <v>0</v>
      </c>
      <c r="U34" s="136">
        <f t="shared" si="16"/>
        <v>0.5</v>
      </c>
      <c r="V34" s="136">
        <f t="shared" si="16"/>
        <v>0</v>
      </c>
      <c r="W34" s="172">
        <f t="shared" si="16"/>
        <v>0.18431372549019898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3.6664183198219291E-2</v>
      </c>
      <c r="AD34" s="163"/>
      <c r="AE34" s="163"/>
      <c r="AF34" s="164"/>
      <c r="AG34" s="132">
        <f t="shared" si="19"/>
        <v>698.5</v>
      </c>
      <c r="AH34" s="188">
        <f t="shared" si="19"/>
        <v>610</v>
      </c>
      <c r="AI34" s="188">
        <f t="shared" si="19"/>
        <v>640.5</v>
      </c>
      <c r="AJ34" s="188">
        <f t="shared" si="19"/>
        <v>693</v>
      </c>
      <c r="AK34" s="188">
        <f t="shared" si="19"/>
        <v>781</v>
      </c>
      <c r="AL34" s="188">
        <f t="shared" si="19"/>
        <v>930</v>
      </c>
      <c r="AM34" s="188">
        <f t="shared" si="19"/>
        <v>1232</v>
      </c>
      <c r="AN34" s="188">
        <f t="shared" si="19"/>
        <v>1452</v>
      </c>
      <c r="AO34" s="188">
        <f t="shared" si="19"/>
        <v>1070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173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173</v>
      </c>
      <c r="B37" s="178"/>
      <c r="C37" s="179">
        <f t="shared" ref="C37:AC37" si="22">C18-C56</f>
        <v>3.4692028985507228</v>
      </c>
      <c r="D37" s="179">
        <f t="shared" ca="1" si="22"/>
        <v>0.5</v>
      </c>
      <c r="E37" s="179">
        <f t="shared" si="22"/>
        <v>0.5</v>
      </c>
      <c r="F37" s="180">
        <f t="shared" ca="1" si="22"/>
        <v>1.5634010236997966</v>
      </c>
      <c r="G37" s="179">
        <f t="shared" si="22"/>
        <v>1.4599998474121136</v>
      </c>
      <c r="H37" s="179">
        <f t="shared" si="22"/>
        <v>1.3899986267089872</v>
      </c>
      <c r="I37" s="179">
        <f t="shared" si="22"/>
        <v>1.530001068115233</v>
      </c>
      <c r="J37" s="179">
        <f t="shared" si="22"/>
        <v>1.0999995422363256</v>
      </c>
      <c r="K37" s="179">
        <f t="shared" si="22"/>
        <v>1.1799987792968736</v>
      </c>
      <c r="L37" s="179">
        <f t="shared" si="22"/>
        <v>1.0200003051757847</v>
      </c>
      <c r="M37" s="179">
        <f t="shared" si="22"/>
        <v>1.0300006103515642</v>
      </c>
      <c r="N37" s="179">
        <f t="shared" si="22"/>
        <v>1.0314276321676701</v>
      </c>
      <c r="O37" s="179">
        <f t="shared" si="22"/>
        <v>1.0306671385082922</v>
      </c>
      <c r="P37" s="179">
        <f t="shared" si="22"/>
        <v>1.0251294146583732</v>
      </c>
      <c r="Q37" s="179">
        <f t="shared" si="22"/>
        <v>1.0362048623582112</v>
      </c>
      <c r="R37" s="179">
        <f t="shared" si="22"/>
        <v>1.0494412029521811</v>
      </c>
      <c r="S37" s="179">
        <f t="shared" si="22"/>
        <v>1.0856011526080209</v>
      </c>
      <c r="T37" s="179">
        <f t="shared" si="22"/>
        <v>1.0173786900176296</v>
      </c>
      <c r="U37" s="179">
        <f t="shared" si="22"/>
        <v>1.1169878095159547</v>
      </c>
      <c r="V37" s="179">
        <f t="shared" si="22"/>
        <v>1.1224369582904785</v>
      </c>
      <c r="W37" s="180">
        <f t="shared" si="22"/>
        <v>1.126813171130685</v>
      </c>
      <c r="X37" s="179">
        <f t="shared" si="22"/>
        <v>1.0029260791986943</v>
      </c>
      <c r="Y37" s="179">
        <f t="shared" si="22"/>
        <v>0.80236372406855594</v>
      </c>
      <c r="Z37" s="179">
        <f t="shared" si="22"/>
        <v>0.66553820337986735</v>
      </c>
      <c r="AA37" s="179">
        <f t="shared" si="22"/>
        <v>0.6269513878915518</v>
      </c>
      <c r="AB37" s="179">
        <f t="shared" si="22"/>
        <v>0.41502230342521074</v>
      </c>
      <c r="AC37" s="182">
        <f t="shared" ca="1" si="22"/>
        <v>0.7494288963978093</v>
      </c>
      <c r="AD37" s="163"/>
      <c r="AE37" s="163"/>
      <c r="AF37" s="164"/>
      <c r="AG37" s="132">
        <f>AG18*AG$5</f>
        <v>1058.8273068237304</v>
      </c>
      <c r="AH37" s="188">
        <f t="shared" ref="AH37:CS37" si="23">AH18*AH$5</f>
        <v>951.49477539062502</v>
      </c>
      <c r="AI37" s="188">
        <f t="shared" si="23"/>
        <v>969.55024841308591</v>
      </c>
      <c r="AJ37" s="188">
        <f t="shared" si="23"/>
        <v>948.51408142089849</v>
      </c>
      <c r="AK37" s="188">
        <f t="shared" si="23"/>
        <v>958.96433654785164</v>
      </c>
      <c r="AL37" s="188">
        <f t="shared" si="23"/>
        <v>888.94224976723353</v>
      </c>
      <c r="AM37" s="188">
        <f t="shared" si="23"/>
        <v>1035.2977110655806</v>
      </c>
      <c r="AN37" s="188">
        <f t="shared" si="23"/>
        <v>1050.6466966818969</v>
      </c>
      <c r="AO37" s="188">
        <f t="shared" si="23"/>
        <v>954.74982631442049</v>
      </c>
      <c r="AP37" s="188">
        <f t="shared" si="23"/>
        <v>1066.7636149271016</v>
      </c>
      <c r="AQ37" s="188">
        <f t="shared" si="23"/>
        <v>1024.7855998198977</v>
      </c>
      <c r="AR37" s="188">
        <f t="shared" si="23"/>
        <v>1158.422822843412</v>
      </c>
      <c r="AS37" s="188">
        <f t="shared" si="23"/>
        <v>1060.9015575810804</v>
      </c>
      <c r="AT37" s="188">
        <f t="shared" si="23"/>
        <v>936.31004568449782</v>
      </c>
      <c r="AU37" s="188">
        <f t="shared" si="23"/>
        <v>946.95004251253033</v>
      </c>
      <c r="AV37" s="188">
        <f t="shared" si="23"/>
        <v>933.41207984666869</v>
      </c>
      <c r="AW37" s="188">
        <f t="shared" si="23"/>
        <v>895.27419951791671</v>
      </c>
      <c r="AX37" s="188">
        <f t="shared" si="23"/>
        <v>905.79930872669718</v>
      </c>
      <c r="AY37" s="188">
        <f t="shared" si="23"/>
        <v>957.51622349109869</v>
      </c>
      <c r="AZ37" s="188">
        <f t="shared" si="23"/>
        <v>921.16698007726416</v>
      </c>
      <c r="BA37" s="188">
        <f t="shared" si="23"/>
        <v>923.04589294968878</v>
      </c>
      <c r="BB37" s="188">
        <f t="shared" si="23"/>
        <v>1016.2562546410873</v>
      </c>
      <c r="BC37" s="188">
        <f t="shared" si="23"/>
        <v>907.671916362817</v>
      </c>
      <c r="BD37" s="188">
        <f t="shared" si="23"/>
        <v>1109.879075610067</v>
      </c>
      <c r="BE37" s="188">
        <f t="shared" si="23"/>
        <v>1027.396991338923</v>
      </c>
      <c r="BF37" s="188">
        <f t="shared" si="23"/>
        <v>943.17189841958907</v>
      </c>
      <c r="BG37" s="188">
        <f t="shared" si="23"/>
        <v>1035.8069368781701</v>
      </c>
      <c r="BH37" s="188">
        <f t="shared" si="23"/>
        <v>918.51000932741647</v>
      </c>
      <c r="BI37" s="188">
        <f t="shared" si="23"/>
        <v>833.57289911008138</v>
      </c>
      <c r="BJ37" s="188">
        <f t="shared" si="23"/>
        <v>927.50094978374386</v>
      </c>
      <c r="BK37" s="188">
        <f t="shared" si="23"/>
        <v>899.86313352796969</v>
      </c>
      <c r="BL37" s="188">
        <f t="shared" si="23"/>
        <v>953.716866996313</v>
      </c>
      <c r="BM37" s="188">
        <f t="shared" si="23"/>
        <v>910.52485655825649</v>
      </c>
      <c r="BN37" s="188">
        <f t="shared" si="23"/>
        <v>912.29962234599373</v>
      </c>
      <c r="BO37" s="188">
        <f t="shared" si="23"/>
        <v>982.5257819279966</v>
      </c>
      <c r="BP37" s="188">
        <f t="shared" si="23"/>
        <v>1133.0298239905933</v>
      </c>
      <c r="BQ37" s="188">
        <f t="shared" si="23"/>
        <v>1002.5225776196661</v>
      </c>
      <c r="BR37" s="188">
        <f t="shared" si="23"/>
        <v>921.24538331964459</v>
      </c>
      <c r="BS37" s="188">
        <f t="shared" si="23"/>
        <v>1013.0343352247924</v>
      </c>
      <c r="BT37" s="188">
        <f t="shared" si="23"/>
        <v>859.41205689003448</v>
      </c>
      <c r="BU37" s="188">
        <f t="shared" si="23"/>
        <v>857.99987459525721</v>
      </c>
      <c r="BV37" s="188">
        <f t="shared" si="23"/>
        <v>908.9305020209938</v>
      </c>
      <c r="BW37" s="188">
        <f t="shared" si="23"/>
        <v>839.46966985097617</v>
      </c>
      <c r="BX37" s="188">
        <f t="shared" si="23"/>
        <v>976.34550235548897</v>
      </c>
      <c r="BY37" s="188">
        <f t="shared" si="23"/>
        <v>891.6167784778454</v>
      </c>
      <c r="BZ37" s="188">
        <f t="shared" si="23"/>
        <v>893.30475136979703</v>
      </c>
      <c r="CA37" s="188">
        <f t="shared" si="23"/>
        <v>958.9050380988067</v>
      </c>
      <c r="CB37" s="188">
        <f t="shared" si="23"/>
        <v>1008.727873743941</v>
      </c>
      <c r="CC37" s="188">
        <f t="shared" si="23"/>
        <v>905.73954595716862</v>
      </c>
      <c r="CD37" s="188">
        <f t="shared" si="23"/>
        <v>833.60571077739326</v>
      </c>
      <c r="CE37" s="188">
        <f t="shared" si="23"/>
        <v>918.31126740962463</v>
      </c>
      <c r="CF37" s="188">
        <f t="shared" si="23"/>
        <v>743.9513294603272</v>
      </c>
      <c r="CG37" s="188">
        <f t="shared" si="23"/>
        <v>817.46887383918192</v>
      </c>
      <c r="CH37" s="188">
        <f t="shared" si="23"/>
        <v>826.82166344071607</v>
      </c>
      <c r="CI37" s="188">
        <f t="shared" si="23"/>
        <v>763.67741225942245</v>
      </c>
      <c r="CJ37" s="188">
        <f t="shared" si="23"/>
        <v>888.35380562730234</v>
      </c>
      <c r="CK37" s="188">
        <f t="shared" si="23"/>
        <v>773.02348719690167</v>
      </c>
      <c r="CL37" s="188">
        <f t="shared" si="23"/>
        <v>852.29972886937412</v>
      </c>
      <c r="CM37" s="188">
        <f t="shared" si="23"/>
        <v>872.8690226825928</v>
      </c>
      <c r="CN37" s="188">
        <f t="shared" si="23"/>
        <v>873.23104520515869</v>
      </c>
      <c r="CO37" s="188">
        <f t="shared" si="23"/>
        <v>981.25255917775507</v>
      </c>
      <c r="CP37" s="188">
        <f t="shared" si="23"/>
        <v>862.57609948493382</v>
      </c>
      <c r="CQ37" s="188">
        <f t="shared" si="23"/>
        <v>909.73679302772507</v>
      </c>
      <c r="CR37" s="188">
        <f t="shared" si="23"/>
        <v>810.45765823639999</v>
      </c>
      <c r="CS37" s="188">
        <f t="shared" si="23"/>
        <v>847.86381352079991</v>
      </c>
      <c r="CT37" s="188">
        <f t="shared" ref="CT37:EJ37" si="24">CT18*CT$5</f>
        <v>817.97989628475852</v>
      </c>
      <c r="CU37" s="188">
        <f t="shared" si="24"/>
        <v>830.33590983791782</v>
      </c>
      <c r="CV37" s="188">
        <f t="shared" si="24"/>
        <v>919.19676264698558</v>
      </c>
      <c r="CW37" s="188">
        <f t="shared" si="24"/>
        <v>759.52209523236832</v>
      </c>
      <c r="CX37" s="188">
        <f t="shared" si="24"/>
        <v>921.08910190226266</v>
      </c>
      <c r="CY37" s="188">
        <f t="shared" si="24"/>
        <v>895.1996033172228</v>
      </c>
      <c r="CZ37" s="188">
        <f t="shared" si="24"/>
        <v>894.63244168743029</v>
      </c>
      <c r="DA37" s="188">
        <f t="shared" si="24"/>
        <v>1005.5641814139698</v>
      </c>
      <c r="DB37" s="188">
        <f t="shared" si="24"/>
        <v>928.83930112446274</v>
      </c>
      <c r="DC37" s="188">
        <f t="shared" si="24"/>
        <v>891.43386384398582</v>
      </c>
      <c r="DD37" s="188">
        <f t="shared" si="24"/>
        <v>868.87292205035749</v>
      </c>
      <c r="DE37" s="188">
        <f t="shared" si="24"/>
        <v>828.25618330850193</v>
      </c>
      <c r="DF37" s="188">
        <f t="shared" si="24"/>
        <v>836.95128795345261</v>
      </c>
      <c r="DG37" s="188">
        <f t="shared" si="24"/>
        <v>889.8033273344837</v>
      </c>
      <c r="DH37" s="188">
        <f t="shared" si="24"/>
        <v>858.32950242413301</v>
      </c>
      <c r="DI37" s="188">
        <f t="shared" si="24"/>
        <v>858.55008413762789</v>
      </c>
      <c r="DJ37" s="188">
        <f t="shared" si="24"/>
        <v>942.00504880235769</v>
      </c>
      <c r="DK37" s="188">
        <f t="shared" si="24"/>
        <v>827.66936807249567</v>
      </c>
      <c r="DL37" s="188">
        <f t="shared" si="24"/>
        <v>1005.2583753635139</v>
      </c>
      <c r="DM37" s="188">
        <f t="shared" si="24"/>
        <v>981.29738737467562</v>
      </c>
      <c r="DN37" s="188">
        <f t="shared" si="24"/>
        <v>905.36971696609794</v>
      </c>
      <c r="DO37" s="188">
        <f t="shared" si="24"/>
        <v>956.97980600511357</v>
      </c>
      <c r="DP37" s="188">
        <f t="shared" si="24"/>
        <v>879.53915327182835</v>
      </c>
      <c r="DQ37" s="188">
        <f t="shared" si="24"/>
        <v>798.92887389267673</v>
      </c>
      <c r="DR37" s="188">
        <f t="shared" si="24"/>
        <v>888.48503498522894</v>
      </c>
      <c r="DS37" s="188">
        <f t="shared" si="24"/>
        <v>902.06937563130919</v>
      </c>
      <c r="DT37" s="188">
        <f t="shared" si="24"/>
        <v>870.61036421403128</v>
      </c>
      <c r="DU37" s="188">
        <f t="shared" si="24"/>
        <v>871.34802072001685</v>
      </c>
      <c r="DV37" s="188">
        <f t="shared" si="24"/>
        <v>915.00305853376904</v>
      </c>
      <c r="DW37" s="188">
        <f t="shared" si="24"/>
        <v>899.95632257196576</v>
      </c>
      <c r="DX37" s="188">
        <f t="shared" si="24"/>
        <v>1037.4637343681704</v>
      </c>
      <c r="DY37" s="188">
        <f t="shared" si="24"/>
        <v>964.8402580695564</v>
      </c>
      <c r="DZ37" s="188">
        <f t="shared" si="24"/>
        <v>935.5053641108874</v>
      </c>
      <c r="EA37" s="188">
        <f t="shared" si="24"/>
        <v>1034.8812589728971</v>
      </c>
      <c r="EB37" s="188">
        <f t="shared" si="24"/>
        <v>907.58230546948005</v>
      </c>
      <c r="EC37" s="188">
        <f t="shared" si="24"/>
        <v>824.54416399276556</v>
      </c>
      <c r="ED37" s="188">
        <f t="shared" si="24"/>
        <v>916.90944438291967</v>
      </c>
      <c r="EE37" s="188">
        <f t="shared" si="24"/>
        <v>888.47316623456084</v>
      </c>
      <c r="EF37" s="188">
        <f t="shared" si="24"/>
        <v>941.03787017227717</v>
      </c>
      <c r="EG37" s="188">
        <f t="shared" si="24"/>
        <v>899.15376638744033</v>
      </c>
      <c r="EH37" s="188">
        <f t="shared" si="24"/>
        <v>901.38091833861961</v>
      </c>
      <c r="EI37" s="188">
        <f t="shared" si="24"/>
        <v>960.31623653675683</v>
      </c>
      <c r="EJ37" s="188">
        <f t="shared" si="24"/>
        <v>1102.1621156379763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WORKDAY([7]Top!C3, -1, Holidays)</f>
        <v>37167</v>
      </c>
      <c r="B46" s="142" t="s">
        <v>168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137</v>
      </c>
      <c r="B47" s="166" t="s">
        <v>168</v>
      </c>
      <c r="C47" s="191">
        <v>23.110416666666669</v>
      </c>
      <c r="D47" s="191">
        <v>27.75</v>
      </c>
      <c r="E47" s="191">
        <v>34.85</v>
      </c>
      <c r="F47" s="134">
        <v>28.556693989071039</v>
      </c>
      <c r="G47" s="134">
        <v>32.875</v>
      </c>
      <c r="H47" s="134">
        <v>33.75</v>
      </c>
      <c r="I47" s="134">
        <v>32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45.25</v>
      </c>
      <c r="P47" s="134">
        <v>41</v>
      </c>
      <c r="Q47" s="134">
        <v>49.5</v>
      </c>
      <c r="R47" s="134">
        <v>41</v>
      </c>
      <c r="S47" s="134">
        <v>34.5</v>
      </c>
      <c r="T47" s="134">
        <v>35.5</v>
      </c>
      <c r="U47" s="134">
        <v>33</v>
      </c>
      <c r="V47" s="134">
        <v>35</v>
      </c>
      <c r="W47" s="191">
        <v>34.343137254901961</v>
      </c>
      <c r="X47" s="191">
        <v>36.290196078431372</v>
      </c>
      <c r="Y47" s="191">
        <v>35.842953020134225</v>
      </c>
      <c r="Z47" s="191">
        <v>36.01956862745098</v>
      </c>
      <c r="AA47" s="191">
        <v>36.822705882352935</v>
      </c>
      <c r="AB47" s="192">
        <v>38.009296874999997</v>
      </c>
      <c r="AC47" s="135">
        <v>36.209910272714424</v>
      </c>
      <c r="AG47" s="142">
        <v>33.75</v>
      </c>
      <c r="AH47" s="142">
        <v>32</v>
      </c>
    </row>
    <row r="48" spans="1:140" s="142" customFormat="1" ht="11.25" hidden="1" customHeight="1" x14ac:dyDescent="0.2">
      <c r="A48" s="165" t="s">
        <v>138</v>
      </c>
      <c r="B48" s="142" t="s">
        <v>169</v>
      </c>
      <c r="C48" s="192">
        <v>24.822916666666668</v>
      </c>
      <c r="D48" s="192">
        <v>28.5</v>
      </c>
      <c r="E48" s="192">
        <v>35.1</v>
      </c>
      <c r="F48" s="132">
        <v>29.458333333333336</v>
      </c>
      <c r="G48" s="132">
        <v>32.700000000000003</v>
      </c>
      <c r="H48" s="132">
        <v>33.5</v>
      </c>
      <c r="I48" s="132">
        <v>31.9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48</v>
      </c>
      <c r="P48" s="132">
        <v>44</v>
      </c>
      <c r="Q48" s="132">
        <v>52</v>
      </c>
      <c r="R48" s="132">
        <v>44.5</v>
      </c>
      <c r="S48" s="132">
        <v>33.416666666666664</v>
      </c>
      <c r="T48" s="132">
        <v>34.25</v>
      </c>
      <c r="U48" s="132">
        <v>32</v>
      </c>
      <c r="V48" s="132">
        <v>34</v>
      </c>
      <c r="W48" s="192">
        <v>35.373529411764707</v>
      </c>
      <c r="X48" s="192">
        <v>37.758823529411764</v>
      </c>
      <c r="Y48" s="192">
        <v>37.303758389261738</v>
      </c>
      <c r="Z48" s="192">
        <v>37.738117647058829</v>
      </c>
      <c r="AA48" s="192">
        <v>39.926627450980391</v>
      </c>
      <c r="AB48" s="192">
        <v>42.474062500000002</v>
      </c>
      <c r="AC48" s="133">
        <v>38.701754274410064</v>
      </c>
      <c r="AG48" s="142">
        <v>33.5</v>
      </c>
      <c r="AH48" s="142">
        <v>31.9</v>
      </c>
    </row>
    <row r="49" spans="1:34" s="142" customFormat="1" ht="11.25" hidden="1" customHeight="1" x14ac:dyDescent="0.2">
      <c r="A49" s="165" t="s">
        <v>139</v>
      </c>
      <c r="C49" s="192">
        <v>25.212083333333336</v>
      </c>
      <c r="D49" s="192">
        <v>27.9</v>
      </c>
      <c r="E49" s="192">
        <v>33.799999999999997</v>
      </c>
      <c r="F49" s="132">
        <v>28.953142076502733</v>
      </c>
      <c r="G49" s="132">
        <v>34</v>
      </c>
      <c r="H49" s="132">
        <v>34.25</v>
      </c>
      <c r="I49" s="132">
        <v>33.75</v>
      </c>
      <c r="J49" s="132">
        <v>30.625</v>
      </c>
      <c r="K49" s="132">
        <v>31.75</v>
      </c>
      <c r="L49" s="132">
        <v>29.5</v>
      </c>
      <c r="M49" s="132">
        <v>29.5</v>
      </c>
      <c r="N49" s="132">
        <v>36.25</v>
      </c>
      <c r="O49" s="132">
        <v>47.5</v>
      </c>
      <c r="P49" s="132">
        <v>44</v>
      </c>
      <c r="Q49" s="132">
        <v>51</v>
      </c>
      <c r="R49" s="132">
        <v>43</v>
      </c>
      <c r="S49" s="132">
        <v>36</v>
      </c>
      <c r="T49" s="132">
        <v>36.75</v>
      </c>
      <c r="U49" s="132">
        <v>34.5</v>
      </c>
      <c r="V49" s="132">
        <v>36.75</v>
      </c>
      <c r="W49" s="192">
        <v>36.765686274509804</v>
      </c>
      <c r="X49" s="192">
        <v>40.004901960784316</v>
      </c>
      <c r="Y49" s="192">
        <v>40.352651006711412</v>
      </c>
      <c r="Z49" s="192">
        <v>40.797058823529412</v>
      </c>
      <c r="AA49" s="192">
        <v>41.39764705882353</v>
      </c>
      <c r="AB49" s="192">
        <v>42.264804687500003</v>
      </c>
      <c r="AC49" s="133">
        <v>40.356876501342377</v>
      </c>
      <c r="AG49" s="142">
        <v>34.25</v>
      </c>
      <c r="AH49" s="142">
        <v>33.75</v>
      </c>
    </row>
    <row r="50" spans="1:34" s="142" customFormat="1" ht="11.25" hidden="1" customHeight="1" x14ac:dyDescent="0.2">
      <c r="A50" s="165" t="s">
        <v>140</v>
      </c>
      <c r="B50" s="166"/>
      <c r="C50" s="192">
        <v>27.746875047683716</v>
      </c>
      <c r="D50" s="192">
        <v>25.955999984741215</v>
      </c>
      <c r="E50" s="192">
        <v>29.8</v>
      </c>
      <c r="F50" s="132">
        <v>27.803500010380979</v>
      </c>
      <c r="G50" s="132">
        <v>31.25</v>
      </c>
      <c r="H50" s="132">
        <v>31.25</v>
      </c>
      <c r="I50" s="132">
        <v>31.25</v>
      </c>
      <c r="J50" s="132">
        <v>30</v>
      </c>
      <c r="K50" s="132">
        <v>30.5</v>
      </c>
      <c r="L50" s="132">
        <v>29.5</v>
      </c>
      <c r="M50" s="132">
        <v>29.5</v>
      </c>
      <c r="N50" s="132">
        <v>36.25</v>
      </c>
      <c r="O50" s="132">
        <v>47.5</v>
      </c>
      <c r="P50" s="132">
        <v>44</v>
      </c>
      <c r="Q50" s="132">
        <v>51</v>
      </c>
      <c r="R50" s="132">
        <v>39.25</v>
      </c>
      <c r="S50" s="132">
        <v>35.5</v>
      </c>
      <c r="T50" s="132">
        <v>35.25</v>
      </c>
      <c r="U50" s="132">
        <v>34.5</v>
      </c>
      <c r="V50" s="132">
        <v>36.75</v>
      </c>
      <c r="W50" s="192">
        <v>35.778431372549022</v>
      </c>
      <c r="X50" s="192">
        <v>29.185294117647057</v>
      </c>
      <c r="Y50" s="192">
        <v>26.232382550335572</v>
      </c>
      <c r="Z50" s="192">
        <v>24.350980392156863</v>
      </c>
      <c r="AA50" s="192">
        <v>34.364607843137264</v>
      </c>
      <c r="AB50" s="192">
        <v>38.744726562499999</v>
      </c>
      <c r="AC50" s="133">
        <v>32.414503391535916</v>
      </c>
      <c r="AG50" s="142">
        <v>31.25</v>
      </c>
      <c r="AH50" s="142">
        <v>31.25</v>
      </c>
    </row>
    <row r="51" spans="1:34" s="142" customFormat="1" ht="11.25" hidden="1" customHeight="1" x14ac:dyDescent="0.2">
      <c r="A51" s="165" t="s">
        <v>141</v>
      </c>
      <c r="B51" s="142" t="s">
        <v>170</v>
      </c>
      <c r="C51" s="192">
        <v>24.737500000000001</v>
      </c>
      <c r="D51" s="192">
        <v>26.052000000000003</v>
      </c>
      <c r="E51" s="192">
        <v>29.8</v>
      </c>
      <c r="F51" s="132">
        <v>26.849868852459018</v>
      </c>
      <c r="G51" s="132">
        <v>31.25</v>
      </c>
      <c r="H51" s="132">
        <v>31.25</v>
      </c>
      <c r="I51" s="132">
        <v>31.25</v>
      </c>
      <c r="J51" s="132">
        <v>30</v>
      </c>
      <c r="K51" s="132">
        <v>30.5</v>
      </c>
      <c r="L51" s="132">
        <v>29.5</v>
      </c>
      <c r="M51" s="132">
        <v>32.75</v>
      </c>
      <c r="N51" s="132">
        <v>37.5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35.5</v>
      </c>
      <c r="T51" s="132">
        <v>35.25</v>
      </c>
      <c r="U51" s="132">
        <v>34.5</v>
      </c>
      <c r="V51" s="132">
        <v>36.75</v>
      </c>
      <c r="W51" s="192">
        <v>36.545098039215688</v>
      </c>
      <c r="X51" s="192">
        <v>40.533333333333331</v>
      </c>
      <c r="Y51" s="192">
        <v>40.629530201342291</v>
      </c>
      <c r="Z51" s="192">
        <v>41.058823529411775</v>
      </c>
      <c r="AA51" s="192">
        <v>41.678392156862749</v>
      </c>
      <c r="AB51" s="192">
        <v>42.317187500000003</v>
      </c>
      <c r="AC51" s="133">
        <v>40.524439169139477</v>
      </c>
      <c r="AG51" s="142">
        <v>31.25</v>
      </c>
      <c r="AH51" s="142">
        <v>31.25</v>
      </c>
    </row>
    <row r="52" spans="1:34" s="142" customFormat="1" ht="11.25" hidden="1" customHeight="1" x14ac:dyDescent="0.2">
      <c r="A52" s="193" t="s">
        <v>142</v>
      </c>
      <c r="B52" s="131"/>
      <c r="C52" s="192">
        <v>24.633333333333344</v>
      </c>
      <c r="D52" s="192">
        <v>25.25</v>
      </c>
      <c r="E52" s="192">
        <v>29.5</v>
      </c>
      <c r="F52" s="169">
        <v>26.441256830601098</v>
      </c>
      <c r="G52" s="169">
        <v>29.125</v>
      </c>
      <c r="H52" s="132">
        <v>29.5</v>
      </c>
      <c r="I52" s="132">
        <v>28.75</v>
      </c>
      <c r="J52" s="169">
        <v>29.125</v>
      </c>
      <c r="K52" s="132">
        <v>28.75</v>
      </c>
      <c r="L52" s="132">
        <v>29.5</v>
      </c>
      <c r="M52" s="132">
        <v>32.5</v>
      </c>
      <c r="N52" s="132">
        <v>41.5</v>
      </c>
      <c r="O52" s="169">
        <v>52.5</v>
      </c>
      <c r="P52" s="132">
        <v>49</v>
      </c>
      <c r="Q52" s="132">
        <v>56</v>
      </c>
      <c r="R52" s="132">
        <v>46.5</v>
      </c>
      <c r="S52" s="169">
        <v>32.5</v>
      </c>
      <c r="T52" s="132">
        <v>33.5</v>
      </c>
      <c r="U52" s="132">
        <v>31.5</v>
      </c>
      <c r="V52" s="132">
        <v>32.5</v>
      </c>
      <c r="W52" s="192">
        <v>36.646078431372551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38.332927794263114</v>
      </c>
      <c r="AG52" s="142">
        <v>29.5</v>
      </c>
      <c r="AH52" s="142">
        <v>28.75</v>
      </c>
    </row>
    <row r="53" spans="1:34" s="142" customFormat="1" ht="11.25" hidden="1" customHeight="1" x14ac:dyDescent="0.2">
      <c r="A53" s="165" t="s">
        <v>143</v>
      </c>
      <c r="B53" s="131">
        <v>55</v>
      </c>
      <c r="C53" s="192">
        <v>25.633333333333344</v>
      </c>
      <c r="D53" s="192">
        <v>26.25</v>
      </c>
      <c r="E53" s="192">
        <v>31.5</v>
      </c>
      <c r="F53" s="192">
        <v>27.769125683060114</v>
      </c>
      <c r="G53" s="132">
        <v>30.5</v>
      </c>
      <c r="H53" s="192">
        <v>31</v>
      </c>
      <c r="I53" s="192">
        <v>30</v>
      </c>
      <c r="J53" s="132">
        <v>30.75</v>
      </c>
      <c r="K53" s="192">
        <v>30</v>
      </c>
      <c r="L53" s="192">
        <v>31.5</v>
      </c>
      <c r="M53" s="192">
        <v>35.5</v>
      </c>
      <c r="N53" s="192">
        <v>46.5</v>
      </c>
      <c r="O53" s="132">
        <v>61</v>
      </c>
      <c r="P53" s="192">
        <v>56</v>
      </c>
      <c r="Q53" s="192">
        <v>66</v>
      </c>
      <c r="R53" s="192">
        <v>53.5</v>
      </c>
      <c r="S53" s="132">
        <v>34.666666666666664</v>
      </c>
      <c r="T53" s="192">
        <v>36</v>
      </c>
      <c r="U53" s="192">
        <v>33.5</v>
      </c>
      <c r="V53" s="192">
        <v>34.5</v>
      </c>
      <c r="W53" s="192">
        <v>40.362745098039213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41.540375865479753</v>
      </c>
      <c r="AG53" s="142">
        <v>31</v>
      </c>
      <c r="AH53" s="142">
        <v>30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173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173</v>
      </c>
      <c r="B56" s="131">
        <v>44.875</v>
      </c>
      <c r="C56" s="192">
        <v>31.791666666666668</v>
      </c>
      <c r="D56" s="192">
        <v>39.199996948242188</v>
      </c>
      <c r="E56" s="192">
        <v>46.549999237060547</v>
      </c>
      <c r="F56" s="192">
        <v>39.18087301619066</v>
      </c>
      <c r="G56" s="132">
        <v>46.391626510620114</v>
      </c>
      <c r="H56" s="192">
        <v>46.738515319824216</v>
      </c>
      <c r="I56" s="192">
        <v>46.044737701416018</v>
      </c>
      <c r="J56" s="132">
        <v>43.541668395996098</v>
      </c>
      <c r="K56" s="192">
        <v>44.989060668945314</v>
      </c>
      <c r="L56" s="192">
        <v>42.094276123046875</v>
      </c>
      <c r="M56" s="192">
        <v>42.559287414550781</v>
      </c>
      <c r="N56" s="192">
        <v>43.415684856194005</v>
      </c>
      <c r="O56" s="132">
        <v>46.377160310298009</v>
      </c>
      <c r="P56" s="192">
        <v>46.03385745195893</v>
      </c>
      <c r="Q56" s="192">
        <v>46.720463168637096</v>
      </c>
      <c r="R56" s="192">
        <v>46.688050112768842</v>
      </c>
      <c r="S56" s="132">
        <v>49.842164944367916</v>
      </c>
      <c r="T56" s="192">
        <v>45.363648045943307</v>
      </c>
      <c r="U56" s="192">
        <v>50.122292181478933</v>
      </c>
      <c r="V56" s="192">
        <v>54.040554605681521</v>
      </c>
      <c r="W56" s="192">
        <v>46.194595730891805</v>
      </c>
      <c r="X56" s="192">
        <v>44.150735007081352</v>
      </c>
      <c r="Y56" s="192">
        <v>44.169742756281636</v>
      </c>
      <c r="Z56" s="192">
        <v>42.987459222374028</v>
      </c>
      <c r="AA56" s="192">
        <v>40.714009319408405</v>
      </c>
      <c r="AB56" s="192">
        <v>43.634926400895644</v>
      </c>
      <c r="AC56" s="133">
        <v>42.541410880080115</v>
      </c>
      <c r="AG56" s="142">
        <v>46.738515319824216</v>
      </c>
      <c r="AH56" s="142">
        <v>46.044737701416018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175</v>
      </c>
      <c r="F65" s="131" t="s">
        <v>176</v>
      </c>
    </row>
    <row r="66" spans="1:31" s="158" customFormat="1" ht="11.25" customHeight="1" thickBot="1" x14ac:dyDescent="0.25">
      <c r="A66" s="195" t="s">
        <v>176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167</v>
      </c>
      <c r="AD66" s="199"/>
      <c r="AE66" s="199"/>
    </row>
    <row r="67" spans="1:31" ht="13.7" customHeight="1" x14ac:dyDescent="0.2">
      <c r="A67" s="160" t="s">
        <v>137</v>
      </c>
      <c r="B67" s="131" t="s">
        <v>174</v>
      </c>
      <c r="C67" s="200">
        <f>C9/('[7]Gas Curve Summary'!$B$10)*1000</f>
        <v>4334.0978099360427</v>
      </c>
      <c r="D67" s="200">
        <f ca="1">D9/('[7]Gas Curve Summary'!$B$11)*1000</f>
        <v>5673.6863627070124</v>
      </c>
      <c r="E67" s="200">
        <f>E9/('[7]Gas Curve Summary'!$B$12)*1000</f>
        <v>9323.1674692348861</v>
      </c>
      <c r="F67" s="200">
        <f t="shared" ref="F67:F73" ca="1" si="27">AVERAGE(C67:E67)</f>
        <v>6443.6505472926474</v>
      </c>
      <c r="G67" s="200">
        <f t="shared" ref="G67:G73" si="28">AVERAGE(H67,I67)</f>
        <v>10473.404632189631</v>
      </c>
      <c r="H67" s="200">
        <f>$H9/'[7]Gas Curve Summary'!$B$13*1000</f>
        <v>10763.670647391578</v>
      </c>
      <c r="I67" s="200">
        <f>$I9/'[7]Gas Curve Summary'!$B$14*1000</f>
        <v>10183.138616987686</v>
      </c>
      <c r="J67" s="200">
        <f t="shared" ref="J67:J73" si="29">AVERAGE(K67:L67)</f>
        <v>13804.957319904282</v>
      </c>
      <c r="K67" s="200">
        <f>$K9/'[7]Gas Curve Summary'!$B$15*1000</f>
        <v>12309.368191721134</v>
      </c>
      <c r="L67" s="200">
        <f>$L9/'[7]Gas Curve Summary'!$B$16*1000</f>
        <v>15300.546448087431</v>
      </c>
      <c r="M67" s="200">
        <f>$M9/'[7]Gas Curve Summary'!$B$17*1000</f>
        <v>11081.193040596519</v>
      </c>
      <c r="N67" s="200">
        <f>$N9/'[7]Gas Curve Summary'!$B$18*1000</f>
        <v>10108.303249097473</v>
      </c>
      <c r="O67" s="200">
        <f t="shared" ref="O67:O73" si="30">AVERAGE(P67:Q67)</f>
        <v>15279.305593406629</v>
      </c>
      <c r="P67" s="200">
        <f>$P9/'[7]Gas Curve Summary'!$B$19*1000</f>
        <v>13818.672059319177</v>
      </c>
      <c r="Q67" s="200">
        <f>$Q9/'[7]Gas Curve Summary'!$B$20*1000</f>
        <v>16739.939127494079</v>
      </c>
      <c r="R67" s="200">
        <f>$R9/'[7]Gas Curve Summary'!$B$21*1000</f>
        <v>14128.187456926258</v>
      </c>
      <c r="S67" s="200">
        <f t="shared" ref="S67:S73" si="31">AVERAGE(T67:V67)</f>
        <v>12163.553969379389</v>
      </c>
      <c r="T67" s="200">
        <f>$T9/'[7]Gas Curve Summary'!$B$22*1000</f>
        <v>12655.971479500889</v>
      </c>
      <c r="U67" s="200">
        <f>$U9/'[7]Gas Curve Summary'!$B$23*1000</f>
        <v>11660.77738515901</v>
      </c>
      <c r="V67" s="200">
        <f>$V9/'[7]Gas Curve Summary'!$B$24*1000</f>
        <v>12173.913043478262</v>
      </c>
      <c r="W67" s="200">
        <f>W9/AVERAGE('[7]Gas Curve Summary'!$B$13:$B$24)*1000</f>
        <v>12520.993121744063</v>
      </c>
      <c r="X67" s="200">
        <f>X9/AVERAGE('[7]Gas Curve Summary'!$B$25:$B$36)*1000</f>
        <v>11444.401160022504</v>
      </c>
      <c r="Y67" s="200">
        <f>Y9/AVERAGE('[7]Gas Curve Summary'!$B$37:$B$48)*1000</f>
        <v>10626.956471848856</v>
      </c>
      <c r="Z67" s="200">
        <f>Z9/AVERAGE('[7]Gas Curve Summary'!$B$49:$B$60)*1000</f>
        <v>10401.511816373762</v>
      </c>
      <c r="AA67" s="200">
        <f>AA9/AVERAGE('[7]Gas Curve Summary'!$B$61:$B$108)*1000</f>
        <v>9962.7410086970322</v>
      </c>
      <c r="AB67" s="200">
        <f>AB9/AVERAGE('[7]Gas Curve Summary'!$B$109:$B$120)*1000</f>
        <v>9639.89353270633</v>
      </c>
      <c r="AC67" s="201">
        <f ca="1">AC9/AVERAGE('[7]Gas Curve Summary'!$B$9:$B$120)*1000</f>
        <v>10224.877737455785</v>
      </c>
    </row>
    <row r="68" spans="1:31" ht="13.7" customHeight="1" x14ac:dyDescent="0.2">
      <c r="A68" s="165" t="s">
        <v>138</v>
      </c>
      <c r="B68" s="131" t="s">
        <v>174</v>
      </c>
      <c r="C68" s="200">
        <f>C10/('[7]Gas Curve Summary'!$B$10)*1000</f>
        <v>4615.1237160023256</v>
      </c>
      <c r="D68" s="200">
        <f ca="1">D10/('[7]Gas Curve Summary'!$B$11)*1000</f>
        <v>5827.0292373747698</v>
      </c>
      <c r="E68" s="200">
        <f>E10/('[7]Gas Curve Summary'!$B$12)*1000</f>
        <v>9390.0481540930978</v>
      </c>
      <c r="F68" s="202">
        <f t="shared" ca="1" si="27"/>
        <v>6610.7337024900653</v>
      </c>
      <c r="G68" s="200">
        <f t="shared" si="28"/>
        <v>10418.333350864319</v>
      </c>
      <c r="H68" s="200">
        <f>$H10/'[7]Gas Curve Summary'!$B$13*1000</f>
        <v>10685.103708359522</v>
      </c>
      <c r="I68" s="200">
        <f>$I10/'[7]Gas Curve Summary'!$B$14*1000</f>
        <v>10151.562993369116</v>
      </c>
      <c r="J68" s="200">
        <f t="shared" si="29"/>
        <v>14351.405407335977</v>
      </c>
      <c r="K68" s="200">
        <f>$K10/'[7]Gas Curve Summary'!$B$15*1000</f>
        <v>12309.368191721134</v>
      </c>
      <c r="L68" s="200">
        <f>$L10/'[7]Gas Curve Summary'!$B$16*1000</f>
        <v>16393.442622950817</v>
      </c>
      <c r="M68" s="200">
        <f>$M10/'[7]Gas Curve Summary'!$B$17*1000</f>
        <v>12116.818558409279</v>
      </c>
      <c r="N68" s="200">
        <f>$N10/'[7]Gas Curve Summary'!$B$18*1000</f>
        <v>11010.830324909748</v>
      </c>
      <c r="O68" s="200">
        <f t="shared" si="30"/>
        <v>16207.59250185133</v>
      </c>
      <c r="P68" s="200">
        <f>$P10/'[7]Gas Curve Summary'!$B$19*1000</f>
        <v>14829.794405123019</v>
      </c>
      <c r="Q68" s="200">
        <f>$Q10/'[7]Gas Curve Summary'!$B$20*1000</f>
        <v>17585.390598579641</v>
      </c>
      <c r="R68" s="200">
        <f>$R10/'[7]Gas Curve Summary'!$B$21*1000</f>
        <v>15334.252239834595</v>
      </c>
      <c r="S68" s="200">
        <f t="shared" si="31"/>
        <v>11781.282044049432</v>
      </c>
      <c r="T68" s="200">
        <f>$T10/'[7]Gas Curve Summary'!$B$22*1000</f>
        <v>12210.338680926914</v>
      </c>
      <c r="U68" s="200">
        <f>$U10/'[7]Gas Curve Summary'!$B$23*1000</f>
        <v>11307.420494699647</v>
      </c>
      <c r="V68" s="200">
        <f>$V10/'[7]Gas Curve Summary'!$B$24*1000</f>
        <v>11826.086956521738</v>
      </c>
      <c r="W68" s="202">
        <f>W10/AVERAGE('[7]Gas Curve Summary'!$B$13:$B$24)*1000</f>
        <v>12895.749316274972</v>
      </c>
      <c r="X68" s="200">
        <f>X10/AVERAGE('[7]Gas Curve Summary'!$B$25:$B$36)*1000</f>
        <v>11907.544474743536</v>
      </c>
      <c r="Y68" s="200">
        <f>Y10/AVERAGE('[7]Gas Curve Summary'!$B$37:$B$48)*1000</f>
        <v>11060.065737785759</v>
      </c>
      <c r="Z68" s="200">
        <f>Z10/AVERAGE('[7]Gas Curve Summary'!$B$49:$B$60)*1000</f>
        <v>10897.783943321041</v>
      </c>
      <c r="AA68" s="200">
        <f>AA10/AVERAGE('[7]Gas Curve Summary'!$B$61:$B$108)*1000</f>
        <v>10802.537160515518</v>
      </c>
      <c r="AB68" s="200">
        <f>AB10/AVERAGE('[7]Gas Curve Summary'!$B$109:$B$120)*1000</f>
        <v>10772.244531332559</v>
      </c>
      <c r="AC68" s="201">
        <f ca="1">AC10/AVERAGE('[7]Gas Curve Summary'!$B$9:$B$120)*1000</f>
        <v>10927.840971595839</v>
      </c>
    </row>
    <row r="69" spans="1:31" ht="13.7" customHeight="1" x14ac:dyDescent="0.2">
      <c r="A69" s="165" t="s">
        <v>139</v>
      </c>
      <c r="B69" s="131" t="s">
        <v>174</v>
      </c>
      <c r="C69" s="200">
        <f>C11/('[7]Gas Curve Summary'!$B$10)*1000</f>
        <v>4663.0919310032932</v>
      </c>
      <c r="D69" s="200">
        <f ca="1">D11/('[7]Gas Curve Summary'!$B$11)*1000</f>
        <v>5806.5835207524024</v>
      </c>
      <c r="E69" s="200">
        <f>E11/('[7]Gas Curve Summary'!$B$12)*1000</f>
        <v>9202.7822364901022</v>
      </c>
      <c r="F69" s="202">
        <f t="shared" ca="1" si="27"/>
        <v>6557.4858960819329</v>
      </c>
      <c r="G69" s="200">
        <f t="shared" si="28"/>
        <v>10946.480806446587</v>
      </c>
      <c r="H69" s="200">
        <f>$H11/'[7]Gas Curve Summary'!$B$13*1000</f>
        <v>10999.371464487744</v>
      </c>
      <c r="I69" s="200">
        <f>$I11/'[7]Gas Curve Summary'!$B$14*1000</f>
        <v>10893.59014840543</v>
      </c>
      <c r="J69" s="200">
        <f t="shared" si="29"/>
        <v>15209.025322332942</v>
      </c>
      <c r="K69" s="200">
        <f>$K11/'[7]Gas Curve Summary'!$B$15*1000</f>
        <v>14161.220043572985</v>
      </c>
      <c r="L69" s="200">
        <f>$L11/'[7]Gas Curve Summary'!$B$16*1000</f>
        <v>16256.830601092897</v>
      </c>
      <c r="M69" s="200">
        <f>$M11/'[7]Gas Curve Summary'!$B$17*1000</f>
        <v>12323.943661971831</v>
      </c>
      <c r="N69" s="200">
        <f>$N11/'[7]Gas Curve Summary'!$B$18*1000</f>
        <v>13176.895306859207</v>
      </c>
      <c r="O69" s="200">
        <f t="shared" si="30"/>
        <v>16122.904878930323</v>
      </c>
      <c r="P69" s="200">
        <f>$P11/'[7]Gas Curve Summary'!$B$19*1000</f>
        <v>14914.054600606674</v>
      </c>
      <c r="Q69" s="200">
        <f>$Q11/'[7]Gas Curve Summary'!$B$20*1000</f>
        <v>17331.755157253974</v>
      </c>
      <c r="R69" s="200">
        <f>$R11/'[7]Gas Curve Summary'!$B$21*1000</f>
        <v>14903.514817367333</v>
      </c>
      <c r="S69" s="200">
        <f t="shared" si="31"/>
        <v>12779.815999547953</v>
      </c>
      <c r="T69" s="200">
        <f>$T11/'[7]Gas Curve Summary'!$B$22*1000</f>
        <v>13190.730837789661</v>
      </c>
      <c r="U69" s="200">
        <f>$U11/'[7]Gas Curve Summary'!$B$23*1000</f>
        <v>12279.151943462897</v>
      </c>
      <c r="V69" s="200">
        <f>$V11/'[7]Gas Curve Summary'!$B$24*1000</f>
        <v>12869.565217391304</v>
      </c>
      <c r="W69" s="202">
        <f>W11/AVERAGE('[7]Gas Curve Summary'!$B$13:$B$24)*1000</f>
        <v>13507.625272331155</v>
      </c>
      <c r="X69" s="200">
        <f>X11/AVERAGE('[7]Gas Curve Summary'!$B$25:$B$36)*1000</f>
        <v>12694.702605103848</v>
      </c>
      <c r="Y69" s="200">
        <f>Y11/AVERAGE('[7]Gas Curve Summary'!$B$37:$B$48)*1000</f>
        <v>12038.143303862649</v>
      </c>
      <c r="Z69" s="200">
        <f>Z11/AVERAGE('[7]Gas Curve Summary'!$B$49:$B$60)*1000</f>
        <v>11853.319838343228</v>
      </c>
      <c r="AA69" s="200">
        <f>AA11/AVERAGE('[7]Gas Curve Summary'!$B$61:$B$108)*1000</f>
        <v>11268.175744453689</v>
      </c>
      <c r="AB69" s="200">
        <f>AB11/AVERAGE('[7]Gas Curve Summary'!$B$109:$B$120)*1000</f>
        <v>10782.577538835465</v>
      </c>
      <c r="AC69" s="201">
        <f ca="1">AC11/AVERAGE('[7]Gas Curve Summary'!$B$9:$B$120)*1000</f>
        <v>11467.540651734284</v>
      </c>
    </row>
    <row r="70" spans="1:31" ht="13.7" customHeight="1" x14ac:dyDescent="0.2">
      <c r="A70" s="165" t="s">
        <v>140</v>
      </c>
      <c r="B70" s="131" t="s">
        <v>174</v>
      </c>
      <c r="C70" s="200">
        <f>C12/('[7]Gas Curve Summary'!$B$10)*1000</f>
        <v>5045.8282250382726</v>
      </c>
      <c r="D70" s="200">
        <f ca="1">D12/('[7]Gas Curve Summary'!$B$11)*1000</f>
        <v>5510.1206297280723</v>
      </c>
      <c r="E70" s="200">
        <f>E12/('[7]Gas Curve Summary'!$B$12)*1000</f>
        <v>8239.7003745318361</v>
      </c>
      <c r="F70" s="202">
        <f t="shared" ca="1" si="27"/>
        <v>6265.2164097660607</v>
      </c>
      <c r="G70" s="200">
        <f t="shared" si="28"/>
        <v>10001.630877982938</v>
      </c>
      <c r="H70" s="200">
        <f>$H12/'[7]Gas Curve Summary'!$B$13*1000</f>
        <v>9978.0012570710242</v>
      </c>
      <c r="I70" s="200">
        <f>$I12/'[7]Gas Curve Summary'!$B$14*1000</f>
        <v>10025.260498894851</v>
      </c>
      <c r="J70" s="200">
        <f t="shared" si="29"/>
        <v>14882.227936712026</v>
      </c>
      <c r="K70" s="200">
        <f>$K12/'[7]Gas Curve Summary'!$B$15*1000</f>
        <v>13507.625272331155</v>
      </c>
      <c r="L70" s="200">
        <f>$L12/'[7]Gas Curve Summary'!$B$16*1000</f>
        <v>16256.830601092897</v>
      </c>
      <c r="M70" s="200">
        <f>$M12/'[7]Gas Curve Summary'!$B$17*1000</f>
        <v>12323.943661971831</v>
      </c>
      <c r="N70" s="200">
        <f>$N12/'[7]Gas Curve Summary'!$B$18*1000</f>
        <v>13176.895306859207</v>
      </c>
      <c r="O70" s="200">
        <f t="shared" si="30"/>
        <v>16122.904878930323</v>
      </c>
      <c r="P70" s="200">
        <f>$P12/'[7]Gas Curve Summary'!$B$19*1000</f>
        <v>14914.054600606674</v>
      </c>
      <c r="Q70" s="200">
        <f>$Q12/'[7]Gas Curve Summary'!$B$20*1000</f>
        <v>17331.755157253974</v>
      </c>
      <c r="R70" s="200">
        <f>$R12/'[7]Gas Curve Summary'!$B$21*1000</f>
        <v>13525.155065472089</v>
      </c>
      <c r="S70" s="200">
        <f t="shared" si="31"/>
        <v>12601.562880118363</v>
      </c>
      <c r="T70" s="200">
        <f>$T12/'[7]Gas Curve Summary'!$B$22*1000</f>
        <v>12655.971479500889</v>
      </c>
      <c r="U70" s="200">
        <f>$U12/'[7]Gas Curve Summary'!$B$23*1000</f>
        <v>12279.151943462897</v>
      </c>
      <c r="V70" s="200">
        <f>$V12/'[7]Gas Curve Summary'!$B$24*1000</f>
        <v>12869.565217391304</v>
      </c>
      <c r="W70" s="202">
        <f>W12/AVERAGE('[7]Gas Curve Summary'!$B$13:$B$24)*1000</f>
        <v>13118.962806071693</v>
      </c>
      <c r="X70" s="200">
        <f>X12/AVERAGE('[7]Gas Curve Summary'!$B$25:$B$36)*1000</f>
        <v>9282.653458734485</v>
      </c>
      <c r="Y70" s="200">
        <f>Y12/AVERAGE('[7]Gas Curve Summary'!$B$37:$B$48)*1000</f>
        <v>7851.6724466083615</v>
      </c>
      <c r="Z70" s="200">
        <f>Z12/AVERAGE('[7]Gas Curve Summary'!$B$49:$B$60)*1000</f>
        <v>7104.1213982885893</v>
      </c>
      <c r="AA70" s="200">
        <f>AA12/AVERAGE('[7]Gas Curve Summary'!$B$61:$B$108)*1000</f>
        <v>9365.3186205433085</v>
      </c>
      <c r="AB70" s="200">
        <f>AB12/AVERAGE('[7]Gas Curve Summary'!$B$109:$B$120)*1000</f>
        <v>9889.8175789918623</v>
      </c>
      <c r="AC70" s="201">
        <f ca="1">AC12/AVERAGE('[7]Gas Curve Summary'!$B$9:$B$120)*1000</f>
        <v>9223.1870976219543</v>
      </c>
    </row>
    <row r="71" spans="1:31" ht="13.7" customHeight="1" x14ac:dyDescent="0.2">
      <c r="A71" s="165" t="s">
        <v>141</v>
      </c>
      <c r="B71" s="131" t="s">
        <v>174</v>
      </c>
      <c r="C71" s="200">
        <f>C13/('[7]Gas Curve Summary'!$B$10)*1000</f>
        <v>4629.3365204470565</v>
      </c>
      <c r="D71" s="200">
        <f ca="1">D13/('[7]Gas Curve Summary'!$B$11)*1000</f>
        <v>5510.1206297280723</v>
      </c>
      <c r="E71" s="200">
        <f>E13/('[7]Gas Curve Summary'!$B$12)*1000</f>
        <v>8239.7003745318361</v>
      </c>
      <c r="F71" s="202">
        <f t="shared" ca="1" si="27"/>
        <v>6126.3858415689874</v>
      </c>
      <c r="G71" s="200">
        <f t="shared" si="28"/>
        <v>10001.630877982938</v>
      </c>
      <c r="H71" s="200">
        <f>$H13/'[7]Gas Curve Summary'!$B$13*1000</f>
        <v>9978.0012570710242</v>
      </c>
      <c r="I71" s="200">
        <f>$I13/'[7]Gas Curve Summary'!$B$14*1000</f>
        <v>10025.260498894851</v>
      </c>
      <c r="J71" s="200">
        <f t="shared" si="29"/>
        <v>14882.227936712026</v>
      </c>
      <c r="K71" s="200">
        <f>$K13/'[7]Gas Curve Summary'!$B$15*1000</f>
        <v>13507.625272331155</v>
      </c>
      <c r="L71" s="200">
        <f>$L13/'[7]Gas Curve Summary'!$B$16*1000</f>
        <v>16256.830601092897</v>
      </c>
      <c r="M71" s="200">
        <f>$M13/'[7]Gas Curve Summary'!$B$17*1000</f>
        <v>13670.256835128417</v>
      </c>
      <c r="N71" s="200">
        <f>$N13/'[7]Gas Curve Summary'!$B$18*1000</f>
        <v>13628.158844765343</v>
      </c>
      <c r="O71" s="200">
        <f t="shared" si="30"/>
        <v>16797.841297674258</v>
      </c>
      <c r="P71" s="200">
        <f>$P13/'[7]Gas Curve Summary'!$B$19*1000</f>
        <v>15756.656555443207</v>
      </c>
      <c r="Q71" s="200">
        <f>$Q13/'[7]Gas Curve Summary'!$B$20*1000</f>
        <v>17839.026039905308</v>
      </c>
      <c r="R71" s="200">
        <f>$R13/'[7]Gas Curve Summary'!$B$21*1000</f>
        <v>13525.155065472089</v>
      </c>
      <c r="S71" s="200">
        <f t="shared" si="31"/>
        <v>12601.562880118363</v>
      </c>
      <c r="T71" s="200">
        <f>$T13/'[7]Gas Curve Summary'!$B$22*1000</f>
        <v>12655.971479500889</v>
      </c>
      <c r="U71" s="200">
        <f>$U13/'[7]Gas Curve Summary'!$B$23*1000</f>
        <v>12279.151943462897</v>
      </c>
      <c r="V71" s="200">
        <f>$V13/'[7]Gas Curve Summary'!$B$24*1000</f>
        <v>12869.565217391304</v>
      </c>
      <c r="W71" s="202">
        <f>W13/AVERAGE('[7]Gas Curve Summary'!$B$13:$B$24)*1000</f>
        <v>13382.112255704249</v>
      </c>
      <c r="X71" s="200">
        <f>X13/AVERAGE('[7]Gas Curve Summary'!$B$25:$B$36)*1000</f>
        <v>12861.347629559546</v>
      </c>
      <c r="Y71" s="200">
        <f>Y13/AVERAGE('[7]Gas Curve Summary'!$B$37:$B$48)*1000</f>
        <v>12117.00078897282</v>
      </c>
      <c r="Z71" s="200">
        <f>Z13/AVERAGE('[7]Gas Curve Summary'!$B$49:$B$60)*1000</f>
        <v>11925.343449857381</v>
      </c>
      <c r="AA71" s="200">
        <f>AA13/AVERAGE('[7]Gas Curve Summary'!$B$61:$B$108)*1000</f>
        <v>11340.752063183651</v>
      </c>
      <c r="AB71" s="200">
        <f>AB13/AVERAGE('[7]Gas Curve Summary'!$B$109:$B$120)*1000</f>
        <v>10792.643057170031</v>
      </c>
      <c r="AC71" s="201">
        <f ca="1">AC13/AVERAGE('[7]Gas Curve Summary'!$B$9:$B$120)*1000</f>
        <v>11511.054464600615</v>
      </c>
    </row>
    <row r="72" spans="1:31" ht="13.7" customHeight="1" x14ac:dyDescent="0.2">
      <c r="A72" s="165" t="s">
        <v>142</v>
      </c>
      <c r="B72" s="131" t="s">
        <v>174</v>
      </c>
      <c r="C72" s="200">
        <f>C14/('[7]Gas Curve Summary'!$B$10)*1000</f>
        <v>4553.7502422637135</v>
      </c>
      <c r="D72" s="200">
        <f ca="1">D14/('[7]Gas Curve Summary'!$B$11)*1000</f>
        <v>5315.8863218155793</v>
      </c>
      <c r="E72" s="200">
        <f>E14/('[7]Gas Curve Summary'!$B$12)*1000</f>
        <v>8025.6821829855535</v>
      </c>
      <c r="F72" s="202">
        <f t="shared" ca="1" si="27"/>
        <v>5965.1062490216163</v>
      </c>
      <c r="G72" s="200">
        <f t="shared" si="28"/>
        <v>9371.2347656546917</v>
      </c>
      <c r="H72" s="200">
        <f>$H14/'[7]Gas Curve Summary'!$B$13*1000</f>
        <v>9506.5996228786917</v>
      </c>
      <c r="I72" s="200">
        <f>$I14/'[7]Gas Curve Summary'!$B$14*1000</f>
        <v>9235.86990843069</v>
      </c>
      <c r="J72" s="200">
        <f t="shared" si="29"/>
        <v>14432.65830922533</v>
      </c>
      <c r="K72" s="200">
        <f>$K14/'[7]Gas Curve Summary'!$B$15*1000</f>
        <v>12745.098039215687</v>
      </c>
      <c r="L72" s="200">
        <f>$L14/'[7]Gas Curve Summary'!$B$16*1000</f>
        <v>16120.218579234972</v>
      </c>
      <c r="M72" s="200">
        <f>$M14/'[7]Gas Curve Summary'!$B$17*1000</f>
        <v>13463.131731565865</v>
      </c>
      <c r="N72" s="200">
        <f>$N14/'[7]Gas Curve Summary'!$B$18*1000</f>
        <v>14981.949458483754</v>
      </c>
      <c r="O72" s="200">
        <f t="shared" si="30"/>
        <v>17726.555633556309</v>
      </c>
      <c r="P72" s="200">
        <f>$P14/'[7]Gas Curve Summary'!$B$19*1000</f>
        <v>16514.998314796088</v>
      </c>
      <c r="Q72" s="200">
        <f>$Q14/'[7]Gas Curve Summary'!$B$20*1000</f>
        <v>18938.112952316533</v>
      </c>
      <c r="R72" s="200">
        <f>$R14/'[7]Gas Curve Summary'!$B$21*1000</f>
        <v>16023.432115782218</v>
      </c>
      <c r="S72" s="200">
        <f t="shared" si="31"/>
        <v>11518.24244085638</v>
      </c>
      <c r="T72" s="200">
        <f>$T14/'[7]Gas Curve Summary'!$B$22*1000</f>
        <v>11942.95900178253</v>
      </c>
      <c r="U72" s="200">
        <f>$U14/'[7]Gas Curve Summary'!$B$23*1000</f>
        <v>11307.420494699647</v>
      </c>
      <c r="V72" s="200">
        <f>$V14/'[7]Gas Curve Summary'!$B$24*1000</f>
        <v>11304.347826086958</v>
      </c>
      <c r="W72" s="202">
        <f>W14/AVERAGE('[7]Gas Curve Summary'!$B$13:$B$24)*1000</f>
        <v>13395.30538529287</v>
      </c>
      <c r="X72" s="200">
        <f>X14/AVERAGE('[7]Gas Curve Summary'!$B$25:$B$36)*1000</f>
        <v>11991.330748634991</v>
      </c>
      <c r="Y72" s="200">
        <f>Y14/AVERAGE('[7]Gas Curve Summary'!$B$37:$B$48)*1000</f>
        <v>11219.362633331926</v>
      </c>
      <c r="Z72" s="200">
        <f>Z14/AVERAGE('[7]Gas Curve Summary'!$B$49:$B$60)*1000</f>
        <v>11134.250143325286</v>
      </c>
      <c r="AA72" s="200">
        <f>AA14/AVERAGE('[7]Gas Curve Summary'!$B$61:$B$108)*1000</f>
        <v>10591.322857985986</v>
      </c>
      <c r="AB72" s="200">
        <f>AB14/AVERAGE('[7]Gas Curve Summary'!$B$109:$B$120)*1000</f>
        <v>10084.836996724081</v>
      </c>
      <c r="AC72" s="201">
        <f ca="1">AC14/AVERAGE('[7]Gas Curve Summary'!$B$9:$B$120)*1000</f>
        <v>10829.562316500927</v>
      </c>
    </row>
    <row r="73" spans="1:31" ht="13.7" customHeight="1" thickBot="1" x14ac:dyDescent="0.25">
      <c r="A73" s="170" t="s">
        <v>143</v>
      </c>
      <c r="B73" s="171" t="s">
        <v>174</v>
      </c>
      <c r="C73" s="203">
        <f>C15/('[7]Gas Curve Summary'!$B$10)*1000</f>
        <v>4739.485754893728</v>
      </c>
      <c r="D73" s="203">
        <f ca="1">D15/('[7]Gas Curve Summary'!$B$11)*1000</f>
        <v>5520.343488039256</v>
      </c>
      <c r="E73" s="203">
        <f>E15/('[7]Gas Curve Summary'!$B$12)*1000</f>
        <v>8560.7276618512587</v>
      </c>
      <c r="F73" s="204">
        <f t="shared" ca="1" si="27"/>
        <v>6273.5189682614146</v>
      </c>
      <c r="G73" s="203">
        <f t="shared" si="28"/>
        <v>9804.2832303668984</v>
      </c>
      <c r="H73" s="203">
        <f>$H15/'[7]Gas Curve Summary'!$B$13*1000</f>
        <v>9978.0012570710242</v>
      </c>
      <c r="I73" s="203">
        <f>$I15/'[7]Gas Curve Summary'!$B$14*1000</f>
        <v>9630.5652036627707</v>
      </c>
      <c r="J73" s="203">
        <f t="shared" si="29"/>
        <v>15251.437551341118</v>
      </c>
      <c r="K73" s="203">
        <f>$K15/'[7]Gas Curve Summary'!$B$15*1000</f>
        <v>13289.760348583877</v>
      </c>
      <c r="L73" s="203">
        <f>$L15/'[7]Gas Curve Summary'!$B$16*1000</f>
        <v>17213.114754098358</v>
      </c>
      <c r="M73" s="203">
        <f>$M15/'[7]Gas Curve Summary'!$B$17*1000</f>
        <v>14705.882352941177</v>
      </c>
      <c r="N73" s="203">
        <f>$N15/'[7]Gas Curve Summary'!$B$18*1000</f>
        <v>16787.003610108302</v>
      </c>
      <c r="O73" s="203">
        <f t="shared" si="30"/>
        <v>20597.10131249858</v>
      </c>
      <c r="P73" s="203">
        <f>$P15/'[7]Gas Curve Summary'!$B$19*1000</f>
        <v>18874.283788338387</v>
      </c>
      <c r="Q73" s="203">
        <f>$Q15/'[7]Gas Curve Summary'!$B$20*1000</f>
        <v>22319.918836658773</v>
      </c>
      <c r="R73" s="203">
        <f>$R15/'[7]Gas Curve Summary'!$B$21*1000</f>
        <v>18435.561681598898</v>
      </c>
      <c r="S73" s="203">
        <f t="shared" si="31"/>
        <v>12282.786291516284</v>
      </c>
      <c r="T73" s="203">
        <f>$T15/'[7]Gas Curve Summary'!$B$22*1000</f>
        <v>12834.224598930481</v>
      </c>
      <c r="U73" s="203">
        <f>$U15/'[7]Gas Curve Summary'!$B$23*1000</f>
        <v>12014.134275618375</v>
      </c>
      <c r="V73" s="203">
        <f>$V15/'[7]Gas Curve Summary'!$B$24*1000</f>
        <v>12000</v>
      </c>
      <c r="W73" s="204">
        <f>W15/AVERAGE('[7]Gas Curve Summary'!$B$13:$B$24)*1000</f>
        <v>14747.066311521883</v>
      </c>
      <c r="X73" s="203">
        <f>X15/AVERAGE('[7]Gas Curve Summary'!$B$25:$B$36)*1000</f>
        <v>13043.142201693037</v>
      </c>
      <c r="Y73" s="203">
        <f>Y15/AVERAGE('[7]Gas Curve Summary'!$B$37:$B$48)*1000</f>
        <v>12166.806563696702</v>
      </c>
      <c r="Z73" s="203">
        <f>Z15/AVERAGE('[7]Gas Curve Summary'!$B$49:$B$60)*1000</f>
        <v>12086.977570477113</v>
      </c>
      <c r="AA73" s="203">
        <f>AA15/AVERAGE('[7]Gas Curve Summary'!$B$61:$B$108)*1000</f>
        <v>11446.559481692451</v>
      </c>
      <c r="AB73" s="203">
        <f>AB15/AVERAGE('[7]Gas Curve Summary'!$B$109:$B$120)*1000</f>
        <v>10842.178088344075</v>
      </c>
      <c r="AC73" s="205">
        <f ca="1">AC15/AVERAGE('[7]Gas Curve Summary'!$B$9:$B$120)*1000</f>
        <v>11735.129533838355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137</v>
      </c>
      <c r="B87" s="142"/>
      <c r="C87" s="200">
        <f t="shared" ref="C87:AC93" si="32">C67-C107</f>
        <v>39.569739647263305</v>
      </c>
      <c r="D87" s="200">
        <f t="shared" ca="1" si="32"/>
        <v>0</v>
      </c>
      <c r="E87" s="200">
        <f t="shared" si="32"/>
        <v>0</v>
      </c>
      <c r="F87" s="202">
        <f t="shared" ca="1" si="32"/>
        <v>13.189913215755041</v>
      </c>
      <c r="G87" s="200">
        <f t="shared" si="32"/>
        <v>118.03646855526313</v>
      </c>
      <c r="H87" s="200">
        <f t="shared" si="32"/>
        <v>157.13387806411083</v>
      </c>
      <c r="I87" s="200">
        <f t="shared" si="32"/>
        <v>78.939059046419061</v>
      </c>
      <c r="J87" s="200">
        <f t="shared" si="32"/>
        <v>54.466230936819557</v>
      </c>
      <c r="K87" s="200">
        <f t="shared" si="32"/>
        <v>108.93246187363911</v>
      </c>
      <c r="L87" s="200">
        <f t="shared" si="32"/>
        <v>0</v>
      </c>
      <c r="M87" s="200">
        <f t="shared" si="32"/>
        <v>-448.97937319658558</v>
      </c>
      <c r="N87" s="200">
        <f t="shared" si="32"/>
        <v>-308.36341756919319</v>
      </c>
      <c r="O87" s="200">
        <f t="shared" si="32"/>
        <v>-376.70882864373016</v>
      </c>
      <c r="P87" s="200">
        <f t="shared" si="32"/>
        <v>-353.46758810564097</v>
      </c>
      <c r="Q87" s="200">
        <f t="shared" si="32"/>
        <v>-399.95006918182116</v>
      </c>
      <c r="R87" s="200">
        <f t="shared" si="32"/>
        <v>-313.5173687165734</v>
      </c>
      <c r="S87" s="200">
        <f t="shared" si="32"/>
        <v>-240.5561368583767</v>
      </c>
      <c r="T87" s="200">
        <f t="shared" si="32"/>
        <v>-253.11942959001863</v>
      </c>
      <c r="U87" s="200">
        <f t="shared" si="32"/>
        <v>-231.11450673288346</v>
      </c>
      <c r="V87" s="200">
        <f t="shared" si="32"/>
        <v>-237.4344742522353</v>
      </c>
      <c r="W87" s="202">
        <f t="shared" si="32"/>
        <v>-180.26268183789034</v>
      </c>
      <c r="X87" s="200">
        <f t="shared" si="32"/>
        <v>-190.80117355600487</v>
      </c>
      <c r="Y87" s="200">
        <f t="shared" si="32"/>
        <v>-160.99026107340615</v>
      </c>
      <c r="Z87" s="206">
        <f t="shared" si="32"/>
        <v>-140.54382932784756</v>
      </c>
      <c r="AA87" s="206">
        <f t="shared" si="32"/>
        <v>-105.32854456259702</v>
      </c>
      <c r="AB87" s="200">
        <f t="shared" si="32"/>
        <v>-79.911319614344393</v>
      </c>
      <c r="AC87" s="211">
        <f t="shared" ca="1" si="32"/>
        <v>-114.58718259235866</v>
      </c>
    </row>
    <row r="88" spans="1:29" x14ac:dyDescent="0.2">
      <c r="A88" s="165" t="s">
        <v>138</v>
      </c>
      <c r="B88" s="166"/>
      <c r="C88" s="200">
        <f t="shared" si="32"/>
        <v>4.0377285354352352</v>
      </c>
      <c r="D88" s="200">
        <f t="shared" ca="1" si="32"/>
        <v>0</v>
      </c>
      <c r="E88" s="200">
        <f t="shared" si="32"/>
        <v>0</v>
      </c>
      <c r="F88" s="202">
        <f t="shared" ca="1" si="32"/>
        <v>1.3459095118123514</v>
      </c>
      <c r="G88" s="200">
        <f t="shared" si="32"/>
        <v>118.03646855526313</v>
      </c>
      <c r="H88" s="200">
        <f t="shared" si="32"/>
        <v>157.13387806411083</v>
      </c>
      <c r="I88" s="200">
        <f t="shared" si="32"/>
        <v>78.939059046415423</v>
      </c>
      <c r="J88" s="200">
        <f t="shared" si="32"/>
        <v>54.466230936821376</v>
      </c>
      <c r="K88" s="200">
        <f t="shared" si="32"/>
        <v>108.93246187363911</v>
      </c>
      <c r="L88" s="200">
        <f t="shared" si="32"/>
        <v>0</v>
      </c>
      <c r="M88" s="200">
        <f t="shared" si="32"/>
        <v>-490.94006228037688</v>
      </c>
      <c r="N88" s="200">
        <f t="shared" si="32"/>
        <v>-335.89586556644099</v>
      </c>
      <c r="O88" s="200">
        <f t="shared" si="32"/>
        <v>-399.74031889374601</v>
      </c>
      <c r="P88" s="200">
        <f t="shared" si="32"/>
        <v>-379.33107016215035</v>
      </c>
      <c r="Q88" s="200">
        <f t="shared" si="32"/>
        <v>-420.14956762534348</v>
      </c>
      <c r="R88" s="200">
        <f t="shared" si="32"/>
        <v>-340.28104653384435</v>
      </c>
      <c r="S88" s="200">
        <f t="shared" si="32"/>
        <v>-232.98948086039127</v>
      </c>
      <c r="T88" s="200">
        <f t="shared" si="32"/>
        <v>-244.20677361854177</v>
      </c>
      <c r="U88" s="200">
        <f t="shared" si="32"/>
        <v>-224.11103683188594</v>
      </c>
      <c r="V88" s="200">
        <f t="shared" si="32"/>
        <v>-230.65063213074427</v>
      </c>
      <c r="W88" s="202">
        <f t="shared" si="32"/>
        <v>-186.58041963825599</v>
      </c>
      <c r="X88" s="200">
        <f t="shared" si="32"/>
        <v>-198.52270365074401</v>
      </c>
      <c r="Y88" s="200">
        <f t="shared" si="32"/>
        <v>-167.55153512973629</v>
      </c>
      <c r="Z88" s="200">
        <f t="shared" si="32"/>
        <v>-147.24939159044698</v>
      </c>
      <c r="AA88" s="200">
        <f t="shared" si="32"/>
        <v>-114.2070757141264</v>
      </c>
      <c r="AB88" s="200">
        <f t="shared" si="32"/>
        <v>-89.298110273373823</v>
      </c>
      <c r="AC88" s="201">
        <f t="shared" ca="1" si="32"/>
        <v>-123.12945979686992</v>
      </c>
    </row>
    <row r="89" spans="1:29" x14ac:dyDescent="0.2">
      <c r="A89" s="165" t="s">
        <v>139</v>
      </c>
      <c r="B89" s="142"/>
      <c r="C89" s="200">
        <f t="shared" si="32"/>
        <v>-17.44298727307978</v>
      </c>
      <c r="D89" s="200">
        <f t="shared" ca="1" si="32"/>
        <v>102.22858311183882</v>
      </c>
      <c r="E89" s="200">
        <f t="shared" si="32"/>
        <v>160.51364365971313</v>
      </c>
      <c r="F89" s="202">
        <f t="shared" ca="1" si="32"/>
        <v>81.7664131661586</v>
      </c>
      <c r="G89" s="200">
        <f t="shared" si="32"/>
        <v>236.25899711770762</v>
      </c>
      <c r="H89" s="200">
        <f t="shared" si="32"/>
        <v>235.70081709616534</v>
      </c>
      <c r="I89" s="200">
        <f t="shared" si="32"/>
        <v>236.81717713924809</v>
      </c>
      <c r="J89" s="200">
        <f t="shared" si="32"/>
        <v>231.70470373942226</v>
      </c>
      <c r="K89" s="200">
        <f t="shared" si="32"/>
        <v>326.79738562091552</v>
      </c>
      <c r="L89" s="200">
        <f t="shared" si="32"/>
        <v>136.61202185792536</v>
      </c>
      <c r="M89" s="200">
        <f t="shared" si="32"/>
        <v>-391.57357940748079</v>
      </c>
      <c r="N89" s="200">
        <f t="shared" si="32"/>
        <v>-308.96778837888814</v>
      </c>
      <c r="O89" s="200">
        <f t="shared" si="32"/>
        <v>-311.29774790893862</v>
      </c>
      <c r="P89" s="200">
        <f t="shared" si="32"/>
        <v>-295.07087467849487</v>
      </c>
      <c r="Q89" s="200">
        <f t="shared" si="32"/>
        <v>-327.52462113937872</v>
      </c>
      <c r="R89" s="200">
        <f t="shared" si="32"/>
        <v>-242.66341440441829</v>
      </c>
      <c r="S89" s="200">
        <f t="shared" si="32"/>
        <v>-162.84523034732047</v>
      </c>
      <c r="T89" s="200">
        <f t="shared" si="32"/>
        <v>-172.90552584670331</v>
      </c>
      <c r="U89" s="200">
        <f t="shared" si="32"/>
        <v>-153.28048896953624</v>
      </c>
      <c r="V89" s="200">
        <f t="shared" si="32"/>
        <v>-162.34967622571821</v>
      </c>
      <c r="W89" s="202">
        <f t="shared" si="32"/>
        <v>-89.571241803208977</v>
      </c>
      <c r="X89" s="200">
        <f t="shared" si="32"/>
        <v>-131.49231659679754</v>
      </c>
      <c r="Y89" s="200">
        <f t="shared" si="32"/>
        <v>-107.12411726945356</v>
      </c>
      <c r="Z89" s="200">
        <f t="shared" si="32"/>
        <v>-86.991517046955778</v>
      </c>
      <c r="AA89" s="200">
        <f t="shared" si="32"/>
        <v>-50.774885116299629</v>
      </c>
      <c r="AB89" s="200">
        <f t="shared" si="32"/>
        <v>-25.453323586219994</v>
      </c>
      <c r="AC89" s="201">
        <f t="shared" ca="1" si="32"/>
        <v>-55.9991835235287</v>
      </c>
    </row>
    <row r="90" spans="1:29" x14ac:dyDescent="0.2">
      <c r="A90" s="165" t="s">
        <v>140</v>
      </c>
      <c r="B90" s="142"/>
      <c r="C90" s="200">
        <f t="shared" si="32"/>
        <v>-125.08883310832334</v>
      </c>
      <c r="D90" s="200">
        <f t="shared" ca="1" si="32"/>
        <v>203.23042634610192</v>
      </c>
      <c r="E90" s="200">
        <f t="shared" si="32"/>
        <v>267.52273943285309</v>
      </c>
      <c r="F90" s="202">
        <f t="shared" ca="1" si="32"/>
        <v>115.22144422354449</v>
      </c>
      <c r="G90" s="200">
        <f t="shared" si="32"/>
        <v>157.50599807846993</v>
      </c>
      <c r="H90" s="200">
        <f t="shared" si="32"/>
        <v>157.13387806410901</v>
      </c>
      <c r="I90" s="200">
        <f t="shared" si="32"/>
        <v>157.87811809283085</v>
      </c>
      <c r="J90" s="200">
        <f t="shared" si="32"/>
        <v>177.2384728026027</v>
      </c>
      <c r="K90" s="200">
        <f t="shared" si="32"/>
        <v>217.86492374727823</v>
      </c>
      <c r="L90" s="200">
        <f t="shared" si="32"/>
        <v>136.61202185792536</v>
      </c>
      <c r="M90" s="200">
        <f t="shared" si="32"/>
        <v>-391.57357940748079</v>
      </c>
      <c r="N90" s="200">
        <f t="shared" si="32"/>
        <v>-308.96778837888814</v>
      </c>
      <c r="O90" s="200">
        <f t="shared" si="32"/>
        <v>-311.29774790893862</v>
      </c>
      <c r="P90" s="200">
        <f t="shared" si="32"/>
        <v>-295.07087467849487</v>
      </c>
      <c r="Q90" s="200">
        <f t="shared" si="32"/>
        <v>-327.52462113937872</v>
      </c>
      <c r="R90" s="200">
        <f t="shared" si="32"/>
        <v>-300.13552980793975</v>
      </c>
      <c r="S90" s="200">
        <f t="shared" si="32"/>
        <v>-159.28016795872827</v>
      </c>
      <c r="T90" s="200">
        <f t="shared" si="32"/>
        <v>-162.21033868092854</v>
      </c>
      <c r="U90" s="200">
        <f t="shared" si="32"/>
        <v>-153.28048896953624</v>
      </c>
      <c r="V90" s="200">
        <f t="shared" si="32"/>
        <v>-162.34967622571821</v>
      </c>
      <c r="W90" s="202">
        <f t="shared" si="32"/>
        <v>-113.11339421148659</v>
      </c>
      <c r="X90" s="200">
        <f t="shared" si="32"/>
        <v>-74.606598221929744</v>
      </c>
      <c r="Y90" s="200">
        <f t="shared" si="32"/>
        <v>-43.702286374503274</v>
      </c>
      <c r="Z90" s="200">
        <f t="shared" si="32"/>
        <v>-22.820986186969094</v>
      </c>
      <c r="AA90" s="200">
        <f t="shared" si="32"/>
        <v>-30.657412304641184</v>
      </c>
      <c r="AB90" s="200">
        <f t="shared" si="32"/>
        <v>-18.052658190081274</v>
      </c>
      <c r="AC90" s="201">
        <f t="shared" ca="1" si="32"/>
        <v>-32.729640418243434</v>
      </c>
    </row>
    <row r="91" spans="1:29" x14ac:dyDescent="0.2">
      <c r="A91" s="165" t="s">
        <v>141</v>
      </c>
      <c r="B91" s="166"/>
      <c r="C91" s="200">
        <f t="shared" si="32"/>
        <v>41.669358485690282</v>
      </c>
      <c r="D91" s="200">
        <f t="shared" ca="1" si="32"/>
        <v>183.60253526886117</v>
      </c>
      <c r="E91" s="200">
        <f t="shared" si="32"/>
        <v>267.52273943285309</v>
      </c>
      <c r="F91" s="202">
        <f t="shared" ca="1" si="32"/>
        <v>164.26487772913424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157.87811809283085</v>
      </c>
      <c r="J91" s="200">
        <f t="shared" si="32"/>
        <v>177.2384728026027</v>
      </c>
      <c r="K91" s="200">
        <f t="shared" si="32"/>
        <v>217.86492374727823</v>
      </c>
      <c r="L91" s="200">
        <f t="shared" si="32"/>
        <v>136.61202185792536</v>
      </c>
      <c r="M91" s="200">
        <f t="shared" si="32"/>
        <v>-446.12247521641257</v>
      </c>
      <c r="N91" s="200">
        <f t="shared" si="32"/>
        <v>-322.73401237751204</v>
      </c>
      <c r="O91" s="200">
        <f t="shared" si="32"/>
        <v>-414.62433960284397</v>
      </c>
      <c r="P91" s="200">
        <f t="shared" si="32"/>
        <v>-403.03926204728668</v>
      </c>
      <c r="Q91" s="200">
        <f t="shared" si="32"/>
        <v>-426.20941715840308</v>
      </c>
      <c r="R91" s="200">
        <f t="shared" si="32"/>
        <v>-300.13552980793975</v>
      </c>
      <c r="S91" s="200">
        <f t="shared" si="32"/>
        <v>-159.28016795872827</v>
      </c>
      <c r="T91" s="200">
        <f t="shared" si="32"/>
        <v>-162.21033868092854</v>
      </c>
      <c r="U91" s="200">
        <f t="shared" si="32"/>
        <v>-153.28048896953624</v>
      </c>
      <c r="V91" s="200">
        <f t="shared" si="32"/>
        <v>-162.34967622571821</v>
      </c>
      <c r="W91" s="202">
        <f t="shared" si="32"/>
        <v>-133.50325483873894</v>
      </c>
      <c r="X91" s="200">
        <f t="shared" si="32"/>
        <v>-134.27062415424916</v>
      </c>
      <c r="Y91" s="200">
        <f t="shared" si="32"/>
        <v>-111.60122798497832</v>
      </c>
      <c r="Z91" s="200">
        <f t="shared" si="32"/>
        <v>-91.580097201016542</v>
      </c>
      <c r="AA91" s="200">
        <f t="shared" si="32"/>
        <v>-54.959931583840444</v>
      </c>
      <c r="AB91" s="200">
        <f t="shared" si="32"/>
        <v>-28.78323102840659</v>
      </c>
      <c r="AC91" s="201">
        <f t="shared" ca="1" si="32"/>
        <v>-60.269960772355262</v>
      </c>
    </row>
    <row r="92" spans="1:29" x14ac:dyDescent="0.2">
      <c r="A92" s="165" t="s">
        <v>142</v>
      </c>
      <c r="B92" s="142"/>
      <c r="C92" s="200">
        <f t="shared" si="32"/>
        <v>-15.343368434653712</v>
      </c>
      <c r="D92" s="200">
        <f t="shared" ca="1" si="32"/>
        <v>153.34287466775731</v>
      </c>
      <c r="E92" s="200">
        <f t="shared" si="32"/>
        <v>133.76136971642518</v>
      </c>
      <c r="F92" s="202">
        <f t="shared" ca="1" si="32"/>
        <v>90.586958649843837</v>
      </c>
      <c r="G92" s="200">
        <f t="shared" si="32"/>
        <v>196.789467594499</v>
      </c>
      <c r="H92" s="200">
        <f t="shared" si="32"/>
        <v>235.70081709616352</v>
      </c>
      <c r="I92" s="200">
        <f t="shared" si="32"/>
        <v>157.87811809283266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-545.48895808930683</v>
      </c>
      <c r="N92" s="200">
        <f t="shared" si="32"/>
        <v>-457.0386367543415</v>
      </c>
      <c r="O92" s="200">
        <f t="shared" si="32"/>
        <v>-437.45281936233005</v>
      </c>
      <c r="P92" s="200">
        <f t="shared" si="32"/>
        <v>-422.43687358966781</v>
      </c>
      <c r="Q92" s="200">
        <f t="shared" si="32"/>
        <v>-452.46876513498864</v>
      </c>
      <c r="R92" s="200">
        <f t="shared" si="32"/>
        <v>-355.57457671514203</v>
      </c>
      <c r="S92" s="200">
        <f t="shared" si="32"/>
        <v>-167.75496854528501</v>
      </c>
      <c r="T92" s="200">
        <f t="shared" si="32"/>
        <v>-238.85918003565166</v>
      </c>
      <c r="U92" s="200">
        <f t="shared" si="32"/>
        <v>-43.930856651704744</v>
      </c>
      <c r="V92" s="200">
        <f t="shared" si="32"/>
        <v>-220.47486894850408</v>
      </c>
      <c r="W92" s="202">
        <f t="shared" si="32"/>
        <v>-157.65609578305884</v>
      </c>
      <c r="X92" s="200">
        <f t="shared" si="32"/>
        <v>-199.91958926868574</v>
      </c>
      <c r="Y92" s="200">
        <f t="shared" si="32"/>
        <v>-169.96476123733191</v>
      </c>
      <c r="Z92" s="200">
        <f t="shared" si="32"/>
        <v>-150.44449109539346</v>
      </c>
      <c r="AA92" s="200">
        <f t="shared" si="32"/>
        <v>-111.97406623843926</v>
      </c>
      <c r="AB92" s="200">
        <f t="shared" si="32"/>
        <v>-83.599744101897159</v>
      </c>
      <c r="AC92" s="201">
        <f t="shared" ca="1" si="32"/>
        <v>-116.00442281126743</v>
      </c>
    </row>
    <row r="93" spans="1:29" ht="13.7" customHeight="1" thickBot="1" x14ac:dyDescent="0.25">
      <c r="A93" s="170" t="s">
        <v>143</v>
      </c>
      <c r="B93" s="171"/>
      <c r="C93" s="203">
        <f t="shared" si="32"/>
        <v>-15.343368434653712</v>
      </c>
      <c r="D93" s="203">
        <f t="shared" ca="1" si="32"/>
        <v>153.34287466775731</v>
      </c>
      <c r="E93" s="203">
        <f t="shared" si="32"/>
        <v>133.761369716427</v>
      </c>
      <c r="F93" s="204">
        <f t="shared" ca="1" si="32"/>
        <v>90.586958649843837</v>
      </c>
      <c r="G93" s="203">
        <f t="shared" si="32"/>
        <v>196.789467594499</v>
      </c>
      <c r="H93" s="203">
        <f t="shared" si="32"/>
        <v>235.70081709616534</v>
      </c>
      <c r="I93" s="203">
        <f t="shared" si="32"/>
        <v>157.87811809283085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-595.84178498985966</v>
      </c>
      <c r="N93" s="203">
        <f t="shared" si="32"/>
        <v>-512.10353274883892</v>
      </c>
      <c r="O93" s="203">
        <f t="shared" si="32"/>
        <v>-508.02587864864108</v>
      </c>
      <c r="P93" s="203">
        <f t="shared" si="32"/>
        <v>-482.78499838819334</v>
      </c>
      <c r="Q93" s="203">
        <f t="shared" si="32"/>
        <v>-533.26675890909246</v>
      </c>
      <c r="R93" s="203">
        <f t="shared" si="32"/>
        <v>-409.10193234967301</v>
      </c>
      <c r="S93" s="203">
        <f t="shared" si="32"/>
        <v>-182.88828054126679</v>
      </c>
      <c r="T93" s="203">
        <f t="shared" si="32"/>
        <v>-256.68449197861082</v>
      </c>
      <c r="U93" s="203">
        <f t="shared" si="32"/>
        <v>-57.937796453697956</v>
      </c>
      <c r="V93" s="203">
        <f t="shared" si="32"/>
        <v>-234.04255319148979</v>
      </c>
      <c r="W93" s="204">
        <f t="shared" si="32"/>
        <v>-180.44443450920335</v>
      </c>
      <c r="X93" s="203">
        <f t="shared" si="32"/>
        <v>-217.45540060533494</v>
      </c>
      <c r="Y93" s="203">
        <f t="shared" si="32"/>
        <v>-184.31781200082514</v>
      </c>
      <c r="Z93" s="203">
        <f t="shared" si="32"/>
        <v>-163.31761601044855</v>
      </c>
      <c r="AA93" s="203">
        <f t="shared" si="32"/>
        <v>-121.01583785058756</v>
      </c>
      <c r="AB93" s="203">
        <f t="shared" si="32"/>
        <v>-89.877834811530192</v>
      </c>
      <c r="AC93" s="205">
        <f t="shared" ca="1" si="32"/>
        <v>-126.29721861962753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37167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137</v>
      </c>
      <c r="B107" s="142"/>
      <c r="C107" s="200">
        <v>4294.5280702887794</v>
      </c>
      <c r="D107" s="200">
        <v>5673.6863627070124</v>
      </c>
      <c r="E107" s="200">
        <v>9323.1674692348861</v>
      </c>
      <c r="F107" s="200">
        <v>6430.4606340768923</v>
      </c>
      <c r="G107" s="206">
        <v>10355.368163634368</v>
      </c>
      <c r="H107" s="206">
        <v>10606.536769327467</v>
      </c>
      <c r="I107" s="206">
        <v>10104.199557941267</v>
      </c>
      <c r="J107" s="206">
        <v>13750.491088967463</v>
      </c>
      <c r="K107" s="206">
        <v>12200.435729847495</v>
      </c>
      <c r="L107" s="206">
        <v>15300.546448087431</v>
      </c>
      <c r="M107" s="206">
        <v>11530.172413793105</v>
      </c>
      <c r="N107" s="206">
        <v>10416.666666666666</v>
      </c>
      <c r="O107" s="206">
        <v>15656.014422050359</v>
      </c>
      <c r="P107" s="206">
        <v>14172.139647424818</v>
      </c>
      <c r="Q107" s="206">
        <v>17139.8891966759</v>
      </c>
      <c r="R107" s="206">
        <v>14441.704825642832</v>
      </c>
      <c r="S107" s="206">
        <v>12404.110106237766</v>
      </c>
      <c r="T107" s="206">
        <v>12909.090909090908</v>
      </c>
      <c r="U107" s="206">
        <v>11891.891891891893</v>
      </c>
      <c r="V107" s="206">
        <v>12411.347517730497</v>
      </c>
      <c r="W107" s="206">
        <v>12701.255803581953</v>
      </c>
      <c r="X107" s="206">
        <v>11635.202333578509</v>
      </c>
      <c r="Y107" s="206">
        <v>10787.946732922263</v>
      </c>
      <c r="Z107" s="206">
        <v>10542.05564570161</v>
      </c>
      <c r="AA107" s="206">
        <v>10068.069553259629</v>
      </c>
      <c r="AB107" s="206">
        <v>9719.8048523206744</v>
      </c>
      <c r="AC107" s="211">
        <v>10339.464920048144</v>
      </c>
    </row>
    <row r="108" spans="1:29" x14ac:dyDescent="0.2">
      <c r="A108" s="165" t="s">
        <v>138</v>
      </c>
      <c r="B108" s="166"/>
      <c r="C108" s="200">
        <v>4611.0859874668904</v>
      </c>
      <c r="D108" s="200">
        <v>5827.0292373747698</v>
      </c>
      <c r="E108" s="200">
        <v>9390.0481540930978</v>
      </c>
      <c r="F108" s="202">
        <v>6609.3877929782529</v>
      </c>
      <c r="G108" s="200">
        <v>10300.296882309056</v>
      </c>
      <c r="H108" s="200">
        <v>10527.969830295411</v>
      </c>
      <c r="I108" s="200">
        <v>10072.623934322701</v>
      </c>
      <c r="J108" s="200">
        <v>14296.939176399155</v>
      </c>
      <c r="K108" s="200">
        <v>12200.435729847495</v>
      </c>
      <c r="L108" s="200">
        <v>16393.442622950817</v>
      </c>
      <c r="M108" s="200">
        <v>12607.758620689656</v>
      </c>
      <c r="N108" s="200">
        <v>11346.726190476189</v>
      </c>
      <c r="O108" s="200">
        <v>16607.332820745076</v>
      </c>
      <c r="P108" s="200">
        <v>15209.125475285169</v>
      </c>
      <c r="Q108" s="200">
        <v>18005.540166204984</v>
      </c>
      <c r="R108" s="200">
        <v>15674.53328636844</v>
      </c>
      <c r="S108" s="200">
        <v>12014.271524909824</v>
      </c>
      <c r="T108" s="200">
        <v>12454.545454545456</v>
      </c>
      <c r="U108" s="200">
        <v>11531.531531531533</v>
      </c>
      <c r="V108" s="200">
        <v>12056.737588652482</v>
      </c>
      <c r="W108" s="200">
        <v>13082.329735913228</v>
      </c>
      <c r="X108" s="200">
        <v>12106.06717839428</v>
      </c>
      <c r="Y108" s="200">
        <v>11227.617272915495</v>
      </c>
      <c r="Z108" s="200">
        <v>11045.033334911488</v>
      </c>
      <c r="AA108" s="200">
        <v>10916.744236229644</v>
      </c>
      <c r="AB108" s="200">
        <v>10861.542641605933</v>
      </c>
      <c r="AC108" s="201">
        <v>11050.970431392709</v>
      </c>
    </row>
    <row r="109" spans="1:29" x14ac:dyDescent="0.2">
      <c r="A109" s="165" t="s">
        <v>139</v>
      </c>
      <c r="B109" s="142"/>
      <c r="C109" s="200">
        <v>4680.534918276373</v>
      </c>
      <c r="D109" s="200">
        <v>5704.3549376405635</v>
      </c>
      <c r="E109" s="200">
        <v>9042.268592830389</v>
      </c>
      <c r="F109" s="202">
        <v>6475.7194829157743</v>
      </c>
      <c r="G109" s="200">
        <v>10710.221809328879</v>
      </c>
      <c r="H109" s="200">
        <v>10763.670647391578</v>
      </c>
      <c r="I109" s="200">
        <v>10656.772971266182</v>
      </c>
      <c r="J109" s="200">
        <v>14977.32061859352</v>
      </c>
      <c r="K109" s="200">
        <v>13834.422657952069</v>
      </c>
      <c r="L109" s="200">
        <v>16120.218579234972</v>
      </c>
      <c r="M109" s="200">
        <v>12715.517241379312</v>
      </c>
      <c r="N109" s="200">
        <v>13485.863095238095</v>
      </c>
      <c r="O109" s="200">
        <v>16434.202626839262</v>
      </c>
      <c r="P109" s="200">
        <v>15209.125475285169</v>
      </c>
      <c r="Q109" s="200">
        <v>17659.279778393353</v>
      </c>
      <c r="R109" s="200">
        <v>15146.178231771752</v>
      </c>
      <c r="S109" s="200">
        <v>12942.661229895273</v>
      </c>
      <c r="T109" s="200">
        <v>13363.636363636364</v>
      </c>
      <c r="U109" s="200">
        <v>12432.432432432433</v>
      </c>
      <c r="V109" s="200">
        <v>13031.914893617022</v>
      </c>
      <c r="W109" s="200">
        <v>13597.196514134364</v>
      </c>
      <c r="X109" s="200">
        <v>12826.194921700646</v>
      </c>
      <c r="Y109" s="200">
        <v>12145.267421132103</v>
      </c>
      <c r="Z109" s="200">
        <v>11940.311355390184</v>
      </c>
      <c r="AA109" s="200">
        <v>11318.950629569988</v>
      </c>
      <c r="AB109" s="200">
        <v>10808.030862421685</v>
      </c>
      <c r="AC109" s="201">
        <v>11523.539835257812</v>
      </c>
    </row>
    <row r="110" spans="1:29" x14ac:dyDescent="0.2">
      <c r="A110" s="165" t="s">
        <v>140</v>
      </c>
      <c r="B110" s="142"/>
      <c r="C110" s="200">
        <v>5170.917058146596</v>
      </c>
      <c r="D110" s="200">
        <v>5306.8902033819704</v>
      </c>
      <c r="E110" s="200">
        <v>7972.177635098983</v>
      </c>
      <c r="F110" s="202">
        <v>6149.9949655425162</v>
      </c>
      <c r="G110" s="200">
        <v>9844.1248799044679</v>
      </c>
      <c r="H110" s="200">
        <v>9820.8673790069151</v>
      </c>
      <c r="I110" s="200">
        <v>9867.3823808020206</v>
      </c>
      <c r="J110" s="200">
        <v>14704.989463909424</v>
      </c>
      <c r="K110" s="200">
        <v>13289.760348583877</v>
      </c>
      <c r="L110" s="200">
        <v>16120.218579234972</v>
      </c>
      <c r="M110" s="200">
        <v>12715.517241379312</v>
      </c>
      <c r="N110" s="200">
        <v>13485.863095238095</v>
      </c>
      <c r="O110" s="200">
        <v>16434.202626839262</v>
      </c>
      <c r="P110" s="200">
        <v>15209.125475285169</v>
      </c>
      <c r="Q110" s="200">
        <v>17659.279778393353</v>
      </c>
      <c r="R110" s="200">
        <v>13825.290595280028</v>
      </c>
      <c r="S110" s="200">
        <v>12760.843048077091</v>
      </c>
      <c r="T110" s="200">
        <v>12818.181818181818</v>
      </c>
      <c r="U110" s="200">
        <v>12432.432432432433</v>
      </c>
      <c r="V110" s="200">
        <v>13031.914893617022</v>
      </c>
      <c r="W110" s="200">
        <v>13232.07620028318</v>
      </c>
      <c r="X110" s="200">
        <v>9357.2600569564147</v>
      </c>
      <c r="Y110" s="200">
        <v>7895.3747329828648</v>
      </c>
      <c r="Z110" s="200">
        <v>7126.9423844755584</v>
      </c>
      <c r="AA110" s="200">
        <v>9395.9760328479497</v>
      </c>
      <c r="AB110" s="200">
        <v>9907.8702371819436</v>
      </c>
      <c r="AC110" s="201">
        <v>9255.9167380401977</v>
      </c>
    </row>
    <row r="111" spans="1:29" x14ac:dyDescent="0.2">
      <c r="A111" s="165" t="s">
        <v>141</v>
      </c>
      <c r="B111" s="166"/>
      <c r="C111" s="200">
        <v>4587.6671619613662</v>
      </c>
      <c r="D111" s="200">
        <v>5326.5180944592112</v>
      </c>
      <c r="E111" s="200">
        <v>7972.177635098983</v>
      </c>
      <c r="F111" s="202">
        <v>5962.1209638398532</v>
      </c>
      <c r="G111" s="200">
        <v>9844.1248799044679</v>
      </c>
      <c r="H111" s="200">
        <v>9820.8673790069151</v>
      </c>
      <c r="I111" s="200">
        <v>9867.3823808020206</v>
      </c>
      <c r="J111" s="200">
        <v>14704.989463909424</v>
      </c>
      <c r="K111" s="200">
        <v>13289.760348583877</v>
      </c>
      <c r="L111" s="200">
        <v>16120.218579234972</v>
      </c>
      <c r="M111" s="200">
        <v>14116.37931034483</v>
      </c>
      <c r="N111" s="200">
        <v>13950.892857142855</v>
      </c>
      <c r="O111" s="200">
        <v>17212.465637277102</v>
      </c>
      <c r="P111" s="200">
        <v>16159.695817490494</v>
      </c>
      <c r="Q111" s="200">
        <v>18265.235457063711</v>
      </c>
      <c r="R111" s="200">
        <v>13825.290595280028</v>
      </c>
      <c r="S111" s="200">
        <v>12760.843048077091</v>
      </c>
      <c r="T111" s="200">
        <v>12818.181818181818</v>
      </c>
      <c r="U111" s="200">
        <v>12432.432432432433</v>
      </c>
      <c r="V111" s="200">
        <v>13031.914893617022</v>
      </c>
      <c r="W111" s="200">
        <v>13515.615510542988</v>
      </c>
      <c r="X111" s="200">
        <v>12995.618253713796</v>
      </c>
      <c r="Y111" s="200">
        <v>12228.602016957799</v>
      </c>
      <c r="Z111" s="200">
        <v>12016.923547058397</v>
      </c>
      <c r="AA111" s="200">
        <v>11395.711994767491</v>
      </c>
      <c r="AB111" s="200">
        <v>10821.426288198438</v>
      </c>
      <c r="AC111" s="201">
        <v>11571.32442537297</v>
      </c>
    </row>
    <row r="112" spans="1:29" x14ac:dyDescent="0.2">
      <c r="A112" s="165" t="s">
        <v>142</v>
      </c>
      <c r="B112" s="142"/>
      <c r="C112" s="200">
        <v>4569.0936106983672</v>
      </c>
      <c r="D112" s="200">
        <v>5162.543447147822</v>
      </c>
      <c r="E112" s="200">
        <v>7891.9208132691283</v>
      </c>
      <c r="F112" s="202">
        <v>5874.5192903717725</v>
      </c>
      <c r="G112" s="200">
        <v>9174.4452980601927</v>
      </c>
      <c r="H112" s="200">
        <v>9270.8988057825281</v>
      </c>
      <c r="I112" s="200">
        <v>9077.9917903378573</v>
      </c>
      <c r="J112" s="200">
        <v>14323.725847351692</v>
      </c>
      <c r="K112" s="200">
        <v>12527.233115468411</v>
      </c>
      <c r="L112" s="200">
        <v>16120.218579234972</v>
      </c>
      <c r="M112" s="200">
        <v>14008.620689655172</v>
      </c>
      <c r="N112" s="200">
        <v>15438.988095238095</v>
      </c>
      <c r="O112" s="200">
        <v>18164.008452918639</v>
      </c>
      <c r="P112" s="200">
        <v>16937.435188385756</v>
      </c>
      <c r="Q112" s="200">
        <v>19390.581717451521</v>
      </c>
      <c r="R112" s="200">
        <v>16379.00669249736</v>
      </c>
      <c r="S112" s="200">
        <v>11685.997409401665</v>
      </c>
      <c r="T112" s="200">
        <v>12181.818181818182</v>
      </c>
      <c r="U112" s="200">
        <v>11351.351351351352</v>
      </c>
      <c r="V112" s="200">
        <v>11524.822695035462</v>
      </c>
      <c r="W112" s="200">
        <v>13552.961481075929</v>
      </c>
      <c r="X112" s="200">
        <v>12191.250337903677</v>
      </c>
      <c r="Y112" s="200">
        <v>11389.327394569258</v>
      </c>
      <c r="Z112" s="200">
        <v>11284.694634420679</v>
      </c>
      <c r="AA112" s="200">
        <v>10703.296924224425</v>
      </c>
      <c r="AB112" s="200">
        <v>10168.436740825979</v>
      </c>
      <c r="AC112" s="201">
        <v>10945.566739312195</v>
      </c>
    </row>
    <row r="113" spans="1:29" ht="12" thickBot="1" x14ac:dyDescent="0.25">
      <c r="A113" s="165" t="s">
        <v>143</v>
      </c>
      <c r="C113" s="203">
        <v>4754.8291233283817</v>
      </c>
      <c r="D113" s="203">
        <v>5367.0006133714987</v>
      </c>
      <c r="E113" s="203">
        <v>8426.9662921348317</v>
      </c>
      <c r="F113" s="204">
        <v>6182.9320096115707</v>
      </c>
      <c r="G113" s="200">
        <v>9607.4937627723994</v>
      </c>
      <c r="H113" s="200">
        <v>9742.3004399748588</v>
      </c>
      <c r="I113" s="200">
        <v>9472.6870855699399</v>
      </c>
      <c r="J113" s="200">
        <v>15142.505089467479</v>
      </c>
      <c r="K113" s="200">
        <v>13071.895424836601</v>
      </c>
      <c r="L113" s="200">
        <v>17213.114754098358</v>
      </c>
      <c r="M113" s="200">
        <v>15301.724137931036</v>
      </c>
      <c r="N113" s="200">
        <v>17299.107142857141</v>
      </c>
      <c r="O113" s="200">
        <v>21105.127191147221</v>
      </c>
      <c r="P113" s="200">
        <v>19357.068786726581</v>
      </c>
      <c r="Q113" s="200">
        <v>22853.185595567866</v>
      </c>
      <c r="R113" s="200">
        <v>18844.663613948571</v>
      </c>
      <c r="S113" s="200">
        <v>12465.674572057551</v>
      </c>
      <c r="T113" s="200">
        <v>13090.909090909092</v>
      </c>
      <c r="U113" s="200">
        <v>12072.072072072073</v>
      </c>
      <c r="V113" s="200">
        <v>12234.04255319149</v>
      </c>
      <c r="W113" s="200">
        <v>14927.510746031086</v>
      </c>
      <c r="X113" s="200">
        <v>13260.597602298372</v>
      </c>
      <c r="Y113" s="200">
        <v>12351.124375697527</v>
      </c>
      <c r="Z113" s="200">
        <v>12250.295186487561</v>
      </c>
      <c r="AA113" s="200">
        <v>11567.575319543039</v>
      </c>
      <c r="AB113" s="200">
        <v>10932.055923155605</v>
      </c>
      <c r="AC113" s="201">
        <v>11861.426752457983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2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2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2014-09-05T10:38:20Z</dcterms:modified>
</cp:coreProperties>
</file>