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4220" windowHeight="8580"/>
  </bookViews>
  <sheets>
    <sheet name="Transport" sheetId="1" r:id="rId1"/>
    <sheet name="Terminal" sheetId="4" r:id="rId2"/>
    <sheet name="Sheet3" sheetId="3" r:id="rId3"/>
  </sheets>
  <definedNames>
    <definedName name="_xlnm.Print_Area" localSheetId="1">Terminal!$A$1:$L$34</definedName>
    <definedName name="_xlnm.Print_Area" localSheetId="0">Transport!$A$1:$O$35</definedName>
  </definedNames>
  <calcPr calcId="152511"/>
</workbook>
</file>

<file path=xl/calcChain.xml><?xml version="1.0" encoding="utf-8"?>
<calcChain xmlns="http://schemas.openxmlformats.org/spreadsheetml/2006/main">
  <c r="D13" i="4" l="1"/>
  <c r="C29" i="4" s="1"/>
  <c r="D17" i="4"/>
  <c r="C31" i="4" s="1"/>
  <c r="C9" i="1"/>
  <c r="D9" i="1" s="1"/>
  <c r="D13" i="1" s="1"/>
  <c r="F9" i="1"/>
  <c r="G9" i="1"/>
  <c r="G13" i="1" s="1"/>
  <c r="H9" i="1"/>
  <c r="H13" i="1" s="1"/>
  <c r="I9" i="1"/>
  <c r="I13" i="1" s="1"/>
  <c r="K9" i="1"/>
  <c r="K13" i="1" s="1"/>
  <c r="L13" i="1" s="1"/>
  <c r="C11" i="1"/>
  <c r="D11" i="1" s="1"/>
  <c r="F11" i="1"/>
  <c r="G11" i="1"/>
  <c r="H11" i="1"/>
  <c r="I11" i="1"/>
  <c r="K11" i="1"/>
  <c r="F13" i="1"/>
  <c r="C16" i="1"/>
  <c r="C13" i="4" s="1"/>
  <c r="G16" i="1"/>
  <c r="I16" i="1" s="1"/>
  <c r="K16" i="1" s="1"/>
  <c r="L16" i="1" s="1"/>
  <c r="H16" i="1"/>
  <c r="G18" i="1"/>
  <c r="C20" i="1"/>
  <c r="C17" i="4" s="1"/>
  <c r="G20" i="1"/>
  <c r="H20" i="1"/>
  <c r="I20" i="1"/>
  <c r="K20" i="1"/>
  <c r="L20" i="1"/>
  <c r="E17" i="4" s="1"/>
  <c r="M20" i="1"/>
  <c r="F17" i="4" s="1"/>
  <c r="G17" i="4" s="1"/>
  <c r="J17" i="4" s="1"/>
  <c r="M13" i="1" l="1"/>
  <c r="E10" i="4"/>
  <c r="D31" i="4"/>
  <c r="E31" i="4"/>
  <c r="F31" i="4"/>
  <c r="G31" i="4"/>
  <c r="D18" i="1"/>
  <c r="D10" i="4"/>
  <c r="J10" i="4" s="1"/>
  <c r="K10" i="4" s="1"/>
  <c r="M16" i="1"/>
  <c r="F13" i="4" s="1"/>
  <c r="G13" i="4" s="1"/>
  <c r="J13" i="4" s="1"/>
  <c r="E13" i="4"/>
  <c r="C13" i="1"/>
  <c r="C10" i="4" s="1"/>
  <c r="D15" i="4" l="1"/>
  <c r="C30" i="4" s="1"/>
  <c r="C18" i="1"/>
  <c r="C15" i="4" s="1"/>
  <c r="H18" i="1"/>
  <c r="I18" i="1" s="1"/>
  <c r="K18" i="1" s="1"/>
  <c r="L18" i="1" s="1"/>
  <c r="D29" i="4"/>
  <c r="E29" i="4"/>
  <c r="F29" i="4"/>
  <c r="G29" i="4"/>
  <c r="N20" i="1"/>
  <c r="F10" i="4"/>
  <c r="H10" i="4" s="1"/>
  <c r="N16" i="1"/>
  <c r="M18" i="1" l="1"/>
  <c r="E15" i="4"/>
  <c r="F15" i="4" l="1"/>
  <c r="G15" i="4" s="1"/>
  <c r="J15" i="4" s="1"/>
  <c r="N18" i="1"/>
  <c r="E30" i="4" l="1"/>
  <c r="D30" i="4"/>
  <c r="F30" i="4"/>
  <c r="G30" i="4"/>
</calcChain>
</file>

<file path=xl/sharedStrings.xml><?xml version="1.0" encoding="utf-8"?>
<sst xmlns="http://schemas.openxmlformats.org/spreadsheetml/2006/main" count="80" uniqueCount="43">
  <si>
    <t>Transportation Cost of LPG Delivered to Puerto Rico by PDVSA</t>
  </si>
  <si>
    <t>Empire versus ProCaribe</t>
  </si>
  <si>
    <t>Buyer</t>
  </si>
  <si>
    <t>Cargo Size</t>
  </si>
  <si>
    <t>(Barrels)</t>
  </si>
  <si>
    <t>(MT)</t>
  </si>
  <si>
    <t>Vessel Day Rate</t>
  </si>
  <si>
    <t>Bunker Fuel per Day</t>
  </si>
  <si>
    <t># Ports</t>
  </si>
  <si>
    <t>Port</t>
  </si>
  <si>
    <t>Cost</t>
  </si>
  <si>
    <t>Days</t>
  </si>
  <si>
    <t>Discharging</t>
  </si>
  <si>
    <t>Vessel</t>
  </si>
  <si>
    <t>Total</t>
  </si>
  <si>
    <t>ProCaribe</t>
  </si>
  <si>
    <t>Barrels per Hour</t>
  </si>
  <si>
    <t>Discharge - Corco</t>
  </si>
  <si>
    <t>Discharge - Tropigas</t>
  </si>
  <si>
    <t>Discharge - Liquilux</t>
  </si>
  <si>
    <t>Barrels at</t>
  </si>
  <si>
    <t>Discharge - ProCaribe</t>
  </si>
  <si>
    <t>MT per Hour</t>
  </si>
  <si>
    <t>Empire et al.</t>
  </si>
  <si>
    <t>Cost per MT</t>
  </si>
  <si>
    <t>Cost per Gallon</t>
  </si>
  <si>
    <t>Difference</t>
  </si>
  <si>
    <t>vs Empire</t>
  </si>
  <si>
    <t>CIF Premium</t>
  </si>
  <si>
    <t>per Gallon</t>
  </si>
  <si>
    <t>FOB Premium</t>
  </si>
  <si>
    <t>PDVSA</t>
  </si>
  <si>
    <t>per MT</t>
  </si>
  <si>
    <t>Transp. Cost</t>
  </si>
  <si>
    <t>Terminal Cost</t>
  </si>
  <si>
    <t>Exit the Terminal</t>
  </si>
  <si>
    <t>Buyer Premium</t>
  </si>
  <si>
    <t>Terminal Cost per Month</t>
  </si>
  <si>
    <t>Distributor Total Cost of LPG - Exit Terminals in Puerto Rico</t>
  </si>
  <si>
    <t>ProCaribe Annual Volume (Gallons)</t>
  </si>
  <si>
    <t>ProCaribe Annual Terminal Fees</t>
  </si>
  <si>
    <t>Voyage</t>
  </si>
  <si>
    <t>(Round Trip)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</si>
</sst>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6" formatCode="&quot;$&quot;#,##0.00"/>
    <numFmt numFmtId="167" formatCode="&quot;$&quot;#,##0.0000"/>
  </numFmts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167" fontId="0" fillId="2" borderId="0" xfId="0" applyNumberFormat="1" applyFill="1"/>
    <xf numFmtId="164" fontId="0" fillId="2" borderId="0" xfId="0" applyNumberFormat="1" applyFill="1"/>
    <xf numFmtId="3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32"/>
  <sheetViews>
    <sheetView tabSelected="1" workbookViewId="0">
      <selection activeCell="G23" sqref="G23"/>
    </sheetView>
  </sheetViews>
  <sheetFormatPr defaultRowHeight="12.75" x14ac:dyDescent="0.2"/>
  <cols>
    <col min="1" max="1" width="3.42578125" customWidth="1"/>
    <col min="2" max="2" width="12.5703125" customWidth="1"/>
    <col min="3" max="3" width="11.5703125" customWidth="1"/>
    <col min="4" max="4" width="11.85546875" customWidth="1"/>
    <col min="6" max="6" width="10.5703125" customWidth="1"/>
    <col min="7" max="7" width="11.7109375" customWidth="1"/>
    <col min="8" max="8" width="12.5703125" customWidth="1"/>
    <col min="9" max="9" width="12.85546875" customWidth="1"/>
    <col min="10" max="10" width="2.5703125" customWidth="1"/>
    <col min="11" max="11" width="11.140625" customWidth="1"/>
    <col min="12" max="12" width="13.140625" customWidth="1"/>
    <col min="13" max="13" width="15.5703125" customWidth="1"/>
    <col min="14" max="14" width="11.85546875" customWidth="1"/>
    <col min="15" max="15" width="2.7109375" customWidth="1"/>
  </cols>
  <sheetData>
    <row r="2" spans="2:14" ht="18" x14ac:dyDescent="0.25">
      <c r="G2" s="1" t="s">
        <v>0</v>
      </c>
    </row>
    <row r="3" spans="2:14" ht="18" x14ac:dyDescent="0.25">
      <c r="G3" s="1" t="s">
        <v>1</v>
      </c>
    </row>
    <row r="5" spans="2:14" x14ac:dyDescent="0.2">
      <c r="G5" s="4" t="s">
        <v>41</v>
      </c>
    </row>
    <row r="6" spans="2:14" x14ac:dyDescent="0.2">
      <c r="B6" s="4"/>
      <c r="C6" s="4" t="s">
        <v>3</v>
      </c>
      <c r="D6" s="4" t="s">
        <v>3</v>
      </c>
      <c r="E6" s="4"/>
      <c r="F6" s="4" t="s">
        <v>9</v>
      </c>
      <c r="G6" s="4" t="s">
        <v>11</v>
      </c>
      <c r="H6" s="4" t="s">
        <v>11</v>
      </c>
      <c r="I6" s="4" t="s">
        <v>13</v>
      </c>
      <c r="J6" s="4"/>
      <c r="K6" s="4" t="s">
        <v>14</v>
      </c>
      <c r="L6" s="4" t="s">
        <v>14</v>
      </c>
      <c r="M6" s="4" t="s">
        <v>14</v>
      </c>
      <c r="N6" s="4" t="s">
        <v>26</v>
      </c>
    </row>
    <row r="7" spans="2:14" x14ac:dyDescent="0.2">
      <c r="B7" s="5" t="s">
        <v>2</v>
      </c>
      <c r="C7" s="5" t="s">
        <v>4</v>
      </c>
      <c r="D7" s="5" t="s">
        <v>5</v>
      </c>
      <c r="E7" s="5" t="s">
        <v>8</v>
      </c>
      <c r="F7" s="5" t="s">
        <v>10</v>
      </c>
      <c r="G7" s="5" t="s">
        <v>42</v>
      </c>
      <c r="H7" s="5" t="s">
        <v>12</v>
      </c>
      <c r="I7" s="5" t="s">
        <v>10</v>
      </c>
      <c r="J7" s="5"/>
      <c r="K7" s="5" t="s">
        <v>10</v>
      </c>
      <c r="L7" s="5" t="s">
        <v>24</v>
      </c>
      <c r="M7" s="5" t="s">
        <v>25</v>
      </c>
      <c r="N7" s="5" t="s">
        <v>27</v>
      </c>
    </row>
    <row r="8" spans="2:14" ht="5.25" customHeight="1" x14ac:dyDescent="0.2"/>
    <row r="9" spans="2:14" x14ac:dyDescent="0.2">
      <c r="B9" s="3" t="s">
        <v>23</v>
      </c>
      <c r="C9" s="6">
        <f>D29+D30</f>
        <v>54000</v>
      </c>
      <c r="D9" s="6">
        <f>C9*42/521</f>
        <v>4353.1669865642998</v>
      </c>
      <c r="E9">
        <v>2</v>
      </c>
      <c r="F9" s="14">
        <f>18000+13000</f>
        <v>31000</v>
      </c>
      <c r="G9" s="16">
        <f>(36+14+46)/24</f>
        <v>4</v>
      </c>
      <c r="H9" s="7">
        <f>(D$29/F$29+D$30/F$30)/24</f>
        <v>3.1668611435239207</v>
      </c>
      <c r="I9" s="2">
        <f>G9*(E$26+E$27)+H9*E$26</f>
        <v>175337.22287047841</v>
      </c>
      <c r="J9" s="2"/>
      <c r="K9" s="2">
        <f>F9+I9</f>
        <v>206337.22287047841</v>
      </c>
      <c r="L9" s="2"/>
      <c r="M9" s="2"/>
      <c r="N9" s="2"/>
    </row>
    <row r="10" spans="2:14" x14ac:dyDescent="0.2">
      <c r="B10" s="3"/>
      <c r="C10" s="6"/>
      <c r="D10" s="6"/>
      <c r="F10" s="2"/>
      <c r="G10" s="7"/>
      <c r="H10" s="7"/>
      <c r="I10" s="6"/>
      <c r="J10" s="6"/>
      <c r="K10" s="6"/>
      <c r="L10" s="6"/>
      <c r="M10" s="6"/>
      <c r="N10" s="6"/>
    </row>
    <row r="11" spans="2:14" x14ac:dyDescent="0.2">
      <c r="B11" s="3" t="s">
        <v>23</v>
      </c>
      <c r="C11" s="6">
        <f>D29+D30+D31</f>
        <v>74000</v>
      </c>
      <c r="D11" s="6">
        <f>C11*42/521</f>
        <v>5965.4510556621881</v>
      </c>
      <c r="E11">
        <v>3</v>
      </c>
      <c r="F11" s="14">
        <f>18000+13000+17000</f>
        <v>48000</v>
      </c>
      <c r="G11" s="16">
        <f>(36+2+14+46)/24</f>
        <v>4.083333333333333</v>
      </c>
      <c r="H11" s="7">
        <f>(D$29/F$29+D$30/F$30+D$31/F$31)/24</f>
        <v>4.0001944768572537</v>
      </c>
      <c r="I11" s="2">
        <f>G11*(E$26+E$27)+H11*E$26</f>
        <v>194337.22287047841</v>
      </c>
      <c r="J11" s="2"/>
      <c r="K11" s="2">
        <f>F11+I11</f>
        <v>242337.22287047841</v>
      </c>
      <c r="L11" s="2"/>
      <c r="M11" s="2"/>
      <c r="N11" s="2"/>
    </row>
    <row r="12" spans="2:14" ht="4.5" customHeight="1" x14ac:dyDescent="0.2">
      <c r="B12" s="3"/>
      <c r="C12" s="6"/>
      <c r="D12" s="6"/>
      <c r="F12" s="2"/>
      <c r="G12" s="7"/>
      <c r="H12" s="7"/>
      <c r="I12" s="6"/>
      <c r="J12" s="6"/>
      <c r="K12" s="6"/>
      <c r="L12" s="6"/>
      <c r="M12" s="6"/>
      <c r="N12" s="6"/>
    </row>
    <row r="13" spans="2:14" x14ac:dyDescent="0.2">
      <c r="B13" s="8" t="s">
        <v>14</v>
      </c>
      <c r="C13" s="6">
        <f>C9+C11</f>
        <v>128000</v>
      </c>
      <c r="D13" s="6">
        <f>D9+D11</f>
        <v>10318.618042226488</v>
      </c>
      <c r="F13" s="2">
        <f>F9+F11</f>
        <v>79000</v>
      </c>
      <c r="G13" s="7">
        <f>G9+G11</f>
        <v>8.0833333333333321</v>
      </c>
      <c r="H13" s="7">
        <f>H9+H11</f>
        <v>7.1670556203811744</v>
      </c>
      <c r="I13" s="2">
        <f>I9+I11</f>
        <v>369674.44574095681</v>
      </c>
      <c r="J13" s="2"/>
      <c r="K13" s="2">
        <f>K9+K11</f>
        <v>448674.44574095681</v>
      </c>
      <c r="L13" s="9">
        <f>K13/D13</f>
        <v>43.482028688809244</v>
      </c>
      <c r="M13" s="10">
        <f>L13/521</f>
        <v>8.3458788270267259E-2</v>
      </c>
      <c r="N13" s="10"/>
    </row>
    <row r="14" spans="2:14" x14ac:dyDescent="0.2">
      <c r="B14" s="3"/>
      <c r="C14" s="6"/>
      <c r="D14" s="6"/>
      <c r="F14" s="2"/>
      <c r="G14" s="7"/>
      <c r="H14" s="7"/>
      <c r="I14" s="6"/>
      <c r="J14" s="6"/>
      <c r="K14" s="6"/>
      <c r="L14" s="6"/>
      <c r="M14" s="6"/>
      <c r="N14" s="6"/>
    </row>
    <row r="15" spans="2:14" x14ac:dyDescent="0.2">
      <c r="B15" s="3"/>
      <c r="C15" s="6"/>
      <c r="D15" s="6"/>
      <c r="F15" s="2"/>
      <c r="G15" s="7"/>
      <c r="H15" s="7"/>
      <c r="I15" s="6"/>
      <c r="J15" s="6"/>
      <c r="K15" s="6"/>
      <c r="L15" s="6"/>
      <c r="M15" s="6"/>
      <c r="N15" s="6"/>
    </row>
    <row r="16" spans="2:14" x14ac:dyDescent="0.2">
      <c r="B16" s="3" t="s">
        <v>15</v>
      </c>
      <c r="C16" s="6">
        <f>D16*521/42</f>
        <v>99238.095238095237</v>
      </c>
      <c r="D16" s="15">
        <v>8000</v>
      </c>
      <c r="E16">
        <v>1</v>
      </c>
      <c r="F16" s="14">
        <v>18000</v>
      </c>
      <c r="G16" s="16">
        <f>(36+36)/24</f>
        <v>3</v>
      </c>
      <c r="H16" s="7">
        <f>D16/F$32/24</f>
        <v>1.8518518518518519</v>
      </c>
      <c r="I16" s="2">
        <f>G16*(E$26+E$27)+H16*E$26</f>
        <v>121037.03703703704</v>
      </c>
      <c r="J16" s="2"/>
      <c r="K16" s="2">
        <f>F16+I16</f>
        <v>139037.03703703702</v>
      </c>
      <c r="L16" s="9">
        <f>K16/D16</f>
        <v>17.379629629629626</v>
      </c>
      <c r="M16" s="10">
        <f>L16/521</f>
        <v>3.3358214260325578E-2</v>
      </c>
      <c r="N16" s="10">
        <f>M$13-M16</f>
        <v>5.0100574009941681E-2</v>
      </c>
    </row>
    <row r="17" spans="2:14" x14ac:dyDescent="0.2">
      <c r="B17" s="3"/>
      <c r="C17" s="6"/>
      <c r="D17" s="6"/>
      <c r="F17" s="2"/>
      <c r="G17" s="7"/>
      <c r="H17" s="7"/>
      <c r="I17" s="6"/>
      <c r="J17" s="6"/>
      <c r="K17" s="6"/>
      <c r="L17" s="6"/>
      <c r="M17" s="6"/>
      <c r="N17" s="6"/>
    </row>
    <row r="18" spans="2:14" x14ac:dyDescent="0.2">
      <c r="B18" s="3" t="s">
        <v>15</v>
      </c>
      <c r="C18" s="6">
        <f>D18*521/42</f>
        <v>128000</v>
      </c>
      <c r="D18" s="6">
        <f>D13</f>
        <v>10318.618042226488</v>
      </c>
      <c r="E18">
        <v>1</v>
      </c>
      <c r="F18" s="14">
        <v>18000</v>
      </c>
      <c r="G18" s="16">
        <f>(36+36)/24</f>
        <v>3</v>
      </c>
      <c r="H18" s="7">
        <f>D18/F$32/24</f>
        <v>2.3885689912561312</v>
      </c>
      <c r="I18" s="2">
        <f>G18*(E$26+E$27)+H18*E$26</f>
        <v>131771.37982512263</v>
      </c>
      <c r="J18" s="2"/>
      <c r="K18" s="2">
        <f>F18+I18</f>
        <v>149771.37982512263</v>
      </c>
      <c r="L18" s="9">
        <f>K18/D18</f>
        <v>14.514674272486772</v>
      </c>
      <c r="M18" s="10">
        <f>L18/521</f>
        <v>2.7859259640089774E-2</v>
      </c>
      <c r="N18" s="10">
        <f>M$13-M18</f>
        <v>5.5599528630177489E-2</v>
      </c>
    </row>
    <row r="19" spans="2:14" x14ac:dyDescent="0.2">
      <c r="B19" s="3"/>
      <c r="C19" s="6"/>
      <c r="D19" s="6"/>
      <c r="F19" s="2"/>
      <c r="G19" s="7"/>
      <c r="H19" s="7"/>
      <c r="I19" s="6"/>
      <c r="J19" s="6"/>
      <c r="K19" s="6"/>
      <c r="L19" s="6"/>
      <c r="M19" s="6"/>
      <c r="N19" s="6"/>
    </row>
    <row r="20" spans="2:14" x14ac:dyDescent="0.2">
      <c r="B20" s="3" t="s">
        <v>15</v>
      </c>
      <c r="C20" s="6">
        <f>D20*521/42</f>
        <v>148857.14285714287</v>
      </c>
      <c r="D20" s="15">
        <v>12000</v>
      </c>
      <c r="E20">
        <v>1</v>
      </c>
      <c r="F20" s="14">
        <v>18000</v>
      </c>
      <c r="G20" s="16">
        <f>(36+36)/24</f>
        <v>3</v>
      </c>
      <c r="H20" s="7">
        <f>D20/F$32/24</f>
        <v>2.7777777777777781</v>
      </c>
      <c r="I20" s="2">
        <f>G20*(E$26+E$27)+H20*E$26</f>
        <v>139555.55555555556</v>
      </c>
      <c r="J20" s="2"/>
      <c r="K20" s="2">
        <f>F20+I20</f>
        <v>157555.55555555556</v>
      </c>
      <c r="L20" s="9">
        <f>K20/D20</f>
        <v>13.12962962962963</v>
      </c>
      <c r="M20" s="10">
        <f>L20/521</f>
        <v>2.5200824625008885E-2</v>
      </c>
      <c r="N20" s="10">
        <f>M$13-M20</f>
        <v>5.825796364525837E-2</v>
      </c>
    </row>
    <row r="21" spans="2:14" x14ac:dyDescent="0.2">
      <c r="C21" s="6"/>
      <c r="D21" s="6"/>
      <c r="F21" s="2"/>
      <c r="G21" s="7"/>
      <c r="H21" s="7"/>
      <c r="I21" s="6"/>
      <c r="J21" s="6"/>
      <c r="K21" s="6"/>
    </row>
    <row r="22" spans="2:14" x14ac:dyDescent="0.2">
      <c r="C22" s="6"/>
      <c r="D22" s="6"/>
      <c r="F22" s="2"/>
      <c r="G22" s="7"/>
      <c r="H22" s="7"/>
      <c r="I22" s="6"/>
      <c r="J22" s="6"/>
      <c r="K22" s="6"/>
    </row>
    <row r="23" spans="2:14" x14ac:dyDescent="0.2">
      <c r="C23" s="6"/>
      <c r="D23" s="6"/>
      <c r="F23" s="2"/>
      <c r="G23" s="7"/>
      <c r="H23" s="7"/>
      <c r="I23" s="6"/>
      <c r="J23" s="6"/>
      <c r="K23" s="6"/>
    </row>
    <row r="24" spans="2:14" x14ac:dyDescent="0.2">
      <c r="C24" s="6"/>
      <c r="D24" s="6"/>
      <c r="F24" s="2"/>
      <c r="G24" s="7"/>
      <c r="H24" s="7"/>
      <c r="I24" s="6"/>
      <c r="J24" s="6"/>
      <c r="K24" s="6"/>
    </row>
    <row r="25" spans="2:14" x14ac:dyDescent="0.2">
      <c r="C25" s="6"/>
      <c r="D25" s="6"/>
      <c r="F25" s="2"/>
      <c r="G25" s="7"/>
      <c r="H25" s="7"/>
      <c r="I25" s="6"/>
      <c r="J25" s="6"/>
      <c r="K25" s="6"/>
    </row>
    <row r="26" spans="2:14" x14ac:dyDescent="0.2">
      <c r="B26" s="3" t="s">
        <v>6</v>
      </c>
      <c r="E26" s="14">
        <v>20000</v>
      </c>
    </row>
    <row r="27" spans="2:14" x14ac:dyDescent="0.2">
      <c r="B27" s="3" t="s">
        <v>7</v>
      </c>
      <c r="E27" s="14">
        <v>8000</v>
      </c>
    </row>
    <row r="29" spans="2:14" x14ac:dyDescent="0.2">
      <c r="B29" s="3" t="s">
        <v>17</v>
      </c>
      <c r="C29" s="3"/>
      <c r="D29" s="15">
        <v>30000</v>
      </c>
      <c r="E29" t="s">
        <v>20</v>
      </c>
      <c r="F29" s="15">
        <v>625</v>
      </c>
      <c r="G29" t="s">
        <v>16</v>
      </c>
    </row>
    <row r="30" spans="2:14" x14ac:dyDescent="0.2">
      <c r="B30" s="3" t="s">
        <v>18</v>
      </c>
      <c r="C30" s="3"/>
      <c r="D30" s="15">
        <v>24000</v>
      </c>
      <c r="E30" t="s">
        <v>20</v>
      </c>
      <c r="F30" s="15">
        <v>857</v>
      </c>
      <c r="G30" t="s">
        <v>16</v>
      </c>
    </row>
    <row r="31" spans="2:14" x14ac:dyDescent="0.2">
      <c r="B31" s="3" t="s">
        <v>19</v>
      </c>
      <c r="C31" s="3"/>
      <c r="D31" s="15">
        <v>20000</v>
      </c>
      <c r="E31" t="s">
        <v>20</v>
      </c>
      <c r="F31" s="15">
        <v>1000</v>
      </c>
      <c r="G31" t="s">
        <v>16</v>
      </c>
    </row>
    <row r="32" spans="2:14" x14ac:dyDescent="0.2">
      <c r="B32" s="3" t="s">
        <v>21</v>
      </c>
      <c r="C32" s="3"/>
      <c r="D32" s="6"/>
      <c r="F32" s="15">
        <v>180</v>
      </c>
      <c r="G32" t="s">
        <v>22</v>
      </c>
    </row>
  </sheetData>
  <phoneticPr fontId="0" type="noConversion"/>
  <printOptions horizontalCentered="1"/>
  <pageMargins left="0.25" right="0.25" top="1" bottom="0.5" header="0.5" footer="0.5"/>
  <pageSetup scale="8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3"/>
  <sheetViews>
    <sheetView workbookViewId="0">
      <selection activeCell="H20" sqref="H20"/>
    </sheetView>
  </sheetViews>
  <sheetFormatPr defaultRowHeight="12.75" x14ac:dyDescent="0.2"/>
  <cols>
    <col min="1" max="1" width="3.42578125" customWidth="1"/>
    <col min="2" max="2" width="14.7109375" customWidth="1"/>
    <col min="3" max="3" width="11.5703125" customWidth="1"/>
    <col min="4" max="4" width="11.85546875" customWidth="1"/>
    <col min="5" max="5" width="11.7109375" customWidth="1"/>
    <col min="6" max="6" width="13.28515625" customWidth="1"/>
    <col min="7" max="7" width="13.140625" customWidth="1"/>
    <col min="8" max="8" width="14.140625" customWidth="1"/>
    <col min="9" max="9" width="2.5703125" customWidth="1"/>
    <col min="10" max="10" width="13.5703125" customWidth="1"/>
    <col min="11" max="11" width="17.140625" customWidth="1"/>
    <col min="12" max="12" width="5.5703125" customWidth="1"/>
    <col min="13" max="13" width="11.85546875" customWidth="1"/>
    <col min="14" max="14" width="2.7109375" customWidth="1"/>
  </cols>
  <sheetData>
    <row r="2" spans="2:13" ht="18" x14ac:dyDescent="0.25">
      <c r="F2" s="1" t="s">
        <v>38</v>
      </c>
    </row>
    <row r="3" spans="2:13" ht="18" x14ac:dyDescent="0.25">
      <c r="F3" s="1" t="s">
        <v>1</v>
      </c>
    </row>
    <row r="5" spans="2:13" x14ac:dyDescent="0.2">
      <c r="E5" s="4" t="s">
        <v>14</v>
      </c>
      <c r="F5" s="4" t="s">
        <v>14</v>
      </c>
      <c r="G5" s="4" t="s">
        <v>2</v>
      </c>
      <c r="H5" s="4" t="s">
        <v>31</v>
      </c>
      <c r="J5" s="4" t="s">
        <v>2</v>
      </c>
      <c r="K5" s="4" t="s">
        <v>36</v>
      </c>
    </row>
    <row r="6" spans="2:13" x14ac:dyDescent="0.2">
      <c r="B6" s="4"/>
      <c r="C6" s="4" t="s">
        <v>3</v>
      </c>
      <c r="D6" s="4" t="s">
        <v>3</v>
      </c>
      <c r="E6" s="4" t="s">
        <v>33</v>
      </c>
      <c r="F6" s="4" t="s">
        <v>33</v>
      </c>
      <c r="G6" s="4" t="s">
        <v>28</v>
      </c>
      <c r="H6" s="4" t="s">
        <v>30</v>
      </c>
      <c r="I6" s="4"/>
      <c r="J6" s="4" t="s">
        <v>34</v>
      </c>
      <c r="K6" s="4" t="s">
        <v>35</v>
      </c>
      <c r="L6" s="4"/>
      <c r="M6" s="4"/>
    </row>
    <row r="7" spans="2:13" x14ac:dyDescent="0.2">
      <c r="B7" s="5" t="s">
        <v>2</v>
      </c>
      <c r="C7" s="5" t="s">
        <v>4</v>
      </c>
      <c r="D7" s="5" t="s">
        <v>5</v>
      </c>
      <c r="E7" s="5" t="s">
        <v>32</v>
      </c>
      <c r="F7" s="5" t="s">
        <v>29</v>
      </c>
      <c r="G7" s="5" t="s">
        <v>29</v>
      </c>
      <c r="H7" s="5" t="s">
        <v>29</v>
      </c>
      <c r="I7" s="5"/>
      <c r="J7" s="5" t="s">
        <v>29</v>
      </c>
      <c r="K7" s="5" t="s">
        <v>29</v>
      </c>
      <c r="L7" s="5"/>
      <c r="M7" s="5"/>
    </row>
    <row r="8" spans="2:13" ht="5.25" customHeight="1" x14ac:dyDescent="0.2"/>
    <row r="9" spans="2:13" x14ac:dyDescent="0.2">
      <c r="B9" s="3"/>
      <c r="C9" s="6"/>
      <c r="D9" s="6"/>
      <c r="E9" s="9"/>
      <c r="F9" s="10"/>
      <c r="G9" s="7"/>
      <c r="H9" s="7"/>
      <c r="I9" s="2"/>
      <c r="J9" s="7"/>
      <c r="K9" s="7"/>
      <c r="L9" s="10"/>
      <c r="M9" s="2"/>
    </row>
    <row r="10" spans="2:13" x14ac:dyDescent="0.2">
      <c r="B10" s="3" t="s">
        <v>23</v>
      </c>
      <c r="C10" s="6">
        <f>Transport!C13</f>
        <v>128000</v>
      </c>
      <c r="D10" s="6">
        <f>Transport!D13</f>
        <v>10318.618042226488</v>
      </c>
      <c r="E10" s="9">
        <f>Transport!L13</f>
        <v>43.482028688809244</v>
      </c>
      <c r="F10" s="10">
        <f>Transport!M13</f>
        <v>8.3458788270267259E-2</v>
      </c>
      <c r="G10" s="13">
        <v>8.7499999999999994E-2</v>
      </c>
      <c r="H10" s="10">
        <f>G10-F10</f>
        <v>4.0412117297327355E-3</v>
      </c>
      <c r="I10" s="2"/>
      <c r="J10" s="10">
        <f>E21/D10/521</f>
        <v>7.4404761904761901E-3</v>
      </c>
      <c r="K10" s="10">
        <f>G10+J10</f>
        <v>9.4940476190476186E-2</v>
      </c>
      <c r="L10" s="10"/>
      <c r="M10" s="10"/>
    </row>
    <row r="11" spans="2:13" x14ac:dyDescent="0.2"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2:13" x14ac:dyDescent="0.2"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2:13" x14ac:dyDescent="0.2">
      <c r="B13" s="3" t="s">
        <v>15</v>
      </c>
      <c r="C13" s="6">
        <f>Transport!C16</f>
        <v>99238.095238095237</v>
      </c>
      <c r="D13" s="6">
        <f>Transport!D16</f>
        <v>8000</v>
      </c>
      <c r="E13" s="9">
        <f>Transport!L16</f>
        <v>17.379629629629626</v>
      </c>
      <c r="F13" s="10">
        <f>Transport!M16</f>
        <v>3.3358214260325578E-2</v>
      </c>
      <c r="G13" s="10">
        <f>F13+H13</f>
        <v>5.8358214260325579E-2</v>
      </c>
      <c r="H13" s="13">
        <v>2.5000000000000001E-2</v>
      </c>
      <c r="I13" s="2"/>
      <c r="J13" s="10">
        <f>K13-G13</f>
        <v>3.414178573967442E-2</v>
      </c>
      <c r="K13" s="13">
        <v>9.2499999999999999E-2</v>
      </c>
      <c r="L13" s="10"/>
      <c r="M13" s="10"/>
    </row>
    <row r="14" spans="2:13" x14ac:dyDescent="0.2">
      <c r="B14" s="3"/>
      <c r="C14" s="6"/>
      <c r="D14" s="6"/>
      <c r="E14" s="6"/>
      <c r="F14" s="6"/>
      <c r="G14" s="6"/>
      <c r="H14" s="6"/>
      <c r="I14" s="6"/>
      <c r="J14" s="6"/>
      <c r="K14" s="10"/>
      <c r="L14" s="6"/>
      <c r="M14" s="6"/>
    </row>
    <row r="15" spans="2:13" x14ac:dyDescent="0.2">
      <c r="B15" s="3" t="s">
        <v>15</v>
      </c>
      <c r="C15" s="6">
        <f>Transport!C18</f>
        <v>128000</v>
      </c>
      <c r="D15" s="6">
        <f>Transport!D18</f>
        <v>10318.618042226488</v>
      </c>
      <c r="E15" s="9">
        <f>Transport!L18</f>
        <v>14.514674272486772</v>
      </c>
      <c r="F15" s="10">
        <f>Transport!M18</f>
        <v>2.7859259640089774E-2</v>
      </c>
      <c r="G15" s="10">
        <f>F15+H15</f>
        <v>5.2859259640089779E-2</v>
      </c>
      <c r="H15" s="13">
        <v>2.5000000000000001E-2</v>
      </c>
      <c r="I15" s="2"/>
      <c r="J15" s="10">
        <f>K15-G15</f>
        <v>3.964074035991022E-2</v>
      </c>
      <c r="K15" s="13">
        <v>9.2499999999999999E-2</v>
      </c>
      <c r="L15" s="10"/>
      <c r="M15" s="10"/>
    </row>
    <row r="16" spans="2:13" x14ac:dyDescent="0.2">
      <c r="B16" s="3"/>
      <c r="C16" s="6"/>
      <c r="D16" s="6"/>
      <c r="E16" s="6"/>
      <c r="F16" s="6"/>
      <c r="G16" s="6"/>
      <c r="H16" s="6"/>
      <c r="I16" s="6"/>
      <c r="J16" s="6"/>
      <c r="K16" s="10"/>
      <c r="L16" s="6"/>
      <c r="M16" s="6"/>
    </row>
    <row r="17" spans="2:13" x14ac:dyDescent="0.2">
      <c r="B17" s="3" t="s">
        <v>15</v>
      </c>
      <c r="C17" s="6">
        <f>Transport!C20</f>
        <v>148857.14285714287</v>
      </c>
      <c r="D17" s="6">
        <f>Transport!D20</f>
        <v>12000</v>
      </c>
      <c r="E17" s="9">
        <f>Transport!L20</f>
        <v>13.12962962962963</v>
      </c>
      <c r="F17" s="10">
        <f>Transport!M20</f>
        <v>2.5200824625008885E-2</v>
      </c>
      <c r="G17" s="10">
        <f>F17+H17</f>
        <v>5.0200824625008883E-2</v>
      </c>
      <c r="H17" s="13">
        <v>2.5000000000000001E-2</v>
      </c>
      <c r="I17" s="2"/>
      <c r="J17" s="10">
        <f>K17-G17</f>
        <v>4.2299175374991116E-2</v>
      </c>
      <c r="K17" s="13">
        <v>9.2499999999999999E-2</v>
      </c>
      <c r="L17" s="10"/>
      <c r="M17" s="10"/>
    </row>
    <row r="18" spans="2:13" x14ac:dyDescent="0.2">
      <c r="C18" s="6"/>
      <c r="D18" s="6"/>
      <c r="F18" s="2"/>
      <c r="G18" s="2"/>
      <c r="H18" s="6"/>
      <c r="I18" s="6"/>
      <c r="J18" s="2"/>
      <c r="K18" s="2"/>
    </row>
    <row r="19" spans="2:13" x14ac:dyDescent="0.2">
      <c r="C19" s="6"/>
      <c r="D19" s="6"/>
      <c r="F19" s="2"/>
      <c r="G19" s="7"/>
      <c r="H19" s="6"/>
      <c r="I19" s="6"/>
      <c r="J19" s="6"/>
    </row>
    <row r="20" spans="2:13" x14ac:dyDescent="0.2">
      <c r="B20" s="11" t="s">
        <v>37</v>
      </c>
      <c r="C20" s="6"/>
      <c r="D20" s="6"/>
      <c r="F20" s="2"/>
      <c r="G20" s="7"/>
      <c r="H20" s="6"/>
      <c r="I20" s="6"/>
      <c r="J20" s="6"/>
    </row>
    <row r="21" spans="2:13" x14ac:dyDescent="0.2">
      <c r="B21" s="3" t="s">
        <v>23</v>
      </c>
      <c r="E21" s="14">
        <v>40000</v>
      </c>
    </row>
    <row r="22" spans="2:13" x14ac:dyDescent="0.2">
      <c r="B22" s="3"/>
      <c r="E22" s="2"/>
    </row>
    <row r="23" spans="2:13" x14ac:dyDescent="0.2">
      <c r="E23" s="4"/>
    </row>
    <row r="24" spans="2:13" ht="20.25" x14ac:dyDescent="0.3">
      <c r="B24" s="3"/>
      <c r="E24" s="12" t="s">
        <v>40</v>
      </c>
      <c r="F24" s="6"/>
    </row>
    <row r="25" spans="2:13" x14ac:dyDescent="0.2">
      <c r="B25" s="3"/>
      <c r="D25" s="6"/>
      <c r="E25" s="4" t="s">
        <v>39</v>
      </c>
      <c r="F25" s="6"/>
    </row>
    <row r="26" spans="2:13" ht="5.25" customHeight="1" x14ac:dyDescent="0.2">
      <c r="B26" s="3"/>
      <c r="D26" s="6"/>
      <c r="F26" s="6"/>
    </row>
    <row r="27" spans="2:13" x14ac:dyDescent="0.2">
      <c r="B27" s="3"/>
      <c r="D27" s="6">
        <v>18000000</v>
      </c>
      <c r="E27" s="6">
        <v>30000000</v>
      </c>
      <c r="F27" s="6">
        <v>50000000</v>
      </c>
      <c r="G27" s="6">
        <v>75000000</v>
      </c>
    </row>
    <row r="28" spans="2:13" ht="6.75" customHeight="1" x14ac:dyDescent="0.2">
      <c r="C28" s="6"/>
    </row>
    <row r="29" spans="2:13" x14ac:dyDescent="0.2">
      <c r="B29" s="4" t="s">
        <v>15</v>
      </c>
      <c r="C29" s="6">
        <f>D13</f>
        <v>8000</v>
      </c>
      <c r="D29" s="2">
        <f>D$27*$J13</f>
        <v>614552.14331413957</v>
      </c>
      <c r="E29" s="2">
        <f>E$27*$J13</f>
        <v>1024253.5721902326</v>
      </c>
      <c r="F29" s="2">
        <f>F$27*$J13</f>
        <v>1707089.286983721</v>
      </c>
      <c r="G29" s="2">
        <f>G$27*$J13</f>
        <v>2560633.9304755814</v>
      </c>
    </row>
    <row r="30" spans="2:13" x14ac:dyDescent="0.2">
      <c r="B30" s="4" t="s">
        <v>3</v>
      </c>
      <c r="C30" s="6">
        <f>D15</f>
        <v>10318.618042226488</v>
      </c>
      <c r="D30" s="2">
        <f>D$27*$J15</f>
        <v>713533.32647838397</v>
      </c>
      <c r="E30" s="2">
        <f>E$27*$J15</f>
        <v>1189222.2107973066</v>
      </c>
      <c r="F30" s="2">
        <f>F$27*$J15</f>
        <v>1982037.0179955109</v>
      </c>
      <c r="G30" s="2">
        <f>G$27*$J15</f>
        <v>2973055.5269932663</v>
      </c>
    </row>
    <row r="31" spans="2:13" x14ac:dyDescent="0.2">
      <c r="B31" s="4" t="s">
        <v>5</v>
      </c>
      <c r="C31" s="6">
        <f>D17</f>
        <v>12000</v>
      </c>
      <c r="D31" s="2">
        <f>D$27*$J17</f>
        <v>761385.15674984013</v>
      </c>
      <c r="E31" s="2">
        <f>E$27*$J17</f>
        <v>1268975.2612497334</v>
      </c>
      <c r="F31" s="2">
        <f>F$27*$J17</f>
        <v>2114958.7687495556</v>
      </c>
      <c r="G31" s="2">
        <f>G$27*$J17</f>
        <v>3172438.1531243338</v>
      </c>
    </row>
    <row r="32" spans="2:13" x14ac:dyDescent="0.2">
      <c r="C32" s="6"/>
    </row>
    <row r="33" spans="3:3" x14ac:dyDescent="0.2">
      <c r="C33" s="6"/>
    </row>
  </sheetData>
  <phoneticPr fontId="0" type="noConversion"/>
  <printOptions horizontalCentered="1"/>
  <pageMargins left="0.25" right="0.25" top="1" bottom="0.5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Transport</vt:lpstr>
      <vt:lpstr>Terminal</vt:lpstr>
      <vt:lpstr>Sheet3</vt:lpstr>
      <vt:lpstr>Terminal!Print_Area</vt:lpstr>
      <vt:lpstr>Transport!Print_Area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2001-06-01T20:45:44Z</cp:lastPrinted>
  <dcterms:created xsi:type="dcterms:W3CDTF">2001-02-08T15:07:07Z</dcterms:created>
  <dcterms:modified xsi:type="dcterms:W3CDTF">2014-09-04T07:59:04Z</dcterms:modified>
</cp:coreProperties>
</file>