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370" yWindow="-135" windowWidth="9810" windowHeight="9135" tabRatio="786"/>
  </bookViews>
  <sheets>
    <sheet name="Reported" sheetId="1" r:id="rId1"/>
    <sheet name="Module3" sheetId="7" state="veryHidden" r:id="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152511" fullCalcOnLoad="1"/>
</workbook>
</file>

<file path=xl/calcChain.xml><?xml version="1.0" encoding="utf-8"?>
<calcChain xmlns="http://schemas.openxmlformats.org/spreadsheetml/2006/main">
  <c r="D2" i="1" l="1"/>
  <c r="D7" i="1"/>
  <c r="E7" i="1"/>
  <c r="F7" i="1"/>
  <c r="H7" i="1" s="1"/>
  <c r="G7" i="1"/>
  <c r="D8" i="1"/>
  <c r="E8" i="1"/>
  <c r="F8" i="1"/>
  <c r="G8" i="1"/>
  <c r="H8" i="1"/>
  <c r="D9" i="1"/>
  <c r="E9" i="1"/>
  <c r="H9" i="1" s="1"/>
  <c r="F9" i="1"/>
  <c r="G9" i="1"/>
  <c r="D10" i="1"/>
  <c r="E10" i="1"/>
  <c r="H10" i="1" s="1"/>
  <c r="F10" i="1"/>
  <c r="G10" i="1"/>
  <c r="D13" i="1"/>
  <c r="E13" i="1"/>
  <c r="H13" i="1" s="1"/>
  <c r="F13" i="1"/>
  <c r="G13" i="1"/>
  <c r="D14" i="1"/>
  <c r="E14" i="1"/>
  <c r="F14" i="1"/>
  <c r="G14" i="1"/>
  <c r="H14" i="1"/>
  <c r="H15" i="1"/>
  <c r="D16" i="1"/>
  <c r="E16" i="1"/>
  <c r="F16" i="1"/>
  <c r="H16" i="1" s="1"/>
  <c r="G16" i="1"/>
  <c r="D17" i="1"/>
  <c r="E17" i="1"/>
  <c r="H17" i="1" s="1"/>
  <c r="F17" i="1"/>
  <c r="G17" i="1"/>
  <c r="D18" i="1"/>
  <c r="E18" i="1"/>
  <c r="F18" i="1"/>
  <c r="G18" i="1"/>
  <c r="H18" i="1"/>
  <c r="D19" i="1"/>
  <c r="E19" i="1"/>
  <c r="F19" i="1"/>
  <c r="G19" i="1"/>
  <c r="H19" i="1"/>
  <c r="D20" i="1"/>
  <c r="E20" i="1"/>
  <c r="H20" i="1" s="1"/>
  <c r="F20" i="1"/>
  <c r="G20" i="1"/>
  <c r="D21" i="1"/>
  <c r="E21" i="1"/>
  <c r="F21" i="1"/>
  <c r="H21" i="1" s="1"/>
  <c r="G21" i="1"/>
  <c r="D22" i="1"/>
  <c r="E22" i="1"/>
  <c r="F22" i="1"/>
  <c r="G22" i="1"/>
  <c r="H22" i="1"/>
  <c r="D25" i="1"/>
  <c r="E25" i="1"/>
  <c r="H25" i="1" s="1"/>
  <c r="F25" i="1"/>
  <c r="G25" i="1"/>
  <c r="D26" i="1"/>
  <c r="E26" i="1"/>
  <c r="F26" i="1"/>
  <c r="H26" i="1" s="1"/>
  <c r="G26" i="1"/>
  <c r="D27" i="1"/>
  <c r="E27" i="1"/>
  <c r="H27" i="1" s="1"/>
  <c r="F27" i="1"/>
  <c r="G27" i="1"/>
  <c r="D30" i="1"/>
  <c r="E30" i="1"/>
  <c r="F30" i="1"/>
  <c r="G30" i="1"/>
  <c r="H30" i="1"/>
  <c r="D31" i="1"/>
  <c r="E31" i="1"/>
  <c r="F31" i="1"/>
  <c r="G31" i="1"/>
  <c r="H31" i="1"/>
  <c r="D32" i="1"/>
  <c r="E32" i="1"/>
  <c r="H32" i="1" s="1"/>
  <c r="F32" i="1"/>
  <c r="G32" i="1"/>
  <c r="D35" i="1"/>
  <c r="E35" i="1"/>
  <c r="F35" i="1"/>
  <c r="H35" i="1" s="1"/>
  <c r="G35" i="1"/>
  <c r="D36" i="1"/>
  <c r="E36" i="1"/>
  <c r="F36" i="1"/>
  <c r="G36" i="1"/>
  <c r="H36" i="1"/>
  <c r="D37" i="1"/>
  <c r="E37" i="1"/>
  <c r="H37" i="1" s="1"/>
  <c r="F37" i="1"/>
  <c r="G37" i="1"/>
  <c r="D38" i="1"/>
  <c r="E38" i="1"/>
  <c r="F38" i="1"/>
  <c r="H38" i="1" s="1"/>
  <c r="G38" i="1"/>
  <c r="H39" i="1"/>
  <c r="D40" i="1"/>
  <c r="E40" i="1"/>
  <c r="F40" i="1"/>
  <c r="G40" i="1"/>
  <c r="H40" i="1"/>
  <c r="D41" i="1"/>
  <c r="E41" i="1"/>
  <c r="H41" i="1" s="1"/>
  <c r="F41" i="1"/>
  <c r="G41" i="1"/>
  <c r="D42" i="1"/>
  <c r="E42" i="1"/>
  <c r="F42" i="1"/>
  <c r="H42" i="1" s="1"/>
  <c r="G42" i="1"/>
  <c r="D43" i="1"/>
  <c r="E43" i="1"/>
  <c r="H43" i="1" s="1"/>
  <c r="F43" i="1"/>
  <c r="G43" i="1"/>
  <c r="D44" i="1"/>
  <c r="E44" i="1"/>
  <c r="H44" i="1" s="1"/>
  <c r="M44" i="1"/>
  <c r="N44" i="1"/>
  <c r="D45" i="1"/>
  <c r="E45" i="1"/>
  <c r="F45" i="1"/>
  <c r="G45" i="1"/>
  <c r="H45" i="1"/>
  <c r="D48" i="1"/>
  <c r="E48" i="1"/>
  <c r="H48" i="1" s="1"/>
  <c r="G48" i="1"/>
  <c r="D49" i="1"/>
  <c r="E49" i="1"/>
  <c r="H49" i="1" s="1"/>
  <c r="F49" i="1"/>
  <c r="G49" i="1"/>
  <c r="D50" i="1"/>
  <c r="E50" i="1"/>
  <c r="H50" i="1" s="1"/>
  <c r="F50" i="1"/>
  <c r="G50" i="1"/>
  <c r="D51" i="1"/>
  <c r="E51" i="1"/>
  <c r="F51" i="1"/>
  <c r="G51" i="1"/>
  <c r="H51" i="1"/>
  <c r="D52" i="1"/>
  <c r="E52" i="1"/>
  <c r="F52" i="1"/>
  <c r="G52" i="1"/>
  <c r="H52" i="1"/>
  <c r="D53" i="1"/>
  <c r="E53" i="1"/>
  <c r="H53" i="1" s="1"/>
  <c r="F53" i="1"/>
  <c r="G53" i="1"/>
  <c r="D54" i="1"/>
  <c r="E54" i="1"/>
  <c r="F54" i="1"/>
  <c r="H54" i="1" s="1"/>
  <c r="G54" i="1"/>
  <c r="D55" i="1"/>
  <c r="H55" i="1" s="1"/>
  <c r="E55" i="1"/>
  <c r="F55" i="1"/>
  <c r="G55" i="1"/>
  <c r="D56" i="1"/>
  <c r="E56" i="1"/>
  <c r="H56" i="1" s="1"/>
  <c r="F56" i="1"/>
  <c r="G56" i="1"/>
  <c r="D57" i="1"/>
  <c r="E57" i="1"/>
  <c r="H57" i="1" s="1"/>
  <c r="F57" i="1"/>
  <c r="G57" i="1"/>
  <c r="M57" i="1"/>
  <c r="D58" i="1"/>
  <c r="H58" i="1" s="1"/>
  <c r="E58" i="1"/>
  <c r="F58" i="1"/>
  <c r="G58" i="1"/>
  <c r="D59" i="1"/>
  <c r="E59" i="1"/>
  <c r="H59" i="1" s="1"/>
  <c r="F59" i="1"/>
  <c r="G59" i="1"/>
  <c r="D60" i="1"/>
  <c r="E60" i="1"/>
  <c r="H60" i="1" s="1"/>
  <c r="F60" i="1"/>
  <c r="G60" i="1"/>
  <c r="D61" i="1"/>
  <c r="E61" i="1"/>
  <c r="H61" i="1" s="1"/>
  <c r="F61" i="1"/>
  <c r="G61" i="1"/>
  <c r="D62" i="1"/>
  <c r="E62" i="1"/>
  <c r="F62" i="1"/>
  <c r="G62" i="1"/>
  <c r="H62" i="1"/>
  <c r="D63" i="1"/>
  <c r="E63" i="1"/>
  <c r="F63" i="1"/>
  <c r="G63" i="1"/>
  <c r="H63" i="1"/>
  <c r="D64" i="1"/>
  <c r="E64" i="1"/>
  <c r="H64" i="1" s="1"/>
  <c r="F64" i="1"/>
  <c r="G64" i="1"/>
  <c r="D65" i="1"/>
  <c r="E65" i="1"/>
  <c r="F65" i="1"/>
  <c r="H65" i="1" s="1"/>
  <c r="G65" i="1"/>
  <c r="D66" i="1"/>
  <c r="E66" i="1"/>
  <c r="F66" i="1"/>
  <c r="G66" i="1"/>
  <c r="H66" i="1"/>
  <c r="D67" i="1"/>
  <c r="E67" i="1"/>
  <c r="H67" i="1" s="1"/>
  <c r="F67" i="1"/>
  <c r="G67" i="1"/>
  <c r="D70" i="1"/>
  <c r="E70" i="1"/>
  <c r="F70" i="1"/>
  <c r="G70" i="1"/>
  <c r="D71" i="1"/>
  <c r="E71" i="1"/>
  <c r="H71" i="1" s="1"/>
  <c r="F71" i="1"/>
  <c r="G71" i="1"/>
  <c r="D72" i="1"/>
  <c r="E72" i="1"/>
  <c r="F72" i="1"/>
  <c r="H72" i="1" s="1"/>
  <c r="G72" i="1"/>
  <c r="D73" i="1"/>
  <c r="E73" i="1"/>
  <c r="F73" i="1"/>
  <c r="G73" i="1"/>
  <c r="H73" i="1"/>
  <c r="D74" i="1"/>
  <c r="E74" i="1"/>
  <c r="H74" i="1" s="1"/>
  <c r="F74" i="1"/>
  <c r="G74" i="1"/>
  <c r="D75" i="1"/>
  <c r="E75" i="1"/>
  <c r="H75" i="1" s="1"/>
  <c r="F75" i="1"/>
  <c r="G75" i="1"/>
  <c r="D76" i="1"/>
  <c r="E76" i="1"/>
  <c r="H76" i="1" s="1"/>
  <c r="F76" i="1"/>
  <c r="G76" i="1"/>
  <c r="D77" i="1"/>
  <c r="E77" i="1"/>
  <c r="F77" i="1"/>
  <c r="G77" i="1"/>
  <c r="H77" i="1"/>
  <c r="D80" i="1"/>
  <c r="E80" i="1"/>
  <c r="F80" i="1"/>
  <c r="G80" i="1"/>
  <c r="H80" i="1"/>
  <c r="D81" i="1"/>
  <c r="E81" i="1"/>
  <c r="H81" i="1" s="1"/>
  <c r="F81" i="1"/>
  <c r="G81" i="1"/>
  <c r="D82" i="1"/>
  <c r="E82" i="1"/>
  <c r="F82" i="1"/>
  <c r="H82" i="1" s="1"/>
  <c r="G82" i="1"/>
  <c r="D83" i="1"/>
  <c r="E83" i="1"/>
  <c r="F83" i="1"/>
  <c r="G83" i="1"/>
  <c r="H83" i="1"/>
  <c r="D86" i="1"/>
  <c r="E86" i="1"/>
  <c r="H86" i="1" s="1"/>
  <c r="F86" i="1"/>
  <c r="G86" i="1"/>
  <c r="H87" i="1"/>
  <c r="D88" i="1"/>
  <c r="E88" i="1"/>
  <c r="F88" i="1"/>
  <c r="G88" i="1"/>
  <c r="H88" i="1"/>
  <c r="D89" i="1"/>
  <c r="H89" i="1" s="1"/>
  <c r="E89" i="1"/>
  <c r="F89" i="1"/>
  <c r="G89" i="1"/>
  <c r="D90" i="1"/>
  <c r="E90" i="1"/>
  <c r="H90" i="1" s="1"/>
  <c r="F90" i="1"/>
  <c r="G90" i="1"/>
  <c r="D91" i="1"/>
  <c r="E91" i="1"/>
  <c r="F91" i="1"/>
  <c r="H91" i="1" s="1"/>
  <c r="G91" i="1"/>
  <c r="H94" i="1"/>
  <c r="D95" i="1"/>
  <c r="E95" i="1"/>
  <c r="F95" i="1"/>
  <c r="G95" i="1"/>
  <c r="H95" i="1"/>
  <c r="D96" i="1"/>
  <c r="E96" i="1"/>
  <c r="H96" i="1" s="1"/>
  <c r="F96" i="1"/>
  <c r="G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H103" i="1" s="1"/>
  <c r="F103" i="1"/>
  <c r="G103" i="1"/>
  <c r="D104" i="1"/>
  <c r="E104" i="1"/>
  <c r="F104" i="1"/>
  <c r="G104" i="1"/>
  <c r="H104" i="1"/>
  <c r="D105" i="1"/>
  <c r="H105" i="1" s="1"/>
  <c r="E105" i="1"/>
  <c r="F105" i="1"/>
  <c r="G105" i="1"/>
  <c r="D108" i="1"/>
  <c r="E108" i="1"/>
  <c r="H108" i="1" s="1"/>
  <c r="F108" i="1"/>
  <c r="G108" i="1"/>
  <c r="D109" i="1"/>
  <c r="E109" i="1"/>
  <c r="F109" i="1"/>
  <c r="H109" i="1" s="1"/>
  <c r="G109" i="1"/>
  <c r="D110" i="1"/>
  <c r="E110" i="1"/>
  <c r="H110" i="1" s="1"/>
  <c r="F110" i="1"/>
  <c r="G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H116" i="1" s="1"/>
  <c r="G116" i="1"/>
  <c r="D117" i="1"/>
  <c r="E117" i="1"/>
  <c r="H117" i="1" s="1"/>
  <c r="F117" i="1"/>
  <c r="G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H120" i="1" s="1"/>
  <c r="F120" i="1"/>
  <c r="G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H123" i="1" s="1"/>
  <c r="F123" i="1"/>
  <c r="G123" i="1"/>
  <c r="D124" i="1"/>
  <c r="E124" i="1"/>
  <c r="F124" i="1"/>
  <c r="H124" i="1" s="1"/>
  <c r="G124" i="1"/>
  <c r="D125" i="1"/>
  <c r="E125" i="1"/>
  <c r="H125" i="1" s="1"/>
  <c r="F125" i="1"/>
  <c r="G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H128" i="1" s="1"/>
  <c r="F128" i="1"/>
  <c r="G128" i="1"/>
  <c r="D129" i="1"/>
  <c r="E129" i="1"/>
  <c r="F129" i="1"/>
  <c r="G129" i="1"/>
  <c r="H129" i="1"/>
  <c r="D130" i="1"/>
  <c r="H130" i="1" s="1"/>
  <c r="E130" i="1"/>
  <c r="F130" i="1"/>
  <c r="G130" i="1"/>
  <c r="H134" i="1"/>
  <c r="D135" i="1"/>
  <c r="E135" i="1"/>
  <c r="H135" i="1" s="1"/>
  <c r="F135" i="1"/>
  <c r="G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H138" i="1" s="1"/>
  <c r="F138" i="1"/>
  <c r="G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H144" i="1" s="1"/>
  <c r="F144" i="1"/>
  <c r="G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H147" i="1" s="1"/>
  <c r="F147" i="1"/>
  <c r="G147" i="1"/>
  <c r="D148" i="1"/>
  <c r="E148" i="1"/>
  <c r="F148" i="1"/>
  <c r="G148" i="1"/>
  <c r="H148" i="1"/>
  <c r="D149" i="1"/>
  <c r="H149" i="1" s="1"/>
  <c r="E149" i="1"/>
  <c r="F149" i="1"/>
  <c r="G149" i="1"/>
  <c r="D150" i="1"/>
  <c r="E150" i="1"/>
  <c r="H150" i="1" s="1"/>
  <c r="F150" i="1"/>
  <c r="G150" i="1"/>
  <c r="D151" i="1"/>
  <c r="E151" i="1"/>
  <c r="F151" i="1"/>
  <c r="H151" i="1" s="1"/>
  <c r="G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<sst xmlns="http://schemas.openxmlformats.org/spreadsheetml/2006/main" count="391" uniqueCount="187">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</sst>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</row>
        <row r="6">
          <cell r="B6" t="str">
            <v>Texas E. ETX</v>
          </cell>
          <cell r="C6">
            <v>3.03</v>
          </cell>
          <cell r="D6">
            <v>17000</v>
          </cell>
          <cell r="E6">
            <v>2.98</v>
          </cell>
          <cell r="F6">
            <v>3.05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2.98</v>
          </cell>
          <cell r="D16">
            <v>375000</v>
          </cell>
          <cell r="E16">
            <v>2.9674999999999998</v>
          </cell>
          <cell r="F16">
            <v>3.0474999999999999</v>
          </cell>
          <cell r="G16" t="str">
            <v xml:space="preserve"> </v>
          </cell>
        </row>
        <row r="17">
          <cell r="B17" t="str">
            <v>Texas E. STX</v>
          </cell>
          <cell r="C17">
            <v>2.9750000000000001</v>
          </cell>
          <cell r="D17">
            <v>105000</v>
          </cell>
          <cell r="E17">
            <v>2.9350000000000001</v>
          </cell>
          <cell r="F17">
            <v>3</v>
          </cell>
          <cell r="G17" t="str">
            <v xml:space="preserve"> </v>
          </cell>
        </row>
        <row r="18">
          <cell r="B18" t="str">
            <v>Transco, St 30</v>
          </cell>
          <cell r="C18">
            <v>2.9</v>
          </cell>
          <cell r="D18">
            <v>10000</v>
          </cell>
          <cell r="E18">
            <v>2.9</v>
          </cell>
          <cell r="F18">
            <v>2.9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3.0369999999999999</v>
          </cell>
          <cell r="D21">
            <v>425000</v>
          </cell>
          <cell r="E21">
            <v>3.0049999999999999</v>
          </cell>
          <cell r="F21">
            <v>3.09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3.1</v>
          </cell>
          <cell r="D22">
            <v>10000</v>
          </cell>
          <cell r="E22">
            <v>3.1</v>
          </cell>
          <cell r="F22">
            <v>3.1</v>
          </cell>
          <cell r="G22" t="str">
            <v xml:space="preserve"> </v>
          </cell>
        </row>
        <row r="23">
          <cell r="B23" t="str">
            <v>FGT Z1</v>
          </cell>
          <cell r="C23">
            <v>3.02</v>
          </cell>
          <cell r="D23">
            <v>10000</v>
          </cell>
          <cell r="E23">
            <v>3.02</v>
          </cell>
          <cell r="F23">
            <v>3.02</v>
          </cell>
          <cell r="G23" t="str">
            <v xml:space="preserve"> </v>
          </cell>
        </row>
        <row r="24">
          <cell r="B24" t="str">
            <v>FGT Z2</v>
          </cell>
          <cell r="C24">
            <v>3.0474999999999999</v>
          </cell>
          <cell r="D24">
            <v>180000</v>
          </cell>
          <cell r="E24">
            <v>3.0274999999999999</v>
          </cell>
          <cell r="F24">
            <v>3.0625</v>
          </cell>
        </row>
        <row r="25">
          <cell r="B25" t="str">
            <v>FGT Z3</v>
          </cell>
          <cell r="C25">
            <v>3.02</v>
          </cell>
          <cell r="D25">
            <v>10000</v>
          </cell>
          <cell r="E25">
            <v>3.02</v>
          </cell>
          <cell r="F25">
            <v>3.02</v>
          </cell>
          <cell r="G25" t="str">
            <v xml:space="preserve"> </v>
          </cell>
        </row>
        <row r="26">
          <cell r="B26" t="str">
            <v>Henry Hub</v>
          </cell>
          <cell r="C26">
            <v>3.0550000000000002</v>
          </cell>
          <cell r="D26">
            <v>1800000</v>
          </cell>
          <cell r="E26">
            <v>3</v>
          </cell>
          <cell r="F26">
            <v>3.11</v>
          </cell>
          <cell r="G26" t="str">
            <v xml:space="preserve"> </v>
          </cell>
        </row>
        <row r="27">
          <cell r="B27" t="str">
            <v>Koch (Zone 2)</v>
          </cell>
          <cell r="C27">
            <v>2.8650000000000002</v>
          </cell>
          <cell r="D27">
            <v>10000</v>
          </cell>
          <cell r="E27">
            <v>2.8650000000000002</v>
          </cell>
          <cell r="F27">
            <v>2.8650000000000002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3.0550000000000002</v>
          </cell>
          <cell r="D29">
            <v>320000</v>
          </cell>
          <cell r="E29">
            <v>3.0274999999999999</v>
          </cell>
          <cell r="F29">
            <v>3.09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3.05</v>
          </cell>
          <cell r="D30">
            <v>585000</v>
          </cell>
          <cell r="E30">
            <v>3.0125000000000002</v>
          </cell>
          <cell r="F30">
            <v>3.1974999999999998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3.02</v>
          </cell>
          <cell r="D31">
            <v>370000</v>
          </cell>
          <cell r="E31">
            <v>2.9775</v>
          </cell>
          <cell r="F31">
            <v>3.06</v>
          </cell>
          <cell r="G31" t="str">
            <v xml:space="preserve"> </v>
          </cell>
        </row>
        <row r="32">
          <cell r="B32" t="str">
            <v>Texas E. WLA</v>
          </cell>
          <cell r="C32">
            <v>3.0150000000000001</v>
          </cell>
          <cell r="D32">
            <v>85000</v>
          </cell>
          <cell r="E32">
            <v>2.98</v>
          </cell>
          <cell r="F32">
            <v>3.06</v>
          </cell>
          <cell r="G32" t="str">
            <v xml:space="preserve"> </v>
          </cell>
        </row>
        <row r="33">
          <cell r="B33" t="str">
            <v>Texas E. ELA</v>
          </cell>
          <cell r="C33">
            <v>3.0350000000000001</v>
          </cell>
          <cell r="D33">
            <v>105000</v>
          </cell>
          <cell r="E33">
            <v>3</v>
          </cell>
          <cell r="F33">
            <v>3.07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3.03</v>
          </cell>
          <cell r="D34">
            <v>240000</v>
          </cell>
          <cell r="E34">
            <v>3.0049999999999999</v>
          </cell>
          <cell r="F34">
            <v>3.05</v>
          </cell>
          <cell r="G34" t="str">
            <v xml:space="preserve"> </v>
          </cell>
        </row>
        <row r="35">
          <cell r="B35" t="str">
            <v>Transco, St. 45</v>
          </cell>
          <cell r="C35">
            <v>2.9449999999999998</v>
          </cell>
          <cell r="D35">
            <v>10000</v>
          </cell>
          <cell r="E35">
            <v>2.9449999999999998</v>
          </cell>
          <cell r="F35">
            <v>2.9449999999999998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3.09</v>
          </cell>
          <cell r="D36">
            <v>230000</v>
          </cell>
          <cell r="E36">
            <v>3.0449999999999999</v>
          </cell>
          <cell r="F36">
            <v>3.145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2.96</v>
          </cell>
          <cell r="D39">
            <v>10000</v>
          </cell>
          <cell r="E39">
            <v>2.96</v>
          </cell>
          <cell r="F39">
            <v>2.96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3.09</v>
          </cell>
          <cell r="D42">
            <v>15000</v>
          </cell>
          <cell r="E42">
            <v>3.09</v>
          </cell>
          <cell r="F42">
            <v>3.09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3.5975000000000001</v>
          </cell>
          <cell r="D45">
            <v>10000</v>
          </cell>
          <cell r="E45">
            <v>3.5975000000000001</v>
          </cell>
          <cell r="F45">
            <v>3.5975000000000001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2.7</v>
          </cell>
          <cell r="D5">
            <v>727500</v>
          </cell>
          <cell r="E5">
            <v>2.66</v>
          </cell>
          <cell r="F5">
            <v>2.85</v>
          </cell>
          <cell r="G5">
            <v>2.67</v>
          </cell>
          <cell r="H5">
            <v>2.7250000000000001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2.5449999999999999</v>
          </cell>
          <cell r="D9">
            <v>232000</v>
          </cell>
          <cell r="E9">
            <v>2.46</v>
          </cell>
          <cell r="F9">
            <v>2.62</v>
          </cell>
          <cell r="G9">
            <v>2.5</v>
          </cell>
          <cell r="H9">
            <v>2.6</v>
          </cell>
        </row>
        <row r="10">
          <cell r="B10" t="str">
            <v>El Paso, Bondad</v>
          </cell>
          <cell r="C10">
            <v>2.5</v>
          </cell>
          <cell r="D10">
            <v>15000</v>
          </cell>
          <cell r="E10">
            <v>2.4500000000000002</v>
          </cell>
          <cell r="F10">
            <v>2.5499999999999998</v>
          </cell>
          <cell r="G10">
            <v>2.4500000000000002</v>
          </cell>
          <cell r="H10">
            <v>2.5499999999999998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2.38</v>
          </cell>
          <cell r="D17">
            <v>72000</v>
          </cell>
          <cell r="E17">
            <v>2.35</v>
          </cell>
          <cell r="F17">
            <v>2.41</v>
          </cell>
          <cell r="G17">
            <v>2.35</v>
          </cell>
          <cell r="H17">
            <v>2.41</v>
          </cell>
        </row>
        <row r="18">
          <cell r="B18" t="str">
            <v>Questar</v>
          </cell>
          <cell r="C18">
            <v>2.33</v>
          </cell>
          <cell r="D18">
            <v>20000</v>
          </cell>
          <cell r="E18">
            <v>2.2999999999999998</v>
          </cell>
          <cell r="F18">
            <v>2.38</v>
          </cell>
          <cell r="G18">
            <v>2.2999999999999998</v>
          </cell>
          <cell r="H18">
            <v>2.38</v>
          </cell>
        </row>
        <row r="19">
          <cell r="B19" t="str">
            <v>Opal/Kern River</v>
          </cell>
          <cell r="C19">
            <v>2.44</v>
          </cell>
          <cell r="D19">
            <v>419000</v>
          </cell>
          <cell r="E19">
            <v>2.38</v>
          </cell>
          <cell r="F19">
            <v>2.5499999999999998</v>
          </cell>
          <cell r="G19">
            <v>2.4</v>
          </cell>
          <cell r="H19">
            <v>2.5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2.44</v>
          </cell>
          <cell r="D20">
            <v>24000</v>
          </cell>
          <cell r="E20">
            <v>2.4</v>
          </cell>
          <cell r="F20">
            <v>2.5499999999999998</v>
          </cell>
          <cell r="G20">
            <v>2.4</v>
          </cell>
          <cell r="H20">
            <v>2.5499999999999998</v>
          </cell>
        </row>
        <row r="21">
          <cell r="B21" t="str">
            <v>NW, Stanfield</v>
          </cell>
          <cell r="C21">
            <v>2.605</v>
          </cell>
          <cell r="D21">
            <v>100000</v>
          </cell>
          <cell r="E21">
            <v>2.57</v>
          </cell>
          <cell r="F21">
            <v>2.68</v>
          </cell>
          <cell r="G21">
            <v>2.58</v>
          </cell>
          <cell r="H21">
            <v>2.62</v>
          </cell>
        </row>
        <row r="22">
          <cell r="B22" t="str">
            <v>South of Green River</v>
          </cell>
          <cell r="C22">
            <v>2.4500000000000002</v>
          </cell>
          <cell r="D22">
            <v>52000</v>
          </cell>
          <cell r="E22">
            <v>2.4</v>
          </cell>
          <cell r="F22">
            <v>2.4700000000000002</v>
          </cell>
          <cell r="G22">
            <v>2.4</v>
          </cell>
          <cell r="H22">
            <v>2.4700000000000002</v>
          </cell>
        </row>
        <row r="23">
          <cell r="B23" t="str">
            <v>Cheyenne Hub</v>
          </cell>
          <cell r="C23">
            <v>2.4350000000000001</v>
          </cell>
          <cell r="D23">
            <v>32500</v>
          </cell>
          <cell r="E23">
            <v>2.41</v>
          </cell>
          <cell r="F23">
            <v>2.48</v>
          </cell>
          <cell r="G23">
            <v>2.41</v>
          </cell>
          <cell r="H23">
            <v>2.46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2.59</v>
          </cell>
          <cell r="D25">
            <v>10000</v>
          </cell>
          <cell r="E25">
            <v>2.59</v>
          </cell>
          <cell r="F25">
            <v>2.59</v>
          </cell>
          <cell r="G25">
            <v>2.59</v>
          </cell>
          <cell r="H25">
            <v>2.59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2.83</v>
          </cell>
          <cell r="D30">
            <v>490000</v>
          </cell>
          <cell r="E30">
            <v>2.75</v>
          </cell>
          <cell r="F30">
            <v>2.89</v>
          </cell>
          <cell r="G30">
            <v>2.78</v>
          </cell>
          <cell r="H30">
            <v>2.86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2.6349999999999998</v>
          </cell>
          <cell r="D32">
            <v>85000</v>
          </cell>
          <cell r="E32">
            <v>2.59</v>
          </cell>
          <cell r="F32">
            <v>2.69</v>
          </cell>
          <cell r="G32">
            <v>2.59</v>
          </cell>
          <cell r="H32">
            <v>2.69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2.66</v>
          </cell>
          <cell r="D34">
            <v>369000</v>
          </cell>
          <cell r="E34">
            <v>2.59</v>
          </cell>
          <cell r="F34">
            <v>2.75</v>
          </cell>
          <cell r="G34">
            <v>2.6</v>
          </cell>
          <cell r="H34">
            <v>2.7</v>
          </cell>
          <cell r="I34" t="str">
            <v xml:space="preserve"> </v>
          </cell>
        </row>
        <row r="35">
          <cell r="B35" t="str">
            <v>PGE/Citygate</v>
          </cell>
          <cell r="C35">
            <v>2.74</v>
          </cell>
          <cell r="D35">
            <v>733000</v>
          </cell>
          <cell r="E35">
            <v>2.61</v>
          </cell>
          <cell r="F35">
            <v>2.855</v>
          </cell>
          <cell r="G35">
            <v>2.7</v>
          </cell>
          <cell r="H35">
            <v>2.8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2.8</v>
          </cell>
          <cell r="D4">
            <v>334804</v>
          </cell>
          <cell r="E4">
            <v>2.72</v>
          </cell>
          <cell r="F4">
            <v>2.98</v>
          </cell>
          <cell r="G4">
            <v>2.72</v>
          </cell>
          <cell r="H4">
            <v>2.98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2.9449999999999998</v>
          </cell>
          <cell r="D8">
            <v>89500</v>
          </cell>
          <cell r="E8">
            <v>2.91</v>
          </cell>
          <cell r="F8">
            <v>3.0125000000000002</v>
          </cell>
          <cell r="G8">
            <v>2.91</v>
          </cell>
          <cell r="H8">
            <v>3.0125000000000002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2.9249999999999998</v>
          </cell>
          <cell r="D18">
            <v>276000</v>
          </cell>
          <cell r="E18">
            <v>2.9</v>
          </cell>
          <cell r="F18">
            <v>2.9449999999999998</v>
          </cell>
          <cell r="G18">
            <v>2.9</v>
          </cell>
          <cell r="H18">
            <v>2.9449999999999998</v>
          </cell>
        </row>
        <row r="19">
          <cell r="B19" t="str">
            <v>Ship Channel</v>
          </cell>
          <cell r="C19">
            <v>2.9550000000000001</v>
          </cell>
          <cell r="D19">
            <v>263000</v>
          </cell>
          <cell r="E19">
            <v>2.94</v>
          </cell>
          <cell r="F19">
            <v>2.98</v>
          </cell>
          <cell r="G19">
            <v>2.94</v>
          </cell>
          <cell r="H19">
            <v>2.98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  <row r="38">
          <cell r="F38" t="str">
            <v>n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3.4039999999999999</v>
          </cell>
          <cell r="D7">
            <v>505000</v>
          </cell>
          <cell r="E7">
            <v>3.3725000000000001</v>
          </cell>
          <cell r="F7">
            <v>3.45</v>
          </cell>
        </row>
        <row r="8">
          <cell r="B8" t="str">
            <v>Columbia, App. pool (EGM Pooling Pt)</v>
          </cell>
          <cell r="C8">
            <v>3.4340000000000002</v>
          </cell>
          <cell r="D8">
            <v>885000</v>
          </cell>
          <cell r="E8">
            <v>3.41</v>
          </cell>
          <cell r="F8">
            <v>3.5350000000000001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3.4510000000000001</v>
          </cell>
          <cell r="D17">
            <v>12500</v>
          </cell>
          <cell r="E17">
            <v>3.4449999999999998</v>
          </cell>
          <cell r="F17">
            <v>3.46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3.444</v>
          </cell>
          <cell r="D25">
            <v>439000</v>
          </cell>
          <cell r="E25">
            <v>3.38</v>
          </cell>
          <cell r="F25">
            <v>3.4950000000000001</v>
          </cell>
        </row>
        <row r="26">
          <cell r="B26" t="str">
            <v xml:space="preserve"> Transco, Zone 6 (non-NY)</v>
          </cell>
          <cell r="C26">
            <v>3.4830000000000001</v>
          </cell>
          <cell r="D26">
            <v>197000</v>
          </cell>
          <cell r="E26">
            <v>3.39</v>
          </cell>
          <cell r="F26">
            <v>3.63</v>
          </cell>
        </row>
        <row r="27">
          <cell r="B27" t="str">
            <v xml:space="preserve"> Transco, Zone 6 (NY)</v>
          </cell>
          <cell r="C27">
            <v>3.5470000000000002</v>
          </cell>
          <cell r="D27">
            <v>617000</v>
          </cell>
          <cell r="E27">
            <v>3.41</v>
          </cell>
          <cell r="F27">
            <v>3.64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B15" sqref="B15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41887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2.7</v>
      </c>
      <c r="E7" s="19">
        <f>IF(VLOOKUP($C7,[3]West!$B$2:$K$200,3,FALSE)="","",VLOOKUP($C7,[3]West!$B$2:$K$200,3,FALSE))</f>
        <v>727500</v>
      </c>
      <c r="F7" s="32">
        <f>IF(VLOOKUP($C7,[3]West!$B$2:$K$200,4,FALSE)="","",VLOOKUP($C7,[3]West!$B$2:$K$200,4,FALSE))</f>
        <v>2.66</v>
      </c>
      <c r="G7" s="32">
        <f>IF(VLOOKUP($C7,[3]West!$B$2:$K$200,5,FALSE)="","",VLOOKUP($C7,[3]West!$B$2:$K$200,5,FALSE))</f>
        <v>2.85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2.8</v>
      </c>
      <c r="E9" s="19">
        <f>[4]Texas!D4</f>
        <v>334804</v>
      </c>
      <c r="F9" s="32">
        <f>[4]Texas!E4</f>
        <v>2.72</v>
      </c>
      <c r="G9" s="32">
        <f>[4]Texas!F4</f>
        <v>2.98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2.9449999999999998</v>
      </c>
      <c r="E13" s="19">
        <f>IF(VLOOKUP($C13,[4]Texas!$B$2:$K$200,3,FALSE)="","",VLOOKUP($C13,[4]Texas!$B$2:$K$200,3,FALSE))</f>
        <v>89500</v>
      </c>
      <c r="F13" s="32">
        <f>IF(VLOOKUP($C13,[4]Texas!$B$2:$K$200,4,FALSE)="","",VLOOKUP($C13,[4]Texas!$B$2:$K$200,4,FALSE))</f>
        <v>2.91</v>
      </c>
      <c r="G13" s="32">
        <f>IF(VLOOKUP($C13,[4]Texas!$B$2:$K$200,5,FALSE)="","",VLOOKUP($C13,[4]Texas!$B$2:$K$200,5,FALSE))</f>
        <v>3.0125000000000002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 t="str">
        <f>IF(VLOOKUP($C14,[2]Southeast!$B$2:$K$200,2,FALSE)="","",VLOOKUP($C14,[2]Southeast!$B$2:$K$200,2,FALSE))</f>
        <v/>
      </c>
      <c r="E14" s="19" t="str">
        <f>IF(VLOOKUP($C14,[2]Southeast!$B$2:$K$200,3,FALSE)="","",VLOOKUP($C14,[2]Southeast!$B$2:$K$200,3,FALSE))</f>
        <v/>
      </c>
      <c r="F14" s="32" t="str">
        <f>IF(VLOOKUP($C14,[2]Southeast!$B$2:$K$200,4,FALSE)="","",VLOOKUP($C14,[2]Southeast!$B$2:$K$200,4,FALSE))</f>
        <v/>
      </c>
      <c r="G14" s="32" t="str">
        <f>IF(VLOOKUP($C14,[2]Southeast!$B$2:$K$200,5,FALSE)="","",VLOOKUP($C14,[2]Southeast!$B$2:$K$200,5,FALSE))</f>
        <v/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3.03</v>
      </c>
      <c r="E21" s="19">
        <f>IF(VLOOKUP($C21,[2]Southeast!$B$2:$K$200,3,FALSE)="","",VLOOKUP($C21,[2]Southeast!$B$2:$K$200,3,FALSE))</f>
        <v>17000</v>
      </c>
      <c r="F21" s="32">
        <f>IF(VLOOKUP($C21,[2]Southeast!$B$2:$K$200,4,FALSE)="","",VLOOKUP($C21,[2]Southeast!$B$2:$K$200,4,FALSE))</f>
        <v>2.98</v>
      </c>
      <c r="G21" s="32">
        <f>IF(VLOOKUP($C21,[2]Southeast!$B$2:$K$200,5,FALSE)="","",VLOOKUP($C21,[2]Southeast!$B$2:$K$200,5,FALSE))</f>
        <v>3.05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2.9550000000000001</v>
      </c>
      <c r="E25" s="19">
        <f>IF(VLOOKUP($C25,[4]Texas!$B$2:$K$200,3,FALSE)="","",VLOOKUP($C25,[4]Texas!$B$2:$K$200,3,FALSE))</f>
        <v>263000</v>
      </c>
      <c r="F25" s="32">
        <f>IF(VLOOKUP($C25,[4]Texas!$B$2:$K$200,4,FALSE)="","",VLOOKUP($C25,[4]Texas!$B$2:$K$200,4,FALSE))</f>
        <v>2.94</v>
      </c>
      <c r="G25" s="32">
        <f>IF(VLOOKUP($C25,[4]Texas!$B$2:$K$200,5,FALSE)="","",VLOOKUP($C25,[4]Texas!$B$2:$K$200,5,FALSE))</f>
        <v>2.98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2.9249999999999998</v>
      </c>
      <c r="E26" s="19">
        <f>IF(VLOOKUP($C26,[4]Texas!$B$2:$K$200,3,FALSE)="","",VLOOKUP($C26,[4]Texas!$B$2:$K$200,3,FALSE))</f>
        <v>276000</v>
      </c>
      <c r="F26" s="32">
        <f>IF(VLOOKUP($C26,[4]Texas!$B$2:$K$200,4,FALSE)="","",VLOOKUP($C26,[4]Texas!$B$2:$K$200,4,FALSE))</f>
        <v>2.9</v>
      </c>
      <c r="G26" s="32">
        <f>[4]Texas!$F$18</f>
        <v>2.9449999999999998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 t="str">
        <f>IF(VLOOKUP($C38,[2]Southeast!$B$2:$K$200,2,FALSE)="","",VLOOKUP($C38,[2]Southeast!$B$2:$K$200,2,FALSE))</f>
        <v/>
      </c>
      <c r="E38" s="19" t="str">
        <f>IF(VLOOKUP($C38,[2]Southeast!$B$2:$K$200,3,FALSE)="","",VLOOKUP($C38,[2]Southeast!$B$2:$K$200,3,FALSE))</f>
        <v/>
      </c>
      <c r="F38" s="32" t="str">
        <f>IF(VLOOKUP($C38,[2]Southeast!$B$2:$K$200,4,FALSE)="","",VLOOKUP($C38,[2]Southeast!$B$2:$K$200,4,FALSE))</f>
        <v/>
      </c>
      <c r="G38" s="32" t="str">
        <f>IF(VLOOKUP($C38,[2]Southeast!$B$2:$K$200,5,FALSE)="","",VLOOKUP($C38,[2]Southeast!$B$2:$K$200,5,FALSE))</f>
        <v/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2.98</v>
      </c>
      <c r="E41" s="19">
        <f>IF(VLOOKUP($C41,[2]Southeast!$B$2:$K$200,3,FALSE)="","",VLOOKUP($C41,[2]Southeast!$B$2:$K$200,3,FALSE))</f>
        <v>375000</v>
      </c>
      <c r="F41" s="32">
        <f>IF(VLOOKUP($C41,[2]Southeast!$B$2:$K$200,4,FALSE)="","",VLOOKUP($C41,[2]Southeast!$B$2:$K$200,4,FALSE))</f>
        <v>2.9674999999999998</v>
      </c>
      <c r="G41" s="32">
        <f>IF(VLOOKUP($C41,[2]Southeast!$B$2:$K$200,5,FALSE)="","",VLOOKUP($C41,[2]Southeast!$B$2:$K$200,5,FALSE))</f>
        <v>3.0474999999999999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2.9750000000000001</v>
      </c>
      <c r="E42" s="19">
        <f>IF(VLOOKUP($C42,[2]Southeast!$B$2:$K$200,3,FALSE)="","",VLOOKUP($C42,[2]Southeast!$B$2:$K$200,3,FALSE))</f>
        <v>105000</v>
      </c>
      <c r="F42" s="32">
        <f>IF(VLOOKUP($C42,[2]Southeast!$B$2:$K$200,4,FALSE)="","",VLOOKUP($C42,[2]Southeast!$B$2:$K$200,4,FALSE))</f>
        <v>2.9350000000000001</v>
      </c>
      <c r="G42" s="32">
        <f>IF(VLOOKUP($C42,[2]Southeast!$B$2:$K$200,5,FALSE)="","",VLOOKUP($C42,[2]Southeast!$B$2:$K$200,5,FALSE))</f>
        <v>3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2.9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2.9</v>
      </c>
      <c r="G43" s="32">
        <f>IF(VLOOKUP($C43,[2]Southeast!$B$2:$K$200,5,FALSE)="","",VLOOKUP($C43,[2]Southeast!$B$2:$K$200,5,FALSE))</f>
        <v>2.9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3.0369999999999999</v>
      </c>
      <c r="E49" s="19">
        <f>IF(VLOOKUP($C49,[2]Southeast!$B$2:$K$200,3,FALSE)="","",VLOOKUP($C49,[2]Southeast!$B$2:$K$200,3,FALSE))</f>
        <v>425000</v>
      </c>
      <c r="F49" s="32">
        <f>IF(VLOOKUP($C49,[2]Southeast!$B$2:$K$200,4,FALSE)="","",VLOOKUP($C49,[2]Southeast!$B$2:$K$200,4,FALSE))</f>
        <v>3.0049999999999999</v>
      </c>
      <c r="G49" s="32">
        <f>IF(VLOOKUP($C49,[2]Southeast!$B$2:$K$200,5,FALSE)="","",VLOOKUP($C49,[2]Southeast!$B$2:$K$200,5,FALSE))</f>
        <v>3.09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3.1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3.1</v>
      </c>
      <c r="G50" s="32">
        <f>IF(VLOOKUP($C50,[2]Southeast!$B$2:$K$200,5,FALSE)="","",VLOOKUP($C50,[2]Southeast!$B$2:$K$200,5,FALSE))</f>
        <v>3.1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3.02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3.02</v>
      </c>
      <c r="G51" s="32">
        <f>IF(VLOOKUP($C51,[2]Southeast!$B$2:$K$200,5,FALSE)="","",VLOOKUP($C51,[2]Southeast!$B$2:$K$200,5,FALSE))</f>
        <v>3.02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3.0474999999999999</v>
      </c>
      <c r="E52" s="19">
        <f>IF(VLOOKUP($C52,[2]Southeast!$B$2:$K$200,3,FALSE)="","",VLOOKUP($C52,[2]Southeast!$B$2:$K$200,3,FALSE))</f>
        <v>180000</v>
      </c>
      <c r="F52" s="32">
        <f>IF(VLOOKUP($C52,[2]Southeast!$B$2:$K$200,4,FALSE)="","",VLOOKUP($C52,[2]Southeast!$B$2:$K$200,4,FALSE))</f>
        <v>3.0274999999999999</v>
      </c>
      <c r="G52" s="32">
        <f>IF(VLOOKUP($C52,[2]Southeast!$B$2:$K$200,5,FALSE)="","",VLOOKUP($C52,[2]Southeast!$B$2:$K$200,5,FALSE))</f>
        <v>3.0625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3.02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3.02</v>
      </c>
      <c r="G53" s="32">
        <f>IF(VLOOKUP($C53,[2]Southeast!$B$2:$K$200,5,FALSE)="","",VLOOKUP($C53,[2]Southeast!$B$2:$K$200,5,FALSE))</f>
        <v>3.02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3.0550000000000002</v>
      </c>
      <c r="E54" s="19">
        <f>IF(VLOOKUP($C54,[2]Southeast!$B$2:$K$200,3,FALSE)="","",VLOOKUP($C54,[2]Southeast!$B$2:$K$200,3,FALSE))</f>
        <v>1800000</v>
      </c>
      <c r="F54" s="32">
        <f>IF(VLOOKUP($C54,[2]Southeast!$B$2:$K$200,4,FALSE)="","",VLOOKUP($C54,[2]Southeast!$B$2:$K$200,4,FALSE))</f>
        <v>3</v>
      </c>
      <c r="G54" s="32">
        <f>IF(VLOOKUP($C54,[2]Southeast!$B$2:$K$200,5,FALSE)="","",VLOOKUP($C54,[2]Southeast!$B$2:$K$200,5,FALSE))</f>
        <v>3.11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2.8650000000000002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2.8650000000000002</v>
      </c>
      <c r="G55" s="32">
        <f>IF(VLOOKUP($C55,[2]Southeast!$B$2:$K$200,5,FALSE)="","",VLOOKUP($C55,[2]Southeast!$B$2:$K$200,5,FALSE))</f>
        <v>2.8650000000000002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3.0550000000000002</v>
      </c>
      <c r="E58" s="19">
        <f>IF(VLOOKUP($C58,[2]Southeast!$B$2:$K$200,3,FALSE)="","",VLOOKUP($C58,[2]Southeast!$B$2:$K$200,3,FALSE))</f>
        <v>320000</v>
      </c>
      <c r="F58" s="32">
        <f>IF(VLOOKUP($C58,[2]Southeast!$B$2:$K$200,4,FALSE)="","",VLOOKUP($C58,[2]Southeast!$B$2:$K$200,4,FALSE))</f>
        <v>3.0274999999999999</v>
      </c>
      <c r="G58" s="32">
        <f>IF(VLOOKUP($C58,[2]Southeast!$B$2:$K$200,5,FALSE)="","",VLOOKUP($C58,[2]Southeast!$B$2:$K$200,5,FALSE))</f>
        <v>3.09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3.05</v>
      </c>
      <c r="E59" s="19">
        <f>IF(VLOOKUP($C59,[2]Southeast!$B$2:$K$200,3,FALSE)="","",VLOOKUP($C59,[2]Southeast!$B$2:$K$200,3,FALSE))</f>
        <v>585000</v>
      </c>
      <c r="F59" s="32">
        <f>IF(VLOOKUP($C59,[2]Southeast!$B$2:$K$200,4,FALSE)="","",VLOOKUP($C59,[2]Southeast!$B$2:$K$200,4,FALSE))</f>
        <v>3.0125000000000002</v>
      </c>
      <c r="G59" s="32">
        <f>IF(VLOOKUP($C59,[2]Southeast!$B$2:$K$200,5,FALSE)="","",VLOOKUP($C59,[2]Southeast!$B$2:$K$200,5,FALSE))</f>
        <v>3.1974999999999998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3.02</v>
      </c>
      <c r="E60" s="19">
        <f>IF(VLOOKUP($C60,[2]Southeast!$B$2:$K$200,3,FALSE)="","",VLOOKUP($C60,[2]Southeast!$B$2:$K$200,3,FALSE))</f>
        <v>370000</v>
      </c>
      <c r="F60" s="32">
        <f>IF(VLOOKUP($C60,[2]Southeast!$B$2:$K$200,4,FALSE)="","",VLOOKUP($C60,[2]Southeast!$B$2:$K$200,4,FALSE))</f>
        <v>2.9775</v>
      </c>
      <c r="G60" s="32">
        <f>IF(VLOOKUP($C60,[2]Southeast!$B$2:$K$200,5,FALSE)="","",VLOOKUP($C60,[2]Southeast!$B$2:$K$200,5,FALSE))</f>
        <v>3.06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3.0150000000000001</v>
      </c>
      <c r="E61" s="19">
        <f>IF(VLOOKUP($C61,[2]Southeast!$B$2:$K$200,3,FALSE)="","",VLOOKUP($C61,[2]Southeast!$B$2:$K$200,3,FALSE))</f>
        <v>85000</v>
      </c>
      <c r="F61" s="32">
        <f>IF(VLOOKUP($C61,[2]Southeast!$B$2:$K$200,4,FALSE)="","",VLOOKUP($C61,[2]Southeast!$B$2:$K$200,4,FALSE))</f>
        <v>2.98</v>
      </c>
      <c r="G61" s="32">
        <f>IF(VLOOKUP($C61,[2]Southeast!$B$2:$K$200,5,FALSE)="","",VLOOKUP($C61,[2]Southeast!$B$2:$K$200,5,FALSE))</f>
        <v>3.06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3.0350000000000001</v>
      </c>
      <c r="E62" s="19">
        <f>IF(VLOOKUP($C62,[2]Southeast!$B$2:$K$200,3,FALSE)="","",VLOOKUP($C62,[2]Southeast!$B$2:$K$200,3,FALSE))</f>
        <v>105000</v>
      </c>
      <c r="F62" s="32">
        <f>IF(VLOOKUP($C62,[2]Southeast!$B$2:$K$200,4,FALSE)="","",VLOOKUP($C62,[2]Southeast!$B$2:$K$200,4,FALSE))</f>
        <v>3</v>
      </c>
      <c r="G62" s="32">
        <f>IF(VLOOKUP($C62,[2]Southeast!$B$2:$K$200,5,FALSE)="","",VLOOKUP($C62,[2]Southeast!$B$2:$K$200,5,FALSE))</f>
        <v>3.07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3.03</v>
      </c>
      <c r="E63" s="19">
        <f>IF(VLOOKUP($C63,[2]Southeast!$B$2:$K$200,3,FALSE)="","",VLOOKUP($C63,[2]Southeast!$B$2:$K$200,3,FALSE))</f>
        <v>240000</v>
      </c>
      <c r="F63" s="32">
        <f>IF(VLOOKUP($C63,[2]Southeast!$B$2:$K$200,4,FALSE)="","",VLOOKUP($C63,[2]Southeast!$B$2:$K$200,4,FALSE))</f>
        <v>3.0049999999999999</v>
      </c>
      <c r="G63" s="32">
        <f>IF(VLOOKUP($C63,[2]Southeast!$B$2:$K$200,5,FALSE)="","",VLOOKUP($C63,[2]Southeast!$B$2:$K$200,5,FALSE))</f>
        <v>3.05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2.9449999999999998</v>
      </c>
      <c r="E64" s="19">
        <f>IF(VLOOKUP($C64,[2]Southeast!$B$2:$K$200,3,FALSE)="","",VLOOKUP($C64,[2]Southeast!$B$2:$K$200,3,FALSE))</f>
        <v>10000</v>
      </c>
      <c r="F64" s="32">
        <f>IF(VLOOKUP($C64,[2]Southeast!$B$2:$K$200,4,FALSE)="","",VLOOKUP($C64,[2]Southeast!$B$2:$K$200,4,FALSE))</f>
        <v>2.9449999999999998</v>
      </c>
      <c r="G64" s="32">
        <f>IF(VLOOKUP($C64,[2]Southeast!$B$2:$K$200,5,FALSE)="","",VLOOKUP($C64,[2]Southeast!$B$2:$K$200,5,FALSE))</f>
        <v>2.9449999999999998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3.09</v>
      </c>
      <c r="E65" s="19">
        <f>IF(VLOOKUP($C65,[2]Southeast!$B$2:$K$200,3,FALSE)="","",VLOOKUP($C65,[2]Southeast!$B$2:$K$200,3,FALSE))</f>
        <v>230000</v>
      </c>
      <c r="F65" s="32">
        <f>IF(VLOOKUP($C65,[2]Southeast!$B$2:$K$200,4,FALSE)="","",VLOOKUP($C65,[2]Southeast!$B$2:$K$200,4,FALSE))</f>
        <v>3.0449999999999999</v>
      </c>
      <c r="G65" s="32">
        <f>IF(VLOOKUP($C65,[2]Southeast!$B$2:$K$200,5,FALSE)="","",VLOOKUP($C65,[2]Southeast!$B$2:$K$200,5,FALSE))</f>
        <v>3.145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2.5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2.4500000000000002</v>
      </c>
      <c r="G80" s="32">
        <f>IF(VLOOKUP($C80,[3]West!$B$2:$K$200,5,FALSE)="","",VLOOKUP($C80,[3]West!$B$2:$K$200,5,FALSE))</f>
        <v>2.5499999999999998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2.5449999999999999</v>
      </c>
      <c r="E81" s="19">
        <f>IF(VLOOKUP($C81,[3]West!$B$2:$K$200,3,FALSE)="","",VLOOKUP($C81,[3]West!$B$2:$K$200,3,FALSE))</f>
        <v>232000</v>
      </c>
      <c r="F81" s="32">
        <f>IF(VLOOKUP($C81,[3]West!$B$2:$K$200,4,FALSE)="","",VLOOKUP($C81,[3]West!$B$2:$K$200,4,FALSE))</f>
        <v>2.46</v>
      </c>
      <c r="G81" s="32">
        <f>IF(VLOOKUP($C81,[3]West!$B$2:$K$200,5,FALSE)="","",VLOOKUP($C81,[3]West!$B$2:$K$200,5,FALSE))</f>
        <v>2.62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2.38</v>
      </c>
      <c r="E86" s="19">
        <f>IF(VLOOKUP($C86,[3]West!$B$2:$K$200,3,FALSE)="","",VLOOKUP($C86,[3]West!$B$2:$K$200,3,FALSE))</f>
        <v>72000</v>
      </c>
      <c r="F86" s="32">
        <f>IF(VLOOKUP($C86,[3]West!$B$2:$K$200,4,FALSE)="","",VLOOKUP($C86,[3]West!$B$2:$K$200,4,FALSE))</f>
        <v>2.35</v>
      </c>
      <c r="G86" s="32">
        <f>IF(VLOOKUP($C86,[3]West!$B$2:$K$200,5,FALSE)="","",VLOOKUP($C86,[3]West!$B$2:$K$200,5,FALSE))</f>
        <v>2.41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2.44</v>
      </c>
      <c r="E88" s="19">
        <f>[3]West!D19</f>
        <v>419000</v>
      </c>
      <c r="F88" s="32">
        <f>[3]West!G19</f>
        <v>2.4</v>
      </c>
      <c r="G88" s="32">
        <f>[3]West!H19</f>
        <v>2.5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2.44</v>
      </c>
      <c r="E89" s="19">
        <f>[3]West!D20</f>
        <v>24000</v>
      </c>
      <c r="F89" s="32">
        <f>[3]West!G20</f>
        <v>2.4</v>
      </c>
      <c r="G89" s="32">
        <f>[3]West!H20</f>
        <v>2.5499999999999998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2.605</v>
      </c>
      <c r="E90" s="19">
        <f>[3]West!D21</f>
        <v>100000</v>
      </c>
      <c r="F90" s="32">
        <f>[3]West!G21</f>
        <v>2.58</v>
      </c>
      <c r="G90" s="32">
        <f>[3]West!H21</f>
        <v>2.62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2.4500000000000002</v>
      </c>
      <c r="E91" s="19">
        <f>[3]West!D22</f>
        <v>52000</v>
      </c>
      <c r="F91" s="32">
        <f>[3]West!G22</f>
        <v>2.4</v>
      </c>
      <c r="G91" s="32">
        <f>[3]West!H22</f>
        <v>2.4700000000000002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2.59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2.59</v>
      </c>
      <c r="G96" s="32">
        <f>IF(VLOOKUP($C96,[3]West!$B$2:$K$200,5,FALSE)="","",VLOOKUP($C96,[3]West!$B$2:$K$200,5,FALSE))</f>
        <v>2.59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3.4039999999999999</v>
      </c>
      <c r="E104" s="19">
        <f>IF(VLOOKUP($C104,[5]Northeast!$B$2:$K$200,3,FALSE)="","",VLOOKUP($C104,[5]Northeast!$B$2:$K$200,3,FALSE))</f>
        <v>505000</v>
      </c>
      <c r="F104" s="32">
        <f>IF(VLOOKUP($C104,[5]Northeast!$B$2:$K$200,4,FALSE)="","",VLOOKUP($C104,[5]Northeast!$B$2:$K$200,4,FALSE))</f>
        <v>3.3725000000000001</v>
      </c>
      <c r="G104" s="32">
        <f>IF(VLOOKUP($C104,[5]Northeast!$B$2:$K$200,5,FALSE)="","",VLOOKUP($C104,[5]Northeast!$B$2:$K$200,5,FALSE))</f>
        <v>3.45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3.4340000000000002</v>
      </c>
      <c r="E105" s="19">
        <f>IF(VLOOKUP($C105,[5]Northeast!$B$2:$K$200,3,FALSE)="","",VLOOKUP($C105,[5]Northeast!$B$2:$K$200,3,FALSE))</f>
        <v>885000</v>
      </c>
      <c r="F105" s="32">
        <f>IF(VLOOKUP($C105,[5]Northeast!$B$2:$K$200,4,FALSE)="","",VLOOKUP($C105,[5]Northeast!$B$2:$K$200,4,FALSE))</f>
        <v>3.41</v>
      </c>
      <c r="G105" s="32">
        <f>IF(VLOOKUP($C105,[5]Northeast!$B$2:$K$200,5,FALSE)="","",VLOOKUP($C105,[5]Northeast!$B$2:$K$200,5,FALSE))</f>
        <v>3.5350000000000001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2.96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2.96</v>
      </c>
      <c r="G108" s="32">
        <f>IF(VLOOKUP($C108,[2]Southeast!$B$2:$K$200,5,FALSE)="","",VLOOKUP($C108,[2]Southeast!$B$2:$K$200,5,FALSE))</f>
        <v>2.96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3.09</v>
      </c>
      <c r="E111" s="19">
        <f>IF(VLOOKUP($C111,[2]Southeast!$B$2:$K$200,3,FALSE)="","",VLOOKUP($C111,[2]Southeast!$B$2:$K$200,3,FALSE))</f>
        <v>15000</v>
      </c>
      <c r="F111" s="32">
        <f>IF(VLOOKUP($C111,[2]Southeast!$B$2:$K$200,4,FALSE)="","",VLOOKUP($C111,[2]Southeast!$B$2:$K$200,4,FALSE))</f>
        <v>3.09</v>
      </c>
      <c r="G111" s="32">
        <f>IF(VLOOKUP($C111,[2]Southeast!$B$2:$K$200,5,FALSE)="","",VLOOKUP($C111,[2]Southeast!$B$2:$K$200,5,FALSE))</f>
        <v>3.09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3.4510000000000001</v>
      </c>
      <c r="E115" s="19">
        <f>[5]Northeast!D17</f>
        <v>12500</v>
      </c>
      <c r="F115" s="32">
        <f>[5]Northeast!E17</f>
        <v>3.4449999999999998</v>
      </c>
      <c r="G115" s="32">
        <f>[5]Northeast!F17</f>
        <v>3.46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2.83</v>
      </c>
      <c r="E116" s="19">
        <f>IF(VLOOKUP($C116,[3]West!$B$2:$K$200,3,FALSE)="","",VLOOKUP($C116,[3]West!$B$2:$K$200,3,FALSE))</f>
        <v>490000</v>
      </c>
      <c r="F116" s="32">
        <f>IF(VLOOKUP($C116,[3]West!$B$2:$K$200,4,FALSE)="","",VLOOKUP($C116,[3]West!$B$2:$K$200,4,FALSE))</f>
        <v>2.75</v>
      </c>
      <c r="G116" s="32">
        <f>IF(VLOOKUP($C116,[3]West!$B$2:$K$200,5,FALSE)="","",VLOOKUP($C116,[3]West!$B$2:$K$200,5,FALSE))</f>
        <v>2.89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2.6349999999999998</v>
      </c>
      <c r="E117" s="19">
        <f>IF(VLOOKUP($C117,[3]West!$B$2:$K$200,3,FALSE)="","",VLOOKUP($C117,[3]West!$B$2:$K$200,3,FALSE))</f>
        <v>85000</v>
      </c>
      <c r="F117" s="32">
        <f>IF(VLOOKUP($C117,[3]West!$B$2:$K$200,4,FALSE)="","",VLOOKUP($C117,[3]West!$B$2:$K$200,4,FALSE))</f>
        <v>2.59</v>
      </c>
      <c r="G117" s="32">
        <f>IF(VLOOKUP($C117,[3]West!$B$2:$K$200,5,FALSE)="","",VLOOKUP($C117,[3]West!$B$2:$K$200,5,FALSE))</f>
        <v>2.69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2.66</v>
      </c>
      <c r="E118" s="19">
        <f>IF(VLOOKUP($C118,[3]West!$B$2:$K$200,3,FALSE)="","",VLOOKUP($C118,[3]West!$B$2:$K$200,3,FALSE))</f>
        <v>369000</v>
      </c>
      <c r="F118" s="32">
        <f>IF(VLOOKUP($C118,[3]West!$B$2:$K$200,4,FALSE)="","",VLOOKUP($C118,[3]West!$B$2:$K$200,4,FALSE))</f>
        <v>2.59</v>
      </c>
      <c r="G118" s="32">
        <f>IF(VLOOKUP($C118,[3]West!$B$2:$K$200,5,FALSE)="","",VLOOKUP($C118,[3]West!$B$2:$K$200,5,FALSE))</f>
        <v>2.75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2.74</v>
      </c>
      <c r="E119" s="19">
        <f>IF(VLOOKUP($C119,[3]West!$B$2:$K$200,3,FALSE)="","",VLOOKUP($C119,[3]West!$B$2:$K$200,3,FALSE))</f>
        <v>733000</v>
      </c>
      <c r="F119" s="32">
        <f>IF(VLOOKUP($C119,[3]West!$B$2:$K$200,4,FALSE)="","",VLOOKUP($C119,[3]West!$B$2:$K$200,4,FALSE))</f>
        <v>2.61</v>
      </c>
      <c r="G119" s="32">
        <f>IF(VLOOKUP($C119,[3]West!$B$2:$K$200,5,FALSE)="","",VLOOKUP($C119,[3]West!$B$2:$K$200,5,FALSE))</f>
        <v>2.855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3.444</v>
      </c>
      <c r="E128" s="19">
        <f>IF(VLOOKUP($C128,[5]Northeast!$B$2:$K$200,3,FALSE)="","",VLOOKUP($C128,[5]Northeast!$B$2:$K$200,3,FALSE))</f>
        <v>439000</v>
      </c>
      <c r="F128" s="32">
        <f>IF(VLOOKUP($C128,[5]Northeast!$B$2:$K$200,4,FALSE)="","",VLOOKUP($C128,[5]Northeast!$B$2:$K$200,4,FALSE))</f>
        <v>3.38</v>
      </c>
      <c r="G128" s="32">
        <f>IF(VLOOKUP($C128,[5]Northeast!$B$2:$K$200,5,FALSE)="","",VLOOKUP($C128,[5]Northeast!$B$2:$K$200,5,FALSE))</f>
        <v>3.4950000000000001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3.4830000000000001</v>
      </c>
      <c r="E129" s="19">
        <f>IF(VLOOKUP($C129,[5]Northeast!$B$2:$K$200,3,FALSE)="","",VLOOKUP($C129,[5]Northeast!$B$2:$K$200,3,FALSE))</f>
        <v>197000</v>
      </c>
      <c r="F129" s="32">
        <f>IF(VLOOKUP($C129,[5]Northeast!$B$2:$K$200,4,FALSE)="","",VLOOKUP($C129,[5]Northeast!$B$2:$K$200,4,FALSE))</f>
        <v>3.39</v>
      </c>
      <c r="G129" s="32">
        <f>IF(VLOOKUP($C129,[5]Northeast!$B$2:$K$200,5,FALSE)="","",VLOOKUP($C129,[5]Northeast!$B$2:$K$200,5,FALSE))</f>
        <v>3.63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3.5470000000000002</v>
      </c>
      <c r="E130" s="19">
        <f>IF(VLOOKUP($C130,[5]Northeast!$B$2:$K$200,3,FALSE)="","",VLOOKUP($C130,[5]Northeast!$B$2:$K$200,3,FALSE))</f>
        <v>617000</v>
      </c>
      <c r="F130" s="32">
        <f>IF(VLOOKUP($C130,[5]Northeast!$B$2:$K$200,4,FALSE)="","",VLOOKUP($C130,[5]Northeast!$B$2:$K$200,4,FALSE))</f>
        <v>3.41</v>
      </c>
      <c r="G130" s="32">
        <f>IF(VLOOKUP($C130,[5]Northeast!$B$2:$K$200,5,FALSE)="","",VLOOKUP($C130,[5]Northeast!$B$2:$K$200,5,FALSE))</f>
        <v>3.64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3.5975000000000001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2001-04-19T20:16:18Z</cp:lastPrinted>
  <dcterms:created xsi:type="dcterms:W3CDTF">1997-12-23T13:09:00Z</dcterms:created>
  <dcterms:modified xsi:type="dcterms:W3CDTF">2014-09-04T16:23:39Z</dcterms:modified>
</cp:coreProperties>
</file>