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H14" i="1" s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H18" i="1" s="1"/>
  <c r="G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H30" i="1" s="1"/>
  <c r="G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H51" i="1" s="1"/>
  <c r="G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H62" i="1" s="1"/>
  <c r="G62" i="1"/>
  <c r="D63" i="1"/>
  <c r="E63" i="1"/>
  <c r="F63" i="1"/>
  <c r="H63" i="1" s="1"/>
  <c r="G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H77" i="1" s="1"/>
  <c r="G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F99" i="1"/>
  <c r="H99" i="1" s="1"/>
  <c r="G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H111" i="1" s="1"/>
  <c r="G111" i="1"/>
  <c r="D114" i="1"/>
  <c r="E114" i="1"/>
  <c r="F114" i="1"/>
  <c r="H114" i="1" s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H118" i="1" s="1"/>
  <c r="G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H126" i="1" s="1"/>
  <c r="G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H138" i="1" s="1"/>
  <c r="F138" i="1"/>
  <c r="G138" i="1"/>
  <c r="D139" i="1"/>
  <c r="H140" i="1"/>
  <c r="D141" i="1"/>
  <c r="E141" i="1"/>
  <c r="F141" i="1"/>
  <c r="H141" i="1" s="1"/>
  <c r="G141" i="1"/>
  <c r="D142" i="1"/>
  <c r="E142" i="1"/>
  <c r="F142" i="1"/>
  <c r="H142" i="1" s="1"/>
  <c r="G142" i="1"/>
  <c r="H143" i="1"/>
  <c r="D144" i="1"/>
  <c r="E144" i="1"/>
  <c r="H144" i="1" s="1"/>
  <c r="F144" i="1"/>
  <c r="G144" i="1"/>
  <c r="D145" i="1"/>
  <c r="E145" i="1"/>
  <c r="F145" i="1"/>
  <c r="H145" i="1" s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<sst xmlns="http://schemas.openxmlformats.org/spreadsheetml/2006/main" count="391" uniqueCount="187">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</sst>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3.86</v>
          </cell>
          <cell r="D5">
            <v>10000</v>
          </cell>
          <cell r="E5">
            <v>3.86</v>
          </cell>
          <cell r="F5">
            <v>3.86</v>
          </cell>
        </row>
        <row r="6">
          <cell r="B6" t="str">
            <v>Texas E. ETX</v>
          </cell>
          <cell r="C6">
            <v>3.99</v>
          </cell>
          <cell r="D6">
            <v>10000</v>
          </cell>
          <cell r="E6">
            <v>3.99</v>
          </cell>
          <cell r="F6">
            <v>3.99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3.84</v>
          </cell>
          <cell r="D14">
            <v>10000</v>
          </cell>
          <cell r="E14">
            <v>3.84</v>
          </cell>
          <cell r="F14">
            <v>3.84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3.98</v>
          </cell>
          <cell r="D16">
            <v>100000</v>
          </cell>
          <cell r="E16">
            <v>3.96</v>
          </cell>
          <cell r="F16">
            <v>4.01</v>
          </cell>
          <cell r="G16" t="str">
            <v xml:space="preserve"> </v>
          </cell>
        </row>
        <row r="17">
          <cell r="B17" t="str">
            <v>Texas E. STX</v>
          </cell>
          <cell r="C17">
            <v>3.9750000000000001</v>
          </cell>
          <cell r="D17">
            <v>55000</v>
          </cell>
          <cell r="E17">
            <v>3.9649999999999999</v>
          </cell>
          <cell r="F17">
            <v>3.99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3.85</v>
          </cell>
          <cell r="D18">
            <v>10000</v>
          </cell>
          <cell r="E18">
            <v>3.85</v>
          </cell>
          <cell r="F18">
            <v>3.85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4.0650000000000004</v>
          </cell>
          <cell r="D21">
            <v>220000</v>
          </cell>
          <cell r="E21">
            <v>4.04</v>
          </cell>
          <cell r="F21">
            <v>4.1150000000000002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4.1349999999999998</v>
          </cell>
          <cell r="D22">
            <v>10000</v>
          </cell>
          <cell r="E22">
            <v>4.1349999999999998</v>
          </cell>
          <cell r="F22">
            <v>4.1349999999999998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4.0599999999999996</v>
          </cell>
          <cell r="D23">
            <v>10000</v>
          </cell>
          <cell r="E23">
            <v>4.0599999999999996</v>
          </cell>
          <cell r="F23">
            <v>4.0599999999999996</v>
          </cell>
          <cell r="G23" t="str">
            <v xml:space="preserve"> </v>
          </cell>
        </row>
        <row r="24">
          <cell r="B24" t="str">
            <v>FGT Z2</v>
          </cell>
          <cell r="C24">
            <v>4.0999999999999996</v>
          </cell>
          <cell r="D24">
            <v>140000</v>
          </cell>
          <cell r="E24">
            <v>4.08</v>
          </cell>
          <cell r="F24">
            <v>4.1449999999999996</v>
          </cell>
        </row>
        <row r="25">
          <cell r="B25" t="str">
            <v>FGT Z3</v>
          </cell>
          <cell r="C25">
            <v>4.08</v>
          </cell>
          <cell r="D25">
            <v>15000</v>
          </cell>
          <cell r="E25">
            <v>4.08</v>
          </cell>
          <cell r="F25">
            <v>4.08</v>
          </cell>
          <cell r="G25" t="str">
            <v xml:space="preserve"> </v>
          </cell>
        </row>
        <row r="26">
          <cell r="B26" t="str">
            <v>Henry Hub</v>
          </cell>
          <cell r="C26">
            <v>4.0999999999999996</v>
          </cell>
          <cell r="D26">
            <v>2500000</v>
          </cell>
          <cell r="E26">
            <v>4.07</v>
          </cell>
          <cell r="F26">
            <v>4.16</v>
          </cell>
          <cell r="G26" t="str">
            <v xml:space="preserve"> </v>
          </cell>
        </row>
        <row r="27">
          <cell r="B27" t="str">
            <v>Koch (Zone 2)</v>
          </cell>
          <cell r="C27">
            <v>3.9</v>
          </cell>
          <cell r="D27">
            <v>10000</v>
          </cell>
          <cell r="E27">
            <v>3.9</v>
          </cell>
          <cell r="F27">
            <v>3.9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4.09</v>
          </cell>
          <cell r="D29">
            <v>250000</v>
          </cell>
          <cell r="E29">
            <v>4.0599999999999996</v>
          </cell>
          <cell r="F29">
            <v>4.13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4.0250000000000004</v>
          </cell>
          <cell r="D30">
            <v>200000</v>
          </cell>
          <cell r="E30">
            <v>3.99</v>
          </cell>
          <cell r="F30">
            <v>4.05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4.0250000000000004</v>
          </cell>
          <cell r="D31">
            <v>300000</v>
          </cell>
          <cell r="E31">
            <v>3.99</v>
          </cell>
          <cell r="F31">
            <v>4.0549999999999997</v>
          </cell>
          <cell r="G31" t="str">
            <v xml:space="preserve"> </v>
          </cell>
        </row>
        <row r="32">
          <cell r="B32" t="str">
            <v>Texas E. WLA</v>
          </cell>
          <cell r="C32">
            <v>4</v>
          </cell>
          <cell r="D32">
            <v>190000</v>
          </cell>
          <cell r="E32">
            <v>3.96</v>
          </cell>
          <cell r="F32">
            <v>4.04</v>
          </cell>
          <cell r="G32" t="str">
            <v xml:space="preserve"> </v>
          </cell>
        </row>
        <row r="33">
          <cell r="B33" t="str">
            <v>Texas E. ELA</v>
          </cell>
          <cell r="C33">
            <v>4.0199999999999996</v>
          </cell>
          <cell r="D33">
            <v>260000</v>
          </cell>
          <cell r="E33">
            <v>3.99</v>
          </cell>
          <cell r="F33">
            <v>4.0549999999999997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4.07</v>
          </cell>
          <cell r="D34">
            <v>180000</v>
          </cell>
          <cell r="E34">
            <v>4.05</v>
          </cell>
          <cell r="F34">
            <v>4.09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3.915</v>
          </cell>
          <cell r="D35">
            <v>100000</v>
          </cell>
          <cell r="E35">
            <v>3.89</v>
          </cell>
          <cell r="F35">
            <v>3.94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4.1150000000000002</v>
          </cell>
          <cell r="D36">
            <v>330000</v>
          </cell>
          <cell r="E36">
            <v>4.085</v>
          </cell>
          <cell r="F36">
            <v>4.165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4.1100000000000003</v>
          </cell>
          <cell r="D42">
            <v>30000</v>
          </cell>
          <cell r="E42">
            <v>4.1100000000000003</v>
          </cell>
          <cell r="F42">
            <v>4.1100000000000003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4.47</v>
          </cell>
          <cell r="D45">
            <v>10000</v>
          </cell>
          <cell r="E45">
            <v>4.47</v>
          </cell>
          <cell r="F45">
            <v>4.47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3.96</v>
          </cell>
          <cell r="D5">
            <v>550000</v>
          </cell>
          <cell r="E5">
            <v>3.9</v>
          </cell>
          <cell r="F5">
            <v>4.125</v>
          </cell>
          <cell r="G5">
            <v>3.9</v>
          </cell>
          <cell r="H5">
            <v>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</v>
          </cell>
          <cell r="D9">
            <v>230000</v>
          </cell>
          <cell r="E9">
            <v>3.45</v>
          </cell>
          <cell r="F9">
            <v>3.5249999999999999</v>
          </cell>
          <cell r="G9">
            <v>3.4750000000000001</v>
          </cell>
          <cell r="H9">
            <v>3.5249999999999999</v>
          </cell>
        </row>
        <row r="10">
          <cell r="B10" t="str">
            <v>El Paso, Bondad</v>
          </cell>
          <cell r="C10">
            <v>3.45</v>
          </cell>
          <cell r="D10">
            <v>30000</v>
          </cell>
          <cell r="E10">
            <v>3.42</v>
          </cell>
          <cell r="F10">
            <v>3.48</v>
          </cell>
          <cell r="G10">
            <v>3.42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2.83</v>
          </cell>
          <cell r="D17">
            <v>40000</v>
          </cell>
          <cell r="E17">
            <v>2.62</v>
          </cell>
          <cell r="F17">
            <v>2.9</v>
          </cell>
          <cell r="G17">
            <v>2.78</v>
          </cell>
          <cell r="H17">
            <v>2.85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2.65</v>
          </cell>
          <cell r="F18">
            <v>2.89</v>
          </cell>
          <cell r="G18">
            <v>2.75</v>
          </cell>
          <cell r="H18">
            <v>2.8</v>
          </cell>
        </row>
        <row r="19">
          <cell r="B19" t="str">
            <v>Opal/Kern River</v>
          </cell>
          <cell r="C19">
            <v>2.87</v>
          </cell>
          <cell r="D19">
            <v>155200</v>
          </cell>
          <cell r="E19">
            <v>2.82</v>
          </cell>
          <cell r="F19">
            <v>2.91</v>
          </cell>
          <cell r="G19">
            <v>2.85</v>
          </cell>
          <cell r="H19">
            <v>2.9</v>
          </cell>
        </row>
        <row r="20">
          <cell r="B20" t="str">
            <v>NW, Wyoming Pool</v>
          </cell>
          <cell r="C20">
            <v>2.87</v>
          </cell>
          <cell r="D20">
            <v>10000</v>
          </cell>
          <cell r="E20">
            <v>2.85</v>
          </cell>
          <cell r="F20">
            <v>2.93</v>
          </cell>
          <cell r="G20">
            <v>2.85</v>
          </cell>
          <cell r="H20">
            <v>2.93</v>
          </cell>
        </row>
        <row r="21">
          <cell r="B21" t="str">
            <v>NW, Stanfield</v>
          </cell>
          <cell r="C21">
            <v>3.84</v>
          </cell>
          <cell r="D21">
            <v>5000</v>
          </cell>
          <cell r="E21">
            <v>3.84</v>
          </cell>
          <cell r="F21">
            <v>3.84</v>
          </cell>
          <cell r="G21">
            <v>3.84</v>
          </cell>
          <cell r="H21">
            <v>3.84</v>
          </cell>
        </row>
        <row r="22">
          <cell r="B22" t="str">
            <v>South of Green River</v>
          </cell>
          <cell r="C22">
            <v>2.83</v>
          </cell>
          <cell r="D22">
            <v>10000</v>
          </cell>
          <cell r="E22">
            <v>2.75</v>
          </cell>
          <cell r="F22">
            <v>2.86</v>
          </cell>
          <cell r="G22">
            <v>2.8</v>
          </cell>
          <cell r="H22">
            <v>2.85</v>
          </cell>
        </row>
        <row r="23">
          <cell r="B23" t="str">
            <v>Cheyenne Hub</v>
          </cell>
          <cell r="C23">
            <v>2.92</v>
          </cell>
          <cell r="D23">
            <v>55000</v>
          </cell>
          <cell r="E23">
            <v>2.89</v>
          </cell>
          <cell r="F23">
            <v>2.93</v>
          </cell>
          <cell r="G23">
            <v>2.8</v>
          </cell>
          <cell r="H23">
            <v>2.93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3.84</v>
          </cell>
          <cell r="D25">
            <v>10000</v>
          </cell>
          <cell r="E25">
            <v>3.78</v>
          </cell>
          <cell r="F25">
            <v>3.89</v>
          </cell>
          <cell r="G25">
            <v>3.82</v>
          </cell>
          <cell r="H25">
            <v>3.86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13.83</v>
          </cell>
          <cell r="D30">
            <v>923000</v>
          </cell>
          <cell r="E30">
            <v>13.6</v>
          </cell>
          <cell r="F30">
            <v>14.1</v>
          </cell>
          <cell r="G30">
            <v>13.7</v>
          </cell>
          <cell r="H30">
            <v>13.875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9.0399999999999991</v>
          </cell>
          <cell r="D32">
            <v>160000</v>
          </cell>
          <cell r="E32">
            <v>7.95</v>
          </cell>
          <cell r="F32">
            <v>10.1</v>
          </cell>
          <cell r="G32">
            <v>8.75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6.165</v>
          </cell>
          <cell r="D34">
            <v>275000</v>
          </cell>
          <cell r="E34">
            <v>5.15</v>
          </cell>
          <cell r="F34">
            <v>8.25</v>
          </cell>
          <cell r="G34">
            <v>5.6</v>
          </cell>
          <cell r="H34">
            <v>6.75</v>
          </cell>
        </row>
        <row r="35">
          <cell r="B35" t="str">
            <v>PGE/Citygate</v>
          </cell>
          <cell r="C35">
            <v>9.1449999999999996</v>
          </cell>
          <cell r="D35">
            <v>587000</v>
          </cell>
          <cell r="E35">
            <v>7.75</v>
          </cell>
          <cell r="F35">
            <v>10.4</v>
          </cell>
          <cell r="G35">
            <v>8.9</v>
          </cell>
          <cell r="H35">
            <v>9.4499999999999993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4.01</v>
          </cell>
          <cell r="D4">
            <v>190000</v>
          </cell>
          <cell r="E4">
            <v>3.96</v>
          </cell>
          <cell r="F4">
            <v>4.05</v>
          </cell>
          <cell r="G4">
            <v>3.96</v>
          </cell>
          <cell r="H4">
            <v>4.05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4.07</v>
          </cell>
          <cell r="D18">
            <v>115000</v>
          </cell>
          <cell r="E18">
            <v>4.01</v>
          </cell>
          <cell r="F18">
            <v>4.0999999999999996</v>
          </cell>
          <cell r="G18">
            <v>4.01</v>
          </cell>
          <cell r="H18">
            <v>4.0999999999999996</v>
          </cell>
        </row>
        <row r="19">
          <cell r="B19" t="str">
            <v>Ship Channel</v>
          </cell>
          <cell r="C19">
            <v>4.0949999999999998</v>
          </cell>
          <cell r="D19">
            <v>60000</v>
          </cell>
          <cell r="E19">
            <v>4.0350000000000001</v>
          </cell>
          <cell r="F19">
            <v>4.12</v>
          </cell>
          <cell r="G19">
            <v>4.0350000000000001</v>
          </cell>
          <cell r="H19">
            <v>4.12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4.37</v>
          </cell>
          <cell r="D7">
            <v>224000</v>
          </cell>
          <cell r="E7">
            <v>4.32</v>
          </cell>
          <cell r="F7">
            <v>4.4050000000000002</v>
          </cell>
        </row>
        <row r="8">
          <cell r="B8" t="str">
            <v>Columbia, App. pool (EGM Pooling Pt)</v>
          </cell>
          <cell r="C8">
            <v>4.3239999999999998</v>
          </cell>
          <cell r="D8">
            <v>672000</v>
          </cell>
          <cell r="E8">
            <v>4.28</v>
          </cell>
          <cell r="F8">
            <v>4.3574999999999999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3.96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3.9</v>
      </c>
      <c r="G7" s="32">
        <f>IF(VLOOKUP($C7,[3]West!$B$2:$K$200,5,FALSE)="","",VLOOKUP($C7,[3]West!$B$2:$K$200,5,FALSE))</f>
        <v>4.125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4.01</v>
      </c>
      <c r="E9" s="19">
        <f>'[4]Texas Waha'!D4</f>
        <v>190000</v>
      </c>
      <c r="F9" s="32">
        <f>'[4]Texas Waha'!E4</f>
        <v>3.96</v>
      </c>
      <c r="G9" s="32">
        <f>'[4]Texas Waha'!F4</f>
        <v>4.05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3.86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3.86</v>
      </c>
      <c r="G14" s="32">
        <f>IF(VLOOKUP($C14,[2]Southeast!$B$2:$K$200,5,FALSE)="","",VLOOKUP($C14,[2]Southeast!$B$2:$K$200,5,FALSE))</f>
        <v>3.86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3.99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3.99</v>
      </c>
      <c r="G21" s="32">
        <f>IF(VLOOKUP($C21,[2]Southeast!$B$2:$K$200,5,FALSE)="","",VLOOKUP($C21,[2]Southeast!$B$2:$K$200,5,FALSE))</f>
        <v>3.99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4.0949999999999998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4.0350000000000001</v>
      </c>
      <c r="G25" s="32">
        <f>IF(VLOOKUP($C25,'[4]Texas Waha'!$B$2:$K$200,5,FALSE)="","",VLOOKUP($C25,'[4]Texas Waha'!$B$2:$K$200,5,FALSE))</f>
        <v>4.12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4.07</v>
      </c>
      <c r="E26" s="19">
        <f>IF(VLOOKUP($C26,'[4]Texas Waha'!$B$2:$K$200,3,FALSE)="","",VLOOKUP($C26,'[4]Texas Waha'!$B$2:$K$200,3,FALSE))</f>
        <v>115000</v>
      </c>
      <c r="F26" s="32">
        <f>IF(VLOOKUP($C26,'[4]Texas Waha'!$B$2:$K$200,4,FALSE)="","",VLOOKUP($C26,'[4]Texas Waha'!$B$2:$K$200,4,FALSE))</f>
        <v>4.01</v>
      </c>
      <c r="G26" s="32">
        <f>'[4]Texas Waha'!$F$18</f>
        <v>4.0999999999999996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3.84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3.84</v>
      </c>
      <c r="G38" s="32">
        <f>IF(VLOOKUP($C38,[2]Southeast!$B$2:$K$200,5,FALSE)="","",VLOOKUP($C38,[2]Southeast!$B$2:$K$200,5,FALSE))</f>
        <v>3.84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3.98</v>
      </c>
      <c r="E41" s="19">
        <f>IF(VLOOKUP($C41,[2]Southeast!$B$2:$K$200,3,FALSE)="","",VLOOKUP($C41,[2]Southeast!$B$2:$K$200,3,FALSE))</f>
        <v>100000</v>
      </c>
      <c r="F41" s="32">
        <f>IF(VLOOKUP($C41,[2]Southeast!$B$2:$K$200,4,FALSE)="","",VLOOKUP($C41,[2]Southeast!$B$2:$K$200,4,FALSE))</f>
        <v>3.96</v>
      </c>
      <c r="G41" s="32">
        <f>IF(VLOOKUP($C41,[2]Southeast!$B$2:$K$200,5,FALSE)="","",VLOOKUP($C41,[2]Southeast!$B$2:$K$200,5,FALSE))</f>
        <v>4.01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3.9750000000000001</v>
      </c>
      <c r="E42" s="19">
        <f>IF(VLOOKUP($C42,[2]Southeast!$B$2:$K$200,3,FALSE)="","",VLOOKUP($C42,[2]Southeast!$B$2:$K$200,3,FALSE))</f>
        <v>55000</v>
      </c>
      <c r="F42" s="32">
        <f>IF(VLOOKUP($C42,[2]Southeast!$B$2:$K$200,4,FALSE)="","",VLOOKUP($C42,[2]Southeast!$B$2:$K$200,4,FALSE))</f>
        <v>3.9649999999999999</v>
      </c>
      <c r="G42" s="32">
        <f>IF(VLOOKUP($C42,[2]Southeast!$B$2:$K$200,5,FALSE)="","",VLOOKUP($C42,[2]Southeast!$B$2:$K$200,5,FALSE))</f>
        <v>3.99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3.85</v>
      </c>
      <c r="G43" s="32">
        <f>IF(VLOOKUP($C43,[2]Southeast!$B$2:$K$200,5,FALSE)="","",VLOOKUP($C43,[2]Southeast!$B$2:$K$200,5,FALSE))</f>
        <v>3.85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4.0650000000000004</v>
      </c>
      <c r="E49" s="19">
        <f>IF(VLOOKUP($C49,[2]Southeast!$B$2:$K$200,3,FALSE)="","",VLOOKUP($C49,[2]Southeast!$B$2:$K$200,3,FALSE))</f>
        <v>220000</v>
      </c>
      <c r="F49" s="32">
        <f>IF(VLOOKUP($C49,[2]Southeast!$B$2:$K$200,4,FALSE)="","",VLOOKUP($C49,[2]Southeast!$B$2:$K$200,4,FALSE))</f>
        <v>4.04</v>
      </c>
      <c r="G49" s="32">
        <f>IF(VLOOKUP($C49,[2]Southeast!$B$2:$K$200,5,FALSE)="","",VLOOKUP($C49,[2]Southeast!$B$2:$K$200,5,FALSE))</f>
        <v>4.1150000000000002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4.1349999999999998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4.1349999999999998</v>
      </c>
      <c r="G50" s="32">
        <f>IF(VLOOKUP($C50,[2]Southeast!$B$2:$K$200,5,FALSE)="","",VLOOKUP($C50,[2]Southeast!$B$2:$K$200,5,FALSE))</f>
        <v>4.1349999999999998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4.0599999999999996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4.0599999999999996</v>
      </c>
      <c r="G51" s="32">
        <f>IF(VLOOKUP($C51,[2]Southeast!$B$2:$K$200,5,FALSE)="","",VLOOKUP($C51,[2]Southeast!$B$2:$K$200,5,FALSE))</f>
        <v>4.0599999999999996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4.0999999999999996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4.08</v>
      </c>
      <c r="G52" s="32">
        <f>IF(VLOOKUP($C52,[2]Southeast!$B$2:$K$200,5,FALSE)="","",VLOOKUP($C52,[2]Southeast!$B$2:$K$200,5,FALSE))</f>
        <v>4.1449999999999996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4.08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4.08</v>
      </c>
      <c r="G53" s="32">
        <f>IF(VLOOKUP($C53,[2]Southeast!$B$2:$K$200,5,FALSE)="","",VLOOKUP($C53,[2]Southeast!$B$2:$K$200,5,FALSE))</f>
        <v>4.08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4.0999999999999996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4.07</v>
      </c>
      <c r="G54" s="32">
        <f>IF(VLOOKUP($C54,[2]Southeast!$B$2:$K$200,5,FALSE)="","",VLOOKUP($C54,[2]Southeast!$B$2:$K$200,5,FALSE))</f>
        <v>4.16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</v>
      </c>
      <c r="G55" s="32">
        <f>IF(VLOOKUP($C55,[2]Southeast!$B$2:$K$200,5,FALSE)="","",VLOOKUP($C55,[2]Southeast!$B$2:$K$200,5,FALSE))</f>
        <v>3.9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4.09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4.0599999999999996</v>
      </c>
      <c r="G58" s="32">
        <f>IF(VLOOKUP($C58,[2]Southeast!$B$2:$K$200,5,FALSE)="","",VLOOKUP($C58,[2]Southeast!$B$2:$K$200,5,FALSE))</f>
        <v>4.13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4.0250000000000004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3.99</v>
      </c>
      <c r="G59" s="32">
        <f>IF(VLOOKUP($C59,[2]Southeast!$B$2:$K$200,5,FALSE)="","",VLOOKUP($C59,[2]Southeast!$B$2:$K$200,5,FALSE))</f>
        <v>4.05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4.0250000000000004</v>
      </c>
      <c r="E60" s="19">
        <f>IF(VLOOKUP($C60,[2]Southeast!$B$2:$K$200,3,FALSE)="","",VLOOKUP($C60,[2]Southeast!$B$2:$K$200,3,FALSE))</f>
        <v>300000</v>
      </c>
      <c r="F60" s="32">
        <f>IF(VLOOKUP($C60,[2]Southeast!$B$2:$K$200,4,FALSE)="","",VLOOKUP($C60,[2]Southeast!$B$2:$K$200,4,FALSE))</f>
        <v>3.99</v>
      </c>
      <c r="G60" s="32">
        <f>IF(VLOOKUP($C60,[2]Southeast!$B$2:$K$200,5,FALSE)="","",VLOOKUP($C60,[2]Southeast!$B$2:$K$200,5,FALSE))</f>
        <v>4.0549999999999997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</v>
      </c>
      <c r="E61" s="19">
        <f>IF(VLOOKUP($C61,[2]Southeast!$B$2:$K$200,3,FALSE)="","",VLOOKUP($C61,[2]Southeast!$B$2:$K$200,3,FALSE))</f>
        <v>190000</v>
      </c>
      <c r="F61" s="32">
        <f>IF(VLOOKUP($C61,[2]Southeast!$B$2:$K$200,4,FALSE)="","",VLOOKUP($C61,[2]Southeast!$B$2:$K$200,4,FALSE))</f>
        <v>3.96</v>
      </c>
      <c r="G61" s="32">
        <f>IF(VLOOKUP($C61,[2]Southeast!$B$2:$K$200,5,FALSE)="","",VLOOKUP($C61,[2]Southeast!$B$2:$K$200,5,FALSE))</f>
        <v>4.04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4.0199999999999996</v>
      </c>
      <c r="E62" s="19">
        <f>IF(VLOOKUP($C62,[2]Southeast!$B$2:$K$200,3,FALSE)="","",VLOOKUP($C62,[2]Southeast!$B$2:$K$200,3,FALSE))</f>
        <v>260000</v>
      </c>
      <c r="F62" s="32">
        <f>IF(VLOOKUP($C62,[2]Southeast!$B$2:$K$200,4,FALSE)="","",VLOOKUP($C62,[2]Southeast!$B$2:$K$200,4,FALSE))</f>
        <v>3.99</v>
      </c>
      <c r="G62" s="32">
        <f>IF(VLOOKUP($C62,[2]Southeast!$B$2:$K$200,5,FALSE)="","",VLOOKUP($C62,[2]Southeast!$B$2:$K$200,5,FALSE))</f>
        <v>4.0549999999999997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4.07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4.05</v>
      </c>
      <c r="G63" s="32">
        <f>IF(VLOOKUP($C63,[2]Southeast!$B$2:$K$200,5,FALSE)="","",VLOOKUP($C63,[2]Southeast!$B$2:$K$200,5,FALSE))</f>
        <v>4.09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3.915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3.89</v>
      </c>
      <c r="G64" s="32">
        <f>IF(VLOOKUP($C64,[2]Southeast!$B$2:$K$200,5,FALSE)="","",VLOOKUP($C64,[2]Southeast!$B$2:$K$200,5,FALSE))</f>
        <v>3.94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4.1150000000000002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4.085</v>
      </c>
      <c r="G65" s="32">
        <f>IF(VLOOKUP($C65,[2]Southeast!$B$2:$K$200,5,FALSE)="","",VLOOKUP($C65,[2]Southeast!$B$2:$K$200,5,FALSE))</f>
        <v>4.165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3.45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3.42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</v>
      </c>
      <c r="E81" s="19">
        <f>IF(VLOOKUP($C81,[3]West!$B$2:$K$200,3,FALSE)="","",VLOOKUP($C81,[3]West!$B$2:$K$200,3,FALSE))</f>
        <v>230000</v>
      </c>
      <c r="F81" s="32">
        <f>IF(VLOOKUP($C81,[3]West!$B$2:$K$200,4,FALSE)="","",VLOOKUP($C81,[3]West!$B$2:$K$200,4,FALSE))</f>
        <v>3.45</v>
      </c>
      <c r="G81" s="32">
        <f>IF(VLOOKUP($C81,[3]West!$B$2:$K$200,5,FALSE)="","",VLOOKUP($C81,[3]West!$B$2:$K$200,5,FALSE))</f>
        <v>3.5249999999999999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2.83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2.62</v>
      </c>
      <c r="G86" s="32">
        <f>IF(VLOOKUP($C86,[3]West!$B$2:$K$200,5,FALSE)="","",VLOOKUP($C86,[3]West!$B$2:$K$200,5,FALSE))</f>
        <v>2.9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2.87</v>
      </c>
      <c r="E88" s="19">
        <f>[3]West!D19</f>
        <v>155200</v>
      </c>
      <c r="F88" s="32">
        <f>[3]West!G19</f>
        <v>2.85</v>
      </c>
      <c r="G88" s="32">
        <f>[3]West!H19</f>
        <v>2.9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2.87</v>
      </c>
      <c r="E89" s="19">
        <f>[3]West!D20</f>
        <v>10000</v>
      </c>
      <c r="F89" s="32">
        <f>[3]West!G20</f>
        <v>2.85</v>
      </c>
      <c r="G89" s="32">
        <f>[3]West!H20</f>
        <v>2.93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3.84</v>
      </c>
      <c r="E90" s="19">
        <f>[3]West!D21</f>
        <v>5000</v>
      </c>
      <c r="F90" s="32">
        <f>[3]West!G21</f>
        <v>3.84</v>
      </c>
      <c r="G90" s="32">
        <f>[3]West!H21</f>
        <v>3.84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2.83</v>
      </c>
      <c r="E91" s="19">
        <f>[3]West!D22</f>
        <v>10000</v>
      </c>
      <c r="F91" s="32">
        <f>[3]West!G22</f>
        <v>2.8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3.84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3.78</v>
      </c>
      <c r="G96" s="32">
        <f>IF(VLOOKUP($C96,[3]West!$B$2:$K$200,5,FALSE)="","",VLOOKUP($C96,[3]West!$B$2:$K$200,5,FALSE))</f>
        <v>3.89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4.37</v>
      </c>
      <c r="E104" s="19">
        <f>IF(VLOOKUP($C104,[5]Northeast!$B$2:$K$200,3,FALSE)="","",VLOOKUP($C104,[5]Northeast!$B$2:$K$200,3,FALSE))</f>
        <v>224000</v>
      </c>
      <c r="F104" s="32">
        <f>IF(VLOOKUP($C104,[5]Northeast!$B$2:$K$200,4,FALSE)="","",VLOOKUP($C104,[5]Northeast!$B$2:$K$200,4,FALSE))</f>
        <v>4.32</v>
      </c>
      <c r="G104" s="32">
        <f>IF(VLOOKUP($C104,[5]Northeast!$B$2:$K$200,5,FALSE)="","",VLOOKUP($C104,[5]Northeast!$B$2:$K$200,5,FALSE))</f>
        <v>4.4050000000000002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4.3239999999999998</v>
      </c>
      <c r="E105" s="19">
        <f>IF(VLOOKUP($C105,[5]Northeast!$B$2:$K$200,3,FALSE)="","",VLOOKUP($C105,[5]Northeast!$B$2:$K$200,3,FALSE))</f>
        <v>672000</v>
      </c>
      <c r="F105" s="32">
        <f>IF(VLOOKUP($C105,[5]Northeast!$B$2:$K$200,4,FALSE)="","",VLOOKUP($C105,[5]Northeast!$B$2:$K$200,4,FALSE))</f>
        <v>4.28</v>
      </c>
      <c r="G105" s="32">
        <f>IF(VLOOKUP($C105,[5]Northeast!$B$2:$K$200,5,FALSE)="","",VLOOKUP($C105,[5]Northeast!$B$2:$K$200,5,FALSE))</f>
        <v>4.3574999999999999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4.1100000000000003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4.1100000000000003</v>
      </c>
      <c r="G111" s="32">
        <f>IF(VLOOKUP($C111,[2]Southeast!$B$2:$K$200,5,FALSE)="","",VLOOKUP($C111,[2]Southeast!$B$2:$K$200,5,FALSE))</f>
        <v>4.1100000000000003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13.83</v>
      </c>
      <c r="E116" s="19">
        <f>IF(VLOOKUP($C116,[3]West!$B$2:$K$200,3,FALSE)="","",VLOOKUP($C116,[3]West!$B$2:$K$200,3,FALSE))</f>
        <v>923000</v>
      </c>
      <c r="F116" s="32">
        <f>IF(VLOOKUP($C116,[3]West!$B$2:$K$200,4,FALSE)="","",VLOOKUP($C116,[3]West!$B$2:$K$200,4,FALSE))</f>
        <v>13.6</v>
      </c>
      <c r="G116" s="32">
        <f>IF(VLOOKUP($C116,[3]West!$B$2:$K$200,5,FALSE)="","",VLOOKUP($C116,[3]West!$B$2:$K$200,5,FALSE))</f>
        <v>14.1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9.0399999999999991</v>
      </c>
      <c r="E117" s="19">
        <f>IF(VLOOKUP($C117,[3]West!$B$2:$K$200,3,FALSE)="","",VLOOKUP($C117,[3]West!$B$2:$K$200,3,FALSE))</f>
        <v>160000</v>
      </c>
      <c r="F117" s="32">
        <f>IF(VLOOKUP($C117,[3]West!$B$2:$K$200,4,FALSE)="","",VLOOKUP($C117,[3]West!$B$2:$K$200,4,FALSE))</f>
        <v>7.95</v>
      </c>
      <c r="G117" s="32">
        <f>IF(VLOOKUP($C117,[3]West!$B$2:$K$200,5,FALSE)="","",VLOOKUP($C117,[3]West!$B$2:$K$200,5,FALSE))</f>
        <v>10.1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6.165</v>
      </c>
      <c r="E118" s="19">
        <f>IF(VLOOKUP($C118,[3]West!$B$2:$K$200,3,FALSE)="","",VLOOKUP($C118,[3]West!$B$2:$K$200,3,FALSE))</f>
        <v>275000</v>
      </c>
      <c r="F118" s="32">
        <f>IF(VLOOKUP($C118,[3]West!$B$2:$K$200,4,FALSE)="","",VLOOKUP($C118,[3]West!$B$2:$K$200,4,FALSE))</f>
        <v>5.15</v>
      </c>
      <c r="G118" s="32">
        <f>IF(VLOOKUP($C118,[3]West!$B$2:$K$200,5,FALSE)="","",VLOOKUP($C118,[3]West!$B$2:$K$200,5,FALSE))</f>
        <v>8.25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9.1449999999999996</v>
      </c>
      <c r="E119" s="19">
        <f>IF(VLOOKUP($C119,[3]West!$B$2:$K$200,3,FALSE)="","",VLOOKUP($C119,[3]West!$B$2:$K$200,3,FALSE))</f>
        <v>587000</v>
      </c>
      <c r="F119" s="32">
        <f>IF(VLOOKUP($C119,[3]West!$B$2:$K$200,4,FALSE)="","",VLOOKUP($C119,[3]West!$B$2:$K$200,4,FALSE))</f>
        <v>7.75</v>
      </c>
      <c r="G119" s="32">
        <f>IF(VLOOKUP($C119,[3]West!$B$2:$K$200,5,FALSE)="","",VLOOKUP($C119,[3]West!$B$2:$K$200,5,FALSE))</f>
        <v>10.4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4.47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2014-09-04T16:25:19Z</dcterms:modified>
</cp:coreProperties>
</file>