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" i="1" l="1"/>
  <c r="M9" i="1"/>
  <c r="O9" i="1"/>
  <c r="I10" i="1"/>
  <c r="M10" i="1"/>
  <c r="O10" i="1"/>
  <c r="M11" i="1"/>
  <c r="O11" i="1"/>
  <c r="L11" i="1" s="1"/>
  <c r="I12" i="1"/>
  <c r="L12" i="1"/>
  <c r="M12" i="1"/>
  <c r="O12" i="1"/>
  <c r="I13" i="1"/>
  <c r="L13" i="1"/>
  <c r="M13" i="1"/>
  <c r="O13" i="1"/>
  <c r="B15" i="1"/>
  <c r="C15" i="1"/>
  <c r="F16" i="1"/>
  <c r="B7" i="1" s="1"/>
  <c r="B21" i="1" s="1"/>
  <c r="M16" i="1"/>
  <c r="F21" i="1"/>
  <c r="K21" i="1" s="1"/>
  <c r="K22" i="1"/>
  <c r="K23" i="1"/>
  <c r="B24" i="1"/>
  <c r="C24" i="1" s="1"/>
  <c r="F24" i="1"/>
  <c r="K24" i="1" s="1"/>
  <c r="B25" i="1"/>
  <c r="C25" i="1"/>
  <c r="B27" i="1"/>
  <c r="B35" i="1"/>
  <c r="D37" i="1"/>
  <c r="G37" i="1"/>
  <c r="H37" i="1"/>
  <c r="I37" i="1"/>
  <c r="D38" i="1"/>
  <c r="E38" i="1"/>
  <c r="H38" i="1"/>
  <c r="I38" i="1" s="1"/>
  <c r="K38" i="1" s="1"/>
  <c r="M38" i="1" s="1"/>
  <c r="O38" i="1" s="1"/>
  <c r="J38" i="1"/>
  <c r="L38" i="1" s="1"/>
  <c r="N38" i="1" s="1"/>
  <c r="D39" i="1"/>
  <c r="E39" i="1"/>
  <c r="G39" i="1"/>
  <c r="H39" i="1"/>
  <c r="I39" i="1" s="1"/>
  <c r="K39" i="1" s="1"/>
  <c r="M39" i="1" s="1"/>
  <c r="O39" i="1" s="1"/>
  <c r="J39" i="1"/>
  <c r="L39" i="1" s="1"/>
  <c r="N39" i="1" s="1"/>
  <c r="D40" i="1"/>
  <c r="H40" i="1"/>
  <c r="I40" i="1" s="1"/>
  <c r="J40" i="1"/>
  <c r="K40" i="1"/>
  <c r="M40" i="1" s="1"/>
  <c r="O40" i="1" s="1"/>
  <c r="L40" i="1"/>
  <c r="N40" i="1" s="1"/>
  <c r="D41" i="1"/>
  <c r="E41" i="1"/>
  <c r="G41" i="1"/>
  <c r="H41" i="1"/>
  <c r="I41" i="1"/>
  <c r="K41" i="1" s="1"/>
  <c r="M41" i="1" s="1"/>
  <c r="O41" i="1" s="1"/>
  <c r="J41" i="1"/>
  <c r="L41" i="1" s="1"/>
  <c r="N41" i="1" s="1"/>
  <c r="C42" i="1"/>
  <c r="D42" i="1"/>
  <c r="E42" i="1" s="1"/>
  <c r="H42" i="1"/>
  <c r="J42" i="1"/>
  <c r="L42" i="1" s="1"/>
  <c r="N42" i="1" s="1"/>
  <c r="D43" i="1"/>
  <c r="E43" i="1"/>
  <c r="H43" i="1"/>
  <c r="C44" i="1"/>
  <c r="D44" i="1"/>
  <c r="E44" i="1" s="1"/>
  <c r="F44" i="1"/>
  <c r="H44" i="1"/>
  <c r="J44" i="1"/>
  <c r="K44" i="1"/>
  <c r="L44" i="1"/>
  <c r="B45" i="1"/>
  <c r="F45" i="1"/>
  <c r="B53" i="1"/>
  <c r="G58" i="1"/>
  <c r="I58" i="1"/>
  <c r="K58" i="1"/>
  <c r="M58" i="1" s="1"/>
  <c r="O58" i="1" s="1"/>
  <c r="B62" i="1"/>
  <c r="D62" i="1"/>
  <c r="G76" i="1"/>
  <c r="G77" i="1" s="1"/>
  <c r="C77" i="1"/>
  <c r="G78" i="1"/>
  <c r="B2" i="2"/>
  <c r="J2" i="2"/>
  <c r="B3" i="2"/>
  <c r="J3" i="2"/>
  <c r="C7" i="2"/>
  <c r="K7" i="2"/>
  <c r="C8" i="2"/>
  <c r="K8" i="2"/>
  <c r="K9" i="2" s="1"/>
  <c r="K10" i="2" s="1"/>
  <c r="K11" i="2" s="1"/>
  <c r="K12" i="2"/>
  <c r="D45" i="1" l="1"/>
  <c r="E40" i="1"/>
  <c r="I43" i="1"/>
  <c r="K43" i="1" s="1"/>
  <c r="M43" i="1" s="1"/>
  <c r="O43" i="1" s="1"/>
  <c r="J43" i="1"/>
  <c r="L43" i="1" s="1"/>
  <c r="N43" i="1" s="1"/>
  <c r="N44" i="1"/>
  <c r="O44" i="1" s="1"/>
  <c r="M44" i="1"/>
  <c r="K13" i="2"/>
  <c r="C9" i="2"/>
  <c r="D110" i="2"/>
  <c r="D106" i="2"/>
  <c r="D102" i="2"/>
  <c r="D67" i="2"/>
  <c r="D66" i="2"/>
  <c r="D55" i="2"/>
  <c r="B47" i="1"/>
  <c r="C35" i="1"/>
  <c r="K37" i="1"/>
  <c r="D41" i="2"/>
  <c r="D11" i="2"/>
  <c r="D18" i="2"/>
  <c r="D20" i="2"/>
  <c r="D28" i="2"/>
  <c r="D36" i="2"/>
  <c r="D46" i="2"/>
  <c r="D50" i="2"/>
  <c r="D57" i="2"/>
  <c r="D61" i="2"/>
  <c r="D48" i="2"/>
  <c r="D52" i="2"/>
  <c r="D15" i="2"/>
  <c r="D22" i="2"/>
  <c r="D58" i="2"/>
  <c r="D89" i="2"/>
  <c r="H45" i="1"/>
  <c r="J37" i="1"/>
  <c r="B1" i="2"/>
  <c r="D128" i="2" s="1"/>
  <c r="G38" i="1"/>
  <c r="G40" i="1"/>
  <c r="G42" i="1"/>
  <c r="C37" i="1"/>
  <c r="C39" i="1"/>
  <c r="C41" i="1"/>
  <c r="C43" i="1"/>
  <c r="G44" i="1"/>
  <c r="B8" i="1"/>
  <c r="B22" i="1" s="1"/>
  <c r="C78" i="1" s="1"/>
  <c r="G16" i="1"/>
  <c r="C38" i="1"/>
  <c r="I44" i="1"/>
  <c r="E37" i="1"/>
  <c r="E45" i="1" s="1"/>
  <c r="C40" i="1"/>
  <c r="E49" i="1"/>
  <c r="G43" i="1"/>
  <c r="O18" i="1"/>
  <c r="L9" i="1"/>
  <c r="I42" i="1"/>
  <c r="K42" i="1" s="1"/>
  <c r="M42" i="1" s="1"/>
  <c r="O42" i="1" s="1"/>
  <c r="O25" i="1"/>
  <c r="C49" i="1"/>
  <c r="L10" i="1"/>
  <c r="C45" i="1" l="1"/>
  <c r="C47" i="1"/>
  <c r="B51" i="1"/>
  <c r="D19" i="2"/>
  <c r="D23" i="2"/>
  <c r="D72" i="2"/>
  <c r="D85" i="2"/>
  <c r="D117" i="2"/>
  <c r="F34" i="1"/>
  <c r="B13" i="1"/>
  <c r="D34" i="1"/>
  <c r="E34" i="1" s="1"/>
  <c r="D45" i="2"/>
  <c r="D32" i="2"/>
  <c r="D38" i="2"/>
  <c r="D12" i="2"/>
  <c r="D13" i="2"/>
  <c r="D80" i="2"/>
  <c r="D86" i="2"/>
  <c r="D121" i="2"/>
  <c r="L16" i="1"/>
  <c r="O27" i="1"/>
  <c r="N16" i="1"/>
  <c r="B10" i="1"/>
  <c r="D32" i="1"/>
  <c r="G45" i="1"/>
  <c r="D53" i="2"/>
  <c r="D24" i="2"/>
  <c r="D37" i="2"/>
  <c r="D35" i="2"/>
  <c r="D9" i="2"/>
  <c r="F9" i="2" s="1"/>
  <c r="D93" i="2"/>
  <c r="D91" i="2"/>
  <c r="D7" i="2"/>
  <c r="D16" i="2"/>
  <c r="D25" i="2"/>
  <c r="D30" i="2"/>
  <c r="D39" i="2"/>
  <c r="D59" i="2"/>
  <c r="D60" i="2"/>
  <c r="D63" i="2"/>
  <c r="E7" i="2"/>
  <c r="D97" i="2"/>
  <c r="D104" i="2"/>
  <c r="B113" i="2" s="1"/>
  <c r="D108" i="2"/>
  <c r="D112" i="2"/>
  <c r="D115" i="2"/>
  <c r="D119" i="2"/>
  <c r="D123" i="2"/>
  <c r="D132" i="2"/>
  <c r="D136" i="2"/>
  <c r="D139" i="2"/>
  <c r="D143" i="2"/>
  <c r="D147" i="2"/>
  <c r="D150" i="2"/>
  <c r="D154" i="2"/>
  <c r="D158" i="2"/>
  <c r="D165" i="2"/>
  <c r="D169" i="2"/>
  <c r="D65" i="2"/>
  <c r="D69" i="2"/>
  <c r="D81" i="2"/>
  <c r="D100" i="2"/>
  <c r="D101" i="2"/>
  <c r="D103" i="2"/>
  <c r="D122" i="2"/>
  <c r="D125" i="2"/>
  <c r="D134" i="2"/>
  <c r="D142" i="2"/>
  <c r="D151" i="2"/>
  <c r="D170" i="2"/>
  <c r="D31" i="2"/>
  <c r="D44" i="2"/>
  <c r="D49" i="2"/>
  <c r="D74" i="2"/>
  <c r="D98" i="2"/>
  <c r="D120" i="2"/>
  <c r="D64" i="2"/>
  <c r="D68" i="2"/>
  <c r="D73" i="2"/>
  <c r="D96" i="2"/>
  <c r="D118" i="2"/>
  <c r="D126" i="2"/>
  <c r="D145" i="2"/>
  <c r="D153" i="2"/>
  <c r="D162" i="2"/>
  <c r="D171" i="2"/>
  <c r="D76" i="2"/>
  <c r="D82" i="2"/>
  <c r="D88" i="2"/>
  <c r="D107" i="2"/>
  <c r="D131" i="2"/>
  <c r="D140" i="2"/>
  <c r="D149" i="2"/>
  <c r="D159" i="2"/>
  <c r="D167" i="2"/>
  <c r="D176" i="2"/>
  <c r="D180" i="2"/>
  <c r="D184" i="2"/>
  <c r="D187" i="2"/>
  <c r="D191" i="2"/>
  <c r="D195" i="2"/>
  <c r="D201" i="2"/>
  <c r="D205" i="2"/>
  <c r="D212" i="2"/>
  <c r="D216" i="2"/>
  <c r="D220" i="2"/>
  <c r="D223" i="2"/>
  <c r="D227" i="2"/>
  <c r="D231" i="2"/>
  <c r="D234" i="2"/>
  <c r="D238" i="2"/>
  <c r="D242" i="2"/>
  <c r="D249" i="2"/>
  <c r="D253" i="2"/>
  <c r="D260" i="2"/>
  <c r="D264" i="2"/>
  <c r="E6" i="2"/>
  <c r="G6" i="2" s="1"/>
  <c r="G7" i="2" s="1"/>
  <c r="G8" i="2" s="1"/>
  <c r="G9" i="2" s="1"/>
  <c r="D33" i="2"/>
  <c r="D40" i="2"/>
  <c r="D42" i="2"/>
  <c r="D94" i="2"/>
  <c r="D127" i="2"/>
  <c r="D56" i="2"/>
  <c r="D71" i="2"/>
  <c r="D83" i="2"/>
  <c r="D90" i="2"/>
  <c r="D109" i="2"/>
  <c r="D138" i="2"/>
  <c r="D141" i="2"/>
  <c r="D144" i="2"/>
  <c r="D164" i="2"/>
  <c r="D181" i="2"/>
  <c r="D62" i="2"/>
  <c r="D70" i="2"/>
  <c r="D77" i="2"/>
  <c r="D156" i="2"/>
  <c r="D182" i="2"/>
  <c r="D183" i="2"/>
  <c r="D185" i="2"/>
  <c r="D194" i="2"/>
  <c r="D10" i="2"/>
  <c r="D84" i="2"/>
  <c r="D87" i="2"/>
  <c r="D124" i="2"/>
  <c r="D133" i="2"/>
  <c r="D148" i="2"/>
  <c r="D161" i="2"/>
  <c r="D166" i="2"/>
  <c r="D196" i="2"/>
  <c r="D202" i="2"/>
  <c r="D210" i="2"/>
  <c r="D75" i="2"/>
  <c r="D105" i="2"/>
  <c r="D137" i="2"/>
  <c r="D155" i="2"/>
  <c r="D160" i="2"/>
  <c r="D168" i="2"/>
  <c r="D175" i="2"/>
  <c r="D188" i="2"/>
  <c r="D204" i="2"/>
  <c r="D213" i="2"/>
  <c r="D232" i="2"/>
  <c r="D240" i="2"/>
  <c r="D248" i="2"/>
  <c r="D267" i="2"/>
  <c r="D116" i="2"/>
  <c r="D135" i="2"/>
  <c r="D163" i="2"/>
  <c r="D173" i="2"/>
  <c r="D192" i="2"/>
  <c r="D203" i="2"/>
  <c r="D209" i="2"/>
  <c r="D215" i="2"/>
  <c r="D224" i="2"/>
  <c r="D225" i="2"/>
  <c r="D226" i="2"/>
  <c r="D261" i="2"/>
  <c r="D262" i="2"/>
  <c r="D263" i="2"/>
  <c r="D269" i="2"/>
  <c r="D277" i="2"/>
  <c r="D284" i="2"/>
  <c r="D288" i="2"/>
  <c r="D292" i="2"/>
  <c r="D295" i="2"/>
  <c r="D299" i="2"/>
  <c r="D303" i="2"/>
  <c r="D306" i="2"/>
  <c r="D310" i="2"/>
  <c r="D314" i="2"/>
  <c r="D111" i="2"/>
  <c r="D208" i="2"/>
  <c r="D214" i="2"/>
  <c r="D221" i="2"/>
  <c r="D222" i="2"/>
  <c r="D254" i="2"/>
  <c r="D255" i="2"/>
  <c r="D256" i="2"/>
  <c r="D257" i="2"/>
  <c r="D258" i="2"/>
  <c r="D259" i="2"/>
  <c r="D177" i="2"/>
  <c r="D207" i="2"/>
  <c r="D250" i="2"/>
  <c r="D251" i="2"/>
  <c r="D252" i="2"/>
  <c r="D270" i="2"/>
  <c r="D271" i="2"/>
  <c r="D278" i="2"/>
  <c r="D285" i="2"/>
  <c r="D289" i="2"/>
  <c r="D296" i="2"/>
  <c r="D300" i="2"/>
  <c r="D304" i="2"/>
  <c r="D307" i="2"/>
  <c r="D78" i="2"/>
  <c r="D113" i="2"/>
  <c r="D129" i="2"/>
  <c r="D174" i="2"/>
  <c r="D179" i="2"/>
  <c r="D218" i="2"/>
  <c r="D241" i="2"/>
  <c r="D245" i="2"/>
  <c r="D246" i="2"/>
  <c r="D247" i="2"/>
  <c r="D273" i="2"/>
  <c r="D279" i="2"/>
  <c r="D282" i="2"/>
  <c r="D286" i="2"/>
  <c r="D290" i="2"/>
  <c r="D297" i="2"/>
  <c r="D301" i="2"/>
  <c r="D308" i="2"/>
  <c r="D312" i="2"/>
  <c r="D316" i="2"/>
  <c r="D319" i="2"/>
  <c r="D323" i="2"/>
  <c r="D327" i="2"/>
  <c r="D330" i="2"/>
  <c r="D334" i="2"/>
  <c r="D338" i="2"/>
  <c r="D79" i="2"/>
  <c r="D146" i="2"/>
  <c r="D172" i="2"/>
  <c r="D239" i="2"/>
  <c r="D287" i="2"/>
  <c r="D318" i="2"/>
  <c r="D337" i="2"/>
  <c r="D329" i="2"/>
  <c r="D339" i="2"/>
  <c r="D219" i="2"/>
  <c r="D244" i="2"/>
  <c r="D280" i="2"/>
  <c r="D322" i="2"/>
  <c r="D331" i="2"/>
  <c r="D335" i="2"/>
  <c r="D114" i="2"/>
  <c r="D157" i="2"/>
  <c r="D199" i="2"/>
  <c r="D211" i="2"/>
  <c r="D233" i="2"/>
  <c r="D235" i="2"/>
  <c r="D237" i="2"/>
  <c r="D268" i="2"/>
  <c r="D291" i="2"/>
  <c r="D320" i="2"/>
  <c r="D317" i="2"/>
  <c r="D326" i="2"/>
  <c r="D92" i="2"/>
  <c r="D152" i="2"/>
  <c r="D186" i="2"/>
  <c r="D189" i="2"/>
  <c r="D197" i="2"/>
  <c r="D229" i="2"/>
  <c r="D266" i="2"/>
  <c r="D276" i="2"/>
  <c r="D281" i="2"/>
  <c r="D305" i="2"/>
  <c r="D321" i="2"/>
  <c r="D340" i="2"/>
  <c r="D54" i="2"/>
  <c r="D190" i="2"/>
  <c r="D200" i="2"/>
  <c r="D217" i="2"/>
  <c r="D272" i="2"/>
  <c r="D275" i="2"/>
  <c r="D313" i="2"/>
  <c r="D315" i="2"/>
  <c r="D324" i="2"/>
  <c r="D332" i="2"/>
  <c r="D341" i="2"/>
  <c r="D193" i="2"/>
  <c r="D236" i="2"/>
  <c r="D294" i="2"/>
  <c r="D311" i="2"/>
  <c r="D325" i="2"/>
  <c r="D333" i="2"/>
  <c r="D6" i="2"/>
  <c r="D130" i="2"/>
  <c r="D178" i="2"/>
  <c r="D198" i="2"/>
  <c r="D228" i="2"/>
  <c r="D230" i="2"/>
  <c r="D265" i="2"/>
  <c r="D293" i="2"/>
  <c r="D298" i="2"/>
  <c r="D309" i="2"/>
  <c r="D206" i="2"/>
  <c r="D302" i="2"/>
  <c r="D283" i="2"/>
  <c r="D243" i="2"/>
  <c r="D274" i="2"/>
  <c r="D328" i="2"/>
  <c r="D336" i="2"/>
  <c r="D51" i="2"/>
  <c r="D17" i="2"/>
  <c r="D21" i="2"/>
  <c r="D27" i="2"/>
  <c r="I45" i="1"/>
  <c r="D34" i="2"/>
  <c r="D95" i="2"/>
  <c r="D43" i="2"/>
  <c r="D15" i="1"/>
  <c r="D29" i="2"/>
  <c r="D8" i="2"/>
  <c r="F8" i="2" s="1"/>
  <c r="D14" i="2"/>
  <c r="D26" i="2"/>
  <c r="M37" i="1"/>
  <c r="K45" i="1"/>
  <c r="D47" i="2"/>
  <c r="D99" i="2"/>
  <c r="E8" i="2"/>
  <c r="L37" i="1"/>
  <c r="J45" i="1"/>
  <c r="C10" i="2"/>
  <c r="E9" i="2"/>
  <c r="K14" i="2"/>
  <c r="G10" i="2" l="1"/>
  <c r="B185" i="2"/>
  <c r="D10" i="1"/>
  <c r="C10" i="1"/>
  <c r="C51" i="1"/>
  <c r="B63" i="1"/>
  <c r="B55" i="1"/>
  <c r="C63" i="1" s="1"/>
  <c r="D63" i="1" s="1"/>
  <c r="B29" i="2"/>
  <c r="B17" i="2"/>
  <c r="B23" i="2"/>
  <c r="F6" i="2"/>
  <c r="B137" i="2"/>
  <c r="B65" i="2"/>
  <c r="B125" i="2"/>
  <c r="F7" i="2"/>
  <c r="K15" i="2"/>
  <c r="O37" i="1"/>
  <c r="O45" i="1" s="1"/>
  <c r="M45" i="1"/>
  <c r="B257" i="2"/>
  <c r="B89" i="2"/>
  <c r="B269" i="2"/>
  <c r="B149" i="2"/>
  <c r="B53" i="2"/>
  <c r="B233" i="2"/>
  <c r="E10" i="2"/>
  <c r="C11" i="2"/>
  <c r="B197" i="2"/>
  <c r="B221" i="2"/>
  <c r="B77" i="2"/>
  <c r="B305" i="2"/>
  <c r="B101" i="2"/>
  <c r="B245" i="2"/>
  <c r="B161" i="2"/>
  <c r="D13" i="1"/>
  <c r="C13" i="1"/>
  <c r="B329" i="2"/>
  <c r="B281" i="2"/>
  <c r="N37" i="1"/>
  <c r="N45" i="1" s="1"/>
  <c r="L45" i="1"/>
  <c r="B209" i="2"/>
  <c r="F10" i="2"/>
  <c r="B173" i="2"/>
  <c r="G34" i="1"/>
  <c r="H34" i="1"/>
  <c r="B341" i="2"/>
  <c r="B293" i="2"/>
  <c r="B317" i="2"/>
  <c r="B41" i="2"/>
  <c r="D33" i="1"/>
  <c r="D35" i="1"/>
  <c r="E32" i="1"/>
  <c r="F32" i="1"/>
  <c r="A65" i="2" l="1"/>
  <c r="C12" i="2"/>
  <c r="E11" i="2"/>
  <c r="F11" i="2" s="1"/>
  <c r="K16" i="2"/>
  <c r="J34" i="1"/>
  <c r="I34" i="1"/>
  <c r="D47" i="1"/>
  <c r="E35" i="1"/>
  <c r="G32" i="1"/>
  <c r="H32" i="1"/>
  <c r="F33" i="1"/>
  <c r="B11" i="1" s="1"/>
  <c r="F35" i="1"/>
  <c r="G11" i="2"/>
  <c r="L34" i="1" l="1"/>
  <c r="K34" i="1"/>
  <c r="G35" i="1"/>
  <c r="F47" i="1"/>
  <c r="I32" i="1"/>
  <c r="J32" i="1"/>
  <c r="H33" i="1"/>
  <c r="H35" i="1" s="1"/>
  <c r="K17" i="2"/>
  <c r="C13" i="2"/>
  <c r="E12" i="2"/>
  <c r="F12" i="2" s="1"/>
  <c r="C11" i="1"/>
  <c r="D11" i="1"/>
  <c r="B12" i="1"/>
  <c r="D53" i="1"/>
  <c r="E47" i="1"/>
  <c r="D51" i="1"/>
  <c r="D58" i="1"/>
  <c r="G12" i="2"/>
  <c r="I35" i="1" l="1"/>
  <c r="H47" i="1"/>
  <c r="D55" i="1"/>
  <c r="C64" i="1" s="1"/>
  <c r="D64" i="1" s="1"/>
  <c r="E51" i="1"/>
  <c r="B64" i="1"/>
  <c r="K18" i="2"/>
  <c r="M17" i="2"/>
  <c r="M34" i="1"/>
  <c r="N34" i="1"/>
  <c r="O34" i="1" s="1"/>
  <c r="B14" i="1"/>
  <c r="D12" i="1"/>
  <c r="C12" i="1"/>
  <c r="K32" i="1"/>
  <c r="L32" i="1"/>
  <c r="J33" i="1"/>
  <c r="J35" i="1"/>
  <c r="F53" i="1"/>
  <c r="G64" i="1" s="1"/>
  <c r="F58" i="1"/>
  <c r="G67" i="1" s="1"/>
  <c r="G71" i="1" s="1"/>
  <c r="J1" i="2" s="1"/>
  <c r="G47" i="1"/>
  <c r="C14" i="2"/>
  <c r="E13" i="2"/>
  <c r="F13" i="2" s="1"/>
  <c r="G63" i="1" l="1"/>
  <c r="C14" i="1"/>
  <c r="B16" i="1"/>
  <c r="D14" i="1"/>
  <c r="H58" i="1"/>
  <c r="H53" i="1"/>
  <c r="I47" i="1"/>
  <c r="G13" i="2"/>
  <c r="L35" i="1"/>
  <c r="N32" i="1"/>
  <c r="M32" i="1"/>
  <c r="L33" i="1"/>
  <c r="M18" i="2"/>
  <c r="K19" i="2"/>
  <c r="J47" i="1"/>
  <c r="K35" i="1"/>
  <c r="C15" i="2"/>
  <c r="E14" i="2"/>
  <c r="F14" i="2" s="1"/>
  <c r="M6" i="2"/>
  <c r="O6" i="2" s="1"/>
  <c r="O7" i="2" s="1"/>
  <c r="O8" i="2" s="1"/>
  <c r="O9" i="2" s="1"/>
  <c r="O10" i="2" s="1"/>
  <c r="O11" i="2" s="1"/>
  <c r="O12" i="2" s="1"/>
  <c r="O13" i="2" s="1"/>
  <c r="L16" i="2"/>
  <c r="L29" i="2"/>
  <c r="L40" i="2"/>
  <c r="L30" i="2"/>
  <c r="L32" i="2"/>
  <c r="L20" i="2"/>
  <c r="L37" i="2"/>
  <c r="L45" i="2"/>
  <c r="L6" i="2"/>
  <c r="L9" i="2"/>
  <c r="N9" i="2" s="1"/>
  <c r="L25" i="2"/>
  <c r="L57" i="2"/>
  <c r="M8" i="2"/>
  <c r="L33" i="2"/>
  <c r="L50" i="2"/>
  <c r="L51" i="2"/>
  <c r="L62" i="2"/>
  <c r="L68" i="2"/>
  <c r="L72" i="2"/>
  <c r="L76" i="2"/>
  <c r="L79" i="2"/>
  <c r="L83" i="2"/>
  <c r="L87" i="2"/>
  <c r="L27" i="2"/>
  <c r="L56" i="2"/>
  <c r="L66" i="2"/>
  <c r="L85" i="2"/>
  <c r="L10" i="2"/>
  <c r="L36" i="2"/>
  <c r="L38" i="2"/>
  <c r="L48" i="2"/>
  <c r="L71" i="2"/>
  <c r="L80" i="2"/>
  <c r="L15" i="2"/>
  <c r="L34" i="2"/>
  <c r="L46" i="2"/>
  <c r="L60" i="2"/>
  <c r="L78" i="2"/>
  <c r="L91" i="2"/>
  <c r="L92" i="2"/>
  <c r="L110" i="2"/>
  <c r="L111" i="2"/>
  <c r="L113" i="2"/>
  <c r="L114" i="2"/>
  <c r="L128" i="2"/>
  <c r="L137" i="2"/>
  <c r="L147" i="2"/>
  <c r="L155" i="2"/>
  <c r="L156" i="2"/>
  <c r="L164" i="2"/>
  <c r="L19" i="2"/>
  <c r="L41" i="2"/>
  <c r="L77" i="2"/>
  <c r="L88" i="2"/>
  <c r="L89" i="2"/>
  <c r="L90" i="2"/>
  <c r="L108" i="2"/>
  <c r="L109" i="2"/>
  <c r="L129" i="2"/>
  <c r="L130" i="2"/>
  <c r="L12" i="2"/>
  <c r="L44" i="2"/>
  <c r="L53" i="2"/>
  <c r="L55" i="2"/>
  <c r="L70" i="2"/>
  <c r="L82" i="2"/>
  <c r="L106" i="2"/>
  <c r="L107" i="2"/>
  <c r="L131" i="2"/>
  <c r="L139" i="2"/>
  <c r="L158" i="2"/>
  <c r="L166" i="2"/>
  <c r="L167" i="2"/>
  <c r="L14" i="2"/>
  <c r="L18" i="2"/>
  <c r="L52" i="2"/>
  <c r="L54" i="2"/>
  <c r="L95" i="2"/>
  <c r="L96" i="2"/>
  <c r="L117" i="2"/>
  <c r="L118" i="2"/>
  <c r="L125" i="2"/>
  <c r="L126" i="2"/>
  <c r="L136" i="2"/>
  <c r="L144" i="2"/>
  <c r="L145" i="2"/>
  <c r="L153" i="2"/>
  <c r="L161" i="2"/>
  <c r="L11" i="2"/>
  <c r="L61" i="2"/>
  <c r="L64" i="2"/>
  <c r="L59" i="2"/>
  <c r="L75" i="2"/>
  <c r="L104" i="2"/>
  <c r="L123" i="2"/>
  <c r="L133" i="2"/>
  <c r="L73" i="2"/>
  <c r="L98" i="2"/>
  <c r="L119" i="2"/>
  <c r="L132" i="2"/>
  <c r="L142" i="2"/>
  <c r="L152" i="2"/>
  <c r="L162" i="2"/>
  <c r="L165" i="2"/>
  <c r="L168" i="2"/>
  <c r="L172" i="2"/>
  <c r="L174" i="2"/>
  <c r="L175" i="2"/>
  <c r="M9" i="2"/>
  <c r="L86" i="2"/>
  <c r="L103" i="2"/>
  <c r="L134" i="2"/>
  <c r="L43" i="2"/>
  <c r="L120" i="2"/>
  <c r="L188" i="2"/>
  <c r="L189" i="2"/>
  <c r="L22" i="2"/>
  <c r="L63" i="2"/>
  <c r="L67" i="2"/>
  <c r="L74" i="2"/>
  <c r="L112" i="2"/>
  <c r="L115" i="2"/>
  <c r="L141" i="2"/>
  <c r="L149" i="2"/>
  <c r="L154" i="2"/>
  <c r="L159" i="2"/>
  <c r="L173" i="2"/>
  <c r="L190" i="2"/>
  <c r="L197" i="2"/>
  <c r="L206" i="2"/>
  <c r="L207" i="2"/>
  <c r="L215" i="2"/>
  <c r="L84" i="2"/>
  <c r="L93" i="2"/>
  <c r="L99" i="2"/>
  <c r="L138" i="2"/>
  <c r="L148" i="2"/>
  <c r="L151" i="2"/>
  <c r="L192" i="2"/>
  <c r="L193" i="2"/>
  <c r="L198" i="2"/>
  <c r="L199" i="2"/>
  <c r="L217" i="2"/>
  <c r="L218" i="2"/>
  <c r="L226" i="2"/>
  <c r="L234" i="2"/>
  <c r="L253" i="2"/>
  <c r="L261" i="2"/>
  <c r="L262" i="2"/>
  <c r="L272" i="2"/>
  <c r="L58" i="2"/>
  <c r="L81" i="2"/>
  <c r="L121" i="2"/>
  <c r="L157" i="2"/>
  <c r="L160" i="2"/>
  <c r="L170" i="2"/>
  <c r="L176" i="2"/>
  <c r="L181" i="2"/>
  <c r="L187" i="2"/>
  <c r="L212" i="2"/>
  <c r="L240" i="2"/>
  <c r="L241" i="2"/>
  <c r="L242" i="2"/>
  <c r="L243" i="2"/>
  <c r="L245" i="2"/>
  <c r="L246" i="2"/>
  <c r="L273" i="2"/>
  <c r="L26" i="2"/>
  <c r="L47" i="2"/>
  <c r="L69" i="2"/>
  <c r="L105" i="2"/>
  <c r="L135" i="2"/>
  <c r="L178" i="2"/>
  <c r="L183" i="2"/>
  <c r="L205" i="2"/>
  <c r="L211" i="2"/>
  <c r="L236" i="2"/>
  <c r="L237" i="2"/>
  <c r="L238" i="2"/>
  <c r="L239" i="2"/>
  <c r="L94" i="2"/>
  <c r="L116" i="2"/>
  <c r="L122" i="2"/>
  <c r="L127" i="2"/>
  <c r="L163" i="2"/>
  <c r="L171" i="2"/>
  <c r="L186" i="2"/>
  <c r="L204" i="2"/>
  <c r="L210" i="2"/>
  <c r="L216" i="2"/>
  <c r="L229" i="2"/>
  <c r="L230" i="2"/>
  <c r="L231" i="2"/>
  <c r="L232" i="2"/>
  <c r="L235" i="2"/>
  <c r="L266" i="2"/>
  <c r="L267" i="2"/>
  <c r="L275" i="2"/>
  <c r="L101" i="2"/>
  <c r="L124" i="2"/>
  <c r="L169" i="2"/>
  <c r="L182" i="2"/>
  <c r="L185" i="2"/>
  <c r="L195" i="2"/>
  <c r="L208" i="2"/>
  <c r="L209" i="2"/>
  <c r="L220" i="2"/>
  <c r="L225" i="2"/>
  <c r="L255" i="2"/>
  <c r="L256" i="2"/>
  <c r="L102" i="2"/>
  <c r="L191" i="2"/>
  <c r="L194" i="2"/>
  <c r="L222" i="2"/>
  <c r="L224" i="2"/>
  <c r="L259" i="2"/>
  <c r="L269" i="2"/>
  <c r="L279" i="2"/>
  <c r="L284" i="2"/>
  <c r="L289" i="2"/>
  <c r="L294" i="2"/>
  <c r="L303" i="2"/>
  <c r="L312" i="2"/>
  <c r="L313" i="2"/>
  <c r="L315" i="2"/>
  <c r="L323" i="2"/>
  <c r="L331" i="2"/>
  <c r="L332" i="2"/>
  <c r="L310" i="2"/>
  <c r="L316" i="2"/>
  <c r="L324" i="2"/>
  <c r="L325" i="2"/>
  <c r="L333" i="2"/>
  <c r="L341" i="2"/>
  <c r="L233" i="2"/>
  <c r="L277" i="2"/>
  <c r="L307" i="2"/>
  <c r="L317" i="2"/>
  <c r="L335" i="2"/>
  <c r="L305" i="2"/>
  <c r="L320" i="2"/>
  <c r="L339" i="2"/>
  <c r="L196" i="2"/>
  <c r="L65" i="2"/>
  <c r="L140" i="2"/>
  <c r="L146" i="2"/>
  <c r="L179" i="2"/>
  <c r="L201" i="2"/>
  <c r="L251" i="2"/>
  <c r="L257" i="2"/>
  <c r="L288" i="2"/>
  <c r="L298" i="2"/>
  <c r="L311" i="2"/>
  <c r="L180" i="2"/>
  <c r="L227" i="2"/>
  <c r="L264" i="2"/>
  <c r="L268" i="2"/>
  <c r="L287" i="2"/>
  <c r="L297" i="2"/>
  <c r="L327" i="2"/>
  <c r="L300" i="2"/>
  <c r="L329" i="2"/>
  <c r="L340" i="2"/>
  <c r="L203" i="2"/>
  <c r="L213" i="2"/>
  <c r="L247" i="2"/>
  <c r="L249" i="2"/>
  <c r="L271" i="2"/>
  <c r="L274" i="2"/>
  <c r="L278" i="2"/>
  <c r="L283" i="2"/>
  <c r="L292" i="2"/>
  <c r="L293" i="2"/>
  <c r="L302" i="2"/>
  <c r="L308" i="2"/>
  <c r="L309" i="2"/>
  <c r="L326" i="2"/>
  <c r="L334" i="2"/>
  <c r="L49" i="2"/>
  <c r="L336" i="2"/>
  <c r="L321" i="2"/>
  <c r="L143" i="2"/>
  <c r="L177" i="2"/>
  <c r="L202" i="2"/>
  <c r="L214" i="2"/>
  <c r="L219" i="2"/>
  <c r="L221" i="2"/>
  <c r="L223" i="2"/>
  <c r="L254" i="2"/>
  <c r="L258" i="2"/>
  <c r="L260" i="2"/>
  <c r="L282" i="2"/>
  <c r="L291" i="2"/>
  <c r="L301" i="2"/>
  <c r="L306" i="2"/>
  <c r="L318" i="2"/>
  <c r="L328" i="2"/>
  <c r="L337" i="2"/>
  <c r="L184" i="2"/>
  <c r="L252" i="2"/>
  <c r="L270" i="2"/>
  <c r="L276" i="2"/>
  <c r="L286" i="2"/>
  <c r="L296" i="2"/>
  <c r="L319" i="2"/>
  <c r="L338" i="2"/>
  <c r="L97" i="2"/>
  <c r="L200" i="2"/>
  <c r="L244" i="2"/>
  <c r="L248" i="2"/>
  <c r="L250" i="2"/>
  <c r="L280" i="2"/>
  <c r="L281" i="2"/>
  <c r="L290" i="2"/>
  <c r="L295" i="2"/>
  <c r="L100" i="2"/>
  <c r="L150" i="2"/>
  <c r="L265" i="2"/>
  <c r="L330" i="2"/>
  <c r="L299" i="2"/>
  <c r="L322" i="2"/>
  <c r="L263" i="2"/>
  <c r="L304" i="2"/>
  <c r="L228" i="2"/>
  <c r="L285" i="2"/>
  <c r="L314" i="2"/>
  <c r="L23" i="2"/>
  <c r="L28" i="2"/>
  <c r="L8" i="2"/>
  <c r="N8" i="2" s="1"/>
  <c r="L7" i="2"/>
  <c r="L31" i="2"/>
  <c r="M7" i="2"/>
  <c r="L35" i="2"/>
  <c r="M10" i="2"/>
  <c r="L39" i="2"/>
  <c r="L24" i="2"/>
  <c r="L42" i="2"/>
  <c r="L17" i="2"/>
  <c r="N17" i="2" s="1"/>
  <c r="M11" i="2"/>
  <c r="L13" i="2"/>
  <c r="L21" i="2"/>
  <c r="M12" i="2"/>
  <c r="M13" i="2"/>
  <c r="M14" i="2"/>
  <c r="M15" i="2"/>
  <c r="M16" i="2"/>
  <c r="J341" i="2" l="1"/>
  <c r="M19" i="2"/>
  <c r="K20" i="2"/>
  <c r="J233" i="2"/>
  <c r="J257" i="2"/>
  <c r="J89" i="2"/>
  <c r="C16" i="2"/>
  <c r="E15" i="2"/>
  <c r="F15" i="2" s="1"/>
  <c r="J161" i="2"/>
  <c r="J281" i="2"/>
  <c r="J305" i="2"/>
  <c r="J221" i="2"/>
  <c r="J209" i="2"/>
  <c r="J65" i="2"/>
  <c r="I65" i="2" s="1"/>
  <c r="N12" i="2"/>
  <c r="J329" i="2"/>
  <c r="J293" i="2"/>
  <c r="J113" i="2"/>
  <c r="J197" i="2"/>
  <c r="J185" i="2"/>
  <c r="J137" i="2"/>
  <c r="N18" i="2"/>
  <c r="J29" i="2"/>
  <c r="N19" i="2"/>
  <c r="O32" i="1"/>
  <c r="N33" i="1"/>
  <c r="N35" i="1"/>
  <c r="C16" i="1"/>
  <c r="D16" i="1"/>
  <c r="J101" i="2"/>
  <c r="J173" i="2"/>
  <c r="J125" i="2"/>
  <c r="N10" i="2"/>
  <c r="K47" i="1"/>
  <c r="J58" i="1"/>
  <c r="J53" i="1"/>
  <c r="J269" i="2"/>
  <c r="J245" i="2"/>
  <c r="N14" i="2"/>
  <c r="N15" i="2"/>
  <c r="J77" i="2"/>
  <c r="L47" i="1"/>
  <c r="M35" i="1"/>
  <c r="J149" i="2"/>
  <c r="O14" i="2"/>
  <c r="O15" i="2" s="1"/>
  <c r="O16" i="2" s="1"/>
  <c r="O17" i="2" s="1"/>
  <c r="O18" i="2" s="1"/>
  <c r="O19" i="2" s="1"/>
  <c r="J317" i="2"/>
  <c r="N13" i="2"/>
  <c r="J41" i="2"/>
  <c r="N7" i="2"/>
  <c r="I7" i="2"/>
  <c r="J53" i="2"/>
  <c r="N11" i="2"/>
  <c r="N6" i="2"/>
  <c r="J23" i="2"/>
  <c r="J17" i="2"/>
  <c r="F49" i="1" s="1"/>
  <c r="N16" i="2"/>
  <c r="G14" i="2"/>
  <c r="G15" i="2" s="1"/>
  <c r="K21" i="2" l="1"/>
  <c r="M20" i="2"/>
  <c r="N20" i="2" s="1"/>
  <c r="O35" i="1"/>
  <c r="N47" i="1"/>
  <c r="G49" i="1"/>
  <c r="H49" i="1"/>
  <c r="B17" i="1"/>
  <c r="F51" i="1"/>
  <c r="O20" i="2"/>
  <c r="L58" i="1"/>
  <c r="M47" i="1"/>
  <c r="L53" i="1"/>
  <c r="E16" i="2"/>
  <c r="F16" i="2" s="1"/>
  <c r="C17" i="2"/>
  <c r="F55" i="1" l="1"/>
  <c r="C65" i="1" s="1"/>
  <c r="D65" i="1" s="1"/>
  <c r="G51" i="1"/>
  <c r="B65" i="1"/>
  <c r="C18" i="2"/>
  <c r="E17" i="2"/>
  <c r="F17" i="2" s="1"/>
  <c r="A17" i="2" s="1"/>
  <c r="C17" i="1"/>
  <c r="D17" i="1"/>
  <c r="B18" i="1"/>
  <c r="J49" i="1"/>
  <c r="I49" i="1"/>
  <c r="H51" i="1"/>
  <c r="G16" i="2"/>
  <c r="O47" i="1"/>
  <c r="N53" i="1"/>
  <c r="N58" i="1"/>
  <c r="O21" i="2"/>
  <c r="K22" i="2"/>
  <c r="M21" i="2"/>
  <c r="N21" i="2" s="1"/>
  <c r="L49" i="1" l="1"/>
  <c r="K49" i="1"/>
  <c r="J51" i="1"/>
  <c r="B78" i="1"/>
  <c r="D78" i="1" s="1"/>
  <c r="B77" i="1"/>
  <c r="D77" i="1" s="1"/>
  <c r="B66" i="1"/>
  <c r="I51" i="1"/>
  <c r="H55" i="1"/>
  <c r="C66" i="1" s="1"/>
  <c r="O22" i="2"/>
  <c r="C18" i="1"/>
  <c r="D18" i="1"/>
  <c r="G17" i="2"/>
  <c r="G18" i="2" s="1"/>
  <c r="C19" i="2"/>
  <c r="E18" i="2"/>
  <c r="F18" i="2" s="1"/>
  <c r="M22" i="2"/>
  <c r="N22" i="2" s="1"/>
  <c r="K23" i="2"/>
  <c r="D66" i="1"/>
  <c r="K24" i="2" l="1"/>
  <c r="M23" i="2"/>
  <c r="N23" i="2" s="1"/>
  <c r="J55" i="1"/>
  <c r="C67" i="1" s="1"/>
  <c r="B67" i="1"/>
  <c r="K51" i="1"/>
  <c r="D67" i="1"/>
  <c r="E19" i="2"/>
  <c r="F19" i="2" s="1"/>
  <c r="C20" i="2"/>
  <c r="O23" i="2"/>
  <c r="G19" i="2"/>
  <c r="N49" i="1"/>
  <c r="M49" i="1"/>
  <c r="L51" i="1"/>
  <c r="O49" i="1" l="1"/>
  <c r="N51" i="1"/>
  <c r="L55" i="1"/>
  <c r="C68" i="1" s="1"/>
  <c r="D68" i="1" s="1"/>
  <c r="B68" i="1"/>
  <c r="M51" i="1"/>
  <c r="C21" i="2"/>
  <c r="E20" i="2"/>
  <c r="F20" i="2" s="1"/>
  <c r="K25" i="2"/>
  <c r="M24" i="2"/>
  <c r="N24" i="2" s="1"/>
  <c r="K26" i="2" l="1"/>
  <c r="M25" i="2"/>
  <c r="N25" i="2" s="1"/>
  <c r="G20" i="2"/>
  <c r="O24" i="2"/>
  <c r="C22" i="2"/>
  <c r="E21" i="2"/>
  <c r="F21" i="2" s="1"/>
  <c r="B69" i="1"/>
  <c r="O51" i="1"/>
  <c r="N55" i="1"/>
  <c r="C69" i="1" s="1"/>
  <c r="D69" i="1" s="1"/>
  <c r="C23" i="2" l="1"/>
  <c r="E22" i="2"/>
  <c r="F22" i="2" s="1"/>
  <c r="O25" i="2"/>
  <c r="G21" i="2"/>
  <c r="M26" i="2"/>
  <c r="N26" i="2" s="1"/>
  <c r="K27" i="2"/>
  <c r="M27" i="2" l="1"/>
  <c r="N27" i="2" s="1"/>
  <c r="K28" i="2"/>
  <c r="G22" i="2"/>
  <c r="O26" i="2"/>
  <c r="E23" i="2"/>
  <c r="F23" i="2" s="1"/>
  <c r="C24" i="2"/>
  <c r="M28" i="2" l="1"/>
  <c r="N28" i="2" s="1"/>
  <c r="K29" i="2"/>
  <c r="C25" i="2"/>
  <c r="E24" i="2"/>
  <c r="F24" i="2" s="1"/>
  <c r="O27" i="2"/>
  <c r="G23" i="2"/>
  <c r="G24" i="2" s="1"/>
  <c r="G25" i="2" l="1"/>
  <c r="K30" i="2"/>
  <c r="M29" i="2"/>
  <c r="N29" i="2" s="1"/>
  <c r="O28" i="2"/>
  <c r="E25" i="2"/>
  <c r="F25" i="2" s="1"/>
  <c r="C26" i="2"/>
  <c r="E26" i="2" l="1"/>
  <c r="F26" i="2" s="1"/>
  <c r="C27" i="2"/>
  <c r="O29" i="2"/>
  <c r="K31" i="2"/>
  <c r="M30" i="2"/>
  <c r="N30" i="2" s="1"/>
  <c r="K32" i="2" l="1"/>
  <c r="M31" i="2"/>
  <c r="N31" i="2" s="1"/>
  <c r="G26" i="2"/>
  <c r="O30" i="2"/>
  <c r="O31" i="2" s="1"/>
  <c r="C28" i="2"/>
  <c r="E27" i="2"/>
  <c r="F27" i="2" s="1"/>
  <c r="E28" i="2" l="1"/>
  <c r="F28" i="2" s="1"/>
  <c r="C29" i="2"/>
  <c r="G27" i="2"/>
  <c r="K33" i="2"/>
  <c r="M32" i="2"/>
  <c r="N32" i="2" s="1"/>
  <c r="O32" i="2" l="1"/>
  <c r="K34" i="2"/>
  <c r="M33" i="2"/>
  <c r="N33" i="2" s="1"/>
  <c r="G28" i="2"/>
  <c r="C30" i="2"/>
  <c r="E29" i="2"/>
  <c r="F29" i="2" s="1"/>
  <c r="C31" i="2" l="1"/>
  <c r="E30" i="2"/>
  <c r="F30" i="2" s="1"/>
  <c r="G29" i="2"/>
  <c r="M34" i="2"/>
  <c r="N34" i="2" s="1"/>
  <c r="K35" i="2"/>
  <c r="O33" i="2"/>
  <c r="O34" i="2" s="1"/>
  <c r="G30" i="2" l="1"/>
  <c r="G31" i="2" s="1"/>
  <c r="M35" i="2"/>
  <c r="N35" i="2" s="1"/>
  <c r="K36" i="2"/>
  <c r="E31" i="2"/>
  <c r="F31" i="2" s="1"/>
  <c r="C32" i="2"/>
  <c r="C33" i="2" l="1"/>
  <c r="E32" i="2"/>
  <c r="F32" i="2" s="1"/>
  <c r="M36" i="2"/>
  <c r="N36" i="2" s="1"/>
  <c r="K37" i="2"/>
  <c r="O35" i="2"/>
  <c r="O36" i="2" s="1"/>
  <c r="K38" i="2" l="1"/>
  <c r="M37" i="2"/>
  <c r="N37" i="2" s="1"/>
  <c r="O37" i="2"/>
  <c r="E33" i="2"/>
  <c r="F33" i="2" s="1"/>
  <c r="C34" i="2"/>
  <c r="G32" i="2"/>
  <c r="G33" i="2" l="1"/>
  <c r="E34" i="2"/>
  <c r="F34" i="2" s="1"/>
  <c r="C35" i="2"/>
  <c r="M38" i="2"/>
  <c r="N38" i="2" s="1"/>
  <c r="K39" i="2"/>
  <c r="M39" i="2" l="1"/>
  <c r="N39" i="2" s="1"/>
  <c r="K40" i="2"/>
  <c r="O38" i="2"/>
  <c r="O39" i="2" s="1"/>
  <c r="C36" i="2"/>
  <c r="E35" i="2"/>
  <c r="F35" i="2" s="1"/>
  <c r="G34" i="2"/>
  <c r="G35" i="2" s="1"/>
  <c r="G36" i="2" l="1"/>
  <c r="E36" i="2"/>
  <c r="F36" i="2" s="1"/>
  <c r="C37" i="2"/>
  <c r="K41" i="2"/>
  <c r="M40" i="2"/>
  <c r="N40" i="2" s="1"/>
  <c r="M41" i="2" l="1"/>
  <c r="N41" i="2" s="1"/>
  <c r="K42" i="2"/>
  <c r="O40" i="2"/>
  <c r="E37" i="2"/>
  <c r="F37" i="2" s="1"/>
  <c r="C38" i="2"/>
  <c r="C39" i="2" l="1"/>
  <c r="E38" i="2"/>
  <c r="F38" i="2" s="1"/>
  <c r="O41" i="2"/>
  <c r="O42" i="2" s="1"/>
  <c r="G37" i="2"/>
  <c r="G38" i="2" s="1"/>
  <c r="M42" i="2"/>
  <c r="N42" i="2" s="1"/>
  <c r="K43" i="2"/>
  <c r="G39" i="2" l="1"/>
  <c r="E39" i="2"/>
  <c r="F39" i="2" s="1"/>
  <c r="C40" i="2"/>
  <c r="K44" i="2"/>
  <c r="M43" i="2"/>
  <c r="N43" i="2" s="1"/>
  <c r="O43" i="2"/>
  <c r="O44" i="2" l="1"/>
  <c r="M44" i="2"/>
  <c r="N44" i="2" s="1"/>
  <c r="K45" i="2"/>
  <c r="C41" i="2"/>
  <c r="E40" i="2"/>
  <c r="F40" i="2" s="1"/>
  <c r="K46" i="2" l="1"/>
  <c r="M45" i="2"/>
  <c r="N45" i="2" s="1"/>
  <c r="E41" i="2"/>
  <c r="F41" i="2" s="1"/>
  <c r="C42" i="2"/>
  <c r="G40" i="2"/>
  <c r="G41" i="2" s="1"/>
  <c r="G42" i="2" l="1"/>
  <c r="E42" i="2"/>
  <c r="F42" i="2" s="1"/>
  <c r="C43" i="2"/>
  <c r="O45" i="2"/>
  <c r="O46" i="2" s="1"/>
  <c r="K47" i="2"/>
  <c r="M46" i="2"/>
  <c r="N46" i="2" s="1"/>
  <c r="G43" i="2" l="1"/>
  <c r="M47" i="2"/>
  <c r="N47" i="2" s="1"/>
  <c r="K48" i="2"/>
  <c r="O47" i="2"/>
  <c r="E43" i="2"/>
  <c r="F43" i="2" s="1"/>
  <c r="C44" i="2"/>
  <c r="G44" i="2" l="1"/>
  <c r="E44" i="2"/>
  <c r="F44" i="2" s="1"/>
  <c r="C45" i="2"/>
  <c r="O48" i="2"/>
  <c r="K49" i="2"/>
  <c r="M48" i="2"/>
  <c r="N48" i="2" s="1"/>
  <c r="M49" i="2" l="1"/>
  <c r="N49" i="2" s="1"/>
  <c r="K50" i="2"/>
  <c r="O49" i="2"/>
  <c r="E45" i="2"/>
  <c r="F45" i="2" s="1"/>
  <c r="C46" i="2"/>
  <c r="G45" i="2" l="1"/>
  <c r="C47" i="2"/>
  <c r="E46" i="2"/>
  <c r="F46" i="2" s="1"/>
  <c r="M50" i="2"/>
  <c r="N50" i="2" s="1"/>
  <c r="K51" i="2"/>
  <c r="O50" i="2" l="1"/>
  <c r="M51" i="2"/>
  <c r="N51" i="2" s="1"/>
  <c r="K52" i="2"/>
  <c r="E47" i="2"/>
  <c r="F47" i="2" s="1"/>
  <c r="C48" i="2"/>
  <c r="G46" i="2"/>
  <c r="G47" i="2" s="1"/>
  <c r="O51" i="2" l="1"/>
  <c r="O52" i="2" s="1"/>
  <c r="G48" i="2"/>
  <c r="C49" i="2"/>
  <c r="E48" i="2"/>
  <c r="F48" i="2" s="1"/>
  <c r="M52" i="2"/>
  <c r="N52" i="2" s="1"/>
  <c r="K53" i="2"/>
  <c r="K54" i="2" l="1"/>
  <c r="M53" i="2"/>
  <c r="N53" i="2" s="1"/>
  <c r="C50" i="2"/>
  <c r="E49" i="2"/>
  <c r="F49" i="2" s="1"/>
  <c r="C51" i="2" l="1"/>
  <c r="E50" i="2"/>
  <c r="F50" i="2" s="1"/>
  <c r="O53" i="2"/>
  <c r="G49" i="2"/>
  <c r="M54" i="2"/>
  <c r="N54" i="2" s="1"/>
  <c r="K55" i="2"/>
  <c r="C52" i="2" l="1"/>
  <c r="E51" i="2"/>
  <c r="F51" i="2" s="1"/>
  <c r="G50" i="2"/>
  <c r="O54" i="2"/>
  <c r="M55" i="2"/>
  <c r="N55" i="2" s="1"/>
  <c r="K56" i="2"/>
  <c r="M56" i="2" l="1"/>
  <c r="N56" i="2" s="1"/>
  <c r="K57" i="2"/>
  <c r="E52" i="2"/>
  <c r="F52" i="2" s="1"/>
  <c r="C53" i="2"/>
  <c r="O55" i="2"/>
  <c r="O56" i="2" s="1"/>
  <c r="G51" i="2"/>
  <c r="G52" i="2" s="1"/>
  <c r="E53" i="2" l="1"/>
  <c r="F53" i="2" s="1"/>
  <c r="C54" i="2"/>
  <c r="K58" i="2"/>
  <c r="M57" i="2"/>
  <c r="N57" i="2" s="1"/>
  <c r="G53" i="2"/>
  <c r="O57" i="2" l="1"/>
  <c r="M58" i="2"/>
  <c r="N58" i="2" s="1"/>
  <c r="K59" i="2"/>
  <c r="E54" i="2"/>
  <c r="F54" i="2" s="1"/>
  <c r="C55" i="2"/>
  <c r="G54" i="2"/>
  <c r="E55" i="2" l="1"/>
  <c r="F55" i="2" s="1"/>
  <c r="C56" i="2"/>
  <c r="O58" i="2"/>
  <c r="M59" i="2"/>
  <c r="N59" i="2" s="1"/>
  <c r="K60" i="2"/>
  <c r="M60" i="2" l="1"/>
  <c r="N60" i="2" s="1"/>
  <c r="K61" i="2"/>
  <c r="G55" i="2"/>
  <c r="O59" i="2"/>
  <c r="E56" i="2"/>
  <c r="F56" i="2" s="1"/>
  <c r="C57" i="2"/>
  <c r="E57" i="2" l="1"/>
  <c r="F57" i="2" s="1"/>
  <c r="C58" i="2"/>
  <c r="M61" i="2"/>
  <c r="N61" i="2" s="1"/>
  <c r="K62" i="2"/>
  <c r="O60" i="2"/>
  <c r="O61" i="2" s="1"/>
  <c r="G56" i="2"/>
  <c r="G57" i="2" s="1"/>
  <c r="M62" i="2" l="1"/>
  <c r="N62" i="2" s="1"/>
  <c r="K63" i="2"/>
  <c r="C59" i="2"/>
  <c r="E58" i="2"/>
  <c r="F58" i="2" s="1"/>
  <c r="G58" i="2" l="1"/>
  <c r="O62" i="2"/>
  <c r="E59" i="2"/>
  <c r="F59" i="2" s="1"/>
  <c r="C60" i="2"/>
  <c r="M63" i="2"/>
  <c r="N63" i="2" s="1"/>
  <c r="K64" i="2"/>
  <c r="C61" i="2" l="1"/>
  <c r="E60" i="2"/>
  <c r="F60" i="2" s="1"/>
  <c r="O63" i="2"/>
  <c r="G59" i="2"/>
  <c r="K65" i="2"/>
  <c r="M64" i="2"/>
  <c r="N64" i="2" s="1"/>
  <c r="E61" i="2" l="1"/>
  <c r="F61" i="2" s="1"/>
  <c r="C62" i="2"/>
  <c r="M65" i="2"/>
  <c r="N65" i="2" s="1"/>
  <c r="K66" i="2"/>
  <c r="G60" i="2"/>
  <c r="G61" i="2" s="1"/>
  <c r="O64" i="2"/>
  <c r="O65" i="2" s="1"/>
  <c r="K67" i="2" l="1"/>
  <c r="M66" i="2"/>
  <c r="N66" i="2" s="1"/>
  <c r="E62" i="2"/>
  <c r="F62" i="2" s="1"/>
  <c r="C63" i="2"/>
  <c r="O66" i="2"/>
  <c r="M67" i="2" l="1"/>
  <c r="N67" i="2" s="1"/>
  <c r="K68" i="2"/>
  <c r="G62" i="2"/>
  <c r="C64" i="2"/>
  <c r="E63" i="2"/>
  <c r="F63" i="2" s="1"/>
  <c r="O67" i="2" l="1"/>
  <c r="E64" i="2"/>
  <c r="F64" i="2" s="1"/>
  <c r="C65" i="2"/>
  <c r="G63" i="2"/>
  <c r="K69" i="2"/>
  <c r="M68" i="2"/>
  <c r="N68" i="2" s="1"/>
  <c r="O68" i="2" l="1"/>
  <c r="K70" i="2"/>
  <c r="M69" i="2"/>
  <c r="N69" i="2" s="1"/>
  <c r="G64" i="2"/>
  <c r="E65" i="2"/>
  <c r="F65" i="2" s="1"/>
  <c r="C66" i="2"/>
  <c r="G65" i="2" l="1"/>
  <c r="M70" i="2"/>
  <c r="N70" i="2" s="1"/>
  <c r="K71" i="2"/>
  <c r="O69" i="2"/>
  <c r="E66" i="2"/>
  <c r="F66" i="2" s="1"/>
  <c r="C67" i="2"/>
  <c r="C68" i="2" l="1"/>
  <c r="E67" i="2"/>
  <c r="F67" i="2" s="1"/>
  <c r="G66" i="2"/>
  <c r="O70" i="2"/>
  <c r="K72" i="2"/>
  <c r="M71" i="2"/>
  <c r="N71" i="2" s="1"/>
  <c r="E68" i="2" l="1"/>
  <c r="F68" i="2" s="1"/>
  <c r="C69" i="2"/>
  <c r="K73" i="2"/>
  <c r="M72" i="2"/>
  <c r="N72" i="2" s="1"/>
  <c r="O71" i="2"/>
  <c r="O72" i="2" s="1"/>
  <c r="G67" i="2"/>
  <c r="E69" i="2" l="1"/>
  <c r="F69" i="2" s="1"/>
  <c r="C70" i="2"/>
  <c r="G68" i="2"/>
  <c r="M73" i="2"/>
  <c r="N73" i="2" s="1"/>
  <c r="K74" i="2"/>
  <c r="K75" i="2" l="1"/>
  <c r="M74" i="2"/>
  <c r="N74" i="2" s="1"/>
  <c r="O73" i="2"/>
  <c r="G69" i="2"/>
  <c r="E70" i="2"/>
  <c r="F70" i="2" s="1"/>
  <c r="C71" i="2"/>
  <c r="M75" i="2" l="1"/>
  <c r="N75" i="2" s="1"/>
  <c r="K76" i="2"/>
  <c r="E71" i="2"/>
  <c r="F71" i="2" s="1"/>
  <c r="C72" i="2"/>
  <c r="G70" i="2"/>
  <c r="G71" i="2" s="1"/>
  <c r="O74" i="2"/>
  <c r="O75" i="2" l="1"/>
  <c r="C73" i="2"/>
  <c r="E72" i="2"/>
  <c r="F72" i="2" s="1"/>
  <c r="M76" i="2"/>
  <c r="N76" i="2" s="1"/>
  <c r="K77" i="2"/>
  <c r="M77" i="2" l="1"/>
  <c r="N77" i="2" s="1"/>
  <c r="K78" i="2"/>
  <c r="C74" i="2"/>
  <c r="E73" i="2"/>
  <c r="F73" i="2" s="1"/>
  <c r="G72" i="2"/>
  <c r="O76" i="2"/>
  <c r="O77" i="2" l="1"/>
  <c r="G73" i="2"/>
  <c r="E74" i="2"/>
  <c r="F74" i="2" s="1"/>
  <c r="C75" i="2"/>
  <c r="M78" i="2"/>
  <c r="N78" i="2" s="1"/>
  <c r="K79" i="2"/>
  <c r="E75" i="2" l="1"/>
  <c r="F75" i="2" s="1"/>
  <c r="C76" i="2"/>
  <c r="G74" i="2"/>
  <c r="O78" i="2"/>
  <c r="M79" i="2"/>
  <c r="N79" i="2" s="1"/>
  <c r="K80" i="2"/>
  <c r="K81" i="2" l="1"/>
  <c r="M80" i="2"/>
  <c r="N80" i="2" s="1"/>
  <c r="E76" i="2"/>
  <c r="F76" i="2" s="1"/>
  <c r="C77" i="2"/>
  <c r="O79" i="2"/>
  <c r="O80" i="2" s="1"/>
  <c r="G75" i="2"/>
  <c r="G76" i="2" s="1"/>
  <c r="K82" i="2" l="1"/>
  <c r="M81" i="2"/>
  <c r="N81" i="2" s="1"/>
  <c r="C78" i="2"/>
  <c r="E77" i="2"/>
  <c r="F77" i="2" s="1"/>
  <c r="C79" i="2" l="1"/>
  <c r="E78" i="2"/>
  <c r="F78" i="2" s="1"/>
  <c r="O81" i="2"/>
  <c r="K83" i="2"/>
  <c r="M82" i="2"/>
  <c r="N82" i="2" s="1"/>
  <c r="G77" i="2"/>
  <c r="G78" i="2" s="1"/>
  <c r="E79" i="2" l="1"/>
  <c r="F79" i="2" s="1"/>
  <c r="C80" i="2"/>
  <c r="M83" i="2"/>
  <c r="N83" i="2" s="1"/>
  <c r="K84" i="2"/>
  <c r="O82" i="2"/>
  <c r="O83" i="2" s="1"/>
  <c r="M84" i="2" l="1"/>
  <c r="N84" i="2" s="1"/>
  <c r="K85" i="2"/>
  <c r="G79" i="2"/>
  <c r="C81" i="2"/>
  <c r="E80" i="2"/>
  <c r="F80" i="2" s="1"/>
  <c r="O84" i="2" l="1"/>
  <c r="E81" i="2"/>
  <c r="F81" i="2" s="1"/>
  <c r="C82" i="2"/>
  <c r="G80" i="2"/>
  <c r="K86" i="2"/>
  <c r="M85" i="2"/>
  <c r="N85" i="2" s="1"/>
  <c r="O85" i="2" l="1"/>
  <c r="K87" i="2"/>
  <c r="M86" i="2"/>
  <c r="N86" i="2" s="1"/>
  <c r="G81" i="2"/>
  <c r="E82" i="2"/>
  <c r="F82" i="2" s="1"/>
  <c r="C83" i="2"/>
  <c r="G82" i="2" l="1"/>
  <c r="K88" i="2"/>
  <c r="M87" i="2"/>
  <c r="N87" i="2" s="1"/>
  <c r="O86" i="2"/>
  <c r="E83" i="2"/>
  <c r="F83" i="2" s="1"/>
  <c r="C84" i="2"/>
  <c r="O87" i="2" l="1"/>
  <c r="K89" i="2"/>
  <c r="M88" i="2"/>
  <c r="N88" i="2" s="1"/>
  <c r="G83" i="2"/>
  <c r="E84" i="2"/>
  <c r="F84" i="2" s="1"/>
  <c r="C85" i="2"/>
  <c r="G84" i="2" l="1"/>
  <c r="K90" i="2"/>
  <c r="M89" i="2"/>
  <c r="N89" i="2" s="1"/>
  <c r="O88" i="2"/>
  <c r="E85" i="2"/>
  <c r="F85" i="2" s="1"/>
  <c r="C86" i="2"/>
  <c r="O89" i="2" l="1"/>
  <c r="M90" i="2"/>
  <c r="N90" i="2" s="1"/>
  <c r="K91" i="2"/>
  <c r="G85" i="2"/>
  <c r="C87" i="2"/>
  <c r="E86" i="2"/>
  <c r="F86" i="2" s="1"/>
  <c r="O90" i="2" l="1"/>
  <c r="E87" i="2"/>
  <c r="F87" i="2" s="1"/>
  <c r="C88" i="2"/>
  <c r="G86" i="2"/>
  <c r="M91" i="2"/>
  <c r="N91" i="2" s="1"/>
  <c r="K92" i="2"/>
  <c r="M92" i="2" l="1"/>
  <c r="N92" i="2" s="1"/>
  <c r="K93" i="2"/>
  <c r="O91" i="2"/>
  <c r="G87" i="2"/>
  <c r="E88" i="2"/>
  <c r="F88" i="2" s="1"/>
  <c r="C89" i="2"/>
  <c r="E89" i="2" l="1"/>
  <c r="F89" i="2" s="1"/>
  <c r="C90" i="2"/>
  <c r="M93" i="2"/>
  <c r="N93" i="2" s="1"/>
  <c r="K94" i="2"/>
  <c r="G88" i="2"/>
  <c r="G89" i="2" s="1"/>
  <c r="O92" i="2"/>
  <c r="O93" i="2" s="1"/>
  <c r="B70" i="1" l="1"/>
  <c r="M94" i="2"/>
  <c r="N94" i="2" s="1"/>
  <c r="K95" i="2"/>
  <c r="E90" i="2"/>
  <c r="F90" i="2" s="1"/>
  <c r="C91" i="2"/>
  <c r="C70" i="1" l="1"/>
  <c r="D70" i="1" s="1"/>
  <c r="B72" i="1"/>
  <c r="B74" i="1"/>
  <c r="G62" i="1"/>
  <c r="G61" i="1"/>
  <c r="G90" i="2"/>
  <c r="G91" i="2" s="1"/>
  <c r="O94" i="2"/>
  <c r="C92" i="2"/>
  <c r="E91" i="2"/>
  <c r="F91" i="2" s="1"/>
  <c r="K96" i="2"/>
  <c r="M95" i="2"/>
  <c r="N95" i="2" s="1"/>
  <c r="E92" i="2" l="1"/>
  <c r="F92" i="2" s="1"/>
  <c r="C93" i="2"/>
  <c r="O95" i="2"/>
  <c r="M96" i="2"/>
  <c r="N96" i="2" s="1"/>
  <c r="K97" i="2"/>
  <c r="M97" i="2" l="1"/>
  <c r="N97" i="2" s="1"/>
  <c r="K98" i="2"/>
  <c r="C94" i="2"/>
  <c r="E93" i="2"/>
  <c r="F93" i="2" s="1"/>
  <c r="G92" i="2"/>
  <c r="O96" i="2"/>
  <c r="O97" i="2" s="1"/>
  <c r="G93" i="2" l="1"/>
  <c r="M98" i="2"/>
  <c r="N98" i="2" s="1"/>
  <c r="K99" i="2"/>
  <c r="C95" i="2"/>
  <c r="E94" i="2"/>
  <c r="F94" i="2" s="1"/>
  <c r="C96" i="2" l="1"/>
  <c r="E95" i="2"/>
  <c r="F95" i="2" s="1"/>
  <c r="K100" i="2"/>
  <c r="M99" i="2"/>
  <c r="N99" i="2" s="1"/>
  <c r="G94" i="2"/>
  <c r="G95" i="2" s="1"/>
  <c r="O98" i="2"/>
  <c r="O99" i="2" s="1"/>
  <c r="C97" i="2" l="1"/>
  <c r="E96" i="2"/>
  <c r="F96" i="2" s="1"/>
  <c r="M100" i="2"/>
  <c r="N100" i="2" s="1"/>
  <c r="K101" i="2"/>
  <c r="C98" i="2" l="1"/>
  <c r="E97" i="2"/>
  <c r="F97" i="2" s="1"/>
  <c r="G96" i="2"/>
  <c r="M101" i="2"/>
  <c r="N101" i="2" s="1"/>
  <c r="K102" i="2"/>
  <c r="O100" i="2"/>
  <c r="O101" i="2" s="1"/>
  <c r="C99" i="2" l="1"/>
  <c r="E98" i="2"/>
  <c r="F98" i="2" s="1"/>
  <c r="M102" i="2"/>
  <c r="N102" i="2" s="1"/>
  <c r="K103" i="2"/>
  <c r="G97" i="2"/>
  <c r="G98" i="2" s="1"/>
  <c r="E99" i="2" l="1"/>
  <c r="F99" i="2" s="1"/>
  <c r="C100" i="2"/>
  <c r="O102" i="2"/>
  <c r="M103" i="2"/>
  <c r="N103" i="2" s="1"/>
  <c r="K104" i="2"/>
  <c r="K105" i="2" l="1"/>
  <c r="M104" i="2"/>
  <c r="N104" i="2" s="1"/>
  <c r="C101" i="2"/>
  <c r="E100" i="2"/>
  <c r="F100" i="2" s="1"/>
  <c r="G99" i="2"/>
  <c r="G100" i="2" s="1"/>
  <c r="O103" i="2"/>
  <c r="O104" i="2" s="1"/>
  <c r="M105" i="2" l="1"/>
  <c r="N105" i="2" s="1"/>
  <c r="K106" i="2"/>
  <c r="C102" i="2"/>
  <c r="E101" i="2"/>
  <c r="F101" i="2" s="1"/>
  <c r="G101" i="2" l="1"/>
  <c r="E102" i="2"/>
  <c r="F102" i="2" s="1"/>
  <c r="C103" i="2"/>
  <c r="O105" i="2"/>
  <c r="K107" i="2"/>
  <c r="M106" i="2"/>
  <c r="N106" i="2" s="1"/>
  <c r="G102" i="2" l="1"/>
  <c r="M107" i="2"/>
  <c r="N107" i="2" s="1"/>
  <c r="K108" i="2"/>
  <c r="O106" i="2"/>
  <c r="E103" i="2"/>
  <c r="F103" i="2" s="1"/>
  <c r="C104" i="2"/>
  <c r="E104" i="2" l="1"/>
  <c r="F104" i="2" s="1"/>
  <c r="C105" i="2"/>
  <c r="G103" i="2"/>
  <c r="O107" i="2"/>
  <c r="K109" i="2"/>
  <c r="M108" i="2"/>
  <c r="N108" i="2" s="1"/>
  <c r="E105" i="2" l="1"/>
  <c r="F105" i="2" s="1"/>
  <c r="C106" i="2"/>
  <c r="M109" i="2"/>
  <c r="N109" i="2" s="1"/>
  <c r="K110" i="2"/>
  <c r="O108" i="2"/>
  <c r="O109" i="2" s="1"/>
  <c r="G104" i="2"/>
  <c r="G105" i="2" s="1"/>
  <c r="C107" i="2" l="1"/>
  <c r="E106" i="2"/>
  <c r="F106" i="2" s="1"/>
  <c r="G106" i="2"/>
  <c r="M110" i="2"/>
  <c r="N110" i="2" s="1"/>
  <c r="K111" i="2"/>
  <c r="M111" i="2" l="1"/>
  <c r="N111" i="2" s="1"/>
  <c r="K112" i="2"/>
  <c r="E107" i="2"/>
  <c r="F107" i="2" s="1"/>
  <c r="C108" i="2"/>
  <c r="O110" i="2"/>
  <c r="G107" i="2" l="1"/>
  <c r="K113" i="2"/>
  <c r="M112" i="2"/>
  <c r="N112" i="2" s="1"/>
  <c r="O111" i="2"/>
  <c r="O112" i="2" s="1"/>
  <c r="E108" i="2"/>
  <c r="F108" i="2" s="1"/>
  <c r="C109" i="2"/>
  <c r="M113" i="2" l="1"/>
  <c r="N113" i="2" s="1"/>
  <c r="K114" i="2"/>
  <c r="G108" i="2"/>
  <c r="E109" i="2"/>
  <c r="F109" i="2" s="1"/>
  <c r="C110" i="2"/>
  <c r="M114" i="2" l="1"/>
  <c r="N114" i="2" s="1"/>
  <c r="K115" i="2"/>
  <c r="O113" i="2"/>
  <c r="O114" i="2" s="1"/>
  <c r="C111" i="2"/>
  <c r="E110" i="2"/>
  <c r="F110" i="2" s="1"/>
  <c r="G109" i="2"/>
  <c r="G110" i="2" s="1"/>
  <c r="E111" i="2" l="1"/>
  <c r="F111" i="2" s="1"/>
  <c r="C112" i="2"/>
  <c r="M115" i="2"/>
  <c r="N115" i="2" s="1"/>
  <c r="K116" i="2"/>
  <c r="G111" i="2"/>
  <c r="O115" i="2"/>
  <c r="M116" i="2" l="1"/>
  <c r="N116" i="2" s="1"/>
  <c r="K117" i="2"/>
  <c r="C113" i="2"/>
  <c r="E112" i="2"/>
  <c r="F112" i="2" s="1"/>
  <c r="E113" i="2" l="1"/>
  <c r="F113" i="2" s="1"/>
  <c r="C114" i="2"/>
  <c r="M117" i="2"/>
  <c r="N117" i="2" s="1"/>
  <c r="K118" i="2"/>
  <c r="G112" i="2"/>
  <c r="O116" i="2"/>
  <c r="O117" i="2" s="1"/>
  <c r="G113" i="2" l="1"/>
  <c r="C115" i="2"/>
  <c r="E114" i="2"/>
  <c r="F114" i="2" s="1"/>
  <c r="M118" i="2"/>
  <c r="N118" i="2" s="1"/>
  <c r="K119" i="2"/>
  <c r="G114" i="2" l="1"/>
  <c r="G115" i="2" s="1"/>
  <c r="O118" i="2"/>
  <c r="M119" i="2"/>
  <c r="N119" i="2" s="1"/>
  <c r="K120" i="2"/>
  <c r="C116" i="2"/>
  <c r="E115" i="2"/>
  <c r="F115" i="2" s="1"/>
  <c r="O119" i="2" l="1"/>
  <c r="C117" i="2"/>
  <c r="E116" i="2"/>
  <c r="F116" i="2" s="1"/>
  <c r="M120" i="2"/>
  <c r="N120" i="2" s="1"/>
  <c r="K121" i="2"/>
  <c r="G116" i="2" l="1"/>
  <c r="O120" i="2"/>
  <c r="C118" i="2"/>
  <c r="E117" i="2"/>
  <c r="F117" i="2" s="1"/>
  <c r="M121" i="2"/>
  <c r="N121" i="2" s="1"/>
  <c r="K122" i="2"/>
  <c r="M122" i="2" l="1"/>
  <c r="N122" i="2" s="1"/>
  <c r="K123" i="2"/>
  <c r="O121" i="2"/>
  <c r="G117" i="2"/>
  <c r="C119" i="2"/>
  <c r="E118" i="2"/>
  <c r="F118" i="2" s="1"/>
  <c r="K124" i="2" l="1"/>
  <c r="M123" i="2"/>
  <c r="N123" i="2" s="1"/>
  <c r="C120" i="2"/>
  <c r="E119" i="2"/>
  <c r="F119" i="2" s="1"/>
  <c r="G118" i="2"/>
  <c r="G119" i="2" s="1"/>
  <c r="O122" i="2"/>
  <c r="O123" i="2" s="1"/>
  <c r="K125" i="2" l="1"/>
  <c r="M124" i="2"/>
  <c r="N124" i="2" s="1"/>
  <c r="C121" i="2"/>
  <c r="E120" i="2"/>
  <c r="F120" i="2" s="1"/>
  <c r="E121" i="2" l="1"/>
  <c r="F121" i="2" s="1"/>
  <c r="C122" i="2"/>
  <c r="G120" i="2"/>
  <c r="O124" i="2"/>
  <c r="M125" i="2"/>
  <c r="N125" i="2" s="1"/>
  <c r="K126" i="2"/>
  <c r="K127" i="2" l="1"/>
  <c r="M126" i="2"/>
  <c r="N126" i="2" s="1"/>
  <c r="E122" i="2"/>
  <c r="F122" i="2" s="1"/>
  <c r="C123" i="2"/>
  <c r="O125" i="2"/>
  <c r="O126" i="2" s="1"/>
  <c r="G121" i="2"/>
  <c r="G122" i="2" s="1"/>
  <c r="E123" i="2" l="1"/>
  <c r="F123" i="2" s="1"/>
  <c r="C124" i="2"/>
  <c r="M127" i="2"/>
  <c r="N127" i="2" s="1"/>
  <c r="K128" i="2"/>
  <c r="G123" i="2"/>
  <c r="K129" i="2" l="1"/>
  <c r="M128" i="2"/>
  <c r="N128" i="2" s="1"/>
  <c r="O127" i="2"/>
  <c r="C125" i="2"/>
  <c r="E124" i="2"/>
  <c r="F124" i="2" s="1"/>
  <c r="E125" i="2" l="1"/>
  <c r="F125" i="2" s="1"/>
  <c r="C126" i="2"/>
  <c r="O128" i="2"/>
  <c r="M129" i="2"/>
  <c r="N129" i="2" s="1"/>
  <c r="K130" i="2"/>
  <c r="G124" i="2"/>
  <c r="G125" i="2" s="1"/>
  <c r="M130" i="2" l="1"/>
  <c r="N130" i="2" s="1"/>
  <c r="K131" i="2"/>
  <c r="C127" i="2"/>
  <c r="E126" i="2"/>
  <c r="F126" i="2" s="1"/>
  <c r="O129" i="2"/>
  <c r="O130" i="2" s="1"/>
  <c r="G126" i="2" l="1"/>
  <c r="G127" i="2" s="1"/>
  <c r="E127" i="2"/>
  <c r="F127" i="2" s="1"/>
  <c r="C128" i="2"/>
  <c r="K132" i="2"/>
  <c r="M131" i="2"/>
  <c r="N131" i="2" s="1"/>
  <c r="O131" i="2" l="1"/>
  <c r="M132" i="2"/>
  <c r="N132" i="2" s="1"/>
  <c r="K133" i="2"/>
  <c r="C129" i="2"/>
  <c r="E128" i="2"/>
  <c r="F128" i="2" s="1"/>
  <c r="E129" i="2" l="1"/>
  <c r="F129" i="2" s="1"/>
  <c r="C130" i="2"/>
  <c r="M133" i="2"/>
  <c r="N133" i="2" s="1"/>
  <c r="K134" i="2"/>
  <c r="O132" i="2"/>
  <c r="O133" i="2" s="1"/>
  <c r="G128" i="2"/>
  <c r="G129" i="2" s="1"/>
  <c r="K135" i="2" l="1"/>
  <c r="M134" i="2"/>
  <c r="N134" i="2" s="1"/>
  <c r="E130" i="2"/>
  <c r="F130" i="2" s="1"/>
  <c r="C131" i="2"/>
  <c r="G130" i="2"/>
  <c r="C132" i="2" l="1"/>
  <c r="E131" i="2"/>
  <c r="F131" i="2" s="1"/>
  <c r="M135" i="2"/>
  <c r="N135" i="2" s="1"/>
  <c r="K136" i="2"/>
  <c r="O134" i="2"/>
  <c r="O135" i="2" s="1"/>
  <c r="K137" i="2" l="1"/>
  <c r="M136" i="2"/>
  <c r="N136" i="2" s="1"/>
  <c r="C133" i="2"/>
  <c r="E132" i="2"/>
  <c r="F132" i="2" s="1"/>
  <c r="G131" i="2"/>
  <c r="G132" i="2" s="1"/>
  <c r="O136" i="2"/>
  <c r="K138" i="2" l="1"/>
  <c r="M137" i="2"/>
  <c r="N137" i="2" s="1"/>
  <c r="E133" i="2"/>
  <c r="F133" i="2" s="1"/>
  <c r="C134" i="2"/>
  <c r="C135" i="2" l="1"/>
  <c r="E134" i="2"/>
  <c r="F134" i="2" s="1"/>
  <c r="O137" i="2"/>
  <c r="M138" i="2"/>
  <c r="N138" i="2" s="1"/>
  <c r="K139" i="2"/>
  <c r="G133" i="2"/>
  <c r="G134" i="2" s="1"/>
  <c r="K140" i="2" l="1"/>
  <c r="M139" i="2"/>
  <c r="N139" i="2" s="1"/>
  <c r="E135" i="2"/>
  <c r="F135" i="2" s="1"/>
  <c r="C136" i="2"/>
  <c r="O138" i="2"/>
  <c r="O139" i="2" s="1"/>
  <c r="E136" i="2" l="1"/>
  <c r="F136" i="2" s="1"/>
  <c r="C137" i="2"/>
  <c r="M140" i="2"/>
  <c r="N140" i="2" s="1"/>
  <c r="K141" i="2"/>
  <c r="G135" i="2"/>
  <c r="G136" i="2" s="1"/>
  <c r="O140" i="2" l="1"/>
  <c r="O141" i="2" s="1"/>
  <c r="M141" i="2"/>
  <c r="N141" i="2" s="1"/>
  <c r="K142" i="2"/>
  <c r="C138" i="2"/>
  <c r="E137" i="2"/>
  <c r="F137" i="2" s="1"/>
  <c r="G137" i="2" l="1"/>
  <c r="G138" i="2" s="1"/>
  <c r="E138" i="2"/>
  <c r="F138" i="2" s="1"/>
  <c r="C139" i="2"/>
  <c r="M142" i="2"/>
  <c r="N142" i="2" s="1"/>
  <c r="K143" i="2"/>
  <c r="O142" i="2" l="1"/>
  <c r="O143" i="2" s="1"/>
  <c r="M143" i="2"/>
  <c r="N143" i="2" s="1"/>
  <c r="K144" i="2"/>
  <c r="E139" i="2"/>
  <c r="F139" i="2" s="1"/>
  <c r="C140" i="2"/>
  <c r="C141" i="2" l="1"/>
  <c r="E140" i="2"/>
  <c r="F140" i="2" s="1"/>
  <c r="G139" i="2"/>
  <c r="M144" i="2"/>
  <c r="N144" i="2" s="1"/>
  <c r="K145" i="2"/>
  <c r="E141" i="2" l="1"/>
  <c r="F141" i="2" s="1"/>
  <c r="C142" i="2"/>
  <c r="K146" i="2"/>
  <c r="M145" i="2"/>
  <c r="N145" i="2" s="1"/>
  <c r="G140" i="2"/>
  <c r="G141" i="2" s="1"/>
  <c r="O144" i="2"/>
  <c r="O145" i="2" s="1"/>
  <c r="C143" i="2" l="1"/>
  <c r="E142" i="2"/>
  <c r="F142" i="2" s="1"/>
  <c r="M146" i="2"/>
  <c r="N146" i="2" s="1"/>
  <c r="K147" i="2"/>
  <c r="C144" i="2" l="1"/>
  <c r="E143" i="2"/>
  <c r="F143" i="2" s="1"/>
  <c r="K148" i="2"/>
  <c r="M147" i="2"/>
  <c r="N147" i="2" s="1"/>
  <c r="G142" i="2"/>
  <c r="O146" i="2"/>
  <c r="O147" i="2" s="1"/>
  <c r="E144" i="2" l="1"/>
  <c r="F144" i="2" s="1"/>
  <c r="C145" i="2"/>
  <c r="G143" i="2"/>
  <c r="M148" i="2"/>
  <c r="N148" i="2" s="1"/>
  <c r="K149" i="2"/>
  <c r="C146" i="2" l="1"/>
  <c r="E145" i="2"/>
  <c r="F145" i="2" s="1"/>
  <c r="M149" i="2"/>
  <c r="N149" i="2" s="1"/>
  <c r="K150" i="2"/>
  <c r="G144" i="2"/>
  <c r="O148" i="2"/>
  <c r="O149" i="2" s="1"/>
  <c r="C147" i="2" l="1"/>
  <c r="E146" i="2"/>
  <c r="F146" i="2" s="1"/>
  <c r="G145" i="2"/>
  <c r="M150" i="2"/>
  <c r="N150" i="2" s="1"/>
  <c r="K151" i="2"/>
  <c r="C148" i="2" l="1"/>
  <c r="E147" i="2"/>
  <c r="F147" i="2" s="1"/>
  <c r="G146" i="2"/>
  <c r="G147" i="2" s="1"/>
  <c r="O150" i="2"/>
  <c r="M151" i="2"/>
  <c r="N151" i="2" s="1"/>
  <c r="K152" i="2"/>
  <c r="M152" i="2" l="1"/>
  <c r="N152" i="2" s="1"/>
  <c r="K153" i="2"/>
  <c r="O151" i="2"/>
  <c r="E148" i="2"/>
  <c r="F148" i="2" s="1"/>
  <c r="C149" i="2"/>
  <c r="G148" i="2"/>
  <c r="C150" i="2" l="1"/>
  <c r="E149" i="2"/>
  <c r="F149" i="2" s="1"/>
  <c r="K154" i="2"/>
  <c r="M153" i="2"/>
  <c r="N153" i="2" s="1"/>
  <c r="O152" i="2"/>
  <c r="O153" i="2" s="1"/>
  <c r="G149" i="2" l="1"/>
  <c r="M154" i="2"/>
  <c r="N154" i="2" s="1"/>
  <c r="K155" i="2"/>
  <c r="E150" i="2"/>
  <c r="F150" i="2" s="1"/>
  <c r="C151" i="2"/>
  <c r="G150" i="2" l="1"/>
  <c r="G151" i="2" s="1"/>
  <c r="O154" i="2"/>
  <c r="O155" i="2" s="1"/>
  <c r="C152" i="2"/>
  <c r="E151" i="2"/>
  <c r="F151" i="2" s="1"/>
  <c r="M155" i="2"/>
  <c r="N155" i="2" s="1"/>
  <c r="K156" i="2"/>
  <c r="K157" i="2" l="1"/>
  <c r="M156" i="2"/>
  <c r="N156" i="2" s="1"/>
  <c r="E152" i="2"/>
  <c r="F152" i="2" s="1"/>
  <c r="C153" i="2"/>
  <c r="M157" i="2" l="1"/>
  <c r="N157" i="2" s="1"/>
  <c r="K158" i="2"/>
  <c r="O156" i="2"/>
  <c r="G152" i="2"/>
  <c r="G153" i="2" s="1"/>
  <c r="C154" i="2"/>
  <c r="E153" i="2"/>
  <c r="F153" i="2" s="1"/>
  <c r="C155" i="2" l="1"/>
  <c r="E154" i="2"/>
  <c r="F154" i="2" s="1"/>
  <c r="K159" i="2"/>
  <c r="M158" i="2"/>
  <c r="N158" i="2" s="1"/>
  <c r="O157" i="2"/>
  <c r="E155" i="2" l="1"/>
  <c r="F155" i="2" s="1"/>
  <c r="C156" i="2"/>
  <c r="O158" i="2"/>
  <c r="G154" i="2"/>
  <c r="M159" i="2"/>
  <c r="N159" i="2" s="1"/>
  <c r="K160" i="2"/>
  <c r="K161" i="2" l="1"/>
  <c r="M160" i="2"/>
  <c r="N160" i="2" s="1"/>
  <c r="C157" i="2"/>
  <c r="E156" i="2"/>
  <c r="F156" i="2" s="1"/>
  <c r="G155" i="2"/>
  <c r="G156" i="2" s="1"/>
  <c r="O159" i="2"/>
  <c r="O160" i="2" s="1"/>
  <c r="K162" i="2" l="1"/>
  <c r="M161" i="2"/>
  <c r="N161" i="2" s="1"/>
  <c r="E157" i="2"/>
  <c r="F157" i="2" s="1"/>
  <c r="C158" i="2"/>
  <c r="E158" i="2" l="1"/>
  <c r="F158" i="2" s="1"/>
  <c r="C159" i="2"/>
  <c r="O161" i="2"/>
  <c r="M162" i="2"/>
  <c r="N162" i="2" s="1"/>
  <c r="K163" i="2"/>
  <c r="G157" i="2"/>
  <c r="G158" i="2" s="1"/>
  <c r="M163" i="2" l="1"/>
  <c r="N163" i="2" s="1"/>
  <c r="K164" i="2"/>
  <c r="C160" i="2"/>
  <c r="E159" i="2"/>
  <c r="F159" i="2" s="1"/>
  <c r="O162" i="2"/>
  <c r="O163" i="2" s="1"/>
  <c r="G159" i="2" l="1"/>
  <c r="G160" i="2" s="1"/>
  <c r="E160" i="2"/>
  <c r="F160" i="2" s="1"/>
  <c r="C161" i="2"/>
  <c r="K165" i="2"/>
  <c r="M164" i="2"/>
  <c r="N164" i="2" s="1"/>
  <c r="M165" i="2" l="1"/>
  <c r="N165" i="2" s="1"/>
  <c r="K166" i="2"/>
  <c r="O164" i="2"/>
  <c r="E161" i="2"/>
  <c r="F161" i="2" s="1"/>
  <c r="C162" i="2"/>
  <c r="M166" i="2" l="1"/>
  <c r="N166" i="2" s="1"/>
  <c r="K167" i="2"/>
  <c r="C163" i="2"/>
  <c r="E162" i="2"/>
  <c r="F162" i="2" s="1"/>
  <c r="O165" i="2"/>
  <c r="G161" i="2"/>
  <c r="G162" i="2" s="1"/>
  <c r="K168" i="2" l="1"/>
  <c r="M167" i="2"/>
  <c r="N167" i="2" s="1"/>
  <c r="O166" i="2"/>
  <c r="E163" i="2"/>
  <c r="F163" i="2" s="1"/>
  <c r="C164" i="2"/>
  <c r="K169" i="2" l="1"/>
  <c r="M168" i="2"/>
  <c r="N168" i="2" s="1"/>
  <c r="E164" i="2"/>
  <c r="F164" i="2" s="1"/>
  <c r="C165" i="2"/>
  <c r="O167" i="2"/>
  <c r="G163" i="2"/>
  <c r="G164" i="2" s="1"/>
  <c r="M169" i="2" l="1"/>
  <c r="N169" i="2" s="1"/>
  <c r="K170" i="2"/>
  <c r="O168" i="2"/>
  <c r="C166" i="2"/>
  <c r="E165" i="2"/>
  <c r="F165" i="2" s="1"/>
  <c r="M170" i="2" l="1"/>
  <c r="N170" i="2" s="1"/>
  <c r="K171" i="2"/>
  <c r="E166" i="2"/>
  <c r="F166" i="2" s="1"/>
  <c r="C167" i="2"/>
  <c r="O169" i="2"/>
  <c r="G165" i="2"/>
  <c r="G166" i="2" s="1"/>
  <c r="G167" i="2" l="1"/>
  <c r="O170" i="2"/>
  <c r="O171" i="2" s="1"/>
  <c r="M171" i="2"/>
  <c r="N171" i="2" s="1"/>
  <c r="K172" i="2"/>
  <c r="C168" i="2"/>
  <c r="E167" i="2"/>
  <c r="F167" i="2" s="1"/>
  <c r="O172" i="2" l="1"/>
  <c r="E168" i="2"/>
  <c r="F168" i="2" s="1"/>
  <c r="C169" i="2"/>
  <c r="M172" i="2"/>
  <c r="N172" i="2" s="1"/>
  <c r="K173" i="2"/>
  <c r="M173" i="2" l="1"/>
  <c r="N173" i="2" s="1"/>
  <c r="K174" i="2"/>
  <c r="E169" i="2"/>
  <c r="F169" i="2" s="1"/>
  <c r="C170" i="2"/>
  <c r="G168" i="2"/>
  <c r="M174" i="2" l="1"/>
  <c r="N174" i="2" s="1"/>
  <c r="K175" i="2"/>
  <c r="G169" i="2"/>
  <c r="G170" i="2" s="1"/>
  <c r="C171" i="2"/>
  <c r="E170" i="2"/>
  <c r="F170" i="2" s="1"/>
  <c r="O173" i="2"/>
  <c r="K176" i="2" l="1"/>
  <c r="M175" i="2"/>
  <c r="N175" i="2" s="1"/>
  <c r="O174" i="2"/>
  <c r="E171" i="2"/>
  <c r="F171" i="2" s="1"/>
  <c r="C172" i="2"/>
  <c r="M176" i="2" l="1"/>
  <c r="N176" i="2" s="1"/>
  <c r="K177" i="2"/>
  <c r="G171" i="2"/>
  <c r="C173" i="2"/>
  <c r="E172" i="2"/>
  <c r="F172" i="2" s="1"/>
  <c r="O175" i="2"/>
  <c r="M177" i="2" l="1"/>
  <c r="N177" i="2" s="1"/>
  <c r="K178" i="2"/>
  <c r="O176" i="2"/>
  <c r="E173" i="2"/>
  <c r="F173" i="2" s="1"/>
  <c r="C174" i="2"/>
  <c r="G172" i="2"/>
  <c r="G173" i="2" s="1"/>
  <c r="M178" i="2" l="1"/>
  <c r="N178" i="2" s="1"/>
  <c r="K179" i="2"/>
  <c r="C175" i="2"/>
  <c r="E174" i="2"/>
  <c r="F174" i="2" s="1"/>
  <c r="O177" i="2"/>
  <c r="K180" i="2" l="1"/>
  <c r="M179" i="2"/>
  <c r="N179" i="2" s="1"/>
  <c r="O178" i="2"/>
  <c r="E175" i="2"/>
  <c r="F175" i="2" s="1"/>
  <c r="C176" i="2"/>
  <c r="G174" i="2"/>
  <c r="G175" i="2" s="1"/>
  <c r="G176" i="2" l="1"/>
  <c r="C177" i="2"/>
  <c r="E176" i="2"/>
  <c r="F176" i="2" s="1"/>
  <c r="M180" i="2"/>
  <c r="N180" i="2" s="1"/>
  <c r="K181" i="2"/>
  <c r="O179" i="2"/>
  <c r="O180" i="2" l="1"/>
  <c r="O181" i="2" s="1"/>
  <c r="M181" i="2"/>
  <c r="N181" i="2" s="1"/>
  <c r="K182" i="2"/>
  <c r="C178" i="2"/>
  <c r="E177" i="2"/>
  <c r="F177" i="2" s="1"/>
  <c r="O182" i="2" l="1"/>
  <c r="G177" i="2"/>
  <c r="C179" i="2"/>
  <c r="E178" i="2"/>
  <c r="F178" i="2" s="1"/>
  <c r="K183" i="2"/>
  <c r="M182" i="2"/>
  <c r="N182" i="2" s="1"/>
  <c r="O183" i="2" l="1"/>
  <c r="K184" i="2"/>
  <c r="M183" i="2"/>
  <c r="N183" i="2" s="1"/>
  <c r="E179" i="2"/>
  <c r="F179" i="2" s="1"/>
  <c r="C180" i="2"/>
  <c r="G178" i="2"/>
  <c r="G179" i="2" s="1"/>
  <c r="E180" i="2" l="1"/>
  <c r="F180" i="2" s="1"/>
  <c r="C181" i="2"/>
  <c r="K185" i="2"/>
  <c r="M184" i="2"/>
  <c r="N184" i="2" s="1"/>
  <c r="O184" i="2" l="1"/>
  <c r="O185" i="2" s="1"/>
  <c r="K186" i="2"/>
  <c r="M185" i="2"/>
  <c r="N185" i="2" s="1"/>
  <c r="G180" i="2"/>
  <c r="G181" i="2" s="1"/>
  <c r="C182" i="2"/>
  <c r="E181" i="2"/>
  <c r="F181" i="2" s="1"/>
  <c r="O186" i="2" l="1"/>
  <c r="E182" i="2"/>
  <c r="F182" i="2" s="1"/>
  <c r="C183" i="2"/>
  <c r="M186" i="2"/>
  <c r="N186" i="2" s="1"/>
  <c r="K187" i="2"/>
  <c r="G182" i="2" l="1"/>
  <c r="G183" i="2" s="1"/>
  <c r="M187" i="2"/>
  <c r="N187" i="2" s="1"/>
  <c r="K188" i="2"/>
  <c r="O187" i="2"/>
  <c r="E183" i="2"/>
  <c r="F183" i="2" s="1"/>
  <c r="C184" i="2"/>
  <c r="G184" i="2" l="1"/>
  <c r="E184" i="2"/>
  <c r="F184" i="2" s="1"/>
  <c r="C185" i="2"/>
  <c r="M188" i="2"/>
  <c r="N188" i="2" s="1"/>
  <c r="K189" i="2"/>
  <c r="K190" i="2" l="1"/>
  <c r="M189" i="2"/>
  <c r="N189" i="2" s="1"/>
  <c r="O188" i="2"/>
  <c r="O189" i="2" s="1"/>
  <c r="E185" i="2"/>
  <c r="F185" i="2" s="1"/>
  <c r="C186" i="2"/>
  <c r="E186" i="2" l="1"/>
  <c r="C187" i="2"/>
  <c r="K191" i="2"/>
  <c r="M190" i="2"/>
  <c r="N190" i="2" s="1"/>
  <c r="G185" i="2"/>
  <c r="G186" i="2" s="1"/>
  <c r="O190" i="2" l="1"/>
  <c r="O191" i="2" s="1"/>
  <c r="M191" i="2"/>
  <c r="N191" i="2" s="1"/>
  <c r="K192" i="2"/>
  <c r="E187" i="2"/>
  <c r="F187" i="2" s="1"/>
  <c r="C188" i="2"/>
  <c r="A198" i="2"/>
  <c r="F186" i="2"/>
  <c r="A197" i="2" s="1"/>
  <c r="O192" i="2" l="1"/>
  <c r="M192" i="2"/>
  <c r="N192" i="2" s="1"/>
  <c r="K193" i="2"/>
  <c r="C189" i="2"/>
  <c r="E188" i="2"/>
  <c r="F188" i="2" s="1"/>
  <c r="G187" i="2"/>
  <c r="G188" i="2" s="1"/>
  <c r="E189" i="2" l="1"/>
  <c r="F189" i="2" s="1"/>
  <c r="C190" i="2"/>
  <c r="G189" i="2"/>
  <c r="K194" i="2"/>
  <c r="M193" i="2"/>
  <c r="N193" i="2" s="1"/>
  <c r="M194" i="2" l="1"/>
  <c r="N194" i="2" s="1"/>
  <c r="K195" i="2"/>
  <c r="C191" i="2"/>
  <c r="E190" i="2"/>
  <c r="F190" i="2" s="1"/>
  <c r="O193" i="2"/>
  <c r="O194" i="2" s="1"/>
  <c r="K196" i="2" l="1"/>
  <c r="M195" i="2"/>
  <c r="N195" i="2" s="1"/>
  <c r="E191" i="2"/>
  <c r="F191" i="2" s="1"/>
  <c r="C192" i="2"/>
  <c r="G190" i="2"/>
  <c r="G191" i="2" s="1"/>
  <c r="E192" i="2" l="1"/>
  <c r="F192" i="2" s="1"/>
  <c r="C193" i="2"/>
  <c r="M196" i="2"/>
  <c r="N196" i="2" s="1"/>
  <c r="K197" i="2"/>
  <c r="G192" i="2"/>
  <c r="O195" i="2"/>
  <c r="O196" i="2" s="1"/>
  <c r="K198" i="2" l="1"/>
  <c r="M197" i="2"/>
  <c r="N197" i="2" s="1"/>
  <c r="E193" i="2"/>
  <c r="F193" i="2" s="1"/>
  <c r="C194" i="2"/>
  <c r="E194" i="2" l="1"/>
  <c r="F194" i="2" s="1"/>
  <c r="C195" i="2"/>
  <c r="M198" i="2"/>
  <c r="N198" i="2" s="1"/>
  <c r="K199" i="2"/>
  <c r="G193" i="2"/>
  <c r="O197" i="2"/>
  <c r="O198" i="2" s="1"/>
  <c r="G194" i="2" l="1"/>
  <c r="K200" i="2"/>
  <c r="M199" i="2"/>
  <c r="N199" i="2" s="1"/>
  <c r="E195" i="2"/>
  <c r="F195" i="2" s="1"/>
  <c r="C196" i="2"/>
  <c r="C197" i="2" l="1"/>
  <c r="E196" i="2"/>
  <c r="F196" i="2" s="1"/>
  <c r="O199" i="2"/>
  <c r="G195" i="2"/>
  <c r="G196" i="2" s="1"/>
  <c r="M200" i="2"/>
  <c r="N200" i="2" s="1"/>
  <c r="K201" i="2"/>
  <c r="K202" i="2" l="1"/>
  <c r="M201" i="2"/>
  <c r="N201" i="2" s="1"/>
  <c r="O200" i="2"/>
  <c r="O201" i="2" s="1"/>
  <c r="E197" i="2"/>
  <c r="F197" i="2" s="1"/>
  <c r="C198" i="2"/>
  <c r="M202" i="2" l="1"/>
  <c r="N202" i="2" s="1"/>
  <c r="K203" i="2"/>
  <c r="E198" i="2"/>
  <c r="F198" i="2" s="1"/>
  <c r="C199" i="2"/>
  <c r="G197" i="2"/>
  <c r="G198" i="2" s="1"/>
  <c r="K204" i="2" l="1"/>
  <c r="M203" i="2"/>
  <c r="N203" i="2" s="1"/>
  <c r="O202" i="2"/>
  <c r="O203" i="2" s="1"/>
  <c r="C200" i="2"/>
  <c r="E199" i="2"/>
  <c r="F199" i="2" s="1"/>
  <c r="O204" i="2" l="1"/>
  <c r="K205" i="2"/>
  <c r="M204" i="2"/>
  <c r="N204" i="2" s="1"/>
  <c r="E200" i="2"/>
  <c r="F200" i="2" s="1"/>
  <c r="C201" i="2"/>
  <c r="G199" i="2"/>
  <c r="O205" i="2" l="1"/>
  <c r="G200" i="2"/>
  <c r="E201" i="2"/>
  <c r="F201" i="2" s="1"/>
  <c r="C202" i="2"/>
  <c r="M205" i="2"/>
  <c r="N205" i="2" s="1"/>
  <c r="K206" i="2"/>
  <c r="O206" i="2" l="1"/>
  <c r="M206" i="2"/>
  <c r="N206" i="2" s="1"/>
  <c r="K207" i="2"/>
  <c r="C203" i="2"/>
  <c r="E202" i="2"/>
  <c r="F202" i="2" s="1"/>
  <c r="G201" i="2"/>
  <c r="G202" i="2" s="1"/>
  <c r="E203" i="2" l="1"/>
  <c r="F203" i="2" s="1"/>
  <c r="C204" i="2"/>
  <c r="K208" i="2"/>
  <c r="M207" i="2"/>
  <c r="N207" i="2" s="1"/>
  <c r="O207" i="2"/>
  <c r="M208" i="2" l="1"/>
  <c r="N208" i="2" s="1"/>
  <c r="K209" i="2"/>
  <c r="C205" i="2"/>
  <c r="E204" i="2"/>
  <c r="F204" i="2" s="1"/>
  <c r="G203" i="2"/>
  <c r="G204" i="2" s="1"/>
  <c r="C206" i="2" l="1"/>
  <c r="E205" i="2"/>
  <c r="F205" i="2" s="1"/>
  <c r="M209" i="2"/>
  <c r="N209" i="2" s="1"/>
  <c r="K210" i="2"/>
  <c r="O208" i="2"/>
  <c r="O209" i="2" l="1"/>
  <c r="K211" i="2"/>
  <c r="M210" i="2"/>
  <c r="N210" i="2" s="1"/>
  <c r="C207" i="2"/>
  <c r="E206" i="2"/>
  <c r="F206" i="2" s="1"/>
  <c r="G205" i="2"/>
  <c r="G206" i="2" s="1"/>
  <c r="C208" i="2" l="1"/>
  <c r="E207" i="2"/>
  <c r="F207" i="2" s="1"/>
  <c r="M211" i="2"/>
  <c r="N211" i="2" s="1"/>
  <c r="K212" i="2"/>
  <c r="O210" i="2"/>
  <c r="O211" i="2" s="1"/>
  <c r="G207" i="2"/>
  <c r="C209" i="2" l="1"/>
  <c r="E208" i="2"/>
  <c r="F208" i="2" s="1"/>
  <c r="G208" i="2"/>
  <c r="M212" i="2"/>
  <c r="N212" i="2" s="1"/>
  <c r="K213" i="2"/>
  <c r="O212" i="2" l="1"/>
  <c r="O213" i="2" s="1"/>
  <c r="M213" i="2"/>
  <c r="N213" i="2" s="1"/>
  <c r="K214" i="2"/>
  <c r="E209" i="2"/>
  <c r="F209" i="2" s="1"/>
  <c r="C210" i="2"/>
  <c r="O214" i="2" l="1"/>
  <c r="G209" i="2"/>
  <c r="M214" i="2"/>
  <c r="N214" i="2" s="1"/>
  <c r="K215" i="2"/>
  <c r="C211" i="2"/>
  <c r="E210" i="2"/>
  <c r="F210" i="2" s="1"/>
  <c r="O215" i="2" l="1"/>
  <c r="E211" i="2"/>
  <c r="F211" i="2" s="1"/>
  <c r="C212" i="2"/>
  <c r="K216" i="2"/>
  <c r="M215" i="2"/>
  <c r="N215" i="2" s="1"/>
  <c r="G210" i="2"/>
  <c r="G211" i="2" s="1"/>
  <c r="O216" i="2" l="1"/>
  <c r="M216" i="2"/>
  <c r="N216" i="2" s="1"/>
  <c r="K217" i="2"/>
  <c r="E212" i="2"/>
  <c r="F212" i="2" s="1"/>
  <c r="C213" i="2"/>
  <c r="M217" i="2" l="1"/>
  <c r="N217" i="2" s="1"/>
  <c r="K218" i="2"/>
  <c r="C214" i="2"/>
  <c r="E213" i="2"/>
  <c r="F213" i="2" s="1"/>
  <c r="G212" i="2"/>
  <c r="G213" i="2" l="1"/>
  <c r="G214" i="2" s="1"/>
  <c r="E214" i="2"/>
  <c r="F214" i="2" s="1"/>
  <c r="C215" i="2"/>
  <c r="O217" i="2"/>
  <c r="K219" i="2"/>
  <c r="M218" i="2"/>
  <c r="N218" i="2" s="1"/>
  <c r="O218" i="2" l="1"/>
  <c r="O219" i="2" s="1"/>
  <c r="E215" i="2"/>
  <c r="F215" i="2" s="1"/>
  <c r="C216" i="2"/>
  <c r="G215" i="2"/>
  <c r="M219" i="2"/>
  <c r="N219" i="2" s="1"/>
  <c r="K220" i="2"/>
  <c r="K221" i="2" l="1"/>
  <c r="M220" i="2"/>
  <c r="N220" i="2" s="1"/>
  <c r="O220" i="2"/>
  <c r="G216" i="2"/>
  <c r="C217" i="2"/>
  <c r="E216" i="2"/>
  <c r="F216" i="2" s="1"/>
  <c r="K222" i="2" l="1"/>
  <c r="M221" i="2"/>
  <c r="N221" i="2" s="1"/>
  <c r="E217" i="2"/>
  <c r="F217" i="2" s="1"/>
  <c r="C218" i="2"/>
  <c r="K223" i="2" l="1"/>
  <c r="M222" i="2"/>
  <c r="N222" i="2" s="1"/>
  <c r="O221" i="2"/>
  <c r="O222" i="2" s="1"/>
  <c r="G217" i="2"/>
  <c r="G218" i="2" s="1"/>
  <c r="C219" i="2"/>
  <c r="E218" i="2"/>
  <c r="F218" i="2" s="1"/>
  <c r="G219" i="2" l="1"/>
  <c r="K224" i="2"/>
  <c r="M223" i="2"/>
  <c r="N223" i="2" s="1"/>
  <c r="E219" i="2"/>
  <c r="F219" i="2" s="1"/>
  <c r="C220" i="2"/>
  <c r="O223" i="2"/>
  <c r="G220" i="2" l="1"/>
  <c r="E220" i="2"/>
  <c r="F220" i="2" s="1"/>
  <c r="C221" i="2"/>
  <c r="M224" i="2"/>
  <c r="N224" i="2" s="1"/>
  <c r="K225" i="2"/>
  <c r="M225" i="2" l="1"/>
  <c r="N225" i="2" s="1"/>
  <c r="K226" i="2"/>
  <c r="E221" i="2"/>
  <c r="F221" i="2" s="1"/>
  <c r="C222" i="2"/>
  <c r="O224" i="2"/>
  <c r="O225" i="2" s="1"/>
  <c r="G221" i="2" l="1"/>
  <c r="G222" i="2" s="1"/>
  <c r="C223" i="2"/>
  <c r="E222" i="2"/>
  <c r="F222" i="2" s="1"/>
  <c r="K227" i="2"/>
  <c r="M226" i="2"/>
  <c r="N226" i="2" s="1"/>
  <c r="K228" i="2" l="1"/>
  <c r="M227" i="2"/>
  <c r="N227" i="2" s="1"/>
  <c r="E223" i="2"/>
  <c r="F223" i="2" s="1"/>
  <c r="C224" i="2"/>
  <c r="O226" i="2"/>
  <c r="G223" i="2" l="1"/>
  <c r="G224" i="2" s="1"/>
  <c r="O227" i="2"/>
  <c r="E224" i="2"/>
  <c r="F224" i="2" s="1"/>
  <c r="C225" i="2"/>
  <c r="M228" i="2"/>
  <c r="N228" i="2" s="1"/>
  <c r="K229" i="2"/>
  <c r="G225" i="2" l="1"/>
  <c r="K230" i="2"/>
  <c r="M229" i="2"/>
  <c r="N229" i="2" s="1"/>
  <c r="E225" i="2"/>
  <c r="F225" i="2" s="1"/>
  <c r="C226" i="2"/>
  <c r="O228" i="2"/>
  <c r="O229" i="2" s="1"/>
  <c r="G226" i="2" l="1"/>
  <c r="E226" i="2"/>
  <c r="F226" i="2" s="1"/>
  <c r="C227" i="2"/>
  <c r="K231" i="2"/>
  <c r="M230" i="2"/>
  <c r="N230" i="2" s="1"/>
  <c r="K232" i="2" l="1"/>
  <c r="M231" i="2"/>
  <c r="N231" i="2" s="1"/>
  <c r="E227" i="2"/>
  <c r="F227" i="2" s="1"/>
  <c r="C228" i="2"/>
  <c r="O230" i="2"/>
  <c r="O231" i="2" s="1"/>
  <c r="M232" i="2" l="1"/>
  <c r="N232" i="2" s="1"/>
  <c r="K233" i="2"/>
  <c r="G227" i="2"/>
  <c r="E228" i="2"/>
  <c r="F228" i="2" s="1"/>
  <c r="C229" i="2"/>
  <c r="O232" i="2" l="1"/>
  <c r="E229" i="2"/>
  <c r="F229" i="2" s="1"/>
  <c r="C230" i="2"/>
  <c r="G228" i="2"/>
  <c r="G229" i="2" s="1"/>
  <c r="M233" i="2"/>
  <c r="N233" i="2" s="1"/>
  <c r="K234" i="2"/>
  <c r="O233" i="2" l="1"/>
  <c r="K235" i="2"/>
  <c r="M234" i="2"/>
  <c r="N234" i="2" s="1"/>
  <c r="E230" i="2"/>
  <c r="F230" i="2" s="1"/>
  <c r="C231" i="2"/>
  <c r="M235" i="2" l="1"/>
  <c r="N235" i="2" s="1"/>
  <c r="K236" i="2"/>
  <c r="O234" i="2"/>
  <c r="E231" i="2"/>
  <c r="F231" i="2" s="1"/>
  <c r="C232" i="2"/>
  <c r="G230" i="2"/>
  <c r="G231" i="2" s="1"/>
  <c r="G232" i="2" l="1"/>
  <c r="C233" i="2"/>
  <c r="E232" i="2"/>
  <c r="F232" i="2" s="1"/>
  <c r="O235" i="2"/>
  <c r="K237" i="2"/>
  <c r="M236" i="2"/>
  <c r="N236" i="2" s="1"/>
  <c r="G233" i="2" l="1"/>
  <c r="K238" i="2"/>
  <c r="M237" i="2"/>
  <c r="N237" i="2" s="1"/>
  <c r="O236" i="2"/>
  <c r="E233" i="2"/>
  <c r="F233" i="2" s="1"/>
  <c r="C234" i="2"/>
  <c r="O237" i="2" l="1"/>
  <c r="O238" i="2" s="1"/>
  <c r="C235" i="2"/>
  <c r="E234" i="2"/>
  <c r="F234" i="2" s="1"/>
  <c r="K239" i="2"/>
  <c r="M238" i="2"/>
  <c r="N238" i="2" s="1"/>
  <c r="M239" i="2" l="1"/>
  <c r="N239" i="2" s="1"/>
  <c r="K240" i="2"/>
  <c r="E235" i="2"/>
  <c r="F235" i="2" s="1"/>
  <c r="C236" i="2"/>
  <c r="G234" i="2"/>
  <c r="G235" i="2" s="1"/>
  <c r="G236" i="2" l="1"/>
  <c r="C237" i="2"/>
  <c r="E236" i="2"/>
  <c r="F236" i="2" s="1"/>
  <c r="O239" i="2"/>
  <c r="M240" i="2"/>
  <c r="N240" i="2" s="1"/>
  <c r="K241" i="2"/>
  <c r="E237" i="2" l="1"/>
  <c r="F237" i="2" s="1"/>
  <c r="C238" i="2"/>
  <c r="M241" i="2"/>
  <c r="N241" i="2" s="1"/>
  <c r="K242" i="2"/>
  <c r="O240" i="2"/>
  <c r="O241" i="2" s="1"/>
  <c r="M242" i="2" l="1"/>
  <c r="N242" i="2" s="1"/>
  <c r="K243" i="2"/>
  <c r="G237" i="2"/>
  <c r="C239" i="2"/>
  <c r="E238" i="2"/>
  <c r="F238" i="2" s="1"/>
  <c r="E239" i="2" l="1"/>
  <c r="F239" i="2" s="1"/>
  <c r="C240" i="2"/>
  <c r="G238" i="2"/>
  <c r="M243" i="2"/>
  <c r="N243" i="2" s="1"/>
  <c r="K244" i="2"/>
  <c r="O242" i="2"/>
  <c r="O243" i="2" l="1"/>
  <c r="O244" i="2" s="1"/>
  <c r="M244" i="2"/>
  <c r="N244" i="2" s="1"/>
  <c r="K245" i="2"/>
  <c r="G239" i="2"/>
  <c r="C241" i="2"/>
  <c r="E240" i="2"/>
  <c r="F240" i="2" s="1"/>
  <c r="G240" i="2" l="1"/>
  <c r="G241" i="2" s="1"/>
  <c r="M245" i="2"/>
  <c r="N245" i="2" s="1"/>
  <c r="K246" i="2"/>
  <c r="O245" i="2"/>
  <c r="E241" i="2"/>
  <c r="F241" i="2" s="1"/>
  <c r="C242" i="2"/>
  <c r="C243" i="2" l="1"/>
  <c r="E242" i="2"/>
  <c r="F242" i="2" s="1"/>
  <c r="G242" i="2"/>
  <c r="M246" i="2"/>
  <c r="N246" i="2" s="1"/>
  <c r="K247" i="2"/>
  <c r="C244" i="2" l="1"/>
  <c r="E243" i="2"/>
  <c r="F243" i="2" s="1"/>
  <c r="M247" i="2"/>
  <c r="N247" i="2" s="1"/>
  <c r="K248" i="2"/>
  <c r="G243" i="2"/>
  <c r="O246" i="2"/>
  <c r="M248" i="2" l="1"/>
  <c r="N248" i="2" s="1"/>
  <c r="K249" i="2"/>
  <c r="E244" i="2"/>
  <c r="F244" i="2" s="1"/>
  <c r="C245" i="2"/>
  <c r="O247" i="2"/>
  <c r="G244" i="2"/>
  <c r="G245" i="2" l="1"/>
  <c r="O248" i="2"/>
  <c r="O249" i="2" s="1"/>
  <c r="M249" i="2"/>
  <c r="N249" i="2" s="1"/>
  <c r="K250" i="2"/>
  <c r="E245" i="2"/>
  <c r="F245" i="2" s="1"/>
  <c r="C246" i="2"/>
  <c r="E246" i="2" l="1"/>
  <c r="F246" i="2" s="1"/>
  <c r="C247" i="2"/>
  <c r="M250" i="2"/>
  <c r="N250" i="2" s="1"/>
  <c r="K251" i="2"/>
  <c r="G246" i="2" l="1"/>
  <c r="G247" i="2" s="1"/>
  <c r="M251" i="2"/>
  <c r="N251" i="2" s="1"/>
  <c r="K252" i="2"/>
  <c r="O250" i="2"/>
  <c r="E247" i="2"/>
  <c r="F247" i="2" s="1"/>
  <c r="C248" i="2"/>
  <c r="G248" i="2" l="1"/>
  <c r="C249" i="2"/>
  <c r="E248" i="2"/>
  <c r="F248" i="2" s="1"/>
  <c r="O251" i="2"/>
  <c r="O252" i="2" s="1"/>
  <c r="M252" i="2"/>
  <c r="N252" i="2" s="1"/>
  <c r="K253" i="2"/>
  <c r="C250" i="2" l="1"/>
  <c r="E249" i="2"/>
  <c r="F249" i="2" s="1"/>
  <c r="K254" i="2"/>
  <c r="M253" i="2"/>
  <c r="N253" i="2" s="1"/>
  <c r="C251" i="2" l="1"/>
  <c r="E250" i="2"/>
  <c r="F250" i="2" s="1"/>
  <c r="O253" i="2"/>
  <c r="M254" i="2"/>
  <c r="N254" i="2" s="1"/>
  <c r="K255" i="2"/>
  <c r="G249" i="2"/>
  <c r="C252" i="2" l="1"/>
  <c r="E251" i="2"/>
  <c r="F251" i="2" s="1"/>
  <c r="G250" i="2"/>
  <c r="M255" i="2"/>
  <c r="N255" i="2" s="1"/>
  <c r="K256" i="2"/>
  <c r="O254" i="2"/>
  <c r="O255" i="2" s="1"/>
  <c r="O256" i="2" l="1"/>
  <c r="K257" i="2"/>
  <c r="M256" i="2"/>
  <c r="N256" i="2" s="1"/>
  <c r="C253" i="2"/>
  <c r="E252" i="2"/>
  <c r="F252" i="2" s="1"/>
  <c r="G251" i="2"/>
  <c r="M257" i="2" l="1"/>
  <c r="N257" i="2" s="1"/>
  <c r="K258" i="2"/>
  <c r="O257" i="2"/>
  <c r="G252" i="2"/>
  <c r="G253" i="2" s="1"/>
  <c r="C254" i="2"/>
  <c r="E253" i="2"/>
  <c r="F253" i="2" s="1"/>
  <c r="G254" i="2" l="1"/>
  <c r="K259" i="2"/>
  <c r="M258" i="2"/>
  <c r="N258" i="2" s="1"/>
  <c r="C255" i="2"/>
  <c r="E254" i="2"/>
  <c r="F254" i="2" s="1"/>
  <c r="K260" i="2" l="1"/>
  <c r="M259" i="2"/>
  <c r="N259" i="2" s="1"/>
  <c r="O258" i="2"/>
  <c r="C256" i="2"/>
  <c r="E255" i="2"/>
  <c r="F255" i="2" s="1"/>
  <c r="C257" i="2" l="1"/>
  <c r="E256" i="2"/>
  <c r="F256" i="2" s="1"/>
  <c r="M260" i="2"/>
  <c r="N260" i="2" s="1"/>
  <c r="K261" i="2"/>
  <c r="G255" i="2"/>
  <c r="O259" i="2"/>
  <c r="O260" i="2" s="1"/>
  <c r="G256" i="2" l="1"/>
  <c r="E257" i="2"/>
  <c r="F257" i="2" s="1"/>
  <c r="C258" i="2"/>
  <c r="M261" i="2"/>
  <c r="N261" i="2" s="1"/>
  <c r="K262" i="2"/>
  <c r="K263" i="2" l="1"/>
  <c r="M262" i="2"/>
  <c r="N262" i="2" s="1"/>
  <c r="G257" i="2"/>
  <c r="O261" i="2"/>
  <c r="C259" i="2"/>
  <c r="E258" i="2"/>
  <c r="F258" i="2" s="1"/>
  <c r="K264" i="2" l="1"/>
  <c r="M263" i="2"/>
  <c r="N263" i="2" s="1"/>
  <c r="C260" i="2"/>
  <c r="E259" i="2"/>
  <c r="F259" i="2" s="1"/>
  <c r="O262" i="2"/>
  <c r="G258" i="2"/>
  <c r="G259" i="2" s="1"/>
  <c r="O263" i="2" l="1"/>
  <c r="O264" i="2" s="1"/>
  <c r="K265" i="2"/>
  <c r="M264" i="2"/>
  <c r="N264" i="2" s="1"/>
  <c r="E260" i="2"/>
  <c r="F260" i="2" s="1"/>
  <c r="C261" i="2"/>
  <c r="M265" i="2" l="1"/>
  <c r="N265" i="2" s="1"/>
  <c r="K266" i="2"/>
  <c r="E261" i="2"/>
  <c r="F261" i="2" s="1"/>
  <c r="C262" i="2"/>
  <c r="G260" i="2"/>
  <c r="G261" i="2" s="1"/>
  <c r="E262" i="2" l="1"/>
  <c r="F262" i="2" s="1"/>
  <c r="C263" i="2"/>
  <c r="K267" i="2"/>
  <c r="M266" i="2"/>
  <c r="N266" i="2" s="1"/>
  <c r="O265" i="2"/>
  <c r="O266" i="2" s="1"/>
  <c r="G262" i="2" l="1"/>
  <c r="G263" i="2" s="1"/>
  <c r="E263" i="2"/>
  <c r="F263" i="2" s="1"/>
  <c r="C264" i="2"/>
  <c r="K268" i="2"/>
  <c r="M267" i="2"/>
  <c r="N267" i="2" s="1"/>
  <c r="G264" i="2" l="1"/>
  <c r="M268" i="2"/>
  <c r="N268" i="2" s="1"/>
  <c r="K269" i="2"/>
  <c r="O267" i="2"/>
  <c r="E264" i="2"/>
  <c r="F264" i="2" s="1"/>
  <c r="C265" i="2"/>
  <c r="E265" i="2" l="1"/>
  <c r="F265" i="2" s="1"/>
  <c r="C266" i="2"/>
  <c r="O268" i="2"/>
  <c r="M269" i="2"/>
  <c r="N269" i="2" s="1"/>
  <c r="K270" i="2"/>
  <c r="E266" i="2" l="1"/>
  <c r="F266" i="2" s="1"/>
  <c r="C267" i="2"/>
  <c r="K271" i="2"/>
  <c r="M270" i="2"/>
  <c r="N270" i="2" s="1"/>
  <c r="O269" i="2"/>
  <c r="O270" i="2" s="1"/>
  <c r="G265" i="2"/>
  <c r="O271" i="2" l="1"/>
  <c r="C268" i="2"/>
  <c r="E267" i="2"/>
  <c r="F267" i="2" s="1"/>
  <c r="G266" i="2"/>
  <c r="G267" i="2" s="1"/>
  <c r="M271" i="2"/>
  <c r="N271" i="2" s="1"/>
  <c r="K272" i="2"/>
  <c r="O272" i="2" l="1"/>
  <c r="M272" i="2"/>
  <c r="N272" i="2" s="1"/>
  <c r="K273" i="2"/>
  <c r="E268" i="2"/>
  <c r="F268" i="2" s="1"/>
  <c r="C269" i="2"/>
  <c r="E269" i="2" l="1"/>
  <c r="F269" i="2" s="1"/>
  <c r="C270" i="2"/>
  <c r="G268" i="2"/>
  <c r="K274" i="2"/>
  <c r="M273" i="2"/>
  <c r="N273" i="2" s="1"/>
  <c r="E270" i="2" l="1"/>
  <c r="F270" i="2" s="1"/>
  <c r="C271" i="2"/>
  <c r="M274" i="2"/>
  <c r="N274" i="2" s="1"/>
  <c r="K275" i="2"/>
  <c r="G269" i="2"/>
  <c r="O273" i="2"/>
  <c r="O274" i="2" s="1"/>
  <c r="C272" i="2" l="1"/>
  <c r="E271" i="2"/>
  <c r="F271" i="2" s="1"/>
  <c r="G270" i="2"/>
  <c r="K276" i="2"/>
  <c r="M275" i="2"/>
  <c r="N275" i="2" s="1"/>
  <c r="E272" i="2" l="1"/>
  <c r="F272" i="2" s="1"/>
  <c r="C273" i="2"/>
  <c r="M276" i="2"/>
  <c r="N276" i="2" s="1"/>
  <c r="K277" i="2"/>
  <c r="G271" i="2"/>
  <c r="O275" i="2"/>
  <c r="O276" i="2" s="1"/>
  <c r="C274" i="2" l="1"/>
  <c r="E273" i="2"/>
  <c r="F273" i="2" s="1"/>
  <c r="G272" i="2"/>
  <c r="K278" i="2"/>
  <c r="M277" i="2"/>
  <c r="N277" i="2" s="1"/>
  <c r="E274" i="2" l="1"/>
  <c r="F274" i="2" s="1"/>
  <c r="C275" i="2"/>
  <c r="M278" i="2"/>
  <c r="N278" i="2" s="1"/>
  <c r="K279" i="2"/>
  <c r="G273" i="2"/>
  <c r="O277" i="2"/>
  <c r="O278" i="2" s="1"/>
  <c r="C276" i="2" l="1"/>
  <c r="E275" i="2"/>
  <c r="F275" i="2" s="1"/>
  <c r="G274" i="2"/>
  <c r="M279" i="2"/>
  <c r="N279" i="2" s="1"/>
  <c r="K280" i="2"/>
  <c r="C277" i="2" l="1"/>
  <c r="E276" i="2"/>
  <c r="F276" i="2" s="1"/>
  <c r="M280" i="2"/>
  <c r="N280" i="2" s="1"/>
  <c r="K281" i="2"/>
  <c r="G275" i="2"/>
  <c r="O279" i="2"/>
  <c r="O280" i="2" s="1"/>
  <c r="E277" i="2" l="1"/>
  <c r="F277" i="2" s="1"/>
  <c r="C278" i="2"/>
  <c r="G276" i="2"/>
  <c r="M281" i="2"/>
  <c r="N281" i="2" s="1"/>
  <c r="K282" i="2"/>
  <c r="C279" i="2" l="1"/>
  <c r="E278" i="2"/>
  <c r="F278" i="2" s="1"/>
  <c r="M282" i="2"/>
  <c r="N282" i="2" s="1"/>
  <c r="K283" i="2"/>
  <c r="G277" i="2"/>
  <c r="O281" i="2"/>
  <c r="O282" i="2" s="1"/>
  <c r="C280" i="2" l="1"/>
  <c r="E279" i="2"/>
  <c r="F279" i="2" s="1"/>
  <c r="G278" i="2"/>
  <c r="M283" i="2"/>
  <c r="N283" i="2" s="1"/>
  <c r="K284" i="2"/>
  <c r="C281" i="2" l="1"/>
  <c r="E280" i="2"/>
  <c r="F280" i="2" s="1"/>
  <c r="M284" i="2"/>
  <c r="N284" i="2" s="1"/>
  <c r="K285" i="2"/>
  <c r="G279" i="2"/>
  <c r="O283" i="2"/>
  <c r="O284" i="2" s="1"/>
  <c r="E281" i="2" l="1"/>
  <c r="F281" i="2" s="1"/>
  <c r="C282" i="2"/>
  <c r="G280" i="2"/>
  <c r="M285" i="2"/>
  <c r="N285" i="2" s="1"/>
  <c r="K286" i="2"/>
  <c r="C283" i="2" l="1"/>
  <c r="E282" i="2"/>
  <c r="F282" i="2" s="1"/>
  <c r="M286" i="2"/>
  <c r="N286" i="2" s="1"/>
  <c r="K287" i="2"/>
  <c r="G281" i="2"/>
  <c r="O285" i="2"/>
  <c r="O286" i="2" s="1"/>
  <c r="E283" i="2" l="1"/>
  <c r="F283" i="2" s="1"/>
  <c r="C284" i="2"/>
  <c r="G282" i="2"/>
  <c r="M287" i="2"/>
  <c r="N287" i="2" s="1"/>
  <c r="K288" i="2"/>
  <c r="C285" i="2" l="1"/>
  <c r="E284" i="2"/>
  <c r="F284" i="2" s="1"/>
  <c r="M288" i="2"/>
  <c r="N288" i="2" s="1"/>
  <c r="K289" i="2"/>
  <c r="G283" i="2"/>
  <c r="O287" i="2"/>
  <c r="O288" i="2" s="1"/>
  <c r="C286" i="2" l="1"/>
  <c r="E285" i="2"/>
  <c r="F285" i="2" s="1"/>
  <c r="G284" i="2"/>
  <c r="M289" i="2"/>
  <c r="N289" i="2" s="1"/>
  <c r="K290" i="2"/>
  <c r="M290" i="2" l="1"/>
  <c r="N290" i="2" s="1"/>
  <c r="K291" i="2"/>
  <c r="E286" i="2"/>
  <c r="F286" i="2" s="1"/>
  <c r="C287" i="2"/>
  <c r="G285" i="2"/>
  <c r="G286" i="2" s="1"/>
  <c r="O289" i="2"/>
  <c r="O290" i="2" s="1"/>
  <c r="M291" i="2" l="1"/>
  <c r="N291" i="2" s="1"/>
  <c r="K292" i="2"/>
  <c r="E287" i="2"/>
  <c r="F287" i="2" s="1"/>
  <c r="C288" i="2"/>
  <c r="O291" i="2" l="1"/>
  <c r="C289" i="2"/>
  <c r="E288" i="2"/>
  <c r="F288" i="2" s="1"/>
  <c r="G287" i="2"/>
  <c r="G288" i="2" s="1"/>
  <c r="K293" i="2"/>
  <c r="M292" i="2"/>
  <c r="N292" i="2" s="1"/>
  <c r="M293" i="2" l="1"/>
  <c r="N293" i="2" s="1"/>
  <c r="K294" i="2"/>
  <c r="C290" i="2"/>
  <c r="E289" i="2"/>
  <c r="F289" i="2" s="1"/>
  <c r="O292" i="2"/>
  <c r="G289" i="2"/>
  <c r="O293" i="2" l="1"/>
  <c r="M294" i="2"/>
  <c r="N294" i="2" s="1"/>
  <c r="K295" i="2"/>
  <c r="C291" i="2"/>
  <c r="E290" i="2"/>
  <c r="F290" i="2" s="1"/>
  <c r="E291" i="2" l="1"/>
  <c r="F291" i="2" s="1"/>
  <c r="C292" i="2"/>
  <c r="O294" i="2"/>
  <c r="G290" i="2"/>
  <c r="K296" i="2"/>
  <c r="M295" i="2"/>
  <c r="N295" i="2" s="1"/>
  <c r="C293" i="2" l="1"/>
  <c r="E292" i="2"/>
  <c r="F292" i="2" s="1"/>
  <c r="M296" i="2"/>
  <c r="N296" i="2" s="1"/>
  <c r="K297" i="2"/>
  <c r="G291" i="2"/>
  <c r="O295" i="2"/>
  <c r="O296" i="2" s="1"/>
  <c r="E293" i="2" l="1"/>
  <c r="F293" i="2" s="1"/>
  <c r="C294" i="2"/>
  <c r="G292" i="2"/>
  <c r="M297" i="2"/>
  <c r="N297" i="2" s="1"/>
  <c r="K298" i="2"/>
  <c r="E294" i="2" l="1"/>
  <c r="F294" i="2" s="1"/>
  <c r="C295" i="2"/>
  <c r="M298" i="2"/>
  <c r="N298" i="2" s="1"/>
  <c r="K299" i="2"/>
  <c r="G293" i="2"/>
  <c r="O297" i="2"/>
  <c r="O298" i="2" s="1"/>
  <c r="O299" i="2" l="1"/>
  <c r="G294" i="2"/>
  <c r="G295" i="2" s="1"/>
  <c r="C296" i="2"/>
  <c r="E295" i="2"/>
  <c r="F295" i="2" s="1"/>
  <c r="M299" i="2"/>
  <c r="N299" i="2" s="1"/>
  <c r="K300" i="2"/>
  <c r="G296" i="2" l="1"/>
  <c r="O300" i="2"/>
  <c r="M300" i="2"/>
  <c r="N300" i="2" s="1"/>
  <c r="K301" i="2"/>
  <c r="E296" i="2"/>
  <c r="F296" i="2" s="1"/>
  <c r="C297" i="2"/>
  <c r="E297" i="2" l="1"/>
  <c r="F297" i="2" s="1"/>
  <c r="C298" i="2"/>
  <c r="M301" i="2"/>
  <c r="N301" i="2" s="1"/>
  <c r="K302" i="2"/>
  <c r="G297" i="2" l="1"/>
  <c r="G298" i="2" s="1"/>
  <c r="M302" i="2"/>
  <c r="N302" i="2" s="1"/>
  <c r="K303" i="2"/>
  <c r="O301" i="2"/>
  <c r="C299" i="2"/>
  <c r="E298" i="2"/>
  <c r="F298" i="2" s="1"/>
  <c r="G299" i="2" l="1"/>
  <c r="C300" i="2"/>
  <c r="E299" i="2"/>
  <c r="F299" i="2" s="1"/>
  <c r="O302" i="2"/>
  <c r="M303" i="2"/>
  <c r="N303" i="2" s="1"/>
  <c r="K304" i="2"/>
  <c r="C301" i="2" l="1"/>
  <c r="E300" i="2"/>
  <c r="F300" i="2" s="1"/>
  <c r="M304" i="2"/>
  <c r="N304" i="2" s="1"/>
  <c r="K305" i="2"/>
  <c r="O303" i="2"/>
  <c r="O304" i="2" s="1"/>
  <c r="C302" i="2" l="1"/>
  <c r="E301" i="2"/>
  <c r="F301" i="2" s="1"/>
  <c r="M305" i="2"/>
  <c r="N305" i="2" s="1"/>
  <c r="K306" i="2"/>
  <c r="G300" i="2"/>
  <c r="G301" i="2" s="1"/>
  <c r="G302" i="2" l="1"/>
  <c r="O305" i="2"/>
  <c r="O306" i="2" s="1"/>
  <c r="E302" i="2"/>
  <c r="F302" i="2" s="1"/>
  <c r="C303" i="2"/>
  <c r="K307" i="2"/>
  <c r="M306" i="2"/>
  <c r="N306" i="2" s="1"/>
  <c r="M307" i="2" l="1"/>
  <c r="N307" i="2" s="1"/>
  <c r="K308" i="2"/>
  <c r="C304" i="2"/>
  <c r="E303" i="2"/>
  <c r="F303" i="2" s="1"/>
  <c r="K309" i="2" l="1"/>
  <c r="M308" i="2"/>
  <c r="N308" i="2" s="1"/>
  <c r="O307" i="2"/>
  <c r="C305" i="2"/>
  <c r="E304" i="2"/>
  <c r="F304" i="2" s="1"/>
  <c r="G303" i="2"/>
  <c r="G304" i="2" l="1"/>
  <c r="G305" i="2" s="1"/>
  <c r="C306" i="2"/>
  <c r="E305" i="2"/>
  <c r="F305" i="2" s="1"/>
  <c r="O308" i="2"/>
  <c r="M309" i="2"/>
  <c r="N309" i="2" s="1"/>
  <c r="K310" i="2"/>
  <c r="E306" i="2" l="1"/>
  <c r="F306" i="2" s="1"/>
  <c r="C307" i="2"/>
  <c r="K311" i="2"/>
  <c r="M310" i="2"/>
  <c r="N310" i="2" s="1"/>
  <c r="O309" i="2"/>
  <c r="E307" i="2" l="1"/>
  <c r="F307" i="2" s="1"/>
  <c r="C308" i="2"/>
  <c r="O310" i="2"/>
  <c r="M311" i="2"/>
  <c r="N311" i="2" s="1"/>
  <c r="K312" i="2"/>
  <c r="G306" i="2"/>
  <c r="G307" i="2" l="1"/>
  <c r="G308" i="2" s="1"/>
  <c r="M312" i="2"/>
  <c r="N312" i="2" s="1"/>
  <c r="K313" i="2"/>
  <c r="C309" i="2"/>
  <c r="E308" i="2"/>
  <c r="F308" i="2" s="1"/>
  <c r="O311" i="2"/>
  <c r="G309" i="2" l="1"/>
  <c r="O312" i="2"/>
  <c r="O313" i="2" s="1"/>
  <c r="C310" i="2"/>
  <c r="E309" i="2"/>
  <c r="F309" i="2" s="1"/>
  <c r="M313" i="2"/>
  <c r="N313" i="2" s="1"/>
  <c r="K314" i="2"/>
  <c r="G310" i="2" l="1"/>
  <c r="M314" i="2"/>
  <c r="N314" i="2" s="1"/>
  <c r="K315" i="2"/>
  <c r="E310" i="2"/>
  <c r="F310" i="2" s="1"/>
  <c r="C311" i="2"/>
  <c r="E311" i="2" l="1"/>
  <c r="F311" i="2" s="1"/>
  <c r="C312" i="2"/>
  <c r="O314" i="2"/>
  <c r="K316" i="2"/>
  <c r="M315" i="2"/>
  <c r="N315" i="2" s="1"/>
  <c r="K317" i="2" l="1"/>
  <c r="M316" i="2"/>
  <c r="N316" i="2" s="1"/>
  <c r="G311" i="2"/>
  <c r="O315" i="2"/>
  <c r="C313" i="2"/>
  <c r="E312" i="2"/>
  <c r="F312" i="2" s="1"/>
  <c r="K318" i="2" l="1"/>
  <c r="M317" i="2"/>
  <c r="N317" i="2" s="1"/>
  <c r="C314" i="2"/>
  <c r="E313" i="2"/>
  <c r="F313" i="2" s="1"/>
  <c r="O316" i="2"/>
  <c r="G312" i="2"/>
  <c r="G313" i="2" s="1"/>
  <c r="O317" i="2" l="1"/>
  <c r="O318" i="2" s="1"/>
  <c r="K319" i="2"/>
  <c r="M318" i="2"/>
  <c r="N318" i="2" s="1"/>
  <c r="C315" i="2"/>
  <c r="E314" i="2"/>
  <c r="F314" i="2" s="1"/>
  <c r="O319" i="2" l="1"/>
  <c r="C316" i="2"/>
  <c r="E315" i="2"/>
  <c r="F315" i="2" s="1"/>
  <c r="M319" i="2"/>
  <c r="N319" i="2" s="1"/>
  <c r="K320" i="2"/>
  <c r="G314" i="2"/>
  <c r="G315" i="2" s="1"/>
  <c r="G316" i="2" l="1"/>
  <c r="M320" i="2"/>
  <c r="N320" i="2" s="1"/>
  <c r="K321" i="2"/>
  <c r="E316" i="2"/>
  <c r="F316" i="2" s="1"/>
  <c r="C317" i="2"/>
  <c r="E317" i="2" l="1"/>
  <c r="F317" i="2" s="1"/>
  <c r="C318" i="2"/>
  <c r="O320" i="2"/>
  <c r="K322" i="2"/>
  <c r="M321" i="2"/>
  <c r="N321" i="2" s="1"/>
  <c r="C319" i="2" l="1"/>
  <c r="E318" i="2"/>
  <c r="F318" i="2" s="1"/>
  <c r="M322" i="2"/>
  <c r="N322" i="2" s="1"/>
  <c r="K323" i="2"/>
  <c r="O321" i="2"/>
  <c r="O322" i="2" s="1"/>
  <c r="G317" i="2"/>
  <c r="C320" i="2" l="1"/>
  <c r="E319" i="2"/>
  <c r="F319" i="2" s="1"/>
  <c r="G318" i="2"/>
  <c r="K324" i="2"/>
  <c r="M323" i="2"/>
  <c r="N323" i="2" s="1"/>
  <c r="C321" i="2" l="1"/>
  <c r="E320" i="2"/>
  <c r="F320" i="2" s="1"/>
  <c r="M324" i="2"/>
  <c r="N324" i="2" s="1"/>
  <c r="K325" i="2"/>
  <c r="G319" i="2"/>
  <c r="O323" i="2"/>
  <c r="O324" i="2" s="1"/>
  <c r="G320" i="2" l="1"/>
  <c r="E321" i="2"/>
  <c r="F321" i="2" s="1"/>
  <c r="C322" i="2"/>
  <c r="K326" i="2"/>
  <c r="M325" i="2"/>
  <c r="N325" i="2" s="1"/>
  <c r="G321" i="2" l="1"/>
  <c r="G322" i="2" s="1"/>
  <c r="M326" i="2"/>
  <c r="N326" i="2" s="1"/>
  <c r="K327" i="2"/>
  <c r="O325" i="2"/>
  <c r="C323" i="2"/>
  <c r="E322" i="2"/>
  <c r="F322" i="2" s="1"/>
  <c r="C324" i="2" l="1"/>
  <c r="E323" i="2"/>
  <c r="F323" i="2" s="1"/>
  <c r="O326" i="2"/>
  <c r="O327" i="2" s="1"/>
  <c r="K328" i="2"/>
  <c r="M327" i="2"/>
  <c r="N327" i="2" s="1"/>
  <c r="O328" i="2" l="1"/>
  <c r="C325" i="2"/>
  <c r="E324" i="2"/>
  <c r="F324" i="2" s="1"/>
  <c r="G323" i="2"/>
  <c r="G324" i="2" s="1"/>
  <c r="M328" i="2"/>
  <c r="N328" i="2" s="1"/>
  <c r="K329" i="2"/>
  <c r="E325" i="2" l="1"/>
  <c r="F325" i="2" s="1"/>
  <c r="C326" i="2"/>
  <c r="O329" i="2"/>
  <c r="K330" i="2"/>
  <c r="M329" i="2"/>
  <c r="N329" i="2" s="1"/>
  <c r="O330" i="2" l="1"/>
  <c r="G325" i="2"/>
  <c r="G326" i="2" s="1"/>
  <c r="M330" i="2"/>
  <c r="N330" i="2" s="1"/>
  <c r="K331" i="2"/>
  <c r="C327" i="2"/>
  <c r="E326" i="2"/>
  <c r="F326" i="2" s="1"/>
  <c r="C328" i="2" l="1"/>
  <c r="E327" i="2"/>
  <c r="F327" i="2" s="1"/>
  <c r="M331" i="2"/>
  <c r="N331" i="2" s="1"/>
  <c r="K332" i="2"/>
  <c r="O331" i="2"/>
  <c r="O332" i="2" l="1"/>
  <c r="G327" i="2"/>
  <c r="G328" i="2" s="1"/>
  <c r="K333" i="2"/>
  <c r="M332" i="2"/>
  <c r="N332" i="2" s="1"/>
  <c r="E328" i="2"/>
  <c r="F328" i="2" s="1"/>
  <c r="C329" i="2"/>
  <c r="E329" i="2" l="1"/>
  <c r="F329" i="2" s="1"/>
  <c r="C330" i="2"/>
  <c r="K334" i="2"/>
  <c r="M333" i="2"/>
  <c r="N333" i="2" s="1"/>
  <c r="G329" i="2" l="1"/>
  <c r="G330" i="2" s="1"/>
  <c r="M334" i="2"/>
  <c r="N334" i="2" s="1"/>
  <c r="K335" i="2"/>
  <c r="O333" i="2"/>
  <c r="E330" i="2"/>
  <c r="F330" i="2" s="1"/>
  <c r="C331" i="2"/>
  <c r="G331" i="2" l="1"/>
  <c r="C332" i="2"/>
  <c r="E331" i="2"/>
  <c r="F331" i="2" s="1"/>
  <c r="O334" i="2"/>
  <c r="M335" i="2"/>
  <c r="N335" i="2" s="1"/>
  <c r="K336" i="2"/>
  <c r="O335" i="2" l="1"/>
  <c r="C333" i="2"/>
  <c r="E332" i="2"/>
  <c r="F332" i="2" s="1"/>
  <c r="K337" i="2"/>
  <c r="M336" i="2"/>
  <c r="N336" i="2" s="1"/>
  <c r="K338" i="2" l="1"/>
  <c r="M337" i="2"/>
  <c r="N337" i="2" s="1"/>
  <c r="O336" i="2"/>
  <c r="O337" i="2" s="1"/>
  <c r="G332" i="2"/>
  <c r="G333" i="2" s="1"/>
  <c r="C334" i="2"/>
  <c r="E333" i="2"/>
  <c r="F333" i="2" s="1"/>
  <c r="E334" i="2" l="1"/>
  <c r="F334" i="2" s="1"/>
  <c r="C335" i="2"/>
  <c r="K339" i="2"/>
  <c r="M338" i="2"/>
  <c r="N338" i="2" s="1"/>
  <c r="G334" i="2" l="1"/>
  <c r="G335" i="2" s="1"/>
  <c r="M339" i="2"/>
  <c r="N339" i="2" s="1"/>
  <c r="K340" i="2"/>
  <c r="O338" i="2"/>
  <c r="O339" i="2" s="1"/>
  <c r="C336" i="2"/>
  <c r="E335" i="2"/>
  <c r="F335" i="2" s="1"/>
  <c r="E336" i="2" l="1"/>
  <c r="F336" i="2" s="1"/>
  <c r="C337" i="2"/>
  <c r="K341" i="2"/>
  <c r="M341" i="2" s="1"/>
  <c r="N341" i="2" s="1"/>
  <c r="M340" i="2"/>
  <c r="N340" i="2" s="1"/>
  <c r="G336" i="2"/>
  <c r="O340" i="2" l="1"/>
  <c r="O341" i="2" s="1"/>
  <c r="C338" i="2"/>
  <c r="E337" i="2"/>
  <c r="F337" i="2" s="1"/>
  <c r="C339" i="2" l="1"/>
  <c r="E338" i="2"/>
  <c r="F338" i="2" s="1"/>
  <c r="G337" i="2"/>
  <c r="G338" i="2" s="1"/>
  <c r="C340" i="2" l="1"/>
  <c r="E339" i="2"/>
  <c r="F339" i="2" s="1"/>
  <c r="E340" i="2" l="1"/>
  <c r="F340" i="2" s="1"/>
  <c r="C341" i="2"/>
  <c r="E341" i="2" s="1"/>
  <c r="F341" i="2" s="1"/>
  <c r="G339" i="2"/>
  <c r="G340" i="2" s="1"/>
  <c r="G341" i="2" s="1"/>
</calcChain>
</file>

<file path=xl/sharedStrings.xml><?xml version="1.0" encoding="utf-8"?>
<sst xmlns="http://schemas.openxmlformats.org/spreadsheetml/2006/main" count="159" uniqueCount="127">
  <si>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</si>
  <si>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</si>
  <si>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</si>
  <si>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</si>
  <si>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</si>
  <si>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</si>
  <si>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</si>
  <si>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</si>
  <si>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</si>
  <si>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</si>
  <si>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</si>
  <si>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</si>
  <si>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</si>
  <si>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</si>
  <si>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</si>
  <si>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</si>
  <si>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</si>
  <si>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</si>
  <si>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</si>
  <si>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</si>
  <si>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</si>
  <si>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</si>
  <si>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</si>
  <si>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</si>
  <si>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</si>
  <si>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</si>
  <si>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</si>
  <si>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</si>
  <si>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</si>
  <si>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</si>
  <si>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</si>
  <si>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</si>
  <si>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</si>
  <si>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</si>
  <si>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</si>
  <si>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</si>
  <si>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</si>
  <si>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</si>
  <si>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</si>
  <si>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</si>
  <si>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</si>
  <si>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</si>
  <si>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</si>
  <si>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</si>
  <si>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</si>
  <si>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</si>
  <si>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</si>
  <si>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</si>
  <si>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</si>
  <si>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</si>
  <si>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</si>
  <si>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</si>
  <si>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</si>
  <si>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</si>
  <si>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</si>
  <si>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</si>
  <si>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</si>
  <si>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</si>
  <si>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</si>
  <si>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</si>
  <si>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</si>
  <si>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</si>
  <si>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</si>
  <si>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</si>
  <si>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</si>
  <si>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</si>
  <si>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</si>
  <si>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</si>
  <si>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</si>
  <si>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</si>
  <si>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</si>
  <si>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</si>
  <si>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</si>
  <si>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</si>
  <si>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</si>
  <si>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</si>
  <si>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</si>
  <si>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</si>
  <si>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</si>
  <si>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</si>
  <si>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</si>
  <si>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</si>
  <si>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</si>
  <si>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</si>
  <si>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</si>
  <si>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</si>
  <si>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</si>
  <si>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</si>
  <si>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</si>
  <si>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</si>
  <si>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</si>
  <si>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</si>
  <si>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</si>
  <si>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</si>
  <si>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</si>
  <si>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</si>
  <si>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</si>
  <si>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</si>
  <si>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</si>
  <si>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</si>
  <si>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</si>
  <si>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</si>
  <si>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</si>
  <si>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</si>
  <si>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</si>
  <si>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</si>
  <si>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</si>
  <si>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</si>
  <si>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</si>
  <si>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</si>
  <si>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</si>
  <si>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</si>
  <si>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</si>
  <si>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</si>
  <si>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</si>
  <si>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</si>
  <si>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</si>
  <si>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</si>
  <si>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</si>
  <si>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</si>
  <si>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</si>
  <si>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</si>
  <si>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</si>
  <si>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</si>
  <si>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</si>
  <si>
    <t>Sunrise Canyon</t>
  </si>
  <si>
    <t>Bank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</si>
</sst>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abSelected="1" topLeftCell="B46" workbookViewId="0">
      <selection activeCell="F49" sqref="F49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1</v>
      </c>
      <c r="B1" s="60" t="s">
        <v>125</v>
      </c>
      <c r="C1" s="60"/>
      <c r="D1" s="60"/>
      <c r="E1" s="1"/>
    </row>
    <row r="2" spans="1:18" ht="13.5" thickBot="1" x14ac:dyDescent="0.25"/>
    <row r="3" spans="1:18" x14ac:dyDescent="0.2">
      <c r="A3" s="2" t="s">
        <v>105</v>
      </c>
      <c r="B3" s="33">
        <v>12402600</v>
      </c>
      <c r="C3" s="3"/>
      <c r="D3" s="4"/>
      <c r="E3" s="2" t="s">
        <v>39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126</v>
      </c>
      <c r="B4" s="15">
        <f>B3*0.8</f>
        <v>9922080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106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100</v>
      </c>
      <c r="B6" s="100">
        <v>1</v>
      </c>
      <c r="C6" s="6"/>
      <c r="D6" s="7"/>
      <c r="E6" s="53"/>
      <c r="F6" s="54" t="s">
        <v>38</v>
      </c>
      <c r="G6" s="54" t="s">
        <v>5</v>
      </c>
      <c r="H6" s="54" t="s">
        <v>6</v>
      </c>
      <c r="I6" s="54" t="s">
        <v>7</v>
      </c>
      <c r="J6" s="54"/>
      <c r="K6" s="54"/>
      <c r="L6" s="54" t="s">
        <v>8</v>
      </c>
      <c r="M6" s="54" t="s">
        <v>9</v>
      </c>
      <c r="N6" s="54" t="s">
        <v>10</v>
      </c>
      <c r="O6" s="55" t="s">
        <v>11</v>
      </c>
      <c r="R6" s="123"/>
    </row>
    <row r="7" spans="1:18" ht="13.5" thickBot="1" x14ac:dyDescent="0.25">
      <c r="A7" s="5" t="s">
        <v>0</v>
      </c>
      <c r="B7" s="8">
        <f>F16</f>
        <v>208</v>
      </c>
      <c r="C7" s="6"/>
      <c r="D7" s="7"/>
      <c r="E7" s="56" t="s">
        <v>12</v>
      </c>
      <c r="F7" s="57" t="s">
        <v>13</v>
      </c>
      <c r="G7" s="57" t="s">
        <v>14</v>
      </c>
      <c r="H7" s="57" t="s">
        <v>15</v>
      </c>
      <c r="I7" s="57" t="s">
        <v>16</v>
      </c>
      <c r="J7" s="58" t="s">
        <v>17</v>
      </c>
      <c r="K7" s="57"/>
      <c r="L7" s="57" t="s">
        <v>37</v>
      </c>
      <c r="M7" s="57" t="s">
        <v>18</v>
      </c>
      <c r="N7" s="57" t="s">
        <v>40</v>
      </c>
      <c r="O7" s="59" t="s">
        <v>19</v>
      </c>
      <c r="R7" s="123"/>
    </row>
    <row r="8" spans="1:18" ht="13.5" thickBot="1" x14ac:dyDescent="0.25">
      <c r="A8" s="16" t="s">
        <v>2</v>
      </c>
      <c r="B8" s="30">
        <f>M16</f>
        <v>184024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107</v>
      </c>
      <c r="C9" s="101" t="s">
        <v>66</v>
      </c>
      <c r="D9" s="102" t="s">
        <v>108</v>
      </c>
      <c r="E9" s="6" t="s">
        <v>20</v>
      </c>
      <c r="F9" s="6">
        <v>60</v>
      </c>
      <c r="G9" s="8">
        <v>664</v>
      </c>
      <c r="H9" s="9">
        <v>0.12</v>
      </c>
      <c r="I9" s="10"/>
      <c r="J9" s="6" t="s">
        <v>21</v>
      </c>
      <c r="K9" s="6"/>
      <c r="L9" s="11">
        <f>SUM(O9/M9)</f>
        <v>0.9487951807228916</v>
      </c>
      <c r="M9" s="8">
        <f>SUM(F9*G9)</f>
        <v>39840</v>
      </c>
      <c r="N9" s="12">
        <v>630</v>
      </c>
      <c r="O9" s="13">
        <f>SUM(F9*N9)</f>
        <v>37800</v>
      </c>
      <c r="R9" s="124"/>
    </row>
    <row r="10" spans="1:18" x14ac:dyDescent="0.2">
      <c r="A10" s="103" t="s">
        <v>109</v>
      </c>
      <c r="B10" s="15">
        <f>O18*12</f>
        <v>1988880</v>
      </c>
      <c r="C10" s="15">
        <f>B10/$B$7</f>
        <v>9561.9230769230762</v>
      </c>
      <c r="D10" s="42">
        <f>B10/$B$8</f>
        <v>10.807720732078424</v>
      </c>
      <c r="E10" s="6" t="s">
        <v>22</v>
      </c>
      <c r="F10" s="6">
        <v>36</v>
      </c>
      <c r="G10" s="8">
        <v>752</v>
      </c>
      <c r="H10" s="9">
        <v>0.12</v>
      </c>
      <c r="I10" s="126">
        <f>H9+H10</f>
        <v>0.24</v>
      </c>
      <c r="J10" s="6" t="s">
        <v>21</v>
      </c>
      <c r="K10" s="6"/>
      <c r="L10" s="11">
        <f>SUM(O10/M10)</f>
        <v>0.91090425531914898</v>
      </c>
      <c r="M10" s="8">
        <f>SUM(F10*G10)</f>
        <v>27072</v>
      </c>
      <c r="N10" s="12">
        <v>685</v>
      </c>
      <c r="O10" s="13">
        <f>SUM(F10*N10)</f>
        <v>24660</v>
      </c>
    </row>
    <row r="11" spans="1:18" x14ac:dyDescent="0.2">
      <c r="A11" s="103" t="s">
        <v>114</v>
      </c>
      <c r="B11" s="15">
        <f>F33</f>
        <v>-143398.24800000002</v>
      </c>
      <c r="C11" s="15">
        <f t="shared" ref="C11:C18" si="0">B11/$B$7</f>
        <v>-689.4146538461539</v>
      </c>
      <c r="D11" s="42">
        <f t="shared" ref="D11:D18" si="1">B11/$B$8</f>
        <v>-0.77923666478285447</v>
      </c>
      <c r="E11" s="6" t="s">
        <v>23</v>
      </c>
      <c r="F11" s="6">
        <v>40</v>
      </c>
      <c r="G11" s="8">
        <v>882</v>
      </c>
      <c r="H11" s="9">
        <v>0.24</v>
      </c>
      <c r="I11" s="14"/>
      <c r="J11" s="6" t="s">
        <v>24</v>
      </c>
      <c r="K11" s="6"/>
      <c r="L11" s="11">
        <f>SUM(O11/M11)</f>
        <v>0.90702947845804993</v>
      </c>
      <c r="M11" s="8">
        <f>SUM(F11*G11)</f>
        <v>35280</v>
      </c>
      <c r="N11" s="12">
        <v>800</v>
      </c>
      <c r="O11" s="13">
        <f>SUM(F11*N11)</f>
        <v>32000</v>
      </c>
      <c r="R11" s="31"/>
    </row>
    <row r="12" spans="1:18" x14ac:dyDescent="0.2">
      <c r="A12" s="103" t="s">
        <v>110</v>
      </c>
      <c r="B12" s="31">
        <f>B10+B11</f>
        <v>1845481.7519999999</v>
      </c>
      <c r="C12" s="15">
        <f t="shared" si="0"/>
        <v>8872.5084230769226</v>
      </c>
      <c r="D12" s="42">
        <f t="shared" si="1"/>
        <v>10.028484067295569</v>
      </c>
      <c r="E12" s="6" t="s">
        <v>25</v>
      </c>
      <c r="F12" s="6">
        <v>40</v>
      </c>
      <c r="G12" s="8">
        <v>1069</v>
      </c>
      <c r="H12" s="9">
        <v>0.24</v>
      </c>
      <c r="I12" s="125">
        <f>H11+H12</f>
        <v>0.48</v>
      </c>
      <c r="J12" s="6" t="s">
        <v>24</v>
      </c>
      <c r="K12" s="6"/>
      <c r="L12" s="11">
        <f>SUM(O12/M12)</f>
        <v>0.85126286248830685</v>
      </c>
      <c r="M12" s="8">
        <f>SUM(F12*G12)</f>
        <v>42760</v>
      </c>
      <c r="N12" s="12">
        <v>910</v>
      </c>
      <c r="O12" s="13">
        <f>SUM(F12*N12)</f>
        <v>36400</v>
      </c>
    </row>
    <row r="13" spans="1:18" ht="13.5" thickBot="1" x14ac:dyDescent="0.25">
      <c r="A13" s="103" t="s">
        <v>44</v>
      </c>
      <c r="B13" s="15">
        <f>O25*12</f>
        <v>106320</v>
      </c>
      <c r="C13" s="15">
        <f t="shared" si="0"/>
        <v>511.15384615384613</v>
      </c>
      <c r="D13" s="42">
        <f t="shared" si="1"/>
        <v>0.57775072816589146</v>
      </c>
      <c r="E13" s="6" t="s">
        <v>26</v>
      </c>
      <c r="F13" s="6">
        <v>32</v>
      </c>
      <c r="G13" s="8">
        <v>1221</v>
      </c>
      <c r="H13" s="9">
        <v>0.04</v>
      </c>
      <c r="I13" s="125">
        <f>H13</f>
        <v>0.04</v>
      </c>
      <c r="J13" s="6" t="s">
        <v>27</v>
      </c>
      <c r="K13" s="6"/>
      <c r="L13" s="11">
        <f>SUM(O13/M13)</f>
        <v>0.89271089271089266</v>
      </c>
      <c r="M13" s="8">
        <f>SUM(F13*G13)</f>
        <v>39072</v>
      </c>
      <c r="N13" s="12">
        <v>1090</v>
      </c>
      <c r="O13" s="13">
        <f>SUM(F13*N13)</f>
        <v>34880</v>
      </c>
    </row>
    <row r="14" spans="1:18" ht="13.5" thickBot="1" x14ac:dyDescent="0.25">
      <c r="A14" s="104" t="s">
        <v>45</v>
      </c>
      <c r="B14" s="39">
        <f>B12+B13</f>
        <v>1951801.7519999999</v>
      </c>
      <c r="C14" s="39">
        <f t="shared" si="0"/>
        <v>9383.6622692307683</v>
      </c>
      <c r="D14" s="37">
        <f>B14/$B$8</f>
        <v>10.606234795461461</v>
      </c>
      <c r="O14" s="7"/>
    </row>
    <row r="15" spans="1:18" ht="13.5" thickBot="1" x14ac:dyDescent="0.25">
      <c r="A15" s="103" t="s">
        <v>111</v>
      </c>
      <c r="B15" s="105">
        <f>F45</f>
        <v>750000</v>
      </c>
      <c r="C15" s="15">
        <f t="shared" si="0"/>
        <v>3605.7692307692309</v>
      </c>
      <c r="D15" s="42">
        <f t="shared" si="1"/>
        <v>4.0755553623440424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56</v>
      </c>
      <c r="B16" s="36">
        <f>B14-B15</f>
        <v>1201801.7519999999</v>
      </c>
      <c r="C16" s="39">
        <f t="shared" si="0"/>
        <v>5777.8930384615378</v>
      </c>
      <c r="D16" s="37">
        <f t="shared" si="1"/>
        <v>6.5306794331174185</v>
      </c>
      <c r="E16" s="19"/>
      <c r="F16" s="19">
        <f>SUM(F9:F15)</f>
        <v>208</v>
      </c>
      <c r="G16" s="22">
        <f>SUM(M16/F16)</f>
        <v>884.73076923076928</v>
      </c>
      <c r="H16" s="19"/>
      <c r="I16" s="20">
        <v>1</v>
      </c>
      <c r="J16" s="19"/>
      <c r="K16" s="19"/>
      <c r="L16" s="21">
        <f>SUM(O18/M16)</f>
        <v>0.90064339433986873</v>
      </c>
      <c r="M16" s="22">
        <f>SUM(M9:M13)</f>
        <v>184024</v>
      </c>
      <c r="N16" s="23">
        <f>SUM(O18/F16)</f>
        <v>796.82692307692309</v>
      </c>
      <c r="O16" s="24"/>
    </row>
    <row r="17" spans="1:15" ht="13.5" thickBot="1" x14ac:dyDescent="0.25">
      <c r="A17" s="103" t="s">
        <v>112</v>
      </c>
      <c r="B17" s="31">
        <f>F49</f>
        <v>-995783.87016295933</v>
      </c>
      <c r="C17" s="15">
        <f t="shared" si="0"/>
        <v>-4787.4224527065353</v>
      </c>
      <c r="D17" s="42">
        <f t="shared" si="1"/>
        <v>-5.4111630557044696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59</v>
      </c>
      <c r="B18" s="36">
        <f>B16+B17</f>
        <v>206017.88183704054</v>
      </c>
      <c r="C18" s="39">
        <f t="shared" si="0"/>
        <v>990.47058575500262</v>
      </c>
      <c r="D18" s="37">
        <f t="shared" si="1"/>
        <v>1.1195163774129491</v>
      </c>
      <c r="E18" s="6"/>
      <c r="F18" s="6"/>
      <c r="G18" s="6"/>
      <c r="H18" s="6"/>
      <c r="I18" s="6"/>
      <c r="J18" s="6"/>
      <c r="K18" s="18" t="s">
        <v>35</v>
      </c>
      <c r="L18" s="19"/>
      <c r="M18" s="19"/>
      <c r="N18" s="19"/>
      <c r="O18" s="24">
        <f>SUM(O9:O13)</f>
        <v>165740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41</v>
      </c>
      <c r="B21" s="12">
        <f>B3/B7</f>
        <v>59627.884615384617</v>
      </c>
      <c r="C21" s="6"/>
      <c r="D21" s="7"/>
      <c r="E21" s="6" t="s">
        <v>52</v>
      </c>
      <c r="F21" s="6">
        <f>SUM(F16*1.75)</f>
        <v>364</v>
      </c>
      <c r="G21" s="6" t="s">
        <v>28</v>
      </c>
      <c r="H21" s="12">
        <v>0</v>
      </c>
      <c r="I21" s="6"/>
      <c r="J21" s="6" t="s">
        <v>60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113</v>
      </c>
      <c r="B22" s="12">
        <f>B3/B8</f>
        <v>67.396643916010959</v>
      </c>
      <c r="C22" s="6"/>
      <c r="D22" s="7"/>
      <c r="E22" s="6" t="s">
        <v>53</v>
      </c>
      <c r="F22" s="6">
        <v>50</v>
      </c>
      <c r="G22" s="6" t="s">
        <v>28</v>
      </c>
      <c r="H22" s="12">
        <v>60</v>
      </c>
      <c r="I22" s="6"/>
      <c r="J22" s="6" t="s">
        <v>60</v>
      </c>
      <c r="K22" s="15">
        <f>SUM(F22*H22)</f>
        <v>3000</v>
      </c>
      <c r="L22" s="6" t="s">
        <v>29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30</v>
      </c>
      <c r="F23" s="6">
        <v>85</v>
      </c>
      <c r="G23" s="6" t="s">
        <v>28</v>
      </c>
      <c r="H23" s="12">
        <v>20</v>
      </c>
      <c r="I23" s="6"/>
      <c r="J23" s="6" t="s">
        <v>60</v>
      </c>
      <c r="K23" s="15">
        <f>SUM(F23*H23)</f>
        <v>1700</v>
      </c>
      <c r="L23" s="6" t="s">
        <v>31</v>
      </c>
      <c r="M23" s="6"/>
      <c r="N23" s="6"/>
      <c r="O23" s="13"/>
    </row>
    <row r="24" spans="1:15" ht="13.5" thickBot="1" x14ac:dyDescent="0.25">
      <c r="A24" s="2" t="s">
        <v>3</v>
      </c>
      <c r="B24" s="33">
        <f>B4</f>
        <v>9922080</v>
      </c>
      <c r="C24" s="106">
        <f>B24/B3</f>
        <v>0.8</v>
      </c>
      <c r="D24" s="4"/>
      <c r="E24" s="17" t="s">
        <v>32</v>
      </c>
      <c r="F24" s="17">
        <f>F16</f>
        <v>208</v>
      </c>
      <c r="G24" s="17" t="s">
        <v>28</v>
      </c>
      <c r="H24" s="26">
        <v>20</v>
      </c>
      <c r="I24" s="17"/>
      <c r="J24" s="17" t="s">
        <v>60</v>
      </c>
      <c r="K24" s="27">
        <f>SUM(F24*H24)</f>
        <v>4160</v>
      </c>
      <c r="L24" s="17" t="s">
        <v>33</v>
      </c>
      <c r="M24" s="17"/>
      <c r="N24" s="17"/>
      <c r="O24" s="28"/>
    </row>
    <row r="25" spans="1:15" ht="13.5" thickBot="1" x14ac:dyDescent="0.25">
      <c r="A25" s="5" t="s">
        <v>4</v>
      </c>
      <c r="B25" s="15">
        <f>B3-B4</f>
        <v>2480520</v>
      </c>
      <c r="C25" s="107">
        <f>B25/B3</f>
        <v>0.2</v>
      </c>
      <c r="D25" s="7"/>
      <c r="E25" s="6"/>
      <c r="F25" s="6"/>
      <c r="G25" s="6"/>
      <c r="H25" s="6"/>
      <c r="I25" s="6"/>
      <c r="J25" s="6"/>
      <c r="K25" s="18" t="s">
        <v>36</v>
      </c>
      <c r="L25" s="19"/>
      <c r="M25" s="19"/>
      <c r="N25" s="19"/>
      <c r="O25" s="24">
        <f>SUM(K21:K24)</f>
        <v>8860</v>
      </c>
    </row>
    <row r="26" spans="1:15" ht="13.5" thickBot="1" x14ac:dyDescent="0.25">
      <c r="A26" s="5" t="s">
        <v>80</v>
      </c>
      <c r="B26" s="61">
        <v>7.4999999999999997E-2</v>
      </c>
      <c r="C26" s="6"/>
      <c r="D26" s="7"/>
      <c r="E26" s="6"/>
      <c r="F26" s="6" t="s">
        <v>122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61</v>
      </c>
      <c r="B27" s="17">
        <f>SUM(C27*12)</f>
        <v>120</v>
      </c>
      <c r="C27" s="17">
        <v>10</v>
      </c>
      <c r="D27" s="32" t="s">
        <v>62</v>
      </c>
      <c r="E27" s="17"/>
      <c r="F27" s="17" t="s">
        <v>123</v>
      </c>
      <c r="G27" s="17"/>
      <c r="H27" s="122">
        <v>0.02</v>
      </c>
      <c r="I27" s="17"/>
      <c r="J27" s="17"/>
      <c r="K27" s="18" t="s">
        <v>64</v>
      </c>
      <c r="L27" s="19"/>
      <c r="M27" s="19"/>
      <c r="N27" s="19"/>
      <c r="O27" s="29">
        <f>SUM(+O18+O25)</f>
        <v>174600</v>
      </c>
    </row>
    <row r="28" spans="1:15" ht="13.5" thickBot="1" x14ac:dyDescent="0.25"/>
    <row r="29" spans="1:15" ht="13.5" thickBot="1" x14ac:dyDescent="0.25">
      <c r="A29" s="65"/>
      <c r="B29" s="66" t="s">
        <v>71</v>
      </c>
      <c r="C29" s="66"/>
      <c r="D29" s="66" t="s">
        <v>72</v>
      </c>
      <c r="E29" s="66"/>
      <c r="F29" s="66" t="s">
        <v>73</v>
      </c>
      <c r="G29" s="66"/>
      <c r="H29" s="66" t="s">
        <v>74</v>
      </c>
      <c r="I29" s="66"/>
      <c r="J29" s="66" t="s">
        <v>75</v>
      </c>
      <c r="K29" s="66"/>
      <c r="L29" s="66" t="s">
        <v>77</v>
      </c>
      <c r="M29" s="66"/>
      <c r="N29" s="66" t="s">
        <v>78</v>
      </c>
      <c r="O29" s="67"/>
    </row>
    <row r="30" spans="1:15" ht="13.5" thickBot="1" x14ac:dyDescent="0.25">
      <c r="A30" s="18"/>
      <c r="B30" s="46" t="s">
        <v>68</v>
      </c>
      <c r="C30" s="47"/>
      <c r="D30" s="46" t="s">
        <v>81</v>
      </c>
      <c r="E30" s="47"/>
      <c r="F30" s="63" t="s">
        <v>69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42</v>
      </c>
      <c r="B32" s="48">
        <v>0</v>
      </c>
      <c r="C32" s="42">
        <v>0</v>
      </c>
      <c r="D32" s="48">
        <f>O18*12</f>
        <v>1988880</v>
      </c>
      <c r="E32" s="44">
        <f>SUM(D32/$M$16)</f>
        <v>10.807720732078424</v>
      </c>
      <c r="F32" s="49">
        <f>SUM(D32)*(1+$H$26)</f>
        <v>2048546.4000000001</v>
      </c>
      <c r="G32" s="44">
        <f>SUM(F32/$M$16)</f>
        <v>11.131952354040777</v>
      </c>
      <c r="H32" s="49">
        <f>SUM(F32)*(1+$H$26)</f>
        <v>2110002.7920000004</v>
      </c>
      <c r="I32" s="44">
        <f>SUM(H32/$M$16)</f>
        <v>11.465910924662003</v>
      </c>
      <c r="J32" s="49">
        <f>SUM(H32)*(1+$H$26)</f>
        <v>2173302.8757600007</v>
      </c>
      <c r="K32" s="45">
        <f>SUM(J32/$M$16)</f>
        <v>11.809888252401864</v>
      </c>
      <c r="L32" s="49">
        <f>SUM(J32)*(1+$H$26)</f>
        <v>2238501.9620328005</v>
      </c>
      <c r="M32" s="45">
        <f>SUM(L32/$M$16)</f>
        <v>12.16418489997392</v>
      </c>
      <c r="N32" s="49">
        <f>SUM(L32)*(1+$H$26)</f>
        <v>2305657.0208937847</v>
      </c>
      <c r="O32" s="45">
        <f>SUM(N32/$M$16)</f>
        <v>12.529110446973137</v>
      </c>
    </row>
    <row r="33" spans="1:15" x14ac:dyDescent="0.2">
      <c r="A33" s="5" t="s">
        <v>43</v>
      </c>
      <c r="B33" s="49">
        <v>0</v>
      </c>
      <c r="C33" s="43">
        <v>0</v>
      </c>
      <c r="D33" s="49">
        <f>SUM(-D32*E33)</f>
        <v>-1491660</v>
      </c>
      <c r="E33" s="9">
        <v>0.75</v>
      </c>
      <c r="F33" s="49">
        <f>SUM(F32*G33)</f>
        <v>-143398.24800000002</v>
      </c>
      <c r="G33" s="9">
        <v>-7.0000000000000007E-2</v>
      </c>
      <c r="H33" s="49">
        <f>SUM(H32*I33)</f>
        <v>-147700.19544000004</v>
      </c>
      <c r="I33" s="43">
        <v>-7.0000000000000007E-2</v>
      </c>
      <c r="J33" s="15">
        <f>SUM(J32*K33)</f>
        <v>-152131.20130320007</v>
      </c>
      <c r="K33" s="9">
        <v>-7.0000000000000007E-2</v>
      </c>
      <c r="L33" s="49">
        <f>SUM(L32*M33)</f>
        <v>-156695.13734229605</v>
      </c>
      <c r="M33" s="43">
        <v>-7.0000000000000007E-2</v>
      </c>
      <c r="N33" s="15">
        <f>SUM(N32*O33)</f>
        <v>-161395.99146256494</v>
      </c>
      <c r="O33" s="43">
        <v>-7.0000000000000007E-2</v>
      </c>
    </row>
    <row r="34" spans="1:15" ht="13.5" thickBot="1" x14ac:dyDescent="0.25">
      <c r="A34" s="5" t="s">
        <v>44</v>
      </c>
      <c r="B34" s="48">
        <v>0</v>
      </c>
      <c r="C34" s="42">
        <v>0</v>
      </c>
      <c r="D34" s="48">
        <f>O25*12</f>
        <v>106320</v>
      </c>
      <c r="E34" s="44">
        <f>SUM(D34/$M$16)</f>
        <v>0.57775072816589146</v>
      </c>
      <c r="F34" s="49">
        <f>O25*12</f>
        <v>106320</v>
      </c>
      <c r="G34" s="44">
        <f>SUM(F34/$M$16)</f>
        <v>0.57775072816589146</v>
      </c>
      <c r="H34" s="49">
        <f>SUM(F34*1.04)</f>
        <v>110572.8</v>
      </c>
      <c r="I34" s="44">
        <f>SUM(H34/$M$16)</f>
        <v>0.60086075729252708</v>
      </c>
      <c r="J34" s="49">
        <f>SUM(H34)*(1+$H$26)</f>
        <v>113889.98400000001</v>
      </c>
      <c r="K34" s="12">
        <f>SUM(J34/$B$7)</f>
        <v>547.548</v>
      </c>
      <c r="L34" s="49">
        <f>SUM(J34)*(1+$H$26)</f>
        <v>117306.68352000002</v>
      </c>
      <c r="M34" s="42">
        <f>SUM(L34/$B$7)</f>
        <v>563.97444000000007</v>
      </c>
      <c r="N34" s="49">
        <f>SUM(L34)*(1+$H$26)</f>
        <v>120825.88402560003</v>
      </c>
      <c r="O34" s="42">
        <f>SUM(N34/$B$7)</f>
        <v>580.89367320000008</v>
      </c>
    </row>
    <row r="35" spans="1:15" ht="13.5" thickBot="1" x14ac:dyDescent="0.25">
      <c r="A35" s="18" t="s">
        <v>45</v>
      </c>
      <c r="B35" s="50">
        <f>SUM(B32:B34)</f>
        <v>0</v>
      </c>
      <c r="C35" s="37">
        <f>SUM(B35/$B$7)</f>
        <v>0</v>
      </c>
      <c r="D35" s="50">
        <f>SUM(D32:D34)</f>
        <v>603540</v>
      </c>
      <c r="E35" s="119">
        <f>SUM(D35/$M$16)</f>
        <v>3.2796809111854976</v>
      </c>
      <c r="F35" s="50">
        <f>SUM(F32:F34)</f>
        <v>2011468.1520000002</v>
      </c>
      <c r="G35" s="119">
        <f>SUM(F35/$M$16)</f>
        <v>10.930466417423816</v>
      </c>
      <c r="H35" s="50">
        <f>SUM(H32:H34)</f>
        <v>2072875.3965600005</v>
      </c>
      <c r="I35" s="119">
        <f>SUM(H35/$M$16)</f>
        <v>11.264157917228191</v>
      </c>
      <c r="J35" s="36">
        <f>SUM(J32:J34)</f>
        <v>2135061.6584568005</v>
      </c>
      <c r="K35" s="120">
        <f>SUM(J35/$M$16)</f>
        <v>11.602082654745036</v>
      </c>
      <c r="L35" s="50">
        <f>SUM(L32:L34)</f>
        <v>2199113.5082105044</v>
      </c>
      <c r="M35" s="120">
        <f>SUM(L35/$M$16)</f>
        <v>11.950145134387387</v>
      </c>
      <c r="N35" s="50">
        <f>SUM(N32:N34)</f>
        <v>2265086.9134568195</v>
      </c>
      <c r="O35" s="119">
        <f>SUM(N35/$M$16)</f>
        <v>12.308649488419007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46</v>
      </c>
      <c r="B37" s="49">
        <v>0</v>
      </c>
      <c r="C37" s="42">
        <f t="shared" ref="C37:C44" si="2">SUM(B37/$M$16)</f>
        <v>0</v>
      </c>
      <c r="D37" s="49">
        <f>F37/2</f>
        <v>87500</v>
      </c>
      <c r="E37" s="44">
        <f>SUM(D37/$M$16)</f>
        <v>0.47548145894013827</v>
      </c>
      <c r="F37" s="49">
        <v>175000</v>
      </c>
      <c r="G37" s="44">
        <f>SUM(F37/$M$16)</f>
        <v>0.95096291788027654</v>
      </c>
      <c r="H37" s="49">
        <f>(F37)*(1+$H$26)</f>
        <v>180250</v>
      </c>
      <c r="I37" s="44">
        <f t="shared" ref="I37:I43" si="3">SUM(H37/$M$16)</f>
        <v>0.97949180541668479</v>
      </c>
      <c r="J37" s="49">
        <f>(H37)*(1+$H$26)</f>
        <v>185657.5</v>
      </c>
      <c r="K37" s="44">
        <f t="shared" ref="K37:K43" si="4">SUM(I37*1.03)</f>
        <v>1.0088765595791853</v>
      </c>
      <c r="L37" s="49">
        <f>(J37)*(1+$H$26)</f>
        <v>191227.22500000001</v>
      </c>
      <c r="M37" s="45">
        <f>SUM(K37*1.03)</f>
        <v>1.039142856366561</v>
      </c>
      <c r="N37" s="49">
        <f>(L37)*(1+$H$26)</f>
        <v>196964.04175</v>
      </c>
      <c r="O37" s="45">
        <f>SUM(M37*1.03)</f>
        <v>1.0703171420575579</v>
      </c>
    </row>
    <row r="38" spans="1:15" x14ac:dyDescent="0.2">
      <c r="A38" s="5" t="s">
        <v>47</v>
      </c>
      <c r="B38" s="49">
        <v>0</v>
      </c>
      <c r="C38" s="42">
        <f t="shared" si="2"/>
        <v>0</v>
      </c>
      <c r="D38" s="49">
        <f t="shared" ref="D38:D44" si="5">F38/2</f>
        <v>18200</v>
      </c>
      <c r="E38" s="44">
        <f t="shared" ref="E38:G44" si="6">SUM(D38/$M$16)</f>
        <v>9.8900143459548756E-2</v>
      </c>
      <c r="F38" s="49">
        <v>36400</v>
      </c>
      <c r="G38" s="44">
        <f t="shared" si="6"/>
        <v>0.19780028691909751</v>
      </c>
      <c r="H38" s="49">
        <f t="shared" ref="H38:N44" si="7">(F38)*(1+$H$26)</f>
        <v>37492</v>
      </c>
      <c r="I38" s="44">
        <f t="shared" si="3"/>
        <v>0.20373429552667044</v>
      </c>
      <c r="J38" s="49">
        <f t="shared" si="7"/>
        <v>38616.76</v>
      </c>
      <c r="K38" s="44">
        <f t="shared" si="4"/>
        <v>0.20984632439247056</v>
      </c>
      <c r="L38" s="49">
        <f t="shared" si="7"/>
        <v>39775.262800000004</v>
      </c>
      <c r="M38" s="45">
        <f t="shared" ref="M38:M43" si="8">SUM(K38*1.03)</f>
        <v>0.21614171412424468</v>
      </c>
      <c r="N38" s="49">
        <f t="shared" si="7"/>
        <v>40968.520684000003</v>
      </c>
      <c r="O38" s="45">
        <f t="shared" ref="O38:O43" si="9">SUM(M38*1.03)</f>
        <v>0.22262596554797204</v>
      </c>
    </row>
    <row r="39" spans="1:15" x14ac:dyDescent="0.2">
      <c r="A39" s="5" t="s">
        <v>48</v>
      </c>
      <c r="B39" s="49">
        <v>0</v>
      </c>
      <c r="C39" s="42">
        <f t="shared" si="2"/>
        <v>0</v>
      </c>
      <c r="D39" s="49">
        <f t="shared" si="5"/>
        <v>38200</v>
      </c>
      <c r="E39" s="44">
        <f t="shared" si="6"/>
        <v>0.20758161978872322</v>
      </c>
      <c r="F39" s="49">
        <v>76400</v>
      </c>
      <c r="G39" s="44">
        <f t="shared" si="6"/>
        <v>0.41516323957744644</v>
      </c>
      <c r="H39" s="49">
        <f t="shared" si="7"/>
        <v>78692</v>
      </c>
      <c r="I39" s="44">
        <f t="shared" si="3"/>
        <v>0.42761813676476979</v>
      </c>
      <c r="J39" s="49">
        <f t="shared" si="7"/>
        <v>81052.760000000009</v>
      </c>
      <c r="K39" s="44">
        <f t="shared" si="4"/>
        <v>0.44044668086771288</v>
      </c>
      <c r="L39" s="49">
        <f t="shared" si="7"/>
        <v>83484.342800000013</v>
      </c>
      <c r="M39" s="45">
        <f t="shared" si="8"/>
        <v>0.4536600812937443</v>
      </c>
      <c r="N39" s="49">
        <f t="shared" si="7"/>
        <v>85988.873084000021</v>
      </c>
      <c r="O39" s="45">
        <f t="shared" si="9"/>
        <v>0.46726988373255662</v>
      </c>
    </row>
    <row r="40" spans="1:15" x14ac:dyDescent="0.2">
      <c r="A40" s="5" t="s">
        <v>49</v>
      </c>
      <c r="B40" s="49">
        <v>0</v>
      </c>
      <c r="C40" s="42">
        <f t="shared" si="2"/>
        <v>0</v>
      </c>
      <c r="D40" s="49">
        <f t="shared" si="5"/>
        <v>33000</v>
      </c>
      <c r="E40" s="44">
        <f t="shared" si="6"/>
        <v>0.17932443594313785</v>
      </c>
      <c r="F40" s="49">
        <v>66000</v>
      </c>
      <c r="G40" s="44">
        <f t="shared" si="6"/>
        <v>0.3586488718862757</v>
      </c>
      <c r="H40" s="49">
        <f t="shared" si="7"/>
        <v>67980</v>
      </c>
      <c r="I40" s="44">
        <f t="shared" si="3"/>
        <v>0.36940833804286399</v>
      </c>
      <c r="J40" s="49">
        <f t="shared" si="7"/>
        <v>70019.400000000009</v>
      </c>
      <c r="K40" s="44">
        <f t="shared" si="4"/>
        <v>0.38049058818414994</v>
      </c>
      <c r="L40" s="49">
        <f t="shared" si="7"/>
        <v>72119.982000000004</v>
      </c>
      <c r="M40" s="45">
        <f t="shared" si="8"/>
        <v>0.39190530582967442</v>
      </c>
      <c r="N40" s="49">
        <f t="shared" si="7"/>
        <v>74283.581460000001</v>
      </c>
      <c r="O40" s="45">
        <f t="shared" si="9"/>
        <v>0.40366246500456465</v>
      </c>
    </row>
    <row r="41" spans="1:15" x14ac:dyDescent="0.2">
      <c r="A41" s="5" t="s">
        <v>50</v>
      </c>
      <c r="B41" s="49">
        <v>0</v>
      </c>
      <c r="C41" s="42">
        <f t="shared" si="2"/>
        <v>0</v>
      </c>
      <c r="D41" s="49">
        <f t="shared" si="5"/>
        <v>22500</v>
      </c>
      <c r="E41" s="44">
        <f t="shared" si="6"/>
        <v>0.12226666087032126</v>
      </c>
      <c r="F41" s="49">
        <v>45000</v>
      </c>
      <c r="G41" s="44">
        <f t="shared" si="6"/>
        <v>0.24453332174064252</v>
      </c>
      <c r="H41" s="49">
        <f t="shared" si="7"/>
        <v>46350</v>
      </c>
      <c r="I41" s="44">
        <f t="shared" si="3"/>
        <v>0.25186932139286178</v>
      </c>
      <c r="J41" s="49">
        <f t="shared" si="7"/>
        <v>47740.5</v>
      </c>
      <c r="K41" s="44">
        <f t="shared" si="4"/>
        <v>0.25942540103464762</v>
      </c>
      <c r="L41" s="49">
        <f t="shared" si="7"/>
        <v>49172.715000000004</v>
      </c>
      <c r="M41" s="45">
        <f t="shared" si="8"/>
        <v>0.26720816306568707</v>
      </c>
      <c r="N41" s="49">
        <f t="shared" si="7"/>
        <v>50647.896450000007</v>
      </c>
      <c r="O41" s="45">
        <f t="shared" si="9"/>
        <v>0.27522440795765768</v>
      </c>
    </row>
    <row r="42" spans="1:15" x14ac:dyDescent="0.2">
      <c r="A42" s="5" t="s">
        <v>54</v>
      </c>
      <c r="B42" s="49">
        <v>0</v>
      </c>
      <c r="C42" s="42">
        <f t="shared" si="2"/>
        <v>0</v>
      </c>
      <c r="D42" s="49">
        <f t="shared" si="5"/>
        <v>12500</v>
      </c>
      <c r="E42" s="44">
        <f t="shared" si="6"/>
        <v>6.792592270573404E-2</v>
      </c>
      <c r="F42" s="49">
        <v>25000</v>
      </c>
      <c r="G42" s="44">
        <f t="shared" si="6"/>
        <v>0.13585184541146808</v>
      </c>
      <c r="H42" s="49">
        <f t="shared" si="7"/>
        <v>25750</v>
      </c>
      <c r="I42" s="44">
        <f t="shared" si="3"/>
        <v>0.13992740077381211</v>
      </c>
      <c r="J42" s="49">
        <f t="shared" si="7"/>
        <v>26522.5</v>
      </c>
      <c r="K42" s="44">
        <f t="shared" si="4"/>
        <v>0.14412522279702647</v>
      </c>
      <c r="L42" s="49">
        <f t="shared" si="7"/>
        <v>27318.174999999999</v>
      </c>
      <c r="M42" s="45">
        <f t="shared" si="8"/>
        <v>0.14844897948093727</v>
      </c>
      <c r="N42" s="49">
        <f t="shared" si="7"/>
        <v>28137.720249999998</v>
      </c>
      <c r="O42" s="45">
        <f t="shared" si="9"/>
        <v>0.15290244886536539</v>
      </c>
    </row>
    <row r="43" spans="1:15" x14ac:dyDescent="0.2">
      <c r="A43" s="5" t="s">
        <v>55</v>
      </c>
      <c r="B43" s="49">
        <v>0</v>
      </c>
      <c r="C43" s="42">
        <f t="shared" si="2"/>
        <v>0</v>
      </c>
      <c r="D43" s="49">
        <f t="shared" si="5"/>
        <v>147500</v>
      </c>
      <c r="E43" s="44">
        <f t="shared" si="6"/>
        <v>0.80152588792766166</v>
      </c>
      <c r="F43" s="49">
        <v>295000</v>
      </c>
      <c r="G43" s="44">
        <f t="shared" si="6"/>
        <v>1.6030517758553233</v>
      </c>
      <c r="H43" s="49">
        <f t="shared" si="7"/>
        <v>303850</v>
      </c>
      <c r="I43" s="44">
        <f t="shared" si="3"/>
        <v>1.6511433291309829</v>
      </c>
      <c r="J43" s="49">
        <f t="shared" si="7"/>
        <v>312965.5</v>
      </c>
      <c r="K43" s="44">
        <f t="shared" si="4"/>
        <v>1.7006776290049124</v>
      </c>
      <c r="L43" s="49">
        <f t="shared" si="7"/>
        <v>322354.46500000003</v>
      </c>
      <c r="M43" s="45">
        <f t="shared" si="8"/>
        <v>1.7516979578750598</v>
      </c>
      <c r="N43" s="49">
        <f t="shared" si="7"/>
        <v>332025.09895000001</v>
      </c>
      <c r="O43" s="45">
        <f t="shared" si="9"/>
        <v>1.8042488966113117</v>
      </c>
    </row>
    <row r="44" spans="1:15" ht="13.5" thickBot="1" x14ac:dyDescent="0.25">
      <c r="A44" s="5" t="s">
        <v>57</v>
      </c>
      <c r="B44" s="49">
        <v>0</v>
      </c>
      <c r="C44" s="42">
        <f t="shared" si="2"/>
        <v>0</v>
      </c>
      <c r="D44" s="49">
        <f t="shared" si="5"/>
        <v>15600</v>
      </c>
      <c r="E44" s="44">
        <f t="shared" si="6"/>
        <v>8.4771551536756071E-2</v>
      </c>
      <c r="F44" s="49">
        <f>F16*150</f>
        <v>31200</v>
      </c>
      <c r="G44" s="44">
        <f t="shared" si="6"/>
        <v>0.16954310307351214</v>
      </c>
      <c r="H44" s="49">
        <f t="shared" si="7"/>
        <v>32136</v>
      </c>
      <c r="I44" s="44">
        <f t="shared" ref="I44:O44" si="10">SUM(H44/$M$16)</f>
        <v>0.17462939616571752</v>
      </c>
      <c r="J44" s="49">
        <f t="shared" si="7"/>
        <v>33100.080000000002</v>
      </c>
      <c r="K44" s="44">
        <f t="shared" si="10"/>
        <v>0.17986827805068906</v>
      </c>
      <c r="L44" s="49">
        <f t="shared" si="7"/>
        <v>34093.082399999999</v>
      </c>
      <c r="M44" s="44">
        <f t="shared" si="10"/>
        <v>0.18526432639220972</v>
      </c>
      <c r="N44" s="49">
        <f t="shared" si="7"/>
        <v>35115.874872</v>
      </c>
      <c r="O44" s="45">
        <f t="shared" si="10"/>
        <v>0.190822256183976</v>
      </c>
    </row>
    <row r="45" spans="1:15" ht="13.5" thickBot="1" x14ac:dyDescent="0.25">
      <c r="A45" s="18" t="s">
        <v>51</v>
      </c>
      <c r="B45" s="50">
        <f t="shared" ref="B45:O45" si="11">SUM(B37:B44)</f>
        <v>0</v>
      </c>
      <c r="C45" s="37">
        <f t="shared" si="11"/>
        <v>0</v>
      </c>
      <c r="D45" s="50">
        <f t="shared" si="11"/>
        <v>375000</v>
      </c>
      <c r="E45" s="23">
        <f t="shared" si="11"/>
        <v>2.0377776811720212</v>
      </c>
      <c r="F45" s="50">
        <f t="shared" si="11"/>
        <v>750000</v>
      </c>
      <c r="G45" s="23">
        <f t="shared" si="11"/>
        <v>4.0755553623440424</v>
      </c>
      <c r="H45" s="50">
        <f t="shared" si="11"/>
        <v>772500</v>
      </c>
      <c r="I45" s="23">
        <f t="shared" si="11"/>
        <v>4.1978220232143633</v>
      </c>
      <c r="J45" s="50">
        <f t="shared" si="11"/>
        <v>795675</v>
      </c>
      <c r="K45" s="37">
        <f t="shared" si="11"/>
        <v>4.3237566839107942</v>
      </c>
      <c r="L45" s="50">
        <f t="shared" si="11"/>
        <v>819545.25</v>
      </c>
      <c r="M45" s="37">
        <f t="shared" si="11"/>
        <v>4.4534693844281179</v>
      </c>
      <c r="N45" s="50">
        <f t="shared" si="11"/>
        <v>844131.60750000004</v>
      </c>
      <c r="O45" s="37">
        <f t="shared" si="11"/>
        <v>4.5870734659609624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56</v>
      </c>
      <c r="B47" s="50">
        <f>SUM(B35-B45)</f>
        <v>0</v>
      </c>
      <c r="C47" s="37">
        <f>SUM(B47/$B$7)</f>
        <v>0</v>
      </c>
      <c r="D47" s="50">
        <f>SUM(D35-D45)</f>
        <v>228540</v>
      </c>
      <c r="E47" s="120">
        <f>SUM(D47/$M$16)</f>
        <v>1.2419032300134765</v>
      </c>
      <c r="F47" s="50">
        <f>SUM(F35-F45)</f>
        <v>1261468.1520000002</v>
      </c>
      <c r="G47" s="119">
        <f>SUM(F47/$M$16)</f>
        <v>6.8549110550797732</v>
      </c>
      <c r="H47" s="50">
        <f>SUM(H35-H45)</f>
        <v>1300375.3965600005</v>
      </c>
      <c r="I47" s="119">
        <f>SUM(H47/$M$16)</f>
        <v>7.066335894013827</v>
      </c>
      <c r="J47" s="36">
        <f>SUM(J35-J45)</f>
        <v>1339386.6584568005</v>
      </c>
      <c r="K47" s="119">
        <f>SUM(J47/$M$16)</f>
        <v>7.278325970834242</v>
      </c>
      <c r="L47" s="50">
        <f>SUM(L35-L45)</f>
        <v>1379568.2582105044</v>
      </c>
      <c r="M47" s="119">
        <f>SUM(L47/$M$16)</f>
        <v>7.4966757499592687</v>
      </c>
      <c r="N47" s="36">
        <f>SUM(N35-N45)</f>
        <v>1420955.3059568196</v>
      </c>
      <c r="O47" s="119">
        <f>SUM(N47/$M$16)</f>
        <v>7.7215760224580468</v>
      </c>
    </row>
    <row r="48" spans="1:15" x14ac:dyDescent="0.2">
      <c r="A48" s="5" t="s">
        <v>67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x14ac:dyDescent="0.2">
      <c r="A49" s="5" t="s">
        <v>58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Sheet2!J17</f>
        <v>-995783.87016295933</v>
      </c>
      <c r="G49" s="44">
        <f>SUM(F49/$M$16)</f>
        <v>-5.4111630557044696</v>
      </c>
      <c r="H49" s="49">
        <f>F49</f>
        <v>-995783.87016295933</v>
      </c>
      <c r="I49" s="44">
        <f>SUM(H49/$M$16)</f>
        <v>-5.4111630557044696</v>
      </c>
      <c r="J49" s="49">
        <f>H49</f>
        <v>-995783.87016295933</v>
      </c>
      <c r="K49" s="44">
        <f>SUM(J49/$M$16)</f>
        <v>-5.4111630557044696</v>
      </c>
      <c r="L49" s="49">
        <f>J49</f>
        <v>-995783.87016295933</v>
      </c>
      <c r="M49" s="44">
        <f>SUM(L49/$M$16)</f>
        <v>-5.4111630557044696</v>
      </c>
      <c r="N49" s="49">
        <f>L49</f>
        <v>-995783.87016295933</v>
      </c>
      <c r="O49" s="45">
        <f>SUM(N49/$M$16)</f>
        <v>-5.4111630557044696</v>
      </c>
    </row>
    <row r="50" spans="1:20" ht="13.5" thickBot="1" x14ac:dyDescent="0.25">
      <c r="A50" s="5"/>
      <c r="B50" s="49"/>
      <c r="C50" s="42"/>
      <c r="D50" s="49"/>
      <c r="E50" s="44"/>
      <c r="F50" s="49"/>
      <c r="G50" s="44"/>
      <c r="H50" s="49"/>
      <c r="I50" s="44"/>
      <c r="J50" s="49"/>
      <c r="K50" s="44"/>
      <c r="L50" s="49"/>
      <c r="M50" s="44"/>
      <c r="N50" s="49"/>
      <c r="O50" s="45"/>
    </row>
    <row r="51" spans="1:20" ht="13.5" thickBot="1" x14ac:dyDescent="0.25">
      <c r="A51" s="18" t="s">
        <v>59</v>
      </c>
      <c r="B51" s="50">
        <f>SUM(B47-B48-B49)</f>
        <v>0</v>
      </c>
      <c r="C51" s="37">
        <f>SUM(B51/$B$7)</f>
        <v>0</v>
      </c>
      <c r="D51" s="50">
        <f>SUM(D47-D48-D49)</f>
        <v>228540</v>
      </c>
      <c r="E51" s="120">
        <f>SUM(D51/$M$16)</f>
        <v>1.2419032300134765</v>
      </c>
      <c r="F51" s="50">
        <f>SUM(F47+F49)</f>
        <v>265684.28183704091</v>
      </c>
      <c r="G51" s="119">
        <f>SUM(F51/$M$16)</f>
        <v>1.4437479993753037</v>
      </c>
      <c r="H51" s="50">
        <f>SUM(H47+H49)</f>
        <v>304591.52639704116</v>
      </c>
      <c r="I51" s="119">
        <f>SUM(H51/$M$16)</f>
        <v>1.6551728383093574</v>
      </c>
      <c r="J51" s="50">
        <f>SUM(J47+J49)</f>
        <v>343602.78829384118</v>
      </c>
      <c r="K51" s="119">
        <f>SUM(J51/$M$16)</f>
        <v>1.8671629151297722</v>
      </c>
      <c r="L51" s="50">
        <f>SUM(L47+L49)</f>
        <v>383784.3880475451</v>
      </c>
      <c r="M51" s="119">
        <f>SUM(L51/$M$16)</f>
        <v>2.085512694254799</v>
      </c>
      <c r="N51" s="50">
        <f>SUM(N47+N49)</f>
        <v>425171.43579386023</v>
      </c>
      <c r="O51" s="119">
        <f>SUM(N51/$M$16)</f>
        <v>2.3104129667535771</v>
      </c>
    </row>
    <row r="52" spans="1:20" ht="13.5" thickBot="1" x14ac:dyDescent="0.25">
      <c r="A52" s="5"/>
      <c r="B52" s="5"/>
      <c r="C52" s="7"/>
      <c r="D52" s="5"/>
      <c r="E52" s="6"/>
      <c r="F52" s="5"/>
      <c r="G52" s="6"/>
      <c r="H52" s="5"/>
      <c r="I52" s="7"/>
      <c r="J52" s="6"/>
      <c r="K52" s="6"/>
      <c r="L52" s="5"/>
      <c r="M52" s="7"/>
      <c r="N52" s="6"/>
      <c r="O52" s="7"/>
    </row>
    <row r="53" spans="1:20" ht="13.5" thickBot="1" x14ac:dyDescent="0.25">
      <c r="A53" s="18" t="s">
        <v>82</v>
      </c>
      <c r="B53" s="51">
        <f>B48/$B$3</f>
        <v>0</v>
      </c>
      <c r="C53" s="35"/>
      <c r="D53" s="51">
        <f>D47/$B$3</f>
        <v>1.8426781481302307E-2</v>
      </c>
      <c r="E53" s="19"/>
      <c r="F53" s="51">
        <f>F47/$B$3</f>
        <v>0.10170997629529294</v>
      </c>
      <c r="G53" s="19"/>
      <c r="H53" s="51">
        <f>H47/$B$3</f>
        <v>0.10484699954525668</v>
      </c>
      <c r="I53" s="35"/>
      <c r="J53" s="51">
        <f>J47/$B$3</f>
        <v>0.10799240953161438</v>
      </c>
      <c r="K53" s="19"/>
      <c r="L53" s="51">
        <f>L47/$B$3</f>
        <v>0.11123218181756281</v>
      </c>
      <c r="M53" s="35"/>
      <c r="N53" s="51">
        <f>N47/$B$3</f>
        <v>0.11456914727208969</v>
      </c>
      <c r="O53" s="35"/>
      <c r="P53" s="6"/>
      <c r="T53" s="6"/>
    </row>
    <row r="54" spans="1:20" ht="13.5" thickBot="1" x14ac:dyDescent="0.25">
      <c r="A54" s="5"/>
      <c r="B54" s="5"/>
      <c r="C54" s="7"/>
      <c r="D54" s="5"/>
      <c r="E54" s="6"/>
      <c r="F54" s="5"/>
      <c r="G54" s="6"/>
      <c r="H54" s="5"/>
      <c r="I54" s="7"/>
      <c r="J54" s="6"/>
      <c r="K54" s="6"/>
      <c r="L54" s="5"/>
      <c r="M54" s="7"/>
      <c r="N54" s="6"/>
      <c r="O54" s="7"/>
    </row>
    <row r="55" spans="1:20" ht="13.5" thickBot="1" x14ac:dyDescent="0.25">
      <c r="A55" s="18" t="s">
        <v>65</v>
      </c>
      <c r="B55" s="51">
        <f>SUM(B51/$B$22)</f>
        <v>0</v>
      </c>
      <c r="C55" s="35"/>
      <c r="D55" s="51">
        <f>D51/$B$25</f>
        <v>9.2133907406511534E-2</v>
      </c>
      <c r="E55" s="19"/>
      <c r="F55" s="51">
        <f>F51/$B$25</f>
        <v>0.10710830061319437</v>
      </c>
      <c r="G55" s="19"/>
      <c r="H55" s="51">
        <f>H51/$B$25</f>
        <v>0.12279341686301307</v>
      </c>
      <c r="I55" s="35"/>
      <c r="J55" s="51">
        <f>J51/$B$25</f>
        <v>0.13852046679480157</v>
      </c>
      <c r="K55" s="19"/>
      <c r="L55" s="51">
        <f>L51/$B$25</f>
        <v>0.15471932822454368</v>
      </c>
      <c r="M55" s="35"/>
      <c r="N55" s="51">
        <f>N51/$B$25</f>
        <v>0.17140415549717811</v>
      </c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/>
      <c r="B57" s="51"/>
      <c r="C57" s="35"/>
      <c r="D57" s="51"/>
      <c r="E57" s="19"/>
      <c r="F57" s="51"/>
      <c r="G57" s="19"/>
      <c r="H57" s="51"/>
      <c r="I57" s="35"/>
      <c r="J57" s="38"/>
      <c r="K57" s="19"/>
      <c r="L57" s="51"/>
      <c r="M57" s="35"/>
      <c r="N57" s="38"/>
      <c r="O57" s="35"/>
    </row>
    <row r="58" spans="1:20" ht="13.5" thickBot="1" x14ac:dyDescent="0.25">
      <c r="A58" s="18" t="s">
        <v>63</v>
      </c>
      <c r="B58" s="52">
        <v>0</v>
      </c>
      <c r="C58" s="41">
        <v>0</v>
      </c>
      <c r="D58" s="52">
        <f>SUM(D47/E58)</f>
        <v>2539333.3333333335</v>
      </c>
      <c r="E58" s="40">
        <v>0.09</v>
      </c>
      <c r="F58" s="52">
        <f>SUM(F47/G58)</f>
        <v>14016312.800000003</v>
      </c>
      <c r="G58" s="40">
        <f>E58</f>
        <v>0.09</v>
      </c>
      <c r="H58" s="52">
        <f>SUM(H47/I58)</f>
        <v>14448615.51733334</v>
      </c>
      <c r="I58" s="41">
        <f>G58</f>
        <v>0.09</v>
      </c>
      <c r="J58" s="39">
        <f>SUM(J47/K58)</f>
        <v>14882073.98285334</v>
      </c>
      <c r="K58" s="40">
        <f>I58</f>
        <v>0.09</v>
      </c>
      <c r="L58" s="52">
        <f>SUM(L47/M58)</f>
        <v>15328536.20233894</v>
      </c>
      <c r="M58" s="40">
        <f>K58</f>
        <v>0.09</v>
      </c>
      <c r="N58" s="52">
        <f>SUM(N47/O58)</f>
        <v>15788392.288409106</v>
      </c>
      <c r="O58" s="41">
        <f>M58</f>
        <v>0.09</v>
      </c>
    </row>
    <row r="60" spans="1:20" ht="13.5" thickBot="1" x14ac:dyDescent="0.25"/>
    <row r="61" spans="1:20" ht="13.5" thickBot="1" x14ac:dyDescent="0.25">
      <c r="A61" s="18"/>
      <c r="B61" s="34" t="s">
        <v>79</v>
      </c>
      <c r="C61" s="68" t="s">
        <v>83</v>
      </c>
      <c r="D61" s="68" t="s">
        <v>84</v>
      </c>
      <c r="F61" s="2" t="s">
        <v>85</v>
      </c>
      <c r="G61" s="69">
        <f>IRR(B62:B70)</f>
        <v>0.25783139343699335</v>
      </c>
    </row>
    <row r="62" spans="1:20" x14ac:dyDescent="0.2">
      <c r="A62" s="2" t="s">
        <v>70</v>
      </c>
      <c r="B62" s="70">
        <f>-B25</f>
        <v>-2480520</v>
      </c>
      <c r="C62" s="71">
        <v>0</v>
      </c>
      <c r="D62" s="72">
        <f>C62</f>
        <v>0</v>
      </c>
      <c r="F62" s="5" t="s">
        <v>86</v>
      </c>
      <c r="G62" s="73">
        <f>NPV(0.07,B62,B63:B70)</f>
        <v>5102546.8712408505</v>
      </c>
    </row>
    <row r="63" spans="1:20" x14ac:dyDescent="0.2">
      <c r="A63" s="5" t="s">
        <v>71</v>
      </c>
      <c r="B63" s="48">
        <f>B51</f>
        <v>0</v>
      </c>
      <c r="C63" s="74">
        <f>B55</f>
        <v>0</v>
      </c>
      <c r="D63" s="74">
        <f>C63+C62</f>
        <v>0</v>
      </c>
      <c r="F63" s="5" t="s">
        <v>87</v>
      </c>
      <c r="G63" s="75">
        <f>B3/B14</f>
        <v>6.3544363495376146</v>
      </c>
    </row>
    <row r="64" spans="1:20" ht="13.5" thickBot="1" x14ac:dyDescent="0.25">
      <c r="A64" s="5" t="s">
        <v>72</v>
      </c>
      <c r="B64" s="48">
        <f>D51</f>
        <v>228540</v>
      </c>
      <c r="C64" s="74">
        <f>D55</f>
        <v>9.2133907406511534E-2</v>
      </c>
      <c r="D64" s="74">
        <f>C64+C63</f>
        <v>9.2133907406511534E-2</v>
      </c>
      <c r="F64" s="16" t="s">
        <v>124</v>
      </c>
      <c r="G64" s="76">
        <f>F53</f>
        <v>0.10170997629529294</v>
      </c>
    </row>
    <row r="65" spans="1:7" ht="13.5" thickBot="1" x14ac:dyDescent="0.25">
      <c r="A65" s="5" t="s">
        <v>73</v>
      </c>
      <c r="B65" s="48">
        <f>F51</f>
        <v>265684.28183704091</v>
      </c>
      <c r="C65" s="74">
        <f>F55</f>
        <v>0.10710830061319437</v>
      </c>
      <c r="D65" s="74">
        <f t="shared" ref="D65:D70" si="12">D64+C65</f>
        <v>0.19924220801970591</v>
      </c>
      <c r="G65" s="77"/>
    </row>
    <row r="66" spans="1:7" ht="13.5" thickBot="1" x14ac:dyDescent="0.25">
      <c r="A66" s="5" t="s">
        <v>74</v>
      </c>
      <c r="B66" s="48">
        <f>H51</f>
        <v>304591.52639704116</v>
      </c>
      <c r="C66" s="78">
        <f>H55</f>
        <v>0.12279341686301307</v>
      </c>
      <c r="D66" s="74">
        <f t="shared" si="12"/>
        <v>0.32203562488271897</v>
      </c>
      <c r="F66" s="79" t="s">
        <v>88</v>
      </c>
      <c r="G66" s="80" t="s">
        <v>73</v>
      </c>
    </row>
    <row r="67" spans="1:7" x14ac:dyDescent="0.2">
      <c r="A67" s="5" t="s">
        <v>75</v>
      </c>
      <c r="B67" s="48">
        <f>J51</f>
        <v>343602.78829384118</v>
      </c>
      <c r="C67" s="78">
        <f>J55</f>
        <v>0.13852046679480157</v>
      </c>
      <c r="D67" s="74">
        <f t="shared" si="12"/>
        <v>0.46055609167752054</v>
      </c>
      <c r="F67" s="5" t="s">
        <v>89</v>
      </c>
      <c r="G67" s="81">
        <f>F58</f>
        <v>14016312.800000003</v>
      </c>
    </row>
    <row r="68" spans="1:7" x14ac:dyDescent="0.2">
      <c r="A68" s="5" t="s">
        <v>77</v>
      </c>
      <c r="B68" s="48">
        <f>L51</f>
        <v>383784.3880475451</v>
      </c>
      <c r="C68" s="78">
        <f>L55</f>
        <v>0.15471932822454368</v>
      </c>
      <c r="D68" s="74">
        <f t="shared" si="12"/>
        <v>0.61527541990206425</v>
      </c>
      <c r="F68" s="5" t="s">
        <v>90</v>
      </c>
      <c r="G68" s="82">
        <v>0.8</v>
      </c>
    </row>
    <row r="69" spans="1:7" x14ac:dyDescent="0.2">
      <c r="A69" s="5" t="s">
        <v>78</v>
      </c>
      <c r="B69" s="48">
        <f>N51</f>
        <v>425171.43579386023</v>
      </c>
      <c r="C69" s="78">
        <f>N55</f>
        <v>0.17140415549717811</v>
      </c>
      <c r="D69" s="74">
        <f t="shared" si="12"/>
        <v>0.78667957539924238</v>
      </c>
      <c r="F69" s="5" t="s">
        <v>91</v>
      </c>
      <c r="G69" s="83">
        <v>8.09E-2</v>
      </c>
    </row>
    <row r="70" spans="1:7" x14ac:dyDescent="0.2">
      <c r="A70" s="5" t="s">
        <v>92</v>
      </c>
      <c r="B70" s="48">
        <f>(N58*0.95)-Sheet2!G89</f>
        <v>11212692.890877191</v>
      </c>
      <c r="C70" s="78">
        <f>-B62/B70</f>
        <v>0.22122428787987111</v>
      </c>
      <c r="D70" s="74">
        <f t="shared" si="12"/>
        <v>1.0079038632791135</v>
      </c>
      <c r="F70" s="5" t="s">
        <v>93</v>
      </c>
      <c r="G70" s="84">
        <v>30</v>
      </c>
    </row>
    <row r="71" spans="1:7" ht="13.5" thickBot="1" x14ac:dyDescent="0.25">
      <c r="A71" s="5"/>
      <c r="B71" s="49"/>
      <c r="C71" s="85"/>
      <c r="D71" s="78"/>
      <c r="F71" s="16" t="s">
        <v>94</v>
      </c>
      <c r="G71" s="86">
        <f>G67*G68</f>
        <v>11213050.240000002</v>
      </c>
    </row>
    <row r="72" spans="1:7" ht="13.5" thickBot="1" x14ac:dyDescent="0.25">
      <c r="A72" s="18" t="s">
        <v>95</v>
      </c>
      <c r="B72" s="50">
        <f>SUM(B62:B71)</f>
        <v>10683547.31124652</v>
      </c>
      <c r="C72" s="87"/>
      <c r="D72" s="88"/>
    </row>
    <row r="73" spans="1:7" ht="13.5" thickBot="1" x14ac:dyDescent="0.25"/>
    <row r="74" spans="1:7" ht="13.5" hidden="1" thickBot="1" x14ac:dyDescent="0.25">
      <c r="A74" t="s">
        <v>76</v>
      </c>
      <c r="B74" s="64">
        <f>IRR(B62:B70)</f>
        <v>0.25783139343699335</v>
      </c>
    </row>
    <row r="75" spans="1:7" ht="13.5" thickBot="1" x14ac:dyDescent="0.25">
      <c r="A75" s="18"/>
      <c r="B75" s="34" t="s">
        <v>96</v>
      </c>
      <c r="C75" s="34" t="s">
        <v>97</v>
      </c>
      <c r="D75" s="47" t="s">
        <v>98</v>
      </c>
      <c r="E75" s="89"/>
      <c r="F75" s="2" t="s">
        <v>99</v>
      </c>
      <c r="G75" s="4">
        <v>60</v>
      </c>
    </row>
    <row r="76" spans="1:7" x14ac:dyDescent="0.2">
      <c r="A76" s="5"/>
      <c r="B76" s="90"/>
      <c r="C76" s="90"/>
      <c r="D76" s="91"/>
      <c r="F76" s="5" t="s">
        <v>100</v>
      </c>
      <c r="G76" s="92">
        <f>B6</f>
        <v>1</v>
      </c>
    </row>
    <row r="77" spans="1:7" x14ac:dyDescent="0.2">
      <c r="A77" s="5" t="s">
        <v>101</v>
      </c>
      <c r="B77" s="15">
        <f>N58/B7</f>
        <v>75905.732155813006</v>
      </c>
      <c r="C77" s="31">
        <f>B21</f>
        <v>59627.884615384617</v>
      </c>
      <c r="D77" s="93">
        <f>((B77-C77)/C77)/7</f>
        <v>3.8998646463634414E-2</v>
      </c>
      <c r="E77" s="94"/>
      <c r="F77" s="5" t="s">
        <v>102</v>
      </c>
      <c r="G77" s="95">
        <f>(B3/(G75-G76)*(G75-G76)+B3)/B7</f>
        <v>119255.76923076923</v>
      </c>
    </row>
    <row r="78" spans="1:7" ht="13.5" thickBot="1" x14ac:dyDescent="0.25">
      <c r="A78" s="16" t="s">
        <v>103</v>
      </c>
      <c r="B78" s="26">
        <f>N58/B8</f>
        <v>85.795289138422746</v>
      </c>
      <c r="C78" s="96">
        <f>B22</f>
        <v>67.396643916010959</v>
      </c>
      <c r="D78" s="97">
        <f>((B78-C78)/C78)/7</f>
        <v>3.8998646463634427E-2</v>
      </c>
      <c r="E78" s="94"/>
      <c r="F78" s="16" t="s">
        <v>104</v>
      </c>
      <c r="G78" s="28">
        <f>(B3-(B3/(G75-G76)*7))/B7</f>
        <v>52553.389830508473</v>
      </c>
    </row>
    <row r="102" spans="2:2" x14ac:dyDescent="0.2">
      <c r="B102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I1" workbookViewId="0">
      <selection activeCell="J4" sqref="J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115</v>
      </c>
      <c r="B1" s="109">
        <f>Sheet1!B24</f>
        <v>9922080</v>
      </c>
      <c r="C1" s="110"/>
      <c r="D1" s="111"/>
      <c r="E1" s="108"/>
      <c r="F1" s="108"/>
      <c r="G1" s="108"/>
      <c r="H1" s="112"/>
      <c r="I1" s="108" t="s">
        <v>115</v>
      </c>
      <c r="J1" s="109">
        <f>Sheet1!G71</f>
        <v>11213050.240000002</v>
      </c>
      <c r="K1" s="110"/>
      <c r="L1" s="111"/>
      <c r="M1" s="108"/>
      <c r="N1" s="108"/>
      <c r="O1" s="108"/>
    </row>
    <row r="2" spans="1:15" x14ac:dyDescent="0.2">
      <c r="A2" s="108" t="s">
        <v>116</v>
      </c>
      <c r="B2" s="113">
        <f>Sheet1!B27</f>
        <v>120</v>
      </c>
      <c r="C2" s="108"/>
      <c r="D2" s="114"/>
      <c r="E2" s="108"/>
      <c r="F2" s="108"/>
      <c r="G2" s="108"/>
      <c r="H2" s="112"/>
      <c r="I2" s="108" t="s">
        <v>116</v>
      </c>
      <c r="J2" s="113">
        <f>Sheet1!G70*12</f>
        <v>360</v>
      </c>
      <c r="K2" s="108"/>
      <c r="L2" s="114"/>
      <c r="M2" s="108"/>
      <c r="N2" s="108"/>
      <c r="O2" s="108"/>
    </row>
    <row r="3" spans="1:15" x14ac:dyDescent="0.2">
      <c r="A3" s="108" t="s">
        <v>117</v>
      </c>
      <c r="B3" s="115">
        <f>Sheet1!B26</f>
        <v>7.4999999999999997E-2</v>
      </c>
      <c r="C3" s="108"/>
      <c r="D3" s="116"/>
      <c r="E3" s="117"/>
      <c r="F3" s="108"/>
      <c r="G3" s="108"/>
      <c r="H3" s="112"/>
      <c r="I3" s="108" t="s">
        <v>117</v>
      </c>
      <c r="J3" s="115">
        <f>Sheet1!G69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118</v>
      </c>
      <c r="C5" s="110" t="s">
        <v>116</v>
      </c>
      <c r="D5" s="110" t="s">
        <v>119</v>
      </c>
      <c r="E5" s="110" t="s">
        <v>120</v>
      </c>
      <c r="F5" s="110" t="s">
        <v>117</v>
      </c>
      <c r="G5" s="110" t="s">
        <v>121</v>
      </c>
      <c r="H5" s="112"/>
      <c r="I5" s="108"/>
      <c r="J5" s="113" t="s">
        <v>118</v>
      </c>
      <c r="K5" s="110" t="s">
        <v>116</v>
      </c>
      <c r="L5" s="110" t="s">
        <v>119</v>
      </c>
      <c r="M5" s="110" t="s">
        <v>120</v>
      </c>
      <c r="N5" s="110" t="s">
        <v>117</v>
      </c>
      <c r="O5" s="110" t="s">
        <v>121</v>
      </c>
    </row>
    <row r="6" spans="1:15" x14ac:dyDescent="0.2">
      <c r="A6" s="108"/>
      <c r="B6" s="113"/>
      <c r="C6" s="108">
        <v>1</v>
      </c>
      <c r="D6" s="117">
        <f>PMT($B$3/12,$B$2,$B$1)</f>
        <v>-117776.84495074765</v>
      </c>
      <c r="E6" s="117">
        <f>PPMT($B$3/12,C6,$B$2,$B$1)</f>
        <v>-55763.844950747647</v>
      </c>
      <c r="F6" s="117">
        <f>SUM(D6-E6)</f>
        <v>-62013</v>
      </c>
      <c r="G6" s="118">
        <f>SUM($B$1+E6)</f>
        <v>9866316.1550492533</v>
      </c>
      <c r="H6" s="112"/>
      <c r="I6" s="108"/>
      <c r="J6" s="113"/>
      <c r="K6" s="108">
        <v>1</v>
      </c>
      <c r="L6" s="117">
        <f>PMT($J$3/12,$J$2,$J$1)</f>
        <v>-82981.98918024663</v>
      </c>
      <c r="M6" s="117">
        <f>PPMT($J$3/12,K6,$J$2,$J$1)</f>
        <v>-7387.342145579948</v>
      </c>
      <c r="N6" s="117">
        <f>SUM(L6-M6)</f>
        <v>-75594.647034666676</v>
      </c>
      <c r="O6" s="118">
        <f>SUM($B$1+M6)</f>
        <v>9914692.6578544192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-117776.84495074765</v>
      </c>
      <c r="E7" s="117">
        <f>PPMT($B$3/12,C7,$B$2,$B$1)</f>
        <v>-56112.368981689826</v>
      </c>
      <c r="F7" s="117">
        <f t="shared" ref="F7:F40" si="0">SUM(D7-E7)</f>
        <v>-61664.475969057821</v>
      </c>
      <c r="G7" s="118">
        <f>SUM(G6+E7)</f>
        <v>9810203.786067564</v>
      </c>
      <c r="H7" s="112"/>
      <c r="I7" s="117">
        <f>D7-L7</f>
        <v>-34794.855770501017</v>
      </c>
      <c r="J7" s="113"/>
      <c r="K7" s="108">
        <f>SUM(K6+1)</f>
        <v>2</v>
      </c>
      <c r="L7" s="117">
        <f>PMT($J$3/12,$J$2,$J$1)</f>
        <v>-82981.98918024663</v>
      </c>
      <c r="M7" s="117">
        <f>PPMT($J$3/12,K7,$J$2,$J$1)</f>
        <v>-7437.1451438780659</v>
      </c>
      <c r="N7" s="117">
        <f>SUM(L7-M7)</f>
        <v>-75544.844036368566</v>
      </c>
      <c r="O7" s="118">
        <f>SUM(O6+M7)</f>
        <v>9907255.5127105415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-117776.84495074765</v>
      </c>
      <c r="E8" s="117">
        <f>PPMT($B$3/12,C8,$B$2,$B$1)</f>
        <v>-56463.071287825383</v>
      </c>
      <c r="F8" s="117">
        <f t="shared" si="0"/>
        <v>-61313.773662922264</v>
      </c>
      <c r="G8" s="118">
        <f t="shared" ref="G8:G40" si="3">SUM(G7+E8)</f>
        <v>9753740.7147797383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-82981.98918024663</v>
      </c>
      <c r="M8" s="117">
        <f t="shared" ref="M8:M71" si="6">PPMT($J$3/12,K8,$J$2,$J$1)</f>
        <v>-7487.2838973897115</v>
      </c>
      <c r="N8" s="117">
        <f t="shared" ref="N8:N71" si="7">SUM(L8-M8)</f>
        <v>-75494.705282856914</v>
      </c>
      <c r="O8" s="118">
        <f t="shared" ref="O8:O40" si="8">SUM(O7+M8)</f>
        <v>9899768.2288131509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-117776.84495074765</v>
      </c>
      <c r="E9" s="117">
        <f t="shared" ref="E9:E40" si="9">PPMT($B$3/12,C9,$B$2,$B$1)</f>
        <v>-56815.965483374297</v>
      </c>
      <c r="F9" s="117">
        <f t="shared" si="0"/>
        <v>-60960.87946737335</v>
      </c>
      <c r="G9" s="118">
        <f t="shared" si="3"/>
        <v>9696924.7492963634</v>
      </c>
      <c r="H9" s="112"/>
      <c r="I9" s="108"/>
      <c r="J9" s="113"/>
      <c r="K9" s="108">
        <f t="shared" si="4"/>
        <v>4</v>
      </c>
      <c r="L9" s="117">
        <f t="shared" si="5"/>
        <v>-82981.98918024663</v>
      </c>
      <c r="M9" s="117">
        <f t="shared" si="6"/>
        <v>-7537.7606696646153</v>
      </c>
      <c r="N9" s="117">
        <f t="shared" si="7"/>
        <v>-75444.228510582019</v>
      </c>
      <c r="O9" s="118">
        <f t="shared" si="8"/>
        <v>9892230.4681434855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-117776.84495074765</v>
      </c>
      <c r="E10" s="117">
        <f t="shared" si="9"/>
        <v>-57171.06526764539</v>
      </c>
      <c r="F10" s="117">
        <f t="shared" si="0"/>
        <v>-60605.779683102257</v>
      </c>
      <c r="G10" s="118">
        <f t="shared" si="3"/>
        <v>9639753.6840287186</v>
      </c>
      <c r="H10" s="112"/>
      <c r="I10" s="108"/>
      <c r="J10" s="113"/>
      <c r="K10" s="108">
        <f t="shared" si="4"/>
        <v>5</v>
      </c>
      <c r="L10" s="117">
        <f t="shared" si="5"/>
        <v>-82981.98918024663</v>
      </c>
      <c r="M10" s="117">
        <f t="shared" si="6"/>
        <v>-7588.5777395126042</v>
      </c>
      <c r="N10" s="117">
        <f t="shared" si="7"/>
        <v>-75393.411440734024</v>
      </c>
      <c r="O10" s="118">
        <f t="shared" si="8"/>
        <v>9884641.8904039729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-117776.84495074765</v>
      </c>
      <c r="E11" s="117">
        <f t="shared" si="9"/>
        <v>-57528.384425568169</v>
      </c>
      <c r="F11" s="117">
        <f t="shared" si="0"/>
        <v>-60248.460525179478</v>
      </c>
      <c r="G11" s="118">
        <f t="shared" si="3"/>
        <v>9582225.2996031512</v>
      </c>
      <c r="H11" s="112"/>
      <c r="I11" s="108"/>
      <c r="J11" s="113"/>
      <c r="K11" s="108">
        <f t="shared" si="4"/>
        <v>6</v>
      </c>
      <c r="L11" s="117">
        <f t="shared" si="5"/>
        <v>-82981.98918024663</v>
      </c>
      <c r="M11" s="117">
        <f t="shared" si="6"/>
        <v>-7639.7374011064849</v>
      </c>
      <c r="N11" s="117">
        <f t="shared" si="7"/>
        <v>-75342.251779140148</v>
      </c>
      <c r="O11" s="118">
        <f t="shared" si="8"/>
        <v>9877002.1530028656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-117776.84495074765</v>
      </c>
      <c r="E12" s="117">
        <f t="shared" si="9"/>
        <v>-57887.936828227976</v>
      </c>
      <c r="F12" s="117">
        <f t="shared" si="0"/>
        <v>-59888.908122519671</v>
      </c>
      <c r="G12" s="118">
        <f t="shared" si="3"/>
        <v>9524337.3627749234</v>
      </c>
      <c r="H12" s="112"/>
      <c r="I12" s="108"/>
      <c r="J12" s="113"/>
      <c r="K12" s="108">
        <f t="shared" si="4"/>
        <v>7</v>
      </c>
      <c r="L12" s="117">
        <f t="shared" si="5"/>
        <v>-82981.98918024663</v>
      </c>
      <c r="M12" s="117">
        <f t="shared" si="6"/>
        <v>-7691.2419640856087</v>
      </c>
      <c r="N12" s="117">
        <f t="shared" si="7"/>
        <v>-75290.74721616102</v>
      </c>
      <c r="O12" s="118">
        <f t="shared" si="8"/>
        <v>9869310.9110387806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-117776.84495074765</v>
      </c>
      <c r="E13" s="117">
        <f t="shared" si="9"/>
        <v>-58249.736433404403</v>
      </c>
      <c r="F13" s="117">
        <f t="shared" si="0"/>
        <v>-59527.108517343244</v>
      </c>
      <c r="G13" s="118">
        <f t="shared" si="3"/>
        <v>9466087.6263415199</v>
      </c>
      <c r="H13" s="112"/>
      <c r="I13" s="108"/>
      <c r="J13" s="113"/>
      <c r="K13" s="108">
        <f t="shared" si="4"/>
        <v>8</v>
      </c>
      <c r="L13" s="117">
        <f t="shared" si="5"/>
        <v>-82981.98918024663</v>
      </c>
      <c r="M13" s="117">
        <f t="shared" si="6"/>
        <v>-7743.0937536601532</v>
      </c>
      <c r="N13" s="117">
        <f t="shared" si="7"/>
        <v>-75238.895426586474</v>
      </c>
      <c r="O13" s="118">
        <f t="shared" si="8"/>
        <v>9861567.8172851205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-117776.84495074765</v>
      </c>
      <c r="E14" s="117">
        <f t="shared" si="9"/>
        <v>-58613.797286113171</v>
      </c>
      <c r="F14" s="117">
        <f t="shared" si="0"/>
        <v>-59163.047664634476</v>
      </c>
      <c r="G14" s="118">
        <f t="shared" si="3"/>
        <v>9407473.8290554062</v>
      </c>
      <c r="H14" s="112"/>
      <c r="I14" s="108"/>
      <c r="J14" s="113"/>
      <c r="K14" s="108">
        <f t="shared" si="4"/>
        <v>9</v>
      </c>
      <c r="L14" s="117">
        <f t="shared" si="5"/>
        <v>-82981.98918024663</v>
      </c>
      <c r="M14" s="117">
        <f t="shared" si="6"/>
        <v>-7795.2951107160807</v>
      </c>
      <c r="N14" s="117">
        <f t="shared" si="7"/>
        <v>-75186.694069530553</v>
      </c>
      <c r="O14" s="118">
        <f t="shared" si="8"/>
        <v>9853772.5221744049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-117776.84495074765</v>
      </c>
      <c r="E15" s="117">
        <f t="shared" si="9"/>
        <v>-58980.133519151386</v>
      </c>
      <c r="F15" s="117">
        <f t="shared" si="0"/>
        <v>-58796.711431596261</v>
      </c>
      <c r="G15" s="118">
        <f t="shared" si="3"/>
        <v>9348493.695536254</v>
      </c>
      <c r="H15" s="112"/>
      <c r="I15" s="108"/>
      <c r="J15" s="113"/>
      <c r="K15" s="108">
        <f t="shared" si="4"/>
        <v>10</v>
      </c>
      <c r="L15" s="117">
        <f t="shared" si="5"/>
        <v>-82981.98918024663</v>
      </c>
      <c r="M15" s="117">
        <f t="shared" si="6"/>
        <v>-7847.8483919208238</v>
      </c>
      <c r="N15" s="117">
        <f t="shared" si="7"/>
        <v>-75134.140788325807</v>
      </c>
      <c r="O15" s="118">
        <f t="shared" si="8"/>
        <v>9845924.6737824846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-117776.84495074765</v>
      </c>
      <c r="E16" s="117">
        <f t="shared" si="9"/>
        <v>-59348.759353646063</v>
      </c>
      <c r="F16" s="117">
        <f t="shared" si="0"/>
        <v>-58428.085597101584</v>
      </c>
      <c r="G16" s="118">
        <f t="shared" si="3"/>
        <v>9289144.9361826088</v>
      </c>
      <c r="H16" s="112"/>
      <c r="I16" s="108"/>
      <c r="J16" s="113"/>
      <c r="K16" s="108">
        <f t="shared" si="4"/>
        <v>11</v>
      </c>
      <c r="L16" s="117">
        <f t="shared" si="5"/>
        <v>-82981.98918024663</v>
      </c>
      <c r="M16" s="117">
        <f t="shared" si="6"/>
        <v>-7900.7559698296918</v>
      </c>
      <c r="N16" s="117">
        <f t="shared" si="7"/>
        <v>-75081.233210416933</v>
      </c>
      <c r="O16" s="118">
        <f t="shared" si="8"/>
        <v>9838023.9178126547</v>
      </c>
    </row>
    <row r="17" spans="1:15" x14ac:dyDescent="0.2">
      <c r="A17" s="117">
        <f>SUM(F6:F17)</f>
        <v>-720667.38649197179</v>
      </c>
      <c r="B17" s="113">
        <f>SUM(D6:D17)</f>
        <v>-1413322.1394089719</v>
      </c>
      <c r="C17" s="108">
        <f t="shared" si="1"/>
        <v>12</v>
      </c>
      <c r="D17" s="117">
        <f t="shared" si="2"/>
        <v>-117776.84495074765</v>
      </c>
      <c r="E17" s="117">
        <f t="shared" si="9"/>
        <v>-59719.689099606352</v>
      </c>
      <c r="F17" s="117">
        <f t="shared" si="0"/>
        <v>-58057.155851141295</v>
      </c>
      <c r="G17" s="118">
        <f t="shared" si="3"/>
        <v>9229425.2470830027</v>
      </c>
      <c r="H17" s="112"/>
      <c r="I17" s="108"/>
      <c r="J17" s="113">
        <f>SUM(L6:L17)</f>
        <v>-995783.87016295933</v>
      </c>
      <c r="K17" s="108">
        <f t="shared" si="4"/>
        <v>12</v>
      </c>
      <c r="L17" s="117">
        <f t="shared" si="5"/>
        <v>-82981.98918024663</v>
      </c>
      <c r="M17" s="117">
        <f t="shared" si="6"/>
        <v>-7954.0202329929598</v>
      </c>
      <c r="N17" s="117">
        <f t="shared" si="7"/>
        <v>-75027.96894725367</v>
      </c>
      <c r="O17" s="118">
        <f t="shared" si="8"/>
        <v>9830069.8975796625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-117776.84495074765</v>
      </c>
      <c r="E18" s="117">
        <f t="shared" si="9"/>
        <v>-60092.937156478903</v>
      </c>
      <c r="F18" s="117">
        <f t="shared" si="0"/>
        <v>-57683.907794268744</v>
      </c>
      <c r="G18" s="118">
        <f t="shared" si="3"/>
        <v>9169332.3099265229</v>
      </c>
      <c r="H18" s="112"/>
      <c r="I18" s="108"/>
      <c r="J18" s="113"/>
      <c r="K18" s="108">
        <f t="shared" si="4"/>
        <v>13</v>
      </c>
      <c r="L18" s="117">
        <f t="shared" si="5"/>
        <v>-82981.98918024663</v>
      </c>
      <c r="M18" s="117">
        <f t="shared" si="6"/>
        <v>-8007.6435860637193</v>
      </c>
      <c r="N18" s="117">
        <f t="shared" si="7"/>
        <v>-74974.345594182916</v>
      </c>
      <c r="O18" s="118">
        <f t="shared" si="8"/>
        <v>9822062.2539935987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-117776.84495074765</v>
      </c>
      <c r="E19" s="117">
        <f t="shared" si="9"/>
        <v>-60468.518013706904</v>
      </c>
      <c r="F19" s="117">
        <f t="shared" si="0"/>
        <v>-57308.326937040743</v>
      </c>
      <c r="G19" s="118">
        <f t="shared" si="3"/>
        <v>9108863.7919128165</v>
      </c>
      <c r="H19" s="112"/>
      <c r="I19" s="108"/>
      <c r="J19" s="113"/>
      <c r="K19" s="108">
        <f t="shared" si="4"/>
        <v>14</v>
      </c>
      <c r="L19" s="117">
        <f t="shared" si="5"/>
        <v>-82981.98918024663</v>
      </c>
      <c r="M19" s="117">
        <f t="shared" si="6"/>
        <v>-8061.6284499064323</v>
      </c>
      <c r="N19" s="117">
        <f t="shared" si="7"/>
        <v>-74920.360730340195</v>
      </c>
      <c r="O19" s="118">
        <f t="shared" si="8"/>
        <v>9814000.6255436931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-117776.84495074765</v>
      </c>
      <c r="E20" s="117">
        <f t="shared" si="9"/>
        <v>-60846.44625129256</v>
      </c>
      <c r="F20" s="117">
        <f t="shared" si="0"/>
        <v>-56930.398699455087</v>
      </c>
      <c r="G20" s="118">
        <f t="shared" si="3"/>
        <v>9048017.3456615247</v>
      </c>
      <c r="H20" s="112"/>
      <c r="I20" s="108"/>
      <c r="J20" s="113"/>
      <c r="K20" s="108">
        <f t="shared" si="4"/>
        <v>15</v>
      </c>
      <c r="L20" s="117">
        <f t="shared" si="5"/>
        <v>-82981.98918024663</v>
      </c>
      <c r="M20" s="117">
        <f t="shared" si="6"/>
        <v>-8115.9772617062172</v>
      </c>
      <c r="N20" s="117">
        <f t="shared" si="7"/>
        <v>-74866.011918540418</v>
      </c>
      <c r="O20" s="118">
        <f t="shared" si="8"/>
        <v>9805884.6482819878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-117776.84495074765</v>
      </c>
      <c r="E21" s="117">
        <f t="shared" si="9"/>
        <v>-61226.736540363156</v>
      </c>
      <c r="F21" s="117">
        <f t="shared" si="0"/>
        <v>-56550.108410384491</v>
      </c>
      <c r="G21" s="118">
        <f t="shared" si="3"/>
        <v>8986790.6091211624</v>
      </c>
      <c r="H21" s="112"/>
      <c r="I21" s="108"/>
      <c r="J21" s="113"/>
      <c r="K21" s="108">
        <f t="shared" si="4"/>
        <v>16</v>
      </c>
      <c r="L21" s="117">
        <f t="shared" si="5"/>
        <v>-82981.98918024663</v>
      </c>
      <c r="M21" s="117">
        <f t="shared" si="6"/>
        <v>-8170.6924750788876</v>
      </c>
      <c r="N21" s="117">
        <f t="shared" si="7"/>
        <v>-74811.296705167741</v>
      </c>
      <c r="O21" s="118">
        <f t="shared" si="8"/>
        <v>9797713.9558069091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-117776.84495074765</v>
      </c>
      <c r="E22" s="117">
        <f t="shared" si="9"/>
        <v>-61609.403643740414</v>
      </c>
      <c r="F22" s="117">
        <f t="shared" si="0"/>
        <v>-56167.441307007233</v>
      </c>
      <c r="G22" s="118">
        <f t="shared" si="3"/>
        <v>8925181.2054774221</v>
      </c>
      <c r="H22" s="112"/>
      <c r="I22" s="108"/>
      <c r="J22" s="113"/>
      <c r="K22" s="108">
        <f t="shared" si="4"/>
        <v>17</v>
      </c>
      <c r="L22" s="117">
        <f t="shared" si="5"/>
        <v>-82981.98918024663</v>
      </c>
      <c r="M22" s="117">
        <f t="shared" si="6"/>
        <v>-8225.7765601817118</v>
      </c>
      <c r="N22" s="117">
        <f t="shared" si="7"/>
        <v>-74756.212620064922</v>
      </c>
      <c r="O22" s="118">
        <f t="shared" si="8"/>
        <v>9789488.1792467274</v>
      </c>
    </row>
    <row r="23" spans="1:15" x14ac:dyDescent="0.2">
      <c r="A23" s="108"/>
      <c r="B23" s="113">
        <f>SUM(D6:D23)</f>
        <v>-2119983.2091134577</v>
      </c>
      <c r="C23" s="108">
        <f t="shared" si="1"/>
        <v>18</v>
      </c>
      <c r="D23" s="117">
        <f t="shared" si="2"/>
        <v>-117776.84495074765</v>
      </c>
      <c r="E23" s="117">
        <f t="shared" si="9"/>
        <v>-61994.462416513794</v>
      </c>
      <c r="F23" s="117">
        <f t="shared" si="0"/>
        <v>-55782.382534233853</v>
      </c>
      <c r="G23" s="118">
        <f t="shared" si="3"/>
        <v>8863186.7430609092</v>
      </c>
      <c r="H23" s="112"/>
      <c r="I23" s="108"/>
      <c r="J23" s="113">
        <f>SUM(L6:L23)</f>
        <v>-1493675.805244439</v>
      </c>
      <c r="K23" s="108">
        <f t="shared" si="4"/>
        <v>18</v>
      </c>
      <c r="L23" s="117">
        <f t="shared" si="5"/>
        <v>-82981.98918024663</v>
      </c>
      <c r="M23" s="117">
        <f t="shared" si="6"/>
        <v>-8281.2320038249381</v>
      </c>
      <c r="N23" s="117">
        <f t="shared" si="7"/>
        <v>-74700.757176421699</v>
      </c>
      <c r="O23" s="118">
        <f t="shared" si="8"/>
        <v>9781206.9472429026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-117776.84495074765</v>
      </c>
      <c r="E24" s="117">
        <f t="shared" si="9"/>
        <v>-62381.927806617008</v>
      </c>
      <c r="F24" s="117">
        <f t="shared" si="0"/>
        <v>-55394.917144130639</v>
      </c>
      <c r="G24" s="118">
        <f t="shared" si="3"/>
        <v>8800804.8152542915</v>
      </c>
      <c r="H24" s="112"/>
      <c r="I24" s="108"/>
      <c r="J24" s="113"/>
      <c r="K24" s="108">
        <f t="shared" si="4"/>
        <v>19</v>
      </c>
      <c r="L24" s="117">
        <f t="shared" si="5"/>
        <v>-82981.98918024663</v>
      </c>
      <c r="M24" s="117">
        <f t="shared" si="6"/>
        <v>-8337.0613095840545</v>
      </c>
      <c r="N24" s="117">
        <f t="shared" si="7"/>
        <v>-74644.927870662577</v>
      </c>
      <c r="O24" s="118">
        <f t="shared" si="8"/>
        <v>9772869.8859333191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-117776.84495074765</v>
      </c>
      <c r="E25" s="117">
        <f t="shared" si="9"/>
        <v>-62771.81485540836</v>
      </c>
      <c r="F25" s="117">
        <f t="shared" si="0"/>
        <v>-55005.030095339287</v>
      </c>
      <c r="G25" s="118">
        <f t="shared" si="3"/>
        <v>8738033.0003988836</v>
      </c>
      <c r="H25" s="112"/>
      <c r="I25" s="108"/>
      <c r="J25" s="113"/>
      <c r="K25" s="108">
        <f t="shared" si="4"/>
        <v>20</v>
      </c>
      <c r="L25" s="117">
        <f t="shared" si="5"/>
        <v>-82981.98918024663</v>
      </c>
      <c r="M25" s="117">
        <f t="shared" si="6"/>
        <v>-8393.266997912835</v>
      </c>
      <c r="N25" s="117">
        <f t="shared" si="7"/>
        <v>-74588.72218233379</v>
      </c>
      <c r="O25" s="118">
        <f t="shared" si="8"/>
        <v>9764476.6189354062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-117776.84495074765</v>
      </c>
      <c r="E26" s="117">
        <f t="shared" si="9"/>
        <v>-63164.138698254661</v>
      </c>
      <c r="F26" s="117">
        <f t="shared" si="0"/>
        <v>-54612.706252492986</v>
      </c>
      <c r="G26" s="118">
        <f t="shared" si="3"/>
        <v>8674868.8617006298</v>
      </c>
      <c r="H26" s="112"/>
      <c r="I26" s="108"/>
      <c r="J26" s="113"/>
      <c r="K26" s="108">
        <f t="shared" si="4"/>
        <v>21</v>
      </c>
      <c r="L26" s="117">
        <f t="shared" si="5"/>
        <v>-82981.98918024663</v>
      </c>
      <c r="M26" s="117">
        <f t="shared" si="6"/>
        <v>-8449.851606257098</v>
      </c>
      <c r="N26" s="117">
        <f t="shared" si="7"/>
        <v>-74532.13757398953</v>
      </c>
      <c r="O26" s="118">
        <f t="shared" si="8"/>
        <v>9756026.7673291489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-117776.84495074765</v>
      </c>
      <c r="E27" s="117">
        <f t="shared" si="9"/>
        <v>-63558.914565118757</v>
      </c>
      <c r="F27" s="117">
        <f t="shared" si="0"/>
        <v>-54217.93038562889</v>
      </c>
      <c r="G27" s="118">
        <f t="shared" si="3"/>
        <v>8611309.9471355118</v>
      </c>
      <c r="H27" s="112"/>
      <c r="I27" s="108"/>
      <c r="J27" s="113"/>
      <c r="K27" s="108">
        <f t="shared" si="4"/>
        <v>22</v>
      </c>
      <c r="L27" s="117">
        <f t="shared" si="5"/>
        <v>-82981.98918024663</v>
      </c>
      <c r="M27" s="117">
        <f t="shared" si="6"/>
        <v>-8506.8176891692801</v>
      </c>
      <c r="N27" s="117">
        <f t="shared" si="7"/>
        <v>-74475.171491077344</v>
      </c>
      <c r="O27" s="118">
        <f t="shared" si="8"/>
        <v>9747519.9496399797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-117776.84495074765</v>
      </c>
      <c r="E28" s="117">
        <f t="shared" si="9"/>
        <v>-63956.15778115073</v>
      </c>
      <c r="F28" s="117">
        <f t="shared" si="0"/>
        <v>-53820.687169596917</v>
      </c>
      <c r="G28" s="118">
        <f t="shared" si="3"/>
        <v>8547353.7893543616</v>
      </c>
      <c r="H28" s="112"/>
      <c r="I28" s="108"/>
      <c r="J28" s="113"/>
      <c r="K28" s="108">
        <f t="shared" si="4"/>
        <v>23</v>
      </c>
      <c r="L28" s="117">
        <f t="shared" si="5"/>
        <v>-82981.98918024663</v>
      </c>
      <c r="M28" s="117">
        <f t="shared" si="6"/>
        <v>-8564.1678184237644</v>
      </c>
      <c r="N28" s="117">
        <f t="shared" si="7"/>
        <v>-74417.821361822862</v>
      </c>
      <c r="O28" s="118">
        <f t="shared" si="8"/>
        <v>9738955.7818215564</v>
      </c>
    </row>
    <row r="29" spans="1:15" x14ac:dyDescent="0.2">
      <c r="A29" s="108"/>
      <c r="B29" s="113">
        <f>SUM(D18:D29)</f>
        <v>-1413322.1394089719</v>
      </c>
      <c r="C29" s="108">
        <f t="shared" si="1"/>
        <v>24</v>
      </c>
      <c r="D29" s="117">
        <f t="shared" si="2"/>
        <v>-117776.84495074765</v>
      </c>
      <c r="E29" s="117">
        <f t="shared" si="9"/>
        <v>-64355.883767282932</v>
      </c>
      <c r="F29" s="117">
        <f t="shared" si="0"/>
        <v>-53420.961183464715</v>
      </c>
      <c r="G29" s="118">
        <f t="shared" si="3"/>
        <v>8482997.905587079</v>
      </c>
      <c r="H29" s="112"/>
      <c r="I29" s="108"/>
      <c r="J29" s="113">
        <f>SUM(L18:L29)</f>
        <v>-995783.87016295933</v>
      </c>
      <c r="K29" s="108">
        <f t="shared" si="4"/>
        <v>24</v>
      </c>
      <c r="L29" s="117">
        <f t="shared" si="5"/>
        <v>-82981.98918024663</v>
      </c>
      <c r="M29" s="117">
        <f t="shared" si="6"/>
        <v>-8621.9045831329713</v>
      </c>
      <c r="N29" s="117">
        <f t="shared" si="7"/>
        <v>-74360.084597113659</v>
      </c>
      <c r="O29" s="118">
        <f t="shared" si="8"/>
        <v>9730333.8772384226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-117776.84495074765</v>
      </c>
      <c r="E30" s="117">
        <f t="shared" si="9"/>
        <v>-64758.108040828447</v>
      </c>
      <c r="F30" s="117">
        <f t="shared" si="0"/>
        <v>-53018.7369099192</v>
      </c>
      <c r="G30" s="118">
        <f t="shared" si="3"/>
        <v>8418239.7975462507</v>
      </c>
      <c r="H30" s="112"/>
      <c r="I30" s="108"/>
      <c r="J30" s="113"/>
      <c r="K30" s="108">
        <f t="shared" si="4"/>
        <v>25</v>
      </c>
      <c r="L30" s="117">
        <f t="shared" si="5"/>
        <v>-82981.98918024663</v>
      </c>
      <c r="M30" s="117">
        <f t="shared" si="6"/>
        <v>-8680.0305898642564</v>
      </c>
      <c r="N30" s="117">
        <f t="shared" si="7"/>
        <v>-74301.958590382375</v>
      </c>
      <c r="O30" s="118">
        <f t="shared" si="8"/>
        <v>9721653.846648559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-117776.84495074765</v>
      </c>
      <c r="E31" s="117">
        <f t="shared" si="9"/>
        <v>-65162.846216083635</v>
      </c>
      <c r="F31" s="117">
        <f t="shared" si="0"/>
        <v>-52613.998734664012</v>
      </c>
      <c r="G31" s="118">
        <f t="shared" si="3"/>
        <v>8353076.9513301672</v>
      </c>
      <c r="H31" s="112"/>
      <c r="I31" s="108"/>
      <c r="J31" s="113"/>
      <c r="K31" s="108">
        <f t="shared" si="4"/>
        <v>26</v>
      </c>
      <c r="L31" s="117">
        <f t="shared" si="5"/>
        <v>-82981.98918024663</v>
      </c>
      <c r="M31" s="117">
        <f t="shared" si="6"/>
        <v>-8738.5484627575934</v>
      </c>
      <c r="N31" s="117">
        <f t="shared" si="7"/>
        <v>-74243.440717489037</v>
      </c>
      <c r="O31" s="118">
        <f t="shared" si="8"/>
        <v>9712915.2981858011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-117776.84495074765</v>
      </c>
      <c r="E32" s="117">
        <f t="shared" si="9"/>
        <v>-65570.114004934148</v>
      </c>
      <c r="F32" s="117">
        <f t="shared" si="0"/>
        <v>-52206.730945813499</v>
      </c>
      <c r="G32" s="118">
        <f t="shared" si="3"/>
        <v>8287506.837325233</v>
      </c>
      <c r="H32" s="112"/>
      <c r="I32" s="108"/>
      <c r="J32" s="113"/>
      <c r="K32" s="108">
        <f t="shared" si="4"/>
        <v>27</v>
      </c>
      <c r="L32" s="117">
        <f t="shared" si="5"/>
        <v>-82981.98918024663</v>
      </c>
      <c r="M32" s="117">
        <f t="shared" si="6"/>
        <v>-8797.4608436440176</v>
      </c>
      <c r="N32" s="117">
        <f t="shared" si="7"/>
        <v>-74184.528336602612</v>
      </c>
      <c r="O32" s="118">
        <f t="shared" si="8"/>
        <v>9704117.837342158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-117776.84495074765</v>
      </c>
      <c r="E33" s="117">
        <f t="shared" si="9"/>
        <v>-65979.927217464981</v>
      </c>
      <c r="F33" s="117">
        <f t="shared" si="0"/>
        <v>-51796.917733282666</v>
      </c>
      <c r="G33" s="118">
        <f t="shared" si="3"/>
        <v>8221526.9101077681</v>
      </c>
      <c r="H33" s="112"/>
      <c r="I33" s="108"/>
      <c r="J33" s="113"/>
      <c r="K33" s="108">
        <f t="shared" si="4"/>
        <v>28</v>
      </c>
      <c r="L33" s="117">
        <f t="shared" si="5"/>
        <v>-82981.98918024663</v>
      </c>
      <c r="M33" s="117">
        <f t="shared" si="6"/>
        <v>-8856.7703921649172</v>
      </c>
      <c r="N33" s="117">
        <f t="shared" si="7"/>
        <v>-74125.218788081707</v>
      </c>
      <c r="O33" s="118">
        <f t="shared" si="8"/>
        <v>9695261.0669499934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-117776.84495074765</v>
      </c>
      <c r="E34" s="117">
        <f t="shared" si="9"/>
        <v>-66392.301762574163</v>
      </c>
      <c r="F34" s="117">
        <f t="shared" si="0"/>
        <v>-51384.543188173484</v>
      </c>
      <c r="G34" s="118">
        <f t="shared" si="3"/>
        <v>8155134.6083451938</v>
      </c>
      <c r="H34" s="112"/>
      <c r="I34" s="108"/>
      <c r="J34" s="113"/>
      <c r="K34" s="108">
        <f t="shared" si="4"/>
        <v>29</v>
      </c>
      <c r="L34" s="117">
        <f t="shared" si="5"/>
        <v>-82981.98918024663</v>
      </c>
      <c r="M34" s="117">
        <f t="shared" si="6"/>
        <v>-8916.4797858920974</v>
      </c>
      <c r="N34" s="117">
        <f t="shared" si="7"/>
        <v>-74065.509394354536</v>
      </c>
      <c r="O34" s="118">
        <f t="shared" si="8"/>
        <v>9686344.5871641021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-117776.84495074765</v>
      </c>
      <c r="E35" s="117">
        <f t="shared" si="9"/>
        <v>-66807.253648590238</v>
      </c>
      <c r="F35" s="117">
        <f t="shared" si="0"/>
        <v>-50969.591302157409</v>
      </c>
      <c r="G35" s="118">
        <f t="shared" si="3"/>
        <v>8088327.3546966035</v>
      </c>
      <c r="H35" s="112"/>
      <c r="I35" s="108"/>
      <c r="J35" s="113"/>
      <c r="K35" s="108">
        <f t="shared" si="4"/>
        <v>30</v>
      </c>
      <c r="L35" s="117">
        <f t="shared" si="5"/>
        <v>-82981.98918024663</v>
      </c>
      <c r="M35" s="117">
        <f t="shared" si="6"/>
        <v>-8976.5917204486541</v>
      </c>
      <c r="N35" s="117">
        <f t="shared" si="7"/>
        <v>-74005.397459797969</v>
      </c>
      <c r="O35" s="118">
        <f t="shared" si="8"/>
        <v>9677367.9954436533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-117776.84495074765</v>
      </c>
      <c r="E36" s="117">
        <f t="shared" si="9"/>
        <v>-67224.798983893925</v>
      </c>
      <c r="F36" s="117">
        <f t="shared" si="0"/>
        <v>-50552.045966853722</v>
      </c>
      <c r="G36" s="118">
        <f t="shared" si="3"/>
        <v>8021102.5557127092</v>
      </c>
      <c r="H36" s="112"/>
      <c r="I36" s="108"/>
      <c r="J36" s="113"/>
      <c r="K36" s="108">
        <f t="shared" si="4"/>
        <v>31</v>
      </c>
      <c r="L36" s="117">
        <f t="shared" si="5"/>
        <v>-82981.98918024663</v>
      </c>
      <c r="M36" s="117">
        <f t="shared" si="6"/>
        <v>-9037.108909630675</v>
      </c>
      <c r="N36" s="117">
        <f t="shared" si="7"/>
        <v>-73944.880270615948</v>
      </c>
      <c r="O36" s="118">
        <f t="shared" si="8"/>
        <v>9668330.8865340222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-117776.84495074765</v>
      </c>
      <c r="E37" s="117">
        <f t="shared" si="9"/>
        <v>-67644.953977543279</v>
      </c>
      <c r="F37" s="117">
        <f t="shared" si="0"/>
        <v>-50131.890973204368</v>
      </c>
      <c r="G37" s="118">
        <f t="shared" si="3"/>
        <v>7953457.6017351663</v>
      </c>
      <c r="H37" s="112"/>
      <c r="I37" s="108"/>
      <c r="J37" s="113"/>
      <c r="K37" s="108">
        <f t="shared" si="4"/>
        <v>32</v>
      </c>
      <c r="L37" s="117">
        <f t="shared" si="5"/>
        <v>-82981.98918024663</v>
      </c>
      <c r="M37" s="117">
        <f t="shared" si="6"/>
        <v>-9098.0340855297691</v>
      </c>
      <c r="N37" s="117">
        <f t="shared" si="7"/>
        <v>-73883.955094716861</v>
      </c>
      <c r="O37" s="118">
        <f t="shared" si="8"/>
        <v>9659232.8524484932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-117776.84495074765</v>
      </c>
      <c r="E38" s="117">
        <f t="shared" si="9"/>
        <v>-68067.734939902904</v>
      </c>
      <c r="F38" s="117">
        <f t="shared" si="0"/>
        <v>-49709.110010844743</v>
      </c>
      <c r="G38" s="118">
        <f t="shared" si="3"/>
        <v>7885389.8667952633</v>
      </c>
      <c r="H38" s="112"/>
      <c r="I38" s="108"/>
      <c r="J38" s="113"/>
      <c r="K38" s="108">
        <f t="shared" si="4"/>
        <v>33</v>
      </c>
      <c r="L38" s="117">
        <f t="shared" si="5"/>
        <v>-82981.98918024663</v>
      </c>
      <c r="M38" s="117">
        <f t="shared" si="6"/>
        <v>-9159.3699986563824</v>
      </c>
      <c r="N38" s="117">
        <f t="shared" si="7"/>
        <v>-73822.619181590242</v>
      </c>
      <c r="O38" s="118">
        <f t="shared" si="8"/>
        <v>9650073.482449837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-117776.84495074765</v>
      </c>
      <c r="E39" s="117">
        <f t="shared" si="9"/>
        <v>-68493.158283277298</v>
      </c>
      <c r="F39" s="117">
        <f t="shared" si="0"/>
        <v>-49283.686667470349</v>
      </c>
      <c r="G39" s="118">
        <f t="shared" si="3"/>
        <v>7816896.7085119858</v>
      </c>
      <c r="H39" s="112"/>
      <c r="I39" s="108"/>
      <c r="J39" s="113"/>
      <c r="K39" s="108">
        <f t="shared" si="4"/>
        <v>34</v>
      </c>
      <c r="L39" s="117">
        <f t="shared" si="5"/>
        <v>-82981.98918024663</v>
      </c>
      <c r="M39" s="117">
        <f t="shared" si="6"/>
        <v>-9221.1194180639941</v>
      </c>
      <c r="N39" s="117">
        <f t="shared" si="7"/>
        <v>-73760.869762182643</v>
      </c>
      <c r="O39" s="118">
        <f t="shared" si="8"/>
        <v>9640852.3630317729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-117776.84495074765</v>
      </c>
      <c r="E40" s="117">
        <f t="shared" si="9"/>
        <v>-68921.240522547785</v>
      </c>
      <c r="F40" s="117">
        <f t="shared" si="0"/>
        <v>-48855.604428199862</v>
      </c>
      <c r="G40" s="118">
        <f t="shared" si="3"/>
        <v>7747975.4679894382</v>
      </c>
      <c r="H40" s="112"/>
      <c r="I40" s="108"/>
      <c r="J40" s="113"/>
      <c r="K40" s="108">
        <f t="shared" si="4"/>
        <v>35</v>
      </c>
      <c r="L40" s="117">
        <f t="shared" si="5"/>
        <v>-82981.98918024663</v>
      </c>
      <c r="M40" s="117">
        <f t="shared" si="6"/>
        <v>-9283.2851314741074</v>
      </c>
      <c r="N40" s="117">
        <f t="shared" si="7"/>
        <v>-73698.704048772517</v>
      </c>
      <c r="O40" s="118">
        <f t="shared" si="8"/>
        <v>9631569.0779002979</v>
      </c>
    </row>
    <row r="41" spans="1:15" x14ac:dyDescent="0.2">
      <c r="A41" s="108"/>
      <c r="B41" s="113">
        <f>SUM(D30:D41)</f>
        <v>-1413322.1394089719</v>
      </c>
      <c r="C41" s="108">
        <f t="shared" si="1"/>
        <v>36</v>
      </c>
      <c r="D41" s="117">
        <f t="shared" si="2"/>
        <v>-117776.84495074765</v>
      </c>
      <c r="E41" s="117">
        <f>PPMT($B$3/12,C41,$B$2,$B$1)</f>
        <v>-69351.998275813705</v>
      </c>
      <c r="F41" s="117">
        <f>SUM(D41-E41)</f>
        <v>-48424.846674933942</v>
      </c>
      <c r="G41" s="118">
        <f>SUM(G40+E41)</f>
        <v>7678623.4697136246</v>
      </c>
      <c r="H41" s="112"/>
      <c r="I41" s="108"/>
      <c r="J41" s="113">
        <f>SUM(L30:L41)</f>
        <v>-995783.87016295933</v>
      </c>
      <c r="K41" s="108">
        <f t="shared" si="4"/>
        <v>36</v>
      </c>
      <c r="L41" s="117">
        <f t="shared" si="5"/>
        <v>-82981.98918024663</v>
      </c>
      <c r="M41" s="117">
        <f t="shared" si="6"/>
        <v>-9345.8699454021298</v>
      </c>
      <c r="N41" s="117">
        <f t="shared" si="7"/>
        <v>-73636.119234844504</v>
      </c>
      <c r="O41" s="118">
        <f>SUM(O40+M41)</f>
        <v>9622223.2079548966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-117776.84495074765</v>
      </c>
      <c r="E42" s="117">
        <f t="shared" ref="E42:E105" si="10">PPMT($B$3/12,C42,$B$2,$B$1)</f>
        <v>-69785.448265037543</v>
      </c>
      <c r="F42" s="117">
        <f t="shared" ref="F42:F105" si="11">SUM(D42-E42)</f>
        <v>-47991.396685710104</v>
      </c>
      <c r="G42" s="118">
        <f t="shared" ref="G42:G105" si="12">SUM(G41+E42)</f>
        <v>7608838.0214485871</v>
      </c>
      <c r="H42" s="112"/>
      <c r="I42" s="108"/>
      <c r="J42" s="113"/>
      <c r="K42" s="108">
        <f t="shared" si="4"/>
        <v>37</v>
      </c>
      <c r="L42" s="117">
        <f t="shared" si="5"/>
        <v>-82981.98918024663</v>
      </c>
      <c r="M42" s="117">
        <f t="shared" si="6"/>
        <v>-9408.8766852840454</v>
      </c>
      <c r="N42" s="117">
        <f t="shared" si="7"/>
        <v>-73573.112494962581</v>
      </c>
      <c r="O42" s="118">
        <f t="shared" ref="O42:O105" si="13">SUM(O41+M42)</f>
        <v>9612814.3312696125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-117776.84495074765</v>
      </c>
      <c r="E43" s="117">
        <f t="shared" si="10"/>
        <v>-70221.607316694019</v>
      </c>
      <c r="F43" s="117">
        <f t="shared" si="11"/>
        <v>-47555.237634053628</v>
      </c>
      <c r="G43" s="118">
        <f t="shared" si="12"/>
        <v>7538616.4141318928</v>
      </c>
      <c r="H43" s="112"/>
      <c r="I43" s="108"/>
      <c r="J43" s="113"/>
      <c r="K43" s="108">
        <f t="shared" si="4"/>
        <v>38</v>
      </c>
      <c r="L43" s="117">
        <f t="shared" si="5"/>
        <v>-82981.98918024663</v>
      </c>
      <c r="M43" s="117">
        <f t="shared" si="6"/>
        <v>-9472.3081956040023</v>
      </c>
      <c r="N43" s="117">
        <f t="shared" si="7"/>
        <v>-73509.680984642633</v>
      </c>
      <c r="O43" s="118">
        <f t="shared" si="13"/>
        <v>9603342.0230740085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-117776.84495074765</v>
      </c>
      <c r="E44" s="117">
        <f t="shared" si="10"/>
        <v>-70660.492362423363</v>
      </c>
      <c r="F44" s="117">
        <f t="shared" si="11"/>
        <v>-47116.352588324284</v>
      </c>
      <c r="G44" s="118">
        <f t="shared" si="12"/>
        <v>7467955.921769469</v>
      </c>
      <c r="H44" s="112"/>
      <c r="I44" s="108"/>
      <c r="J44" s="113"/>
      <c r="K44" s="108">
        <f t="shared" si="4"/>
        <v>39</v>
      </c>
      <c r="L44" s="117">
        <f t="shared" si="5"/>
        <v>-82981.98918024663</v>
      </c>
      <c r="M44" s="117">
        <f t="shared" si="6"/>
        <v>-9536.167340022701</v>
      </c>
      <c r="N44" s="117">
        <f t="shared" si="7"/>
        <v>-73445.821840223929</v>
      </c>
      <c r="O44" s="118">
        <f t="shared" si="13"/>
        <v>9593805.8557339851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-117776.84495074765</v>
      </c>
      <c r="E45" s="117">
        <f t="shared" si="10"/>
        <v>-71102.1204396885</v>
      </c>
      <c r="F45" s="117">
        <f t="shared" si="11"/>
        <v>-46674.724511059147</v>
      </c>
      <c r="G45" s="118">
        <f t="shared" si="12"/>
        <v>7396853.8013297804</v>
      </c>
      <c r="H45" s="112"/>
      <c r="I45" s="108"/>
      <c r="J45" s="113"/>
      <c r="K45" s="108">
        <f t="shared" si="4"/>
        <v>40</v>
      </c>
      <c r="L45" s="117">
        <f t="shared" si="5"/>
        <v>-82981.98918024663</v>
      </c>
      <c r="M45" s="117">
        <f t="shared" si="6"/>
        <v>-9600.4570015066874</v>
      </c>
      <c r="N45" s="117">
        <f t="shared" si="7"/>
        <v>-73381.532178739944</v>
      </c>
      <c r="O45" s="118">
        <f t="shared" si="13"/>
        <v>9584205.3987324778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-117776.84495074765</v>
      </c>
      <c r="E46" s="117">
        <f t="shared" si="10"/>
        <v>-71546.508692436561</v>
      </c>
      <c r="F46" s="117">
        <f t="shared" si="11"/>
        <v>-46230.336258311087</v>
      </c>
      <c r="G46" s="118">
        <f t="shared" si="12"/>
        <v>7325307.2926373435</v>
      </c>
      <c r="H46" s="112"/>
      <c r="I46" s="108"/>
      <c r="J46" s="113"/>
      <c r="K46" s="108">
        <f t="shared" si="4"/>
        <v>41</v>
      </c>
      <c r="L46" s="117">
        <f t="shared" si="5"/>
        <v>-82981.98918024663</v>
      </c>
      <c r="M46" s="117">
        <f t="shared" si="6"/>
        <v>-9665.1800824585134</v>
      </c>
      <c r="N46" s="117">
        <f t="shared" si="7"/>
        <v>-73316.809097788122</v>
      </c>
      <c r="O46" s="118">
        <f t="shared" si="13"/>
        <v>9574540.2186500188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-117776.84495074765</v>
      </c>
      <c r="E47" s="117">
        <f t="shared" si="10"/>
        <v>-71993.674371764297</v>
      </c>
      <c r="F47" s="117">
        <f t="shared" si="11"/>
        <v>-45783.17057898335</v>
      </c>
      <c r="G47" s="118">
        <f t="shared" si="12"/>
        <v>7253313.6182655795</v>
      </c>
      <c r="H47" s="112"/>
      <c r="I47" s="108"/>
      <c r="J47" s="113"/>
      <c r="K47" s="108">
        <f t="shared" si="4"/>
        <v>42</v>
      </c>
      <c r="L47" s="117">
        <f t="shared" si="5"/>
        <v>-82981.98918024663</v>
      </c>
      <c r="M47" s="117">
        <f t="shared" si="6"/>
        <v>-9730.3395048477541</v>
      </c>
      <c r="N47" s="117">
        <f t="shared" si="7"/>
        <v>-73251.649675398876</v>
      </c>
      <c r="O47" s="118">
        <f t="shared" si="13"/>
        <v>9564809.8791451715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-117776.84495074765</v>
      </c>
      <c r="E48" s="117">
        <f t="shared" si="10"/>
        <v>-72443.634836587822</v>
      </c>
      <c r="F48" s="117">
        <f t="shared" si="11"/>
        <v>-45333.210114159825</v>
      </c>
      <c r="G48" s="118">
        <f t="shared" si="12"/>
        <v>7180869.9834289914</v>
      </c>
      <c r="H48" s="112"/>
      <c r="I48" s="108"/>
      <c r="J48" s="113"/>
      <c r="K48" s="108">
        <f t="shared" si="4"/>
        <v>43</v>
      </c>
      <c r="L48" s="117">
        <f t="shared" si="5"/>
        <v>-82981.98918024663</v>
      </c>
      <c r="M48" s="117">
        <f t="shared" si="6"/>
        <v>-9795.9382103429325</v>
      </c>
      <c r="N48" s="117">
        <f t="shared" si="7"/>
        <v>-73186.050969903692</v>
      </c>
      <c r="O48" s="118">
        <f t="shared" si="13"/>
        <v>9555013.9409348294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-117776.84495074765</v>
      </c>
      <c r="E49" s="117">
        <f t="shared" si="10"/>
        <v>-72896.407554316494</v>
      </c>
      <c r="F49" s="117">
        <f t="shared" si="11"/>
        <v>-44880.437396431153</v>
      </c>
      <c r="G49" s="118">
        <f t="shared" si="12"/>
        <v>7107973.5758746751</v>
      </c>
      <c r="H49" s="112"/>
      <c r="I49" s="108"/>
      <c r="J49" s="113"/>
      <c r="K49" s="108">
        <f t="shared" si="4"/>
        <v>44</v>
      </c>
      <c r="L49" s="117">
        <f t="shared" si="5"/>
        <v>-82981.98918024663</v>
      </c>
      <c r="M49" s="117">
        <f t="shared" si="6"/>
        <v>-9861.979160444329</v>
      </c>
      <c r="N49" s="117">
        <f t="shared" si="7"/>
        <v>-73120.010019802299</v>
      </c>
      <c r="O49" s="118">
        <f t="shared" si="13"/>
        <v>9545151.9617743846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-117776.84495074765</v>
      </c>
      <c r="E50" s="117">
        <f t="shared" si="10"/>
        <v>-73352.010101530977</v>
      </c>
      <c r="F50" s="117">
        <f t="shared" si="11"/>
        <v>-44424.83484921667</v>
      </c>
      <c r="G50" s="118">
        <f t="shared" si="12"/>
        <v>7034621.5657731444</v>
      </c>
      <c r="H50" s="112"/>
      <c r="I50" s="108"/>
      <c r="J50" s="113"/>
      <c r="K50" s="108">
        <f t="shared" si="4"/>
        <v>45</v>
      </c>
      <c r="L50" s="117">
        <f t="shared" si="5"/>
        <v>-82981.98918024663</v>
      </c>
      <c r="M50" s="117">
        <f t="shared" si="6"/>
        <v>-9928.465336617659</v>
      </c>
      <c r="N50" s="117">
        <f t="shared" si="7"/>
        <v>-73053.523843628966</v>
      </c>
      <c r="O50" s="118">
        <f t="shared" si="13"/>
        <v>9535223.4964377675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-117776.84495074765</v>
      </c>
      <c r="E51" s="117">
        <f t="shared" si="10"/>
        <v>-73810.460164665536</v>
      </c>
      <c r="F51" s="117">
        <f t="shared" si="11"/>
        <v>-43966.384786082112</v>
      </c>
      <c r="G51" s="118">
        <f t="shared" si="12"/>
        <v>6960811.1056084791</v>
      </c>
      <c r="H51" s="112"/>
      <c r="I51" s="108"/>
      <c r="J51" s="113"/>
      <c r="K51" s="108">
        <f t="shared" si="4"/>
        <v>46</v>
      </c>
      <c r="L51" s="117">
        <f t="shared" si="5"/>
        <v>-82981.98918024663</v>
      </c>
      <c r="M51" s="117">
        <f t="shared" si="6"/>
        <v>-9995.3997404286911</v>
      </c>
      <c r="N51" s="117">
        <f t="shared" si="7"/>
        <v>-72986.589439817937</v>
      </c>
      <c r="O51" s="118">
        <f t="shared" si="13"/>
        <v>9525228.0966973379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-117776.84495074765</v>
      </c>
      <c r="E52" s="117">
        <f t="shared" si="10"/>
        <v>-74271.775540694711</v>
      </c>
      <c r="F52" s="117">
        <f t="shared" si="11"/>
        <v>-43505.069410052936</v>
      </c>
      <c r="G52" s="118">
        <f t="shared" si="12"/>
        <v>6886539.3300677845</v>
      </c>
      <c r="H52" s="112"/>
      <c r="I52" s="108"/>
      <c r="J52" s="113"/>
      <c r="K52" s="108">
        <f t="shared" si="4"/>
        <v>47</v>
      </c>
      <c r="L52" s="117">
        <f t="shared" si="5"/>
        <v>-82981.98918024663</v>
      </c>
      <c r="M52" s="117">
        <f t="shared" si="6"/>
        <v>-10062.785393678747</v>
      </c>
      <c r="N52" s="117">
        <f t="shared" si="7"/>
        <v>-72919.203786567887</v>
      </c>
      <c r="O52" s="118">
        <f t="shared" si="13"/>
        <v>9515165.3113036584</v>
      </c>
    </row>
    <row r="53" spans="1:15" x14ac:dyDescent="0.2">
      <c r="A53" s="108"/>
      <c r="B53" s="113">
        <f>SUM(D42:D53)</f>
        <v>-1413322.1394089719</v>
      </c>
      <c r="C53" s="108">
        <f t="shared" si="1"/>
        <v>48</v>
      </c>
      <c r="D53" s="117">
        <f t="shared" si="2"/>
        <v>-117776.84495074765</v>
      </c>
      <c r="E53" s="117">
        <f t="shared" si="10"/>
        <v>-74735.974137824029</v>
      </c>
      <c r="F53" s="117">
        <f t="shared" si="11"/>
        <v>-43040.870812923618</v>
      </c>
      <c r="G53" s="118">
        <f t="shared" si="12"/>
        <v>6811803.3559299605</v>
      </c>
      <c r="H53" s="112"/>
      <c r="I53" s="108"/>
      <c r="J53" s="113">
        <f>SUM(L42:L53)</f>
        <v>-995783.87016295933</v>
      </c>
      <c r="K53" s="108">
        <f t="shared" si="4"/>
        <v>48</v>
      </c>
      <c r="L53" s="117">
        <f t="shared" si="5"/>
        <v>-82981.98918024663</v>
      </c>
      <c r="M53" s="117">
        <f t="shared" si="6"/>
        <v>-10130.625338541133</v>
      </c>
      <c r="N53" s="117">
        <f t="shared" si="7"/>
        <v>-72851.36384170549</v>
      </c>
      <c r="O53" s="118">
        <f t="shared" si="13"/>
        <v>9505034.6859651171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-117776.84495074765</v>
      </c>
      <c r="E54" s="117">
        <f t="shared" si="10"/>
        <v>-75203.073976185435</v>
      </c>
      <c r="F54" s="117">
        <f t="shared" si="11"/>
        <v>-42573.770974562212</v>
      </c>
      <c r="G54" s="118">
        <f t="shared" si="12"/>
        <v>6736600.2819537753</v>
      </c>
      <c r="H54" s="112"/>
      <c r="I54" s="108"/>
      <c r="J54" s="113"/>
      <c r="K54" s="108">
        <f t="shared" si="4"/>
        <v>49</v>
      </c>
      <c r="L54" s="117">
        <f t="shared" si="5"/>
        <v>-82981.98918024663</v>
      </c>
      <c r="M54" s="117">
        <f t="shared" si="6"/>
        <v>-10198.922637698461</v>
      </c>
      <c r="N54" s="117">
        <f t="shared" si="7"/>
        <v>-72783.066542548171</v>
      </c>
      <c r="O54" s="118">
        <f t="shared" si="13"/>
        <v>9494835.7633274179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-117776.84495074765</v>
      </c>
      <c r="E55" s="117">
        <f t="shared" si="10"/>
        <v>-75673.093188536601</v>
      </c>
      <c r="F55" s="117">
        <f t="shared" si="11"/>
        <v>-42103.751762211046</v>
      </c>
      <c r="G55" s="118">
        <f t="shared" si="12"/>
        <v>6660927.188765239</v>
      </c>
      <c r="H55" s="112"/>
      <c r="I55" s="108"/>
      <c r="J55" s="113"/>
      <c r="K55" s="108">
        <f t="shared" si="4"/>
        <v>50</v>
      </c>
      <c r="L55" s="117">
        <f t="shared" si="5"/>
        <v>-82981.98918024663</v>
      </c>
      <c r="M55" s="117">
        <f t="shared" si="6"/>
        <v>-10267.680374480944</v>
      </c>
      <c r="N55" s="117">
        <f t="shared" si="7"/>
        <v>-72714.308805765686</v>
      </c>
      <c r="O55" s="118">
        <f t="shared" si="13"/>
        <v>9484568.0829529371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-117776.84495074765</v>
      </c>
      <c r="E56" s="117">
        <f t="shared" si="10"/>
        <v>-76146.050020964947</v>
      </c>
      <c r="F56" s="117">
        <f t="shared" si="11"/>
        <v>-41630.7949297827</v>
      </c>
      <c r="G56" s="118">
        <f t="shared" si="12"/>
        <v>6584781.1387442742</v>
      </c>
      <c r="H56" s="112"/>
      <c r="I56" s="108"/>
      <c r="J56" s="113"/>
      <c r="K56" s="108">
        <f t="shared" si="4"/>
        <v>51</v>
      </c>
      <c r="L56" s="117">
        <f t="shared" si="5"/>
        <v>-82981.98918024663</v>
      </c>
      <c r="M56" s="117">
        <f t="shared" si="6"/>
        <v>-10336.901653005572</v>
      </c>
      <c r="N56" s="117">
        <f t="shared" si="7"/>
        <v>-72645.087527241063</v>
      </c>
      <c r="O56" s="118">
        <f t="shared" si="13"/>
        <v>9474231.1812999323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-117776.84495074765</v>
      </c>
      <c r="E57" s="117">
        <f t="shared" si="10"/>
        <v>-76621.962833595986</v>
      </c>
      <c r="F57" s="117">
        <f t="shared" si="11"/>
        <v>-41154.882117151661</v>
      </c>
      <c r="G57" s="118">
        <f t="shared" si="12"/>
        <v>6508159.1759106778</v>
      </c>
      <c r="H57" s="112"/>
      <c r="I57" s="108"/>
      <c r="J57" s="113"/>
      <c r="K57" s="108">
        <f t="shared" si="4"/>
        <v>52</v>
      </c>
      <c r="L57" s="117">
        <f t="shared" si="5"/>
        <v>-82981.98918024663</v>
      </c>
      <c r="M57" s="117">
        <f t="shared" si="6"/>
        <v>-10406.58959831625</v>
      </c>
      <c r="N57" s="117">
        <f t="shared" si="7"/>
        <v>-72575.399581930382</v>
      </c>
      <c r="O57" s="118">
        <f t="shared" si="13"/>
        <v>9463824.5917016156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-117776.84495074765</v>
      </c>
      <c r="E58" s="117">
        <f t="shared" si="10"/>
        <v>-77100.850101305972</v>
      </c>
      <c r="F58" s="117">
        <f t="shared" si="11"/>
        <v>-40675.994849441675</v>
      </c>
      <c r="G58" s="118">
        <f t="shared" si="12"/>
        <v>6431058.3258093717</v>
      </c>
      <c r="H58" s="112"/>
      <c r="I58" s="108"/>
      <c r="J58" s="113"/>
      <c r="K58" s="108">
        <f t="shared" si="4"/>
        <v>53</v>
      </c>
      <c r="L58" s="117">
        <f t="shared" si="5"/>
        <v>-82981.98918024663</v>
      </c>
      <c r="M58" s="117">
        <f t="shared" si="6"/>
        <v>-10476.7473565249</v>
      </c>
      <c r="N58" s="117">
        <f t="shared" si="7"/>
        <v>-72505.241823721735</v>
      </c>
      <c r="O58" s="118">
        <f t="shared" si="13"/>
        <v>9453347.8443450909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-117776.84495074765</v>
      </c>
      <c r="E59" s="117">
        <f t="shared" si="10"/>
        <v>-77582.730414439124</v>
      </c>
      <c r="F59" s="117">
        <f t="shared" si="11"/>
        <v>-40194.114536308523</v>
      </c>
      <c r="G59" s="118">
        <f t="shared" si="12"/>
        <v>6353475.5953949327</v>
      </c>
      <c r="H59" s="112"/>
      <c r="I59" s="108"/>
      <c r="J59" s="113"/>
      <c r="K59" s="108">
        <f t="shared" si="4"/>
        <v>54</v>
      </c>
      <c r="L59" s="117">
        <f t="shared" si="5"/>
        <v>-82981.98918024663</v>
      </c>
      <c r="M59" s="117">
        <f t="shared" si="6"/>
        <v>-10547.378094953474</v>
      </c>
      <c r="N59" s="117">
        <f t="shared" si="7"/>
        <v>-72434.61108529316</v>
      </c>
      <c r="O59" s="118">
        <f t="shared" si="13"/>
        <v>9442800.4662501384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-117776.84495074765</v>
      </c>
      <c r="E60" s="117">
        <f t="shared" si="10"/>
        <v>-78067.622479529353</v>
      </c>
      <c r="F60" s="117">
        <f t="shared" si="11"/>
        <v>-39709.222471218294</v>
      </c>
      <c r="G60" s="118">
        <f t="shared" si="12"/>
        <v>6275407.9729154035</v>
      </c>
      <c r="H60" s="112"/>
      <c r="I60" s="108"/>
      <c r="J60" s="113"/>
      <c r="K60" s="108">
        <f t="shared" si="4"/>
        <v>55</v>
      </c>
      <c r="L60" s="117">
        <f t="shared" si="5"/>
        <v>-82981.98918024663</v>
      </c>
      <c r="M60" s="117">
        <f t="shared" si="6"/>
        <v>-10618.485002276948</v>
      </c>
      <c r="N60" s="117">
        <f t="shared" si="7"/>
        <v>-72363.504177969677</v>
      </c>
      <c r="O60" s="118">
        <f t="shared" si="13"/>
        <v>9432181.9812478609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-117776.84495074765</v>
      </c>
      <c r="E61" s="117">
        <f t="shared" si="10"/>
        <v>-78555.545120026422</v>
      </c>
      <c r="F61" s="117">
        <f t="shared" si="11"/>
        <v>-39221.299830721226</v>
      </c>
      <c r="G61" s="118">
        <f t="shared" si="12"/>
        <v>6196852.4277953776</v>
      </c>
      <c r="H61" s="112"/>
      <c r="I61" s="108"/>
      <c r="J61" s="113"/>
      <c r="K61" s="108">
        <f t="shared" si="4"/>
        <v>56</v>
      </c>
      <c r="L61" s="117">
        <f t="shared" si="5"/>
        <v>-82981.98918024663</v>
      </c>
      <c r="M61" s="117">
        <f t="shared" si="6"/>
        <v>-10690.071288667299</v>
      </c>
      <c r="N61" s="117">
        <f t="shared" si="7"/>
        <v>-72291.917891579331</v>
      </c>
      <c r="O61" s="118">
        <f t="shared" si="13"/>
        <v>9421491.9099591933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-117776.84495074765</v>
      </c>
      <c r="E62" s="117">
        <f t="shared" si="10"/>
        <v>-79046.517277026593</v>
      </c>
      <c r="F62" s="117">
        <f t="shared" si="11"/>
        <v>-38730.327673721054</v>
      </c>
      <c r="G62" s="118">
        <f t="shared" si="12"/>
        <v>6117805.910518351</v>
      </c>
      <c r="H62" s="112"/>
      <c r="I62" s="108"/>
      <c r="J62" s="113"/>
      <c r="K62" s="108">
        <f t="shared" si="4"/>
        <v>57</v>
      </c>
      <c r="L62" s="117">
        <f t="shared" si="5"/>
        <v>-82981.98918024663</v>
      </c>
      <c r="M62" s="117">
        <f t="shared" si="6"/>
        <v>-10762.140185938399</v>
      </c>
      <c r="N62" s="117">
        <f t="shared" si="7"/>
        <v>-72219.848994308239</v>
      </c>
      <c r="O62" s="118">
        <f t="shared" si="13"/>
        <v>9410729.7697732542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-117776.84495074765</v>
      </c>
      <c r="E63" s="117">
        <f t="shared" si="10"/>
        <v>-79540.558010008011</v>
      </c>
      <c r="F63" s="117">
        <f t="shared" si="11"/>
        <v>-38236.286940739636</v>
      </c>
      <c r="G63" s="118">
        <f t="shared" si="12"/>
        <v>6038265.3525083428</v>
      </c>
      <c r="H63" s="112"/>
      <c r="I63" s="108"/>
      <c r="J63" s="113"/>
      <c r="K63" s="108">
        <f t="shared" si="4"/>
        <v>58</v>
      </c>
      <c r="L63" s="117">
        <f t="shared" si="5"/>
        <v>-82981.98918024663</v>
      </c>
      <c r="M63" s="117">
        <f t="shared" si="6"/>
        <v>-10834.694947691933</v>
      </c>
      <c r="N63" s="117">
        <f t="shared" si="7"/>
        <v>-72147.294232554705</v>
      </c>
      <c r="O63" s="118">
        <f t="shared" si="13"/>
        <v>9399895.0748255625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-117776.84495074765</v>
      </c>
      <c r="E64" s="117">
        <f t="shared" si="10"/>
        <v>-80037.686497570554</v>
      </c>
      <c r="F64" s="117">
        <f t="shared" si="11"/>
        <v>-37739.158453177093</v>
      </c>
      <c r="G64" s="118">
        <f t="shared" si="12"/>
        <v>5958227.6660107719</v>
      </c>
      <c r="H64" s="112"/>
      <c r="I64" s="108"/>
      <c r="J64" s="113"/>
      <c r="K64" s="108">
        <f t="shared" si="4"/>
        <v>59</v>
      </c>
      <c r="L64" s="117">
        <f t="shared" si="5"/>
        <v>-82981.98918024663</v>
      </c>
      <c r="M64" s="117">
        <f t="shared" si="6"/>
        <v>-10907.738849464291</v>
      </c>
      <c r="N64" s="117">
        <f t="shared" si="7"/>
        <v>-72074.250330782335</v>
      </c>
      <c r="O64" s="118">
        <f t="shared" si="13"/>
        <v>9388987.3359760977</v>
      </c>
    </row>
    <row r="65" spans="1:15" x14ac:dyDescent="0.2">
      <c r="A65" s="114">
        <f>B65+B53+B41+B29+B17</f>
        <v>-7066610.6970448596</v>
      </c>
      <c r="B65" s="113">
        <f>SUM(D54:D65)</f>
        <v>-1413322.1394089719</v>
      </c>
      <c r="C65" s="108">
        <f t="shared" si="1"/>
        <v>60</v>
      </c>
      <c r="D65" s="117">
        <f t="shared" si="2"/>
        <v>-117776.84495074765</v>
      </c>
      <c r="E65" s="117">
        <f t="shared" si="10"/>
        <v>-80537.922038180375</v>
      </c>
      <c r="F65" s="117">
        <f t="shared" si="11"/>
        <v>-37238.922912567272</v>
      </c>
      <c r="G65" s="118">
        <f t="shared" si="12"/>
        <v>5877689.7439725911</v>
      </c>
      <c r="H65" s="112"/>
      <c r="I65" s="114">
        <f>J65+J53+J41+J29+J17</f>
        <v>-4978919.350814797</v>
      </c>
      <c r="J65" s="113">
        <f>SUM(L54:L65)</f>
        <v>-995783.87016295933</v>
      </c>
      <c r="K65" s="108">
        <f t="shared" si="4"/>
        <v>60</v>
      </c>
      <c r="L65" s="117">
        <f t="shared" si="5"/>
        <v>-82981.98918024663</v>
      </c>
      <c r="M65" s="117">
        <f t="shared" si="6"/>
        <v>-10981.275188874431</v>
      </c>
      <c r="N65" s="117">
        <f t="shared" si="7"/>
        <v>-72000.713991372206</v>
      </c>
      <c r="O65" s="118">
        <f t="shared" si="13"/>
        <v>9378006.0607872233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-117776.84495074765</v>
      </c>
      <c r="E66" s="117">
        <f t="shared" si="10"/>
        <v>-81041.284050918999</v>
      </c>
      <c r="F66" s="117">
        <f t="shared" si="11"/>
        <v>-36735.560899828648</v>
      </c>
      <c r="G66" s="118">
        <f t="shared" si="12"/>
        <v>5796648.459921672</v>
      </c>
      <c r="H66" s="112"/>
      <c r="I66" s="108"/>
      <c r="J66" s="113"/>
      <c r="K66" s="108">
        <f t="shared" si="4"/>
        <v>61</v>
      </c>
      <c r="L66" s="117">
        <f t="shared" si="5"/>
        <v>-82981.98918024663</v>
      </c>
      <c r="M66" s="117">
        <f t="shared" si="6"/>
        <v>-11055.307285772755</v>
      </c>
      <c r="N66" s="117">
        <f t="shared" si="7"/>
        <v>-71926.681894473877</v>
      </c>
      <c r="O66" s="118">
        <f t="shared" si="13"/>
        <v>9366950.7535014506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-117776.84495074765</v>
      </c>
      <c r="E67" s="117">
        <f t="shared" si="10"/>
        <v>-81547.792076237238</v>
      </c>
      <c r="F67" s="117">
        <f t="shared" si="11"/>
        <v>-36229.052874510409</v>
      </c>
      <c r="G67" s="118">
        <f t="shared" si="12"/>
        <v>5715100.6678454345</v>
      </c>
      <c r="H67" s="112"/>
      <c r="I67" s="108"/>
      <c r="J67" s="113"/>
      <c r="K67" s="108">
        <f t="shared" si="4"/>
        <v>62</v>
      </c>
      <c r="L67" s="117">
        <f t="shared" si="5"/>
        <v>-82981.98918024663</v>
      </c>
      <c r="M67" s="117">
        <f t="shared" si="6"/>
        <v>-11129.838482391007</v>
      </c>
      <c r="N67" s="117">
        <f t="shared" si="7"/>
        <v>-71852.150697855628</v>
      </c>
      <c r="O67" s="118">
        <f t="shared" si="13"/>
        <v>9355820.9150190596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-117776.84495074765</v>
      </c>
      <c r="E68" s="117">
        <f t="shared" si="10"/>
        <v>-82057.465776713725</v>
      </c>
      <c r="F68" s="117">
        <f t="shared" si="11"/>
        <v>-35719.379174033922</v>
      </c>
      <c r="G68" s="118">
        <f t="shared" si="12"/>
        <v>5633043.2020687209</v>
      </c>
      <c r="H68" s="112"/>
      <c r="I68" s="108"/>
      <c r="J68" s="113"/>
      <c r="K68" s="108">
        <f t="shared" si="4"/>
        <v>63</v>
      </c>
      <c r="L68" s="117">
        <f t="shared" si="5"/>
        <v>-82981.98918024663</v>
      </c>
      <c r="M68" s="117">
        <f t="shared" si="6"/>
        <v>-11204.872143493127</v>
      </c>
      <c r="N68" s="117">
        <f t="shared" si="7"/>
        <v>-71777.117036753509</v>
      </c>
      <c r="O68" s="118">
        <f t="shared" si="13"/>
        <v>9344616.0428755656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-117776.84495074765</v>
      </c>
      <c r="E69" s="117">
        <f t="shared" si="10"/>
        <v>-82570.324937818179</v>
      </c>
      <c r="F69" s="117">
        <f t="shared" si="11"/>
        <v>-35206.520012929468</v>
      </c>
      <c r="G69" s="118">
        <f t="shared" si="12"/>
        <v>5550472.8771309024</v>
      </c>
      <c r="H69" s="112"/>
      <c r="I69" s="108"/>
      <c r="J69" s="113"/>
      <c r="K69" s="108">
        <f t="shared" si="4"/>
        <v>64</v>
      </c>
      <c r="L69" s="117">
        <f t="shared" si="5"/>
        <v>-82981.98918024663</v>
      </c>
      <c r="M69" s="117">
        <f t="shared" si="6"/>
        <v>-11280.411656527178</v>
      </c>
      <c r="N69" s="117">
        <f t="shared" si="7"/>
        <v>-71701.577523719447</v>
      </c>
      <c r="O69" s="118">
        <f t="shared" si="13"/>
        <v>9333335.6312190387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-117776.84495074765</v>
      </c>
      <c r="E70" s="117">
        <f t="shared" si="10"/>
        <v>-83086.389468679554</v>
      </c>
      <c r="F70" s="117">
        <f t="shared" si="11"/>
        <v>-34690.455482068093</v>
      </c>
      <c r="G70" s="118">
        <f t="shared" si="12"/>
        <v>5467386.4876622232</v>
      </c>
      <c r="H70" s="112"/>
      <c r="I70" s="108"/>
      <c r="J70" s="113"/>
      <c r="K70" s="108">
        <f t="shared" si="4"/>
        <v>65</v>
      </c>
      <c r="L70" s="117">
        <f t="shared" si="5"/>
        <v>-82981.98918024663</v>
      </c>
      <c r="M70" s="117">
        <f t="shared" si="6"/>
        <v>-11356.460431778265</v>
      </c>
      <c r="N70" s="117">
        <f t="shared" si="7"/>
        <v>-71625.528748468365</v>
      </c>
      <c r="O70" s="118">
        <f t="shared" si="13"/>
        <v>9321979.1707872599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-117776.84495074765</v>
      </c>
      <c r="E71" s="117">
        <f t="shared" si="10"/>
        <v>-83605.67940285879</v>
      </c>
      <c r="F71" s="117">
        <f t="shared" si="11"/>
        <v>-34171.165547888857</v>
      </c>
      <c r="G71" s="118">
        <f t="shared" si="12"/>
        <v>5383780.8082593642</v>
      </c>
      <c r="H71" s="112"/>
      <c r="I71" s="108"/>
      <c r="J71" s="113"/>
      <c r="K71" s="108">
        <f t="shared" si="4"/>
        <v>66</v>
      </c>
      <c r="L71" s="117">
        <f t="shared" si="5"/>
        <v>-82981.98918024663</v>
      </c>
      <c r="M71" s="117">
        <f t="shared" si="6"/>
        <v>-11433.021902522503</v>
      </c>
      <c r="N71" s="117">
        <f t="shared" si="7"/>
        <v>-71548.967277724121</v>
      </c>
      <c r="O71" s="118">
        <f t="shared" si="13"/>
        <v>9310546.1488847379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-117776.84495074765</v>
      </c>
      <c r="E72" s="117">
        <f t="shared" si="10"/>
        <v>-84128.214899126673</v>
      </c>
      <c r="F72" s="117">
        <f t="shared" si="11"/>
        <v>-33648.630051620974</v>
      </c>
      <c r="G72" s="118">
        <f t="shared" si="12"/>
        <v>5299652.5933602378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-82981.98918024663</v>
      </c>
      <c r="M72" s="117">
        <f t="shared" ref="M72:M135" si="18">PPMT($J$3/12,K72,$J$2,$J$1)</f>
        <v>-11510.09952518201</v>
      </c>
      <c r="N72" s="117">
        <f t="shared" ref="N72:N135" si="19">SUM(L72-M72)</f>
        <v>-71471.889655064617</v>
      </c>
      <c r="O72" s="118">
        <f t="shared" si="13"/>
        <v>9299036.0493595563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-117776.84495074765</v>
      </c>
      <c r="E73" s="117">
        <f t="shared" si="10"/>
        <v>-84654.016242246202</v>
      </c>
      <c r="F73" s="117">
        <f t="shared" si="11"/>
        <v>-33122.828708501445</v>
      </c>
      <c r="G73" s="118">
        <f t="shared" si="12"/>
        <v>5214998.5771179916</v>
      </c>
      <c r="H73" s="112"/>
      <c r="I73" s="108"/>
      <c r="J73" s="113"/>
      <c r="K73" s="108">
        <f t="shared" si="16"/>
        <v>68</v>
      </c>
      <c r="L73" s="117">
        <f t="shared" si="17"/>
        <v>-82981.98918024663</v>
      </c>
      <c r="M73" s="117">
        <f t="shared" si="18"/>
        <v>-11587.696779480942</v>
      </c>
      <c r="N73" s="117">
        <f t="shared" si="19"/>
        <v>-71394.292400765684</v>
      </c>
      <c r="O73" s="118">
        <f t="shared" si="13"/>
        <v>9287448.3525800761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-117776.84495074765</v>
      </c>
      <c r="E74" s="117">
        <f t="shared" si="10"/>
        <v>-85183.10384376024</v>
      </c>
      <c r="F74" s="117">
        <f t="shared" si="11"/>
        <v>-32593.741106987407</v>
      </c>
      <c r="G74" s="118">
        <f t="shared" si="12"/>
        <v>5129815.473274231</v>
      </c>
      <c r="H74" s="112"/>
      <c r="I74" s="108"/>
      <c r="J74" s="113"/>
      <c r="K74" s="108">
        <f t="shared" si="16"/>
        <v>69</v>
      </c>
      <c r="L74" s="117">
        <f t="shared" si="17"/>
        <v>-82981.98918024663</v>
      </c>
      <c r="M74" s="117">
        <f t="shared" si="18"/>
        <v>-11665.817168602611</v>
      </c>
      <c r="N74" s="117">
        <f t="shared" si="19"/>
        <v>-71316.172011644026</v>
      </c>
      <c r="O74" s="118">
        <f t="shared" si="13"/>
        <v>9275782.5354114734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-117776.84495074765</v>
      </c>
      <c r="E75" s="117">
        <f t="shared" si="10"/>
        <v>-85715.498242783739</v>
      </c>
      <c r="F75" s="117">
        <f t="shared" si="11"/>
        <v>-32061.346707963909</v>
      </c>
      <c r="G75" s="118">
        <f t="shared" si="12"/>
        <v>5044099.9750314476</v>
      </c>
      <c r="H75" s="112"/>
      <c r="I75" s="108"/>
      <c r="J75" s="113"/>
      <c r="K75" s="108">
        <f t="shared" si="16"/>
        <v>70</v>
      </c>
      <c r="L75" s="117">
        <f t="shared" si="17"/>
        <v>-82981.98918024663</v>
      </c>
      <c r="M75" s="117">
        <f t="shared" si="18"/>
        <v>-11744.464219347608</v>
      </c>
      <c r="N75" s="117">
        <f t="shared" si="19"/>
        <v>-71237.524960899027</v>
      </c>
      <c r="O75" s="118">
        <f t="shared" si="13"/>
        <v>9264038.0711921249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-117776.84495074765</v>
      </c>
      <c r="E76" s="117">
        <f t="shared" si="10"/>
        <v>-86251.220106801135</v>
      </c>
      <c r="F76" s="117">
        <f t="shared" si="11"/>
        <v>-31525.624843946513</v>
      </c>
      <c r="G76" s="118">
        <f t="shared" si="12"/>
        <v>4957848.7549246466</v>
      </c>
      <c r="H76" s="112"/>
      <c r="I76" s="108"/>
      <c r="J76" s="113"/>
      <c r="K76" s="108">
        <f t="shared" si="16"/>
        <v>71</v>
      </c>
      <c r="L76" s="117">
        <f t="shared" si="17"/>
        <v>-82981.98918024663</v>
      </c>
      <c r="M76" s="117">
        <f t="shared" si="18"/>
        <v>-11823.641482293044</v>
      </c>
      <c r="N76" s="117">
        <f t="shared" si="19"/>
        <v>-71158.347697953592</v>
      </c>
      <c r="O76" s="118">
        <f t="shared" si="13"/>
        <v>9252214.4297098313</v>
      </c>
    </row>
    <row r="77" spans="1:15" x14ac:dyDescent="0.2">
      <c r="A77" s="108"/>
      <c r="B77" s="113">
        <f>SUM(D66:D77)</f>
        <v>-1413322.1394089719</v>
      </c>
      <c r="C77" s="108">
        <f t="shared" si="14"/>
        <v>72</v>
      </c>
      <c r="D77" s="117">
        <f t="shared" si="15"/>
        <v>-117776.84495074765</v>
      </c>
      <c r="E77" s="117">
        <f t="shared" si="10"/>
        <v>-86790.290232468658</v>
      </c>
      <c r="F77" s="117">
        <f t="shared" si="11"/>
        <v>-30986.554718278989</v>
      </c>
      <c r="G77" s="118">
        <f t="shared" si="12"/>
        <v>4871058.4646921782</v>
      </c>
      <c r="H77" s="112"/>
      <c r="I77" s="108"/>
      <c r="J77" s="113">
        <f>SUM(L66:L77)</f>
        <v>-995783.87016295933</v>
      </c>
      <c r="K77" s="108">
        <f t="shared" si="16"/>
        <v>72</v>
      </c>
      <c r="L77" s="117">
        <f t="shared" si="17"/>
        <v>-82981.98918024663</v>
      </c>
      <c r="M77" s="117">
        <f t="shared" si="18"/>
        <v>-11903.352531952834</v>
      </c>
      <c r="N77" s="117">
        <f t="shared" si="19"/>
        <v>-71078.636648293788</v>
      </c>
      <c r="O77" s="118">
        <f t="shared" si="13"/>
        <v>9240311.0771778785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-117776.84495074765</v>
      </c>
      <c r="E78" s="117">
        <f t="shared" si="10"/>
        <v>-87332.729546421571</v>
      </c>
      <c r="F78" s="117">
        <f t="shared" si="11"/>
        <v>-30444.115404326076</v>
      </c>
      <c r="G78" s="118">
        <f t="shared" si="12"/>
        <v>4783725.735145757</v>
      </c>
      <c r="H78" s="112"/>
      <c r="I78" s="108"/>
      <c r="J78" s="113"/>
      <c r="K78" s="108">
        <f t="shared" si="16"/>
        <v>73</v>
      </c>
      <c r="L78" s="117">
        <f t="shared" si="17"/>
        <v>-82981.98918024663</v>
      </c>
      <c r="M78" s="117">
        <f t="shared" si="18"/>
        <v>-11983.600966939086</v>
      </c>
      <c r="N78" s="117">
        <f t="shared" si="19"/>
        <v>-70998.388213307539</v>
      </c>
      <c r="O78" s="118">
        <f t="shared" si="13"/>
        <v>9228327.4762109388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-117776.84495074765</v>
      </c>
      <c r="E79" s="117">
        <f t="shared" si="10"/>
        <v>-87878.559106086715</v>
      </c>
      <c r="F79" s="117">
        <f t="shared" si="11"/>
        <v>-29898.285844660932</v>
      </c>
      <c r="G79" s="118">
        <f t="shared" si="12"/>
        <v>4695847.1760396706</v>
      </c>
      <c r="H79" s="112"/>
      <c r="I79" s="108"/>
      <c r="J79" s="113"/>
      <c r="K79" s="108">
        <f t="shared" si="16"/>
        <v>74</v>
      </c>
      <c r="L79" s="117">
        <f t="shared" si="17"/>
        <v>-82981.98918024663</v>
      </c>
      <c r="M79" s="117">
        <f t="shared" si="18"/>
        <v>-12064.39041012453</v>
      </c>
      <c r="N79" s="117">
        <f t="shared" si="19"/>
        <v>-70917.598770122102</v>
      </c>
      <c r="O79" s="118">
        <f t="shared" si="13"/>
        <v>9216263.0858008135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-117776.84495074765</v>
      </c>
      <c r="E80" s="117">
        <f t="shared" si="10"/>
        <v>-88427.80010049975</v>
      </c>
      <c r="F80" s="117">
        <f t="shared" si="11"/>
        <v>-29349.044850247898</v>
      </c>
      <c r="G80" s="118">
        <f t="shared" si="12"/>
        <v>4607419.3759391708</v>
      </c>
      <c r="H80" s="112"/>
      <c r="I80" s="108"/>
      <c r="J80" s="113"/>
      <c r="K80" s="108">
        <f t="shared" si="16"/>
        <v>75</v>
      </c>
      <c r="L80" s="117">
        <f t="shared" si="17"/>
        <v>-82981.98918024663</v>
      </c>
      <c r="M80" s="117">
        <f t="shared" si="18"/>
        <v>-12145.724508806121</v>
      </c>
      <c r="N80" s="117">
        <f t="shared" si="19"/>
        <v>-70836.264671440513</v>
      </c>
      <c r="O80" s="118">
        <f t="shared" si="13"/>
        <v>9204117.3612920083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-117776.84495074765</v>
      </c>
      <c r="E81" s="117">
        <f t="shared" si="10"/>
        <v>-88980.473851127885</v>
      </c>
      <c r="F81" s="117">
        <f t="shared" si="11"/>
        <v>-28796.371099619762</v>
      </c>
      <c r="G81" s="118">
        <f t="shared" si="12"/>
        <v>4518438.9020880433</v>
      </c>
      <c r="H81" s="112"/>
      <c r="I81" s="108"/>
      <c r="J81" s="113"/>
      <c r="K81" s="108">
        <f t="shared" si="16"/>
        <v>76</v>
      </c>
      <c r="L81" s="117">
        <f t="shared" si="17"/>
        <v>-82981.98918024663</v>
      </c>
      <c r="M81" s="117">
        <f t="shared" si="18"/>
        <v>-12227.606934869658</v>
      </c>
      <c r="N81" s="117">
        <f t="shared" si="19"/>
        <v>-70754.382245376968</v>
      </c>
      <c r="O81" s="118">
        <f t="shared" si="13"/>
        <v>9191889.7543571386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-117776.84495074765</v>
      </c>
      <c r="E82" s="117">
        <f t="shared" si="10"/>
        <v>-89536.601812697423</v>
      </c>
      <c r="F82" s="117">
        <f t="shared" si="11"/>
        <v>-28240.243138050224</v>
      </c>
      <c r="G82" s="118">
        <f t="shared" si="12"/>
        <v>4428902.3002753463</v>
      </c>
      <c r="H82" s="112"/>
      <c r="I82" s="108"/>
      <c r="J82" s="113"/>
      <c r="K82" s="108">
        <f t="shared" si="16"/>
        <v>77</v>
      </c>
      <c r="L82" s="117">
        <f t="shared" si="17"/>
        <v>-82981.98918024663</v>
      </c>
      <c r="M82" s="117">
        <f t="shared" si="18"/>
        <v>-12310.041384955568</v>
      </c>
      <c r="N82" s="117">
        <f t="shared" si="19"/>
        <v>-70671.947795291067</v>
      </c>
      <c r="O82" s="118">
        <f t="shared" si="13"/>
        <v>9179579.7129721828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-117776.84495074765</v>
      </c>
      <c r="E83" s="117">
        <f t="shared" si="10"/>
        <v>-90096.205574026782</v>
      </c>
      <c r="F83" s="117">
        <f t="shared" si="11"/>
        <v>-27680.639376720865</v>
      </c>
      <c r="G83" s="118">
        <f t="shared" si="12"/>
        <v>4338806.0947013199</v>
      </c>
      <c r="H83" s="112"/>
      <c r="I83" s="108"/>
      <c r="J83" s="113"/>
      <c r="K83" s="108">
        <f t="shared" si="16"/>
        <v>78</v>
      </c>
      <c r="L83" s="117">
        <f t="shared" si="17"/>
        <v>-82981.98918024663</v>
      </c>
      <c r="M83" s="117">
        <f t="shared" si="18"/>
        <v>-12393.03158062581</v>
      </c>
      <c r="N83" s="117">
        <f t="shared" si="19"/>
        <v>-70588.957599620815</v>
      </c>
      <c r="O83" s="118">
        <f t="shared" si="13"/>
        <v>9167186.6813915577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-117776.84495074765</v>
      </c>
      <c r="E84" s="117">
        <f t="shared" si="10"/>
        <v>-90659.306858864453</v>
      </c>
      <c r="F84" s="117">
        <f t="shared" si="11"/>
        <v>-27117.538091883194</v>
      </c>
      <c r="G84" s="118">
        <f t="shared" si="12"/>
        <v>4248146.7878424553</v>
      </c>
      <c r="H84" s="112"/>
      <c r="I84" s="108"/>
      <c r="J84" s="113"/>
      <c r="K84" s="108">
        <f t="shared" si="16"/>
        <v>79</v>
      </c>
      <c r="L84" s="117">
        <f t="shared" si="17"/>
        <v>-82981.98918024663</v>
      </c>
      <c r="M84" s="117">
        <f t="shared" si="18"/>
        <v>-12476.581268531863</v>
      </c>
      <c r="N84" s="117">
        <f t="shared" si="19"/>
        <v>-70505.407911714763</v>
      </c>
      <c r="O84" s="118">
        <f t="shared" si="13"/>
        <v>9154710.1001230255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-117776.84495074765</v>
      </c>
      <c r="E85" s="117">
        <f t="shared" si="10"/>
        <v>-91225.927526732368</v>
      </c>
      <c r="F85" s="117">
        <f t="shared" si="11"/>
        <v>-26550.917424015279</v>
      </c>
      <c r="G85" s="118">
        <f t="shared" si="12"/>
        <v>4156920.8603157229</v>
      </c>
      <c r="H85" s="112"/>
      <c r="I85" s="108"/>
      <c r="J85" s="113"/>
      <c r="K85" s="108">
        <f t="shared" si="16"/>
        <v>80</v>
      </c>
      <c r="L85" s="117">
        <f t="shared" si="17"/>
        <v>-82981.98918024663</v>
      </c>
      <c r="M85" s="117">
        <f t="shared" si="18"/>
        <v>-12560.694220583882</v>
      </c>
      <c r="N85" s="117">
        <f t="shared" si="19"/>
        <v>-70421.294959662744</v>
      </c>
      <c r="O85" s="118">
        <f t="shared" si="13"/>
        <v>9142149.4059024416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-117776.84495074765</v>
      </c>
      <c r="E86" s="117">
        <f t="shared" si="10"/>
        <v>-91796.089573774429</v>
      </c>
      <c r="F86" s="117">
        <f t="shared" si="11"/>
        <v>-25980.755376973219</v>
      </c>
      <c r="G86" s="118">
        <f t="shared" si="12"/>
        <v>4065124.7707419484</v>
      </c>
      <c r="H86" s="112"/>
      <c r="I86" s="108"/>
      <c r="J86" s="113"/>
      <c r="K86" s="108">
        <f t="shared" si="16"/>
        <v>81</v>
      </c>
      <c r="L86" s="117">
        <f t="shared" si="17"/>
        <v>-82981.98918024663</v>
      </c>
      <c r="M86" s="117">
        <f t="shared" si="18"/>
        <v>-12645.374234120985</v>
      </c>
      <c r="N86" s="117">
        <f t="shared" si="19"/>
        <v>-70336.614946125643</v>
      </c>
      <c r="O86" s="118">
        <f t="shared" si="13"/>
        <v>9129504.0316683203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-117776.84495074765</v>
      </c>
      <c r="E87" s="117">
        <f t="shared" si="10"/>
        <v>-92369.815133610522</v>
      </c>
      <c r="F87" s="117">
        <f t="shared" si="11"/>
        <v>-25407.029817137125</v>
      </c>
      <c r="G87" s="118">
        <f t="shared" si="12"/>
        <v>3972754.9556083377</v>
      </c>
      <c r="H87" s="112"/>
      <c r="I87" s="108"/>
      <c r="J87" s="113"/>
      <c r="K87" s="108">
        <f t="shared" si="16"/>
        <v>82</v>
      </c>
      <c r="L87" s="117">
        <f t="shared" si="17"/>
        <v>-82981.98918024663</v>
      </c>
      <c r="M87" s="117">
        <f t="shared" si="18"/>
        <v>-12730.625132082685</v>
      </c>
      <c r="N87" s="117">
        <f t="shared" si="19"/>
        <v>-70251.364048163945</v>
      </c>
      <c r="O87" s="118">
        <f t="shared" si="13"/>
        <v>9116773.4065362383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-117776.84495074765</v>
      </c>
      <c r="E88" s="117">
        <f t="shared" si="10"/>
        <v>-92947.126478195598</v>
      </c>
      <c r="F88" s="117">
        <f t="shared" si="11"/>
        <v>-24829.718472552049</v>
      </c>
      <c r="G88" s="118">
        <f t="shared" si="12"/>
        <v>3879807.829130142</v>
      </c>
      <c r="H88" s="112"/>
      <c r="I88" s="108"/>
      <c r="J88" s="113"/>
      <c r="K88" s="108">
        <f t="shared" si="16"/>
        <v>83</v>
      </c>
      <c r="L88" s="117">
        <f t="shared" si="17"/>
        <v>-82981.98918024663</v>
      </c>
      <c r="M88" s="117">
        <f t="shared" si="18"/>
        <v>-12816.450763181472</v>
      </c>
      <c r="N88" s="117">
        <f t="shared" si="19"/>
        <v>-70165.538417065152</v>
      </c>
      <c r="O88" s="118">
        <f t="shared" si="13"/>
        <v>9103956.9557730574</v>
      </c>
    </row>
    <row r="89" spans="1:15" x14ac:dyDescent="0.2">
      <c r="A89" s="108"/>
      <c r="B89" s="113">
        <f>SUM(D78:D89)</f>
        <v>-1413322.1394089719</v>
      </c>
      <c r="C89" s="108">
        <f t="shared" si="14"/>
        <v>84</v>
      </c>
      <c r="D89" s="117">
        <f t="shared" si="15"/>
        <v>-117776.84495074765</v>
      </c>
      <c r="E89" s="117">
        <f t="shared" si="10"/>
        <v>-93528.046018684312</v>
      </c>
      <c r="F89" s="117">
        <f t="shared" si="11"/>
        <v>-24248.798932063335</v>
      </c>
      <c r="G89" s="118">
        <f t="shared" si="12"/>
        <v>3786279.7831114577</v>
      </c>
      <c r="H89" s="112"/>
      <c r="I89" s="108"/>
      <c r="J89" s="113">
        <f>SUM(L78:L89)</f>
        <v>-995783.87016295933</v>
      </c>
      <c r="K89" s="108">
        <f t="shared" si="16"/>
        <v>84</v>
      </c>
      <c r="L89" s="117">
        <f t="shared" si="17"/>
        <v>-82981.98918024663</v>
      </c>
      <c r="M89" s="117">
        <f t="shared" si="18"/>
        <v>-12902.855002076589</v>
      </c>
      <c r="N89" s="117">
        <f t="shared" si="19"/>
        <v>-70079.134178170047</v>
      </c>
      <c r="O89" s="118">
        <f t="shared" si="13"/>
        <v>9091054.1007709801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-117776.84495074765</v>
      </c>
      <c r="E90" s="117">
        <f t="shared" si="10"/>
        <v>-94112.5963063011</v>
      </c>
      <c r="F90" s="117">
        <f t="shared" si="11"/>
        <v>-23664.248644446547</v>
      </c>
      <c r="G90" s="118">
        <f t="shared" si="12"/>
        <v>3692167.1868051565</v>
      </c>
      <c r="H90" s="112"/>
      <c r="I90" s="108"/>
      <c r="J90" s="113"/>
      <c r="K90" s="108">
        <f t="shared" si="16"/>
        <v>85</v>
      </c>
      <c r="L90" s="117">
        <f t="shared" si="17"/>
        <v>-82981.98918024663</v>
      </c>
      <c r="M90" s="117">
        <f t="shared" si="18"/>
        <v>-12989.841749548925</v>
      </c>
      <c r="N90" s="117">
        <f t="shared" si="19"/>
        <v>-69992.147430697703</v>
      </c>
      <c r="O90" s="118">
        <f t="shared" si="13"/>
        <v>9078064.2590214312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-117776.84495074765</v>
      </c>
      <c r="E91" s="117">
        <f t="shared" si="10"/>
        <v>-94700.800033215477</v>
      </c>
      <c r="F91" s="117">
        <f t="shared" si="11"/>
        <v>-23076.04491753217</v>
      </c>
      <c r="G91" s="118">
        <f t="shared" si="12"/>
        <v>3597466.3867719411</v>
      </c>
      <c r="H91" s="112"/>
      <c r="I91" s="108"/>
      <c r="J91" s="113"/>
      <c r="K91" s="108">
        <f t="shared" si="16"/>
        <v>86</v>
      </c>
      <c r="L91" s="117">
        <f t="shared" si="17"/>
        <v>-82981.98918024663</v>
      </c>
      <c r="M91" s="117">
        <f t="shared" si="18"/>
        <v>-13077.414932677131</v>
      </c>
      <c r="N91" s="117">
        <f t="shared" si="19"/>
        <v>-69904.574247569501</v>
      </c>
      <c r="O91" s="118">
        <f t="shared" si="13"/>
        <v>9064986.8440887537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-117776.84495074765</v>
      </c>
      <c r="E92" s="117">
        <f t="shared" si="10"/>
        <v>-95292.680033423065</v>
      </c>
      <c r="F92" s="117">
        <f t="shared" si="11"/>
        <v>-22484.164917324582</v>
      </c>
      <c r="G92" s="118">
        <f t="shared" si="12"/>
        <v>3502173.7067385181</v>
      </c>
      <c r="H92" s="112"/>
      <c r="I92" s="108"/>
      <c r="J92" s="113"/>
      <c r="K92" s="108">
        <f t="shared" si="16"/>
        <v>87</v>
      </c>
      <c r="L92" s="117">
        <f t="shared" si="17"/>
        <v>-82981.98918024663</v>
      </c>
      <c r="M92" s="117">
        <f t="shared" si="18"/>
        <v>-13165.57850501493</v>
      </c>
      <c r="N92" s="117">
        <f t="shared" si="19"/>
        <v>-69816.410675231702</v>
      </c>
      <c r="O92" s="118">
        <f t="shared" si="13"/>
        <v>9051821.2655837387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-117776.84495074765</v>
      </c>
      <c r="E93" s="117">
        <f t="shared" si="10"/>
        <v>-95888.259283631967</v>
      </c>
      <c r="F93" s="117">
        <f t="shared" si="11"/>
        <v>-21888.58566711568</v>
      </c>
      <c r="G93" s="118">
        <f t="shared" si="12"/>
        <v>3406285.447454886</v>
      </c>
      <c r="H93" s="112"/>
      <c r="I93" s="108"/>
      <c r="J93" s="113"/>
      <c r="K93" s="108">
        <f t="shared" si="16"/>
        <v>88</v>
      </c>
      <c r="L93" s="117">
        <f t="shared" si="17"/>
        <v>-82981.98918024663</v>
      </c>
      <c r="M93" s="117">
        <f t="shared" si="18"/>
        <v>-13254.336446769574</v>
      </c>
      <c r="N93" s="117">
        <f t="shared" si="19"/>
        <v>-69727.652733477051</v>
      </c>
      <c r="O93" s="118">
        <f t="shared" si="13"/>
        <v>9038566.9291369691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-117776.84495074765</v>
      </c>
      <c r="E94" s="117">
        <f t="shared" si="10"/>
        <v>-96487.560904154656</v>
      </c>
      <c r="F94" s="117">
        <f t="shared" si="11"/>
        <v>-21289.284046592991</v>
      </c>
      <c r="G94" s="118">
        <f t="shared" si="12"/>
        <v>3309797.8865507315</v>
      </c>
      <c r="H94" s="112"/>
      <c r="I94" s="108"/>
      <c r="J94" s="113"/>
      <c r="K94" s="108">
        <f t="shared" si="16"/>
        <v>89</v>
      </c>
      <c r="L94" s="117">
        <f t="shared" si="17"/>
        <v>-82981.98918024663</v>
      </c>
      <c r="M94" s="117">
        <f t="shared" si="18"/>
        <v>-13343.692764981542</v>
      </c>
      <c r="N94" s="117">
        <f t="shared" si="19"/>
        <v>-69638.296415265082</v>
      </c>
      <c r="O94" s="118">
        <f t="shared" si="13"/>
        <v>9025223.2363719884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-117776.84495074765</v>
      </c>
      <c r="E95" s="117">
        <f t="shared" si="10"/>
        <v>-97090.608159805633</v>
      </c>
      <c r="F95" s="117">
        <f t="shared" si="11"/>
        <v>-20686.236790942014</v>
      </c>
      <c r="G95" s="118">
        <f t="shared" si="12"/>
        <v>3212707.2783909258</v>
      </c>
      <c r="H95" s="112"/>
      <c r="I95" s="108"/>
      <c r="J95" s="113"/>
      <c r="K95" s="108">
        <f t="shared" si="16"/>
        <v>90</v>
      </c>
      <c r="L95" s="117">
        <f t="shared" si="17"/>
        <v>-82981.98918024663</v>
      </c>
      <c r="M95" s="117">
        <f t="shared" si="18"/>
        <v>-13433.651493705464</v>
      </c>
      <c r="N95" s="117">
        <f t="shared" si="19"/>
        <v>-69548.33768654117</v>
      </c>
      <c r="O95" s="118">
        <f t="shared" si="13"/>
        <v>9011789.5848782826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-117776.84495074765</v>
      </c>
      <c r="E96" s="117">
        <f t="shared" si="10"/>
        <v>-97697.42446080441</v>
      </c>
      <c r="F96" s="117">
        <f t="shared" si="11"/>
        <v>-20079.420489943237</v>
      </c>
      <c r="G96" s="118">
        <f t="shared" si="12"/>
        <v>3115009.8539301213</v>
      </c>
      <c r="H96" s="112"/>
      <c r="I96" s="108"/>
      <c r="J96" s="113"/>
      <c r="K96" s="108">
        <f t="shared" si="16"/>
        <v>91</v>
      </c>
      <c r="L96" s="117">
        <f t="shared" si="17"/>
        <v>-82981.98918024663</v>
      </c>
      <c r="M96" s="117">
        <f t="shared" si="18"/>
        <v>-13524.216694192195</v>
      </c>
      <c r="N96" s="117">
        <f t="shared" si="19"/>
        <v>-69457.77248605444</v>
      </c>
      <c r="O96" s="118">
        <f t="shared" si="13"/>
        <v>8998265.3681840897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-117776.84495074765</v>
      </c>
      <c r="E97" s="117">
        <f t="shared" si="10"/>
        <v>-98308.033363684444</v>
      </c>
      <c r="F97" s="117">
        <f t="shared" si="11"/>
        <v>-19468.811587063203</v>
      </c>
      <c r="G97" s="118">
        <f t="shared" si="12"/>
        <v>3016701.8205664367</v>
      </c>
      <c r="H97" s="112"/>
      <c r="I97" s="108"/>
      <c r="J97" s="113"/>
      <c r="K97" s="108">
        <f t="shared" si="16"/>
        <v>92</v>
      </c>
      <c r="L97" s="117">
        <f t="shared" si="17"/>
        <v>-82981.98918024663</v>
      </c>
      <c r="M97" s="117">
        <f t="shared" si="18"/>
        <v>-13615.392455072204</v>
      </c>
      <c r="N97" s="117">
        <f t="shared" si="19"/>
        <v>-69366.59672517443</v>
      </c>
      <c r="O97" s="118">
        <f t="shared" si="13"/>
        <v>8984649.9757290166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-117776.84495074765</v>
      </c>
      <c r="E98" s="117">
        <f t="shared" si="10"/>
        <v>-98922.45857220747</v>
      </c>
      <c r="F98" s="117">
        <f t="shared" si="11"/>
        <v>-18854.386378540177</v>
      </c>
      <c r="G98" s="118">
        <f t="shared" si="12"/>
        <v>2917779.3619942293</v>
      </c>
      <c r="H98" s="112"/>
      <c r="I98" s="108"/>
      <c r="J98" s="113"/>
      <c r="K98" s="108">
        <f t="shared" si="16"/>
        <v>93</v>
      </c>
      <c r="L98" s="117">
        <f t="shared" si="17"/>
        <v>-82981.98918024663</v>
      </c>
      <c r="M98" s="117">
        <f t="shared" si="18"/>
        <v>-13707.182892540151</v>
      </c>
      <c r="N98" s="117">
        <f t="shared" si="19"/>
        <v>-69274.80628770648</v>
      </c>
      <c r="O98" s="118">
        <f t="shared" si="13"/>
        <v>8970942.7928364761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-117776.84495074765</v>
      </c>
      <c r="E99" s="117">
        <f t="shared" si="10"/>
        <v>-99540.723938283772</v>
      </c>
      <c r="F99" s="117">
        <f t="shared" si="11"/>
        <v>-18236.121012463875</v>
      </c>
      <c r="G99" s="118">
        <f t="shared" si="12"/>
        <v>2818238.6380559453</v>
      </c>
      <c r="H99" s="112"/>
      <c r="I99" s="108"/>
      <c r="J99" s="113"/>
      <c r="K99" s="108">
        <f t="shared" si="16"/>
        <v>94</v>
      </c>
      <c r="L99" s="117">
        <f t="shared" si="17"/>
        <v>-82981.98918024663</v>
      </c>
      <c r="M99" s="117">
        <f t="shared" si="18"/>
        <v>-13799.592150540693</v>
      </c>
      <c r="N99" s="117">
        <f t="shared" si="19"/>
        <v>-69182.397029705942</v>
      </c>
      <c r="O99" s="118">
        <f t="shared" si="13"/>
        <v>8957143.2006859351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-117776.84495074765</v>
      </c>
      <c r="E100" s="117">
        <f t="shared" si="10"/>
        <v>-100162.85346289804</v>
      </c>
      <c r="F100" s="117">
        <f t="shared" si="11"/>
        <v>-17613.991487849606</v>
      </c>
      <c r="G100" s="118">
        <f t="shared" si="12"/>
        <v>2718075.7845930471</v>
      </c>
      <c r="H100" s="112"/>
      <c r="I100" s="108"/>
      <c r="J100" s="113"/>
      <c r="K100" s="108">
        <f t="shared" si="16"/>
        <v>95</v>
      </c>
      <c r="L100" s="117">
        <f t="shared" si="17"/>
        <v>-82981.98918024663</v>
      </c>
      <c r="M100" s="117">
        <f t="shared" si="18"/>
        <v>-13892.624400955585</v>
      </c>
      <c r="N100" s="117">
        <f t="shared" si="19"/>
        <v>-69089.364779291049</v>
      </c>
      <c r="O100" s="118">
        <f t="shared" si="13"/>
        <v>8943250.5762849804</v>
      </c>
    </row>
    <row r="101" spans="1:15" x14ac:dyDescent="0.2">
      <c r="A101" s="108"/>
      <c r="B101" s="113">
        <f>SUM(D90:D101)</f>
        <v>-1413322.1394089719</v>
      </c>
      <c r="C101" s="108">
        <f t="shared" si="14"/>
        <v>96</v>
      </c>
      <c r="D101" s="117">
        <f t="shared" si="15"/>
        <v>-117776.84495074765</v>
      </c>
      <c r="E101" s="117">
        <f t="shared" si="10"/>
        <v>-100788.87129704116</v>
      </c>
      <c r="F101" s="117">
        <f t="shared" si="11"/>
        <v>-16987.973653706489</v>
      </c>
      <c r="G101" s="118">
        <f t="shared" si="12"/>
        <v>2617286.9132960062</v>
      </c>
      <c r="H101" s="112"/>
      <c r="I101" s="108"/>
      <c r="J101" s="113">
        <f>SUM(L90:L101)</f>
        <v>-995783.87016295933</v>
      </c>
      <c r="K101" s="108">
        <f t="shared" si="16"/>
        <v>96</v>
      </c>
      <c r="L101" s="117">
        <f t="shared" si="17"/>
        <v>-82981.98918024663</v>
      </c>
      <c r="M101" s="117">
        <f t="shared" si="18"/>
        <v>-13986.283843792029</v>
      </c>
      <c r="N101" s="117">
        <f t="shared" si="19"/>
        <v>-68995.705336454601</v>
      </c>
      <c r="O101" s="118">
        <f t="shared" si="13"/>
        <v>8929264.2924411893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-117776.84495074765</v>
      </c>
      <c r="E102" s="117">
        <f t="shared" si="10"/>
        <v>-101418.80174264764</v>
      </c>
      <c r="F102" s="117">
        <f t="shared" si="11"/>
        <v>-16358.043208100004</v>
      </c>
      <c r="G102" s="118">
        <f t="shared" si="12"/>
        <v>2515868.1115533584</v>
      </c>
      <c r="H102" s="112"/>
      <c r="I102" s="108"/>
      <c r="J102" s="113"/>
      <c r="K102" s="108">
        <f t="shared" si="16"/>
        <v>97</v>
      </c>
      <c r="L102" s="117">
        <f t="shared" si="17"/>
        <v>-82981.98918024663</v>
      </c>
      <c r="M102" s="117">
        <f t="shared" si="18"/>
        <v>-14080.574707372263</v>
      </c>
      <c r="N102" s="117">
        <f t="shared" si="19"/>
        <v>-68901.41447287437</v>
      </c>
      <c r="O102" s="118">
        <f t="shared" si="13"/>
        <v>8915183.7177338172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-117776.84495074765</v>
      </c>
      <c r="E103" s="117">
        <f t="shared" si="10"/>
        <v>-102052.66925353922</v>
      </c>
      <c r="F103" s="117">
        <f t="shared" si="11"/>
        <v>-15724.175697208426</v>
      </c>
      <c r="G103" s="118">
        <f t="shared" si="12"/>
        <v>2413815.4422998191</v>
      </c>
      <c r="H103" s="112"/>
      <c r="I103" s="108"/>
      <c r="J103" s="113"/>
      <c r="K103" s="108">
        <f t="shared" si="16"/>
        <v>98</v>
      </c>
      <c r="L103" s="117">
        <f t="shared" si="17"/>
        <v>-82981.98918024663</v>
      </c>
      <c r="M103" s="117">
        <f t="shared" si="18"/>
        <v>-14175.501248524461</v>
      </c>
      <c r="N103" s="117">
        <f t="shared" si="19"/>
        <v>-68806.487931722164</v>
      </c>
      <c r="O103" s="118">
        <f t="shared" si="13"/>
        <v>8901008.2164852936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-117776.84495074765</v>
      </c>
      <c r="E104" s="117">
        <f t="shared" si="10"/>
        <v>-102690.49843637382</v>
      </c>
      <c r="F104" s="117">
        <f t="shared" si="11"/>
        <v>-15086.346514373829</v>
      </c>
      <c r="G104" s="118">
        <f t="shared" si="12"/>
        <v>2311124.9438634454</v>
      </c>
      <c r="H104" s="112"/>
      <c r="I104" s="108"/>
      <c r="J104" s="113"/>
      <c r="K104" s="108">
        <f t="shared" si="16"/>
        <v>99</v>
      </c>
      <c r="L104" s="117">
        <f t="shared" si="17"/>
        <v>-82981.98918024663</v>
      </c>
      <c r="M104" s="117">
        <f t="shared" si="18"/>
        <v>-14271.06775277493</v>
      </c>
      <c r="N104" s="117">
        <f t="shared" si="19"/>
        <v>-68710.921427471694</v>
      </c>
      <c r="O104" s="118">
        <f t="shared" si="13"/>
        <v>8886737.1487325188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-117776.84495074765</v>
      </c>
      <c r="E105" s="117">
        <f t="shared" si="10"/>
        <v>-103332.31405160116</v>
      </c>
      <c r="F105" s="117">
        <f t="shared" si="11"/>
        <v>-14444.530899146484</v>
      </c>
      <c r="G105" s="118">
        <f t="shared" si="12"/>
        <v>2207792.6298118443</v>
      </c>
      <c r="H105" s="112"/>
      <c r="I105" s="108"/>
      <c r="J105" s="113"/>
      <c r="K105" s="108">
        <f t="shared" si="16"/>
        <v>100</v>
      </c>
      <c r="L105" s="117">
        <f t="shared" si="17"/>
        <v>-82981.98918024663</v>
      </c>
      <c r="M105" s="117">
        <f t="shared" si="18"/>
        <v>-14367.278534541558</v>
      </c>
      <c r="N105" s="117">
        <f t="shared" si="19"/>
        <v>-68614.710645705069</v>
      </c>
      <c r="O105" s="118">
        <f t="shared" si="13"/>
        <v>8872369.8701979779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-117776.84495074765</v>
      </c>
      <c r="E106" s="117">
        <f t="shared" ref="E106:E169" si="20">PPMT($B$3/12,C106,$B$2,$B$1)</f>
        <v>-103978.14101442367</v>
      </c>
      <c r="F106" s="117">
        <f t="shared" ref="F106:F169" si="21">SUM(D106-E106)</f>
        <v>-13798.703936323975</v>
      </c>
      <c r="G106" s="118">
        <f t="shared" ref="G106:G169" si="22">SUM(G105+E106)</f>
        <v>2103814.4887974206</v>
      </c>
      <c r="H106" s="112"/>
      <c r="I106" s="108"/>
      <c r="J106" s="113"/>
      <c r="K106" s="108">
        <f t="shared" si="16"/>
        <v>101</v>
      </c>
      <c r="L106" s="117">
        <f t="shared" si="17"/>
        <v>-82981.98918024663</v>
      </c>
      <c r="M106" s="117">
        <f t="shared" si="18"/>
        <v>-14464.137937328587</v>
      </c>
      <c r="N106" s="117">
        <f t="shared" si="19"/>
        <v>-68517.851242918041</v>
      </c>
      <c r="O106" s="118">
        <f t="shared" ref="O106:O169" si="23">SUM(O105+M106)</f>
        <v>8857905.73226065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-117776.84495074765</v>
      </c>
      <c r="E107" s="117">
        <f t="shared" si="20"/>
        <v>-104628.00439576381</v>
      </c>
      <c r="F107" s="117">
        <f t="shared" si="21"/>
        <v>-13148.840554983835</v>
      </c>
      <c r="G107" s="118">
        <f t="shared" si="22"/>
        <v>1999186.4844016568</v>
      </c>
      <c r="H107" s="112"/>
      <c r="I107" s="108"/>
      <c r="J107" s="113"/>
      <c r="K107" s="108">
        <f t="shared" si="16"/>
        <v>102</v>
      </c>
      <c r="L107" s="117">
        <f t="shared" si="17"/>
        <v>-82981.98918024663</v>
      </c>
      <c r="M107" s="117">
        <f t="shared" si="18"/>
        <v>-14561.650333922746</v>
      </c>
      <c r="N107" s="117">
        <f t="shared" si="19"/>
        <v>-68420.338846323881</v>
      </c>
      <c r="O107" s="118">
        <f t="shared" si="23"/>
        <v>8843344.0819267277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-117776.84495074765</v>
      </c>
      <c r="E108" s="117">
        <f t="shared" si="20"/>
        <v>-105281.92942323735</v>
      </c>
      <c r="F108" s="117">
        <f t="shared" si="21"/>
        <v>-12494.915527510297</v>
      </c>
      <c r="G108" s="118">
        <f t="shared" si="22"/>
        <v>1893904.5549784193</v>
      </c>
      <c r="H108" s="112"/>
      <c r="I108" s="108"/>
      <c r="J108" s="113"/>
      <c r="K108" s="108">
        <f t="shared" si="16"/>
        <v>103</v>
      </c>
      <c r="L108" s="117">
        <f t="shared" si="17"/>
        <v>-82981.98918024663</v>
      </c>
      <c r="M108" s="117">
        <f t="shared" si="18"/>
        <v>-14659.820126590608</v>
      </c>
      <c r="N108" s="117">
        <f t="shared" si="19"/>
        <v>-68322.16905365602</v>
      </c>
      <c r="O108" s="118">
        <f t="shared" si="23"/>
        <v>8828684.2618001364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-117776.84495074765</v>
      </c>
      <c r="E109" s="117">
        <f t="shared" si="20"/>
        <v>-105939.94148213258</v>
      </c>
      <c r="F109" s="117">
        <f t="shared" si="21"/>
        <v>-11836.90346861507</v>
      </c>
      <c r="G109" s="118">
        <f t="shared" si="22"/>
        <v>1787964.6134962868</v>
      </c>
      <c r="H109" s="112"/>
      <c r="I109" s="108"/>
      <c r="J109" s="113"/>
      <c r="K109" s="108">
        <f t="shared" si="16"/>
        <v>104</v>
      </c>
      <c r="L109" s="117">
        <f t="shared" si="17"/>
        <v>-82981.98918024663</v>
      </c>
      <c r="M109" s="117">
        <f t="shared" si="18"/>
        <v>-14758.651747277374</v>
      </c>
      <c r="N109" s="117">
        <f t="shared" si="19"/>
        <v>-68223.33743296926</v>
      </c>
      <c r="O109" s="118">
        <f t="shared" si="23"/>
        <v>8813925.6100528594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-117776.84495074765</v>
      </c>
      <c r="E110" s="117">
        <f t="shared" si="20"/>
        <v>-106602.06611639592</v>
      </c>
      <c r="F110" s="117">
        <f t="shared" si="21"/>
        <v>-11174.778834351731</v>
      </c>
      <c r="G110" s="118">
        <f t="shared" si="22"/>
        <v>1681362.5473798909</v>
      </c>
      <c r="H110" s="112"/>
      <c r="I110" s="108"/>
      <c r="J110" s="113"/>
      <c r="K110" s="108">
        <f t="shared" si="16"/>
        <v>105</v>
      </c>
      <c r="L110" s="117">
        <f t="shared" si="17"/>
        <v>-82981.98918024663</v>
      </c>
      <c r="M110" s="117">
        <f t="shared" si="18"/>
        <v>-14858.149657806935</v>
      </c>
      <c r="N110" s="117">
        <f t="shared" si="19"/>
        <v>-68123.839522439695</v>
      </c>
      <c r="O110" s="118">
        <f t="shared" si="23"/>
        <v>8799067.460395053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-117776.84495074765</v>
      </c>
      <c r="E111" s="117">
        <f t="shared" si="20"/>
        <v>-107268.32902962336</v>
      </c>
      <c r="F111" s="117">
        <f t="shared" si="21"/>
        <v>-10508.515921124286</v>
      </c>
      <c r="G111" s="118">
        <f t="shared" si="22"/>
        <v>1574094.2183502675</v>
      </c>
      <c r="H111" s="112"/>
      <c r="I111" s="108"/>
      <c r="J111" s="113"/>
      <c r="K111" s="108">
        <f t="shared" si="16"/>
        <v>106</v>
      </c>
      <c r="L111" s="117">
        <f t="shared" si="17"/>
        <v>-82981.98918024663</v>
      </c>
      <c r="M111" s="117">
        <f t="shared" si="18"/>
        <v>-14958.318350083318</v>
      </c>
      <c r="N111" s="117">
        <f t="shared" si="19"/>
        <v>-68023.670830163319</v>
      </c>
      <c r="O111" s="118">
        <f t="shared" si="23"/>
        <v>8784109.1420449689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-117776.84495074765</v>
      </c>
      <c r="E112" s="117">
        <f t="shared" si="20"/>
        <v>-107938.75608605854</v>
      </c>
      <c r="F112" s="117">
        <f t="shared" si="21"/>
        <v>-9838.0888646891108</v>
      </c>
      <c r="G112" s="118">
        <f t="shared" si="22"/>
        <v>1466155.4622642091</v>
      </c>
      <c r="H112" s="112"/>
      <c r="I112" s="108"/>
      <c r="J112" s="113"/>
      <c r="K112" s="108">
        <f t="shared" si="16"/>
        <v>107</v>
      </c>
      <c r="L112" s="117">
        <f t="shared" si="17"/>
        <v>-82981.98918024663</v>
      </c>
      <c r="M112" s="117">
        <f t="shared" si="18"/>
        <v>-15059.162346293459</v>
      </c>
      <c r="N112" s="117">
        <f t="shared" si="19"/>
        <v>-67922.826833953179</v>
      </c>
      <c r="O112" s="118">
        <f t="shared" si="23"/>
        <v>8769049.9796986748</v>
      </c>
    </row>
    <row r="113" spans="1:15" x14ac:dyDescent="0.2">
      <c r="A113" s="108"/>
      <c r="B113" s="113">
        <f>SUM(D102:D113)</f>
        <v>-1413322.1394089719</v>
      </c>
      <c r="C113" s="108">
        <f t="shared" si="14"/>
        <v>108</v>
      </c>
      <c r="D113" s="117">
        <f t="shared" si="15"/>
        <v>-117776.84495074765</v>
      </c>
      <c r="E113" s="117">
        <f t="shared" si="20"/>
        <v>-108613.37331159638</v>
      </c>
      <c r="F113" s="117">
        <f t="shared" si="21"/>
        <v>-9163.4716391512629</v>
      </c>
      <c r="G113" s="118">
        <f t="shared" si="22"/>
        <v>1357542.0889526126</v>
      </c>
      <c r="H113" s="112"/>
      <c r="I113" s="108"/>
      <c r="J113" s="113">
        <f>SUM(L102:L113)</f>
        <v>-995783.87016295933</v>
      </c>
      <c r="K113" s="108">
        <f t="shared" si="16"/>
        <v>108</v>
      </c>
      <c r="L113" s="117">
        <f t="shared" si="17"/>
        <v>-82981.98918024663</v>
      </c>
      <c r="M113" s="117">
        <f t="shared" si="18"/>
        <v>-15160.686199111393</v>
      </c>
      <c r="N113" s="117">
        <f t="shared" si="19"/>
        <v>-67821.302981135232</v>
      </c>
      <c r="O113" s="118">
        <f t="shared" si="23"/>
        <v>8753889.2934995629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-117776.84495074765</v>
      </c>
      <c r="E114" s="117">
        <f t="shared" si="20"/>
        <v>-109292.20689479387</v>
      </c>
      <c r="F114" s="117">
        <f t="shared" si="21"/>
        <v>-8484.6380559537793</v>
      </c>
      <c r="G114" s="118">
        <f t="shared" si="22"/>
        <v>1248249.8820578188</v>
      </c>
      <c r="H114" s="112"/>
      <c r="I114" s="108"/>
      <c r="J114" s="113"/>
      <c r="K114" s="108">
        <f t="shared" si="16"/>
        <v>109</v>
      </c>
      <c r="L114" s="117">
        <f t="shared" si="17"/>
        <v>-82981.98918024663</v>
      </c>
      <c r="M114" s="117">
        <f t="shared" si="18"/>
        <v>-15262.894491903735</v>
      </c>
      <c r="N114" s="117">
        <f t="shared" si="19"/>
        <v>-67719.094688342899</v>
      </c>
      <c r="O114" s="118">
        <f t="shared" si="23"/>
        <v>8738626.3990076594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-117776.84495074765</v>
      </c>
      <c r="E115" s="117">
        <f t="shared" si="20"/>
        <v>-109975.28318788632</v>
      </c>
      <c r="F115" s="117">
        <f t="shared" si="21"/>
        <v>-7801.5617628613254</v>
      </c>
      <c r="G115" s="118">
        <f t="shared" si="22"/>
        <v>1138274.5988699326</v>
      </c>
      <c r="H115" s="112"/>
      <c r="I115" s="108"/>
      <c r="J115" s="113"/>
      <c r="K115" s="108">
        <f t="shared" si="16"/>
        <v>110</v>
      </c>
      <c r="L115" s="117">
        <f t="shared" si="17"/>
        <v>-82981.98918024663</v>
      </c>
      <c r="M115" s="117">
        <f t="shared" si="18"/>
        <v>-15365.791838936651</v>
      </c>
      <c r="N115" s="117">
        <f t="shared" si="19"/>
        <v>-67616.197341309977</v>
      </c>
      <c r="O115" s="118">
        <f t="shared" si="23"/>
        <v>8723260.6071687229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-117776.84495074765</v>
      </c>
      <c r="E116" s="117">
        <f t="shared" si="20"/>
        <v>-110662.62870781063</v>
      </c>
      <c r="F116" s="117">
        <f t="shared" si="21"/>
        <v>-7114.2162429370219</v>
      </c>
      <c r="G116" s="118">
        <f t="shared" si="22"/>
        <v>1027611.9701621219</v>
      </c>
      <c r="H116" s="112"/>
      <c r="I116" s="108"/>
      <c r="J116" s="113"/>
      <c r="K116" s="108">
        <f t="shared" si="16"/>
        <v>111</v>
      </c>
      <c r="L116" s="117">
        <f t="shared" si="17"/>
        <v>-82981.98918024663</v>
      </c>
      <c r="M116" s="117">
        <f t="shared" si="18"/>
        <v>-15469.382885584148</v>
      </c>
      <c r="N116" s="117">
        <f t="shared" si="19"/>
        <v>-67512.606294662488</v>
      </c>
      <c r="O116" s="118">
        <f t="shared" si="23"/>
        <v>8707791.2242831383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-117776.84495074765</v>
      </c>
      <c r="E117" s="117">
        <f t="shared" si="20"/>
        <v>-111354.27013723445</v>
      </c>
      <c r="F117" s="117">
        <f t="shared" si="21"/>
        <v>-6422.5748135132017</v>
      </c>
      <c r="G117" s="118">
        <f t="shared" si="22"/>
        <v>916257.70002488745</v>
      </c>
      <c r="H117" s="112"/>
      <c r="I117" s="108"/>
      <c r="J117" s="113"/>
      <c r="K117" s="108">
        <f t="shared" si="16"/>
        <v>112</v>
      </c>
      <c r="L117" s="117">
        <f t="shared" si="17"/>
        <v>-82981.98918024663</v>
      </c>
      <c r="M117" s="117">
        <f t="shared" si="18"/>
        <v>-15573.672308537798</v>
      </c>
      <c r="N117" s="117">
        <f t="shared" si="19"/>
        <v>-67408.316871708827</v>
      </c>
      <c r="O117" s="118">
        <f t="shared" si="23"/>
        <v>8692217.5519746002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-117776.84495074765</v>
      </c>
      <c r="E118" s="117">
        <f t="shared" si="20"/>
        <v>-112050.23432559214</v>
      </c>
      <c r="F118" s="117">
        <f t="shared" si="21"/>
        <v>-5726.6106251555029</v>
      </c>
      <c r="G118" s="118">
        <f t="shared" si="22"/>
        <v>804207.46569929528</v>
      </c>
      <c r="H118" s="112"/>
      <c r="I118" s="108"/>
      <c r="J118" s="113"/>
      <c r="K118" s="108">
        <f t="shared" si="16"/>
        <v>113</v>
      </c>
      <c r="L118" s="117">
        <f t="shared" si="17"/>
        <v>-82981.98918024663</v>
      </c>
      <c r="M118" s="117">
        <f t="shared" si="18"/>
        <v>-15678.664816017852</v>
      </c>
      <c r="N118" s="117">
        <f t="shared" si="19"/>
        <v>-67303.324364228785</v>
      </c>
      <c r="O118" s="118">
        <f t="shared" si="23"/>
        <v>8676538.887158582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-117776.84495074765</v>
      </c>
      <c r="E119" s="117">
        <f t="shared" si="20"/>
        <v>-112750.54829012709</v>
      </c>
      <c r="F119" s="117">
        <f t="shared" si="21"/>
        <v>-5026.2966606205591</v>
      </c>
      <c r="G119" s="118">
        <f t="shared" si="22"/>
        <v>691456.91740916821</v>
      </c>
      <c r="H119" s="112"/>
      <c r="I119" s="108"/>
      <c r="J119" s="113"/>
      <c r="K119" s="108">
        <f t="shared" si="16"/>
        <v>114</v>
      </c>
      <c r="L119" s="117">
        <f t="shared" si="17"/>
        <v>-82981.98918024663</v>
      </c>
      <c r="M119" s="117">
        <f t="shared" si="18"/>
        <v>-15784.365147985842</v>
      </c>
      <c r="N119" s="117">
        <f t="shared" si="19"/>
        <v>-67197.624032260792</v>
      </c>
      <c r="O119" s="118">
        <f t="shared" si="23"/>
        <v>8660754.5220105965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-117776.84495074765</v>
      </c>
      <c r="E120" s="117">
        <f t="shared" si="20"/>
        <v>-113455.2392169404</v>
      </c>
      <c r="F120" s="117">
        <f t="shared" si="21"/>
        <v>-4321.6057338072424</v>
      </c>
      <c r="G120" s="118">
        <f t="shared" si="22"/>
        <v>578001.67819222785</v>
      </c>
      <c r="H120" s="112"/>
      <c r="I120" s="108"/>
      <c r="J120" s="113"/>
      <c r="K120" s="108">
        <f t="shared" si="16"/>
        <v>115</v>
      </c>
      <c r="L120" s="117">
        <f t="shared" si="17"/>
        <v>-82981.98918024663</v>
      </c>
      <c r="M120" s="117">
        <f t="shared" si="18"/>
        <v>-15890.778076358514</v>
      </c>
      <c r="N120" s="117">
        <f t="shared" si="19"/>
        <v>-67091.211103888112</v>
      </c>
      <c r="O120" s="118">
        <f t="shared" si="23"/>
        <v>8644863.7439342383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-117776.84495074765</v>
      </c>
      <c r="E121" s="117">
        <f t="shared" si="20"/>
        <v>-114164.33446204626</v>
      </c>
      <c r="F121" s="117">
        <f t="shared" si="21"/>
        <v>-3612.5104887013877</v>
      </c>
      <c r="G121" s="118">
        <f t="shared" si="22"/>
        <v>463837.34373018157</v>
      </c>
      <c r="H121" s="112"/>
      <c r="I121" s="108"/>
      <c r="J121" s="113"/>
      <c r="K121" s="108">
        <f t="shared" si="16"/>
        <v>116</v>
      </c>
      <c r="L121" s="117">
        <f t="shared" si="17"/>
        <v>-82981.98918024663</v>
      </c>
      <c r="M121" s="117">
        <f t="shared" si="18"/>
        <v>-15997.908405223296</v>
      </c>
      <c r="N121" s="117">
        <f t="shared" si="19"/>
        <v>-66984.080775023336</v>
      </c>
      <c r="O121" s="118">
        <f t="shared" si="23"/>
        <v>8628865.8355290145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-117776.84495074765</v>
      </c>
      <c r="E122" s="117">
        <f t="shared" si="20"/>
        <v>-114877.86155243406</v>
      </c>
      <c r="F122" s="117">
        <f t="shared" si="21"/>
        <v>-2898.9833983135904</v>
      </c>
      <c r="G122" s="118">
        <f t="shared" si="22"/>
        <v>348959.48217774753</v>
      </c>
      <c r="H122" s="112"/>
      <c r="I122" s="108"/>
      <c r="J122" s="113"/>
      <c r="K122" s="108">
        <f t="shared" si="16"/>
        <v>117</v>
      </c>
      <c r="L122" s="117">
        <f t="shared" si="17"/>
        <v>-82981.98918024663</v>
      </c>
      <c r="M122" s="117">
        <f t="shared" si="18"/>
        <v>-16105.760971055175</v>
      </c>
      <c r="N122" s="117">
        <f t="shared" si="19"/>
        <v>-66876.228209191453</v>
      </c>
      <c r="O122" s="118">
        <f t="shared" si="23"/>
        <v>8612760.07455796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-117776.84495074765</v>
      </c>
      <c r="E123" s="117">
        <f t="shared" si="20"/>
        <v>-115595.84818713678</v>
      </c>
      <c r="F123" s="117">
        <f t="shared" si="21"/>
        <v>-2180.9967636108631</v>
      </c>
      <c r="G123" s="118">
        <f t="shared" si="22"/>
        <v>233363.63399061075</v>
      </c>
      <c r="H123" s="112"/>
      <c r="I123" s="108"/>
      <c r="J123" s="113"/>
      <c r="K123" s="108">
        <f t="shared" si="16"/>
        <v>118</v>
      </c>
      <c r="L123" s="117">
        <f t="shared" si="17"/>
        <v>-82981.98918024663</v>
      </c>
      <c r="M123" s="117">
        <f t="shared" si="18"/>
        <v>-16214.340642935042</v>
      </c>
      <c r="N123" s="117">
        <f t="shared" si="19"/>
        <v>-66767.648537311587</v>
      </c>
      <c r="O123" s="118">
        <f t="shared" si="23"/>
        <v>8596545.7339150254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-117776.84495074765</v>
      </c>
      <c r="E124" s="117">
        <f t="shared" si="20"/>
        <v>-116318.32223830637</v>
      </c>
      <c r="F124" s="117">
        <f t="shared" si="21"/>
        <v>-1458.5227124412777</v>
      </c>
      <c r="G124" s="118">
        <f t="shared" si="22"/>
        <v>117045.31175230438</v>
      </c>
      <c r="H124" s="112"/>
      <c r="I124" s="108"/>
      <c r="J124" s="113"/>
      <c r="K124" s="108">
        <f t="shared" si="16"/>
        <v>119</v>
      </c>
      <c r="L124" s="117">
        <f t="shared" si="17"/>
        <v>-82981.98918024663</v>
      </c>
      <c r="M124" s="117">
        <f t="shared" si="18"/>
        <v>-16323.652322769492</v>
      </c>
      <c r="N124" s="117">
        <f t="shared" si="19"/>
        <v>-66658.336857477145</v>
      </c>
      <c r="O124" s="118">
        <f t="shared" si="23"/>
        <v>8580222.0815922562</v>
      </c>
    </row>
    <row r="125" spans="1:15" x14ac:dyDescent="0.2">
      <c r="A125" s="108"/>
      <c r="B125" s="113">
        <f>SUM(D114:D125)</f>
        <v>-1413322.1394089719</v>
      </c>
      <c r="C125" s="108">
        <f t="shared" si="14"/>
        <v>120</v>
      </c>
      <c r="D125" s="117">
        <f t="shared" si="15"/>
        <v>-117776.84495074765</v>
      </c>
      <c r="E125" s="117">
        <f t="shared" si="20"/>
        <v>-117045.31175229579</v>
      </c>
      <c r="F125" s="117">
        <f t="shared" si="21"/>
        <v>-731.53319845185615</v>
      </c>
      <c r="G125" s="118">
        <f t="shared" si="22"/>
        <v>8.5856299847364426E-9</v>
      </c>
      <c r="H125" s="112"/>
      <c r="I125" s="108"/>
      <c r="J125" s="113">
        <f>SUM(L114:L125)</f>
        <v>-995783.87016295933</v>
      </c>
      <c r="K125" s="108">
        <f t="shared" si="16"/>
        <v>120</v>
      </c>
      <c r="L125" s="117">
        <f t="shared" si="17"/>
        <v>-82981.98918024663</v>
      </c>
      <c r="M125" s="117">
        <f t="shared" si="18"/>
        <v>-16433.700945512166</v>
      </c>
      <c r="N125" s="117">
        <f t="shared" si="19"/>
        <v>-66548.288234734471</v>
      </c>
      <c r="O125" s="118">
        <f t="shared" si="23"/>
        <v>8563788.3806467447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-117776.84495074765</v>
      </c>
      <c r="E126" s="117" t="e">
        <f t="shared" si="20"/>
        <v>#NUM!</v>
      </c>
      <c r="F126" s="117" t="e">
        <f t="shared" si="21"/>
        <v>#NUM!</v>
      </c>
      <c r="G126" s="118" t="e">
        <f t="shared" si="22"/>
        <v>#NUM!</v>
      </c>
      <c r="H126" s="112"/>
      <c r="I126" s="108"/>
      <c r="J126" s="113"/>
      <c r="K126" s="108">
        <f t="shared" si="16"/>
        <v>121</v>
      </c>
      <c r="L126" s="117">
        <f t="shared" si="17"/>
        <v>-82981.98918024663</v>
      </c>
      <c r="M126" s="117">
        <f t="shared" si="18"/>
        <v>-16544.491479386492</v>
      </c>
      <c r="N126" s="117">
        <f t="shared" si="19"/>
        <v>-66437.497700860142</v>
      </c>
      <c r="O126" s="118">
        <f t="shared" si="23"/>
        <v>8547243.8891673591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-117776.84495074765</v>
      </c>
      <c r="E127" s="117" t="e">
        <f t="shared" si="20"/>
        <v>#NUM!</v>
      </c>
      <c r="F127" s="117" t="e">
        <f t="shared" si="21"/>
        <v>#NUM!</v>
      </c>
      <c r="G127" s="118" t="e">
        <f t="shared" si="22"/>
        <v>#NUM!</v>
      </c>
      <c r="H127" s="112"/>
      <c r="I127" s="108"/>
      <c r="J127" s="113"/>
      <c r="K127" s="108">
        <f t="shared" si="16"/>
        <v>122</v>
      </c>
      <c r="L127" s="117">
        <f t="shared" si="17"/>
        <v>-82981.98918024663</v>
      </c>
      <c r="M127" s="117">
        <f t="shared" si="18"/>
        <v>-16656.028926110026</v>
      </c>
      <c r="N127" s="117">
        <f t="shared" si="19"/>
        <v>-66325.960254136604</v>
      </c>
      <c r="O127" s="118">
        <f t="shared" si="23"/>
        <v>8530587.8602412492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-117776.84495074765</v>
      </c>
      <c r="E128" s="117" t="e">
        <f t="shared" si="20"/>
        <v>#NUM!</v>
      </c>
      <c r="F128" s="117" t="e">
        <f t="shared" si="21"/>
        <v>#NUM!</v>
      </c>
      <c r="G128" s="118" t="e">
        <f t="shared" si="22"/>
        <v>#NUM!</v>
      </c>
      <c r="H128" s="112"/>
      <c r="I128" s="108"/>
      <c r="J128" s="113"/>
      <c r="K128" s="108">
        <f t="shared" si="16"/>
        <v>123</v>
      </c>
      <c r="L128" s="117">
        <f t="shared" si="17"/>
        <v>-82981.98918024663</v>
      </c>
      <c r="M128" s="117">
        <f t="shared" si="18"/>
        <v>-16768.318321120216</v>
      </c>
      <c r="N128" s="117">
        <f t="shared" si="19"/>
        <v>-66213.670859126418</v>
      </c>
      <c r="O128" s="118">
        <f t="shared" si="23"/>
        <v>8513819.5419201292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-117776.84495074765</v>
      </c>
      <c r="E129" s="117" t="e">
        <f t="shared" si="20"/>
        <v>#NUM!</v>
      </c>
      <c r="F129" s="117" t="e">
        <f t="shared" si="21"/>
        <v>#NUM!</v>
      </c>
      <c r="G129" s="118" t="e">
        <f t="shared" si="22"/>
        <v>#NUM!</v>
      </c>
      <c r="H129" s="112"/>
      <c r="I129" s="108"/>
      <c r="J129" s="113"/>
      <c r="K129" s="108">
        <f t="shared" si="16"/>
        <v>124</v>
      </c>
      <c r="L129" s="117">
        <f t="shared" si="17"/>
        <v>-82981.98918024663</v>
      </c>
      <c r="M129" s="117">
        <f t="shared" si="18"/>
        <v>-16881.364733801769</v>
      </c>
      <c r="N129" s="117">
        <f t="shared" si="19"/>
        <v>-66100.624446444854</v>
      </c>
      <c r="O129" s="118">
        <f t="shared" si="23"/>
        <v>8496938.1771863271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-117776.84495074765</v>
      </c>
      <c r="E130" s="117" t="e">
        <f t="shared" si="20"/>
        <v>#NUM!</v>
      </c>
      <c r="F130" s="117" t="e">
        <f t="shared" si="21"/>
        <v>#NUM!</v>
      </c>
      <c r="G130" s="118" t="e">
        <f t="shared" si="22"/>
        <v>#NUM!</v>
      </c>
      <c r="H130" s="112"/>
      <c r="I130" s="108"/>
      <c r="J130" s="113"/>
      <c r="K130" s="108">
        <f t="shared" si="16"/>
        <v>125</v>
      </c>
      <c r="L130" s="117">
        <f t="shared" si="17"/>
        <v>-82981.98918024663</v>
      </c>
      <c r="M130" s="117">
        <f t="shared" si="18"/>
        <v>-16995.17326771548</v>
      </c>
      <c r="N130" s="117">
        <f t="shared" si="19"/>
        <v>-65986.81591253115</v>
      </c>
      <c r="O130" s="118">
        <f t="shared" si="23"/>
        <v>8479943.0039186124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-117776.84495074765</v>
      </c>
      <c r="E131" s="117" t="e">
        <f t="shared" si="20"/>
        <v>#NUM!</v>
      </c>
      <c r="F131" s="117" t="e">
        <f t="shared" si="21"/>
        <v>#NUM!</v>
      </c>
      <c r="G131" s="118" t="e">
        <f t="shared" si="22"/>
        <v>#NUM!</v>
      </c>
      <c r="H131" s="112"/>
      <c r="I131" s="108"/>
      <c r="J131" s="113"/>
      <c r="K131" s="108">
        <f t="shared" si="16"/>
        <v>126</v>
      </c>
      <c r="L131" s="117">
        <f t="shared" si="17"/>
        <v>-82981.98918024663</v>
      </c>
      <c r="M131" s="117">
        <f t="shared" si="18"/>
        <v>-17109.749060828664</v>
      </c>
      <c r="N131" s="117">
        <f t="shared" si="19"/>
        <v>-65872.240119417969</v>
      </c>
      <c r="O131" s="118">
        <f t="shared" si="23"/>
        <v>8462833.2548577841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-117776.84495074765</v>
      </c>
      <c r="E132" s="117" t="e">
        <f t="shared" si="20"/>
        <v>#NUM!</v>
      </c>
      <c r="F132" s="117" t="e">
        <f t="shared" si="21"/>
        <v>#NUM!</v>
      </c>
      <c r="G132" s="118" t="e">
        <f t="shared" si="22"/>
        <v>#NUM!</v>
      </c>
      <c r="H132" s="112"/>
      <c r="I132" s="108"/>
      <c r="J132" s="113"/>
      <c r="K132" s="108">
        <f t="shared" si="16"/>
        <v>127</v>
      </c>
      <c r="L132" s="117">
        <f t="shared" si="17"/>
        <v>-82981.98918024663</v>
      </c>
      <c r="M132" s="117">
        <f t="shared" si="18"/>
        <v>-17225.097285747084</v>
      </c>
      <c r="N132" s="117">
        <f t="shared" si="19"/>
        <v>-65756.891894499538</v>
      </c>
      <c r="O132" s="118">
        <f t="shared" si="23"/>
        <v>8445608.1575720366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-117776.84495074765</v>
      </c>
      <c r="E133" s="117" t="e">
        <f t="shared" si="20"/>
        <v>#NUM!</v>
      </c>
      <c r="F133" s="117" t="e">
        <f t="shared" si="21"/>
        <v>#NUM!</v>
      </c>
      <c r="G133" s="118" t="e">
        <f t="shared" si="22"/>
        <v>#NUM!</v>
      </c>
      <c r="H133" s="112"/>
      <c r="I133" s="108"/>
      <c r="J133" s="113"/>
      <c r="K133" s="108">
        <f t="shared" si="16"/>
        <v>128</v>
      </c>
      <c r="L133" s="117">
        <f t="shared" si="17"/>
        <v>-82981.98918024663</v>
      </c>
      <c r="M133" s="117">
        <f t="shared" si="18"/>
        <v>-17341.223149948495</v>
      </c>
      <c r="N133" s="117">
        <f t="shared" si="19"/>
        <v>-65640.766030298139</v>
      </c>
      <c r="O133" s="118">
        <f t="shared" si="23"/>
        <v>8428266.9344220888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-117776.84495074765</v>
      </c>
      <c r="E134" s="117" t="e">
        <f t="shared" si="20"/>
        <v>#NUM!</v>
      </c>
      <c r="F134" s="117" t="e">
        <f t="shared" si="21"/>
        <v>#NUM!</v>
      </c>
      <c r="G134" s="118" t="e">
        <f t="shared" si="22"/>
        <v>#NUM!</v>
      </c>
      <c r="H134" s="112"/>
      <c r="I134" s="108"/>
      <c r="J134" s="113"/>
      <c r="K134" s="108">
        <f t="shared" si="16"/>
        <v>129</v>
      </c>
      <c r="L134" s="117">
        <f t="shared" si="17"/>
        <v>-82981.98918024663</v>
      </c>
      <c r="M134" s="117">
        <f t="shared" si="18"/>
        <v>-17458.13189601773</v>
      </c>
      <c r="N134" s="117">
        <f t="shared" si="19"/>
        <v>-65523.8572842289</v>
      </c>
      <c r="O134" s="118">
        <f t="shared" si="23"/>
        <v>8410808.8025260717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-117776.84495074765</v>
      </c>
      <c r="E135" s="117" t="e">
        <f t="shared" si="20"/>
        <v>#NUM!</v>
      </c>
      <c r="F135" s="117" t="e">
        <f t="shared" si="21"/>
        <v>#NUM!</v>
      </c>
      <c r="G135" s="118" t="e">
        <f t="shared" si="22"/>
        <v>#NUM!</v>
      </c>
      <c r="H135" s="112"/>
      <c r="I135" s="108"/>
      <c r="J135" s="113"/>
      <c r="K135" s="108">
        <f t="shared" si="16"/>
        <v>130</v>
      </c>
      <c r="L135" s="117">
        <f t="shared" si="17"/>
        <v>-82981.98918024663</v>
      </c>
      <c r="M135" s="117">
        <f t="shared" si="18"/>
        <v>-17575.828801883385</v>
      </c>
      <c r="N135" s="117">
        <f t="shared" si="19"/>
        <v>-65406.160378363245</v>
      </c>
      <c r="O135" s="118">
        <f t="shared" si="23"/>
        <v>8393232.9737241883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-117776.84495074765</v>
      </c>
      <c r="E136" s="117" t="e">
        <f t="shared" si="20"/>
        <v>#NUM!</v>
      </c>
      <c r="F136" s="117" t="e">
        <f t="shared" si="21"/>
        <v>#NUM!</v>
      </c>
      <c r="G136" s="118" t="e">
        <f t="shared" si="22"/>
        <v>#NUM!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-82981.98918024663</v>
      </c>
      <c r="M136" s="117">
        <f t="shared" ref="M136:M199" si="28">PPMT($J$3/12,K136,$J$2,$J$1)</f>
        <v>-17694.319181056082</v>
      </c>
      <c r="N136" s="117">
        <f t="shared" ref="N136:N199" si="29">SUM(L136-M136)</f>
        <v>-65287.669999190548</v>
      </c>
      <c r="O136" s="118">
        <f t="shared" si="23"/>
        <v>8375538.6545431325</v>
      </c>
    </row>
    <row r="137" spans="1:15" x14ac:dyDescent="0.2">
      <c r="A137" s="108"/>
      <c r="B137" s="113">
        <f>SUM(D126:D137)</f>
        <v>-1413322.1394089719</v>
      </c>
      <c r="C137" s="108">
        <f t="shared" si="24"/>
        <v>132</v>
      </c>
      <c r="D137" s="117">
        <f t="shared" si="25"/>
        <v>-117776.84495074765</v>
      </c>
      <c r="E137" s="117" t="e">
        <f t="shared" si="20"/>
        <v>#NUM!</v>
      </c>
      <c r="F137" s="117" t="e">
        <f t="shared" si="21"/>
        <v>#NUM!</v>
      </c>
      <c r="G137" s="118" t="e">
        <f t="shared" si="22"/>
        <v>#NUM!</v>
      </c>
      <c r="H137" s="112"/>
      <c r="I137" s="108"/>
      <c r="J137" s="113">
        <f>SUM(L126:L137)</f>
        <v>-995783.87016295933</v>
      </c>
      <c r="K137" s="108">
        <f t="shared" si="26"/>
        <v>132</v>
      </c>
      <c r="L137" s="117">
        <f t="shared" si="27"/>
        <v>-82981.98918024663</v>
      </c>
      <c r="M137" s="117">
        <f t="shared" si="28"/>
        <v>-17813.608382868366</v>
      </c>
      <c r="N137" s="117">
        <f t="shared" si="29"/>
        <v>-65168.380797378268</v>
      </c>
      <c r="O137" s="118">
        <f t="shared" si="23"/>
        <v>8357725.0461602639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-117776.84495074765</v>
      </c>
      <c r="E138" s="117" t="e">
        <f t="shared" si="20"/>
        <v>#NUM!</v>
      </c>
      <c r="F138" s="117" t="e">
        <f t="shared" si="21"/>
        <v>#NUM!</v>
      </c>
      <c r="G138" s="118" t="e">
        <f t="shared" si="22"/>
        <v>#NUM!</v>
      </c>
      <c r="H138" s="112"/>
      <c r="I138" s="108"/>
      <c r="J138" s="113"/>
      <c r="K138" s="108">
        <f t="shared" si="26"/>
        <v>133</v>
      </c>
      <c r="L138" s="117">
        <f t="shared" si="27"/>
        <v>-82981.98918024663</v>
      </c>
      <c r="M138" s="117">
        <f t="shared" si="28"/>
        <v>-17933.701792716205</v>
      </c>
      <c r="N138" s="117">
        <f t="shared" si="29"/>
        <v>-65048.287387530421</v>
      </c>
      <c r="O138" s="118">
        <f t="shared" si="23"/>
        <v>8339791.3443675479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-117776.84495074765</v>
      </c>
      <c r="E139" s="117" t="e">
        <f t="shared" si="20"/>
        <v>#NUM!</v>
      </c>
      <c r="F139" s="117" t="e">
        <f t="shared" si="21"/>
        <v>#NUM!</v>
      </c>
      <c r="G139" s="118" t="e">
        <f t="shared" si="22"/>
        <v>#NUM!</v>
      </c>
      <c r="H139" s="112"/>
      <c r="I139" s="108"/>
      <c r="J139" s="113"/>
      <c r="K139" s="108">
        <f t="shared" si="26"/>
        <v>134</v>
      </c>
      <c r="L139" s="117">
        <f t="shared" si="27"/>
        <v>-82981.98918024663</v>
      </c>
      <c r="M139" s="117">
        <f t="shared" si="28"/>
        <v>-18054.604832302102</v>
      </c>
      <c r="N139" s="117">
        <f t="shared" si="29"/>
        <v>-64927.384347944528</v>
      </c>
      <c r="O139" s="118">
        <f t="shared" si="23"/>
        <v>8321736.739535246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-117776.84495074765</v>
      </c>
      <c r="E140" s="117" t="e">
        <f t="shared" si="20"/>
        <v>#NUM!</v>
      </c>
      <c r="F140" s="117" t="e">
        <f t="shared" si="21"/>
        <v>#NUM!</v>
      </c>
      <c r="G140" s="118" t="e">
        <f t="shared" si="22"/>
        <v>#NUM!</v>
      </c>
      <c r="H140" s="112"/>
      <c r="I140" s="108"/>
      <c r="J140" s="113"/>
      <c r="K140" s="108">
        <f t="shared" si="26"/>
        <v>135</v>
      </c>
      <c r="L140" s="117">
        <f t="shared" si="27"/>
        <v>-82981.98918024663</v>
      </c>
      <c r="M140" s="117">
        <f t="shared" si="28"/>
        <v>-18176.322959879868</v>
      </c>
      <c r="N140" s="117">
        <f t="shared" si="29"/>
        <v>-64805.666220366766</v>
      </c>
      <c r="O140" s="118">
        <f t="shared" si="23"/>
        <v>8303560.4165753666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-117776.84495074765</v>
      </c>
      <c r="E141" s="117" t="e">
        <f t="shared" si="20"/>
        <v>#NUM!</v>
      </c>
      <c r="F141" s="117" t="e">
        <f t="shared" si="21"/>
        <v>#NUM!</v>
      </c>
      <c r="G141" s="118" t="e">
        <f t="shared" si="22"/>
        <v>#NUM!</v>
      </c>
      <c r="H141" s="112"/>
      <c r="I141" s="108"/>
      <c r="J141" s="113"/>
      <c r="K141" s="108">
        <f t="shared" si="26"/>
        <v>136</v>
      </c>
      <c r="L141" s="117">
        <f t="shared" si="27"/>
        <v>-82981.98918024663</v>
      </c>
      <c r="M141" s="117">
        <f t="shared" si="28"/>
        <v>-18298.861670501061</v>
      </c>
      <c r="N141" s="117">
        <f t="shared" si="29"/>
        <v>-64683.127509745565</v>
      </c>
      <c r="O141" s="118">
        <f t="shared" si="23"/>
        <v>8285261.554904866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-117776.84495074765</v>
      </c>
      <c r="E142" s="117" t="e">
        <f t="shared" si="20"/>
        <v>#NUM!</v>
      </c>
      <c r="F142" s="117" t="e">
        <f t="shared" si="21"/>
        <v>#NUM!</v>
      </c>
      <c r="G142" s="118" t="e">
        <f t="shared" si="22"/>
        <v>#NUM!</v>
      </c>
      <c r="H142" s="112"/>
      <c r="I142" s="108"/>
      <c r="J142" s="113"/>
      <c r="K142" s="108">
        <f t="shared" si="26"/>
        <v>137</v>
      </c>
      <c r="L142" s="117">
        <f t="shared" si="27"/>
        <v>-82981.98918024663</v>
      </c>
      <c r="M142" s="117">
        <f t="shared" si="28"/>
        <v>-18422.226496263022</v>
      </c>
      <c r="N142" s="117">
        <f t="shared" si="29"/>
        <v>-64559.762683983608</v>
      </c>
      <c r="O142" s="118">
        <f t="shared" si="23"/>
        <v>8266839.3284086026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-117776.84495074765</v>
      </c>
      <c r="E143" s="117" t="e">
        <f t="shared" si="20"/>
        <v>#NUM!</v>
      </c>
      <c r="F143" s="117" t="e">
        <f t="shared" si="21"/>
        <v>#NUM!</v>
      </c>
      <c r="G143" s="118" t="e">
        <f t="shared" si="22"/>
        <v>#NUM!</v>
      </c>
      <c r="H143" s="112"/>
      <c r="I143" s="108"/>
      <c r="J143" s="113"/>
      <c r="K143" s="108">
        <f t="shared" si="26"/>
        <v>138</v>
      </c>
      <c r="L143" s="117">
        <f t="shared" si="27"/>
        <v>-82981.98918024663</v>
      </c>
      <c r="M143" s="117">
        <f t="shared" si="28"/>
        <v>-18546.42300655866</v>
      </c>
      <c r="N143" s="117">
        <f t="shared" si="29"/>
        <v>-64435.56617368797</v>
      </c>
      <c r="O143" s="118">
        <f t="shared" si="23"/>
        <v>8248292.9054020438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-117776.84495074765</v>
      </c>
      <c r="E144" s="117" t="e">
        <f t="shared" si="20"/>
        <v>#NUM!</v>
      </c>
      <c r="F144" s="117" t="e">
        <f t="shared" si="21"/>
        <v>#NUM!</v>
      </c>
      <c r="G144" s="118" t="e">
        <f t="shared" si="22"/>
        <v>#NUM!</v>
      </c>
      <c r="H144" s="112"/>
      <c r="I144" s="108"/>
      <c r="J144" s="113"/>
      <c r="K144" s="108">
        <f t="shared" si="26"/>
        <v>139</v>
      </c>
      <c r="L144" s="117">
        <f t="shared" si="27"/>
        <v>-82981.98918024663</v>
      </c>
      <c r="M144" s="117">
        <f t="shared" si="28"/>
        <v>-18671.456808327879</v>
      </c>
      <c r="N144" s="117">
        <f t="shared" si="29"/>
        <v>-64310.532371918751</v>
      </c>
      <c r="O144" s="118">
        <f t="shared" si="23"/>
        <v>8229621.4485937161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-117776.84495074765</v>
      </c>
      <c r="E145" s="117" t="e">
        <f t="shared" si="20"/>
        <v>#NUM!</v>
      </c>
      <c r="F145" s="117" t="e">
        <f t="shared" si="21"/>
        <v>#NUM!</v>
      </c>
      <c r="G145" s="118" t="e">
        <f t="shared" si="22"/>
        <v>#NUM!</v>
      </c>
      <c r="H145" s="112"/>
      <c r="I145" s="108"/>
      <c r="J145" s="113"/>
      <c r="K145" s="108">
        <f t="shared" si="26"/>
        <v>140</v>
      </c>
      <c r="L145" s="117">
        <f t="shared" si="27"/>
        <v>-82981.98918024663</v>
      </c>
      <c r="M145" s="117">
        <f t="shared" si="28"/>
        <v>-18797.333546310685</v>
      </c>
      <c r="N145" s="117">
        <f t="shared" si="29"/>
        <v>-64184.655633935945</v>
      </c>
      <c r="O145" s="118">
        <f t="shared" si="23"/>
        <v>8210824.1150474055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-117776.84495074765</v>
      </c>
      <c r="E146" s="117" t="e">
        <f t="shared" si="20"/>
        <v>#NUM!</v>
      </c>
      <c r="F146" s="117" t="e">
        <f t="shared" si="21"/>
        <v>#NUM!</v>
      </c>
      <c r="G146" s="118" t="e">
        <f t="shared" si="22"/>
        <v>#NUM!</v>
      </c>
      <c r="H146" s="112"/>
      <c r="I146" s="108"/>
      <c r="J146" s="113"/>
      <c r="K146" s="108">
        <f t="shared" si="26"/>
        <v>141</v>
      </c>
      <c r="L146" s="117">
        <f t="shared" si="27"/>
        <v>-82981.98918024663</v>
      </c>
      <c r="M146" s="117">
        <f t="shared" si="28"/>
        <v>-18924.058903302062</v>
      </c>
      <c r="N146" s="117">
        <f t="shared" si="29"/>
        <v>-64057.930276944564</v>
      </c>
      <c r="O146" s="118">
        <f t="shared" si="23"/>
        <v>8191900.0561441034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-117776.84495074765</v>
      </c>
      <c r="E147" s="117" t="e">
        <f t="shared" si="20"/>
        <v>#NUM!</v>
      </c>
      <c r="F147" s="117" t="e">
        <f t="shared" si="21"/>
        <v>#NUM!</v>
      </c>
      <c r="G147" s="118" t="e">
        <f t="shared" si="22"/>
        <v>#NUM!</v>
      </c>
      <c r="H147" s="112"/>
      <c r="I147" s="108"/>
      <c r="J147" s="113"/>
      <c r="K147" s="108">
        <f t="shared" si="26"/>
        <v>142</v>
      </c>
      <c r="L147" s="117">
        <f t="shared" si="27"/>
        <v>-82981.98918024663</v>
      </c>
      <c r="M147" s="117">
        <f t="shared" si="28"/>
        <v>-19051.638600408496</v>
      </c>
      <c r="N147" s="117">
        <f t="shared" si="29"/>
        <v>-63930.350579838137</v>
      </c>
      <c r="O147" s="118">
        <f t="shared" si="23"/>
        <v>8172848.4175436953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-117776.84495074765</v>
      </c>
      <c r="E148" s="117" t="e">
        <f t="shared" si="20"/>
        <v>#NUM!</v>
      </c>
      <c r="F148" s="117" t="e">
        <f t="shared" si="21"/>
        <v>#NUM!</v>
      </c>
      <c r="G148" s="118" t="e">
        <f t="shared" si="22"/>
        <v>#NUM!</v>
      </c>
      <c r="H148" s="112"/>
      <c r="I148" s="108"/>
      <c r="J148" s="113"/>
      <c r="K148" s="108">
        <f t="shared" si="26"/>
        <v>143</v>
      </c>
      <c r="L148" s="117">
        <f t="shared" si="27"/>
        <v>-82981.98918024663</v>
      </c>
      <c r="M148" s="117">
        <f t="shared" si="28"/>
        <v>-19180.078397306246</v>
      </c>
      <c r="N148" s="117">
        <f t="shared" si="29"/>
        <v>-63801.91078294038</v>
      </c>
      <c r="O148" s="118">
        <f t="shared" si="23"/>
        <v>8153668.3391463887</v>
      </c>
    </row>
    <row r="149" spans="1:15" x14ac:dyDescent="0.2">
      <c r="A149" s="108"/>
      <c r="B149" s="113">
        <f>SUM(D138:D149)</f>
        <v>-1413322.1394089719</v>
      </c>
      <c r="C149" s="108">
        <f t="shared" si="24"/>
        <v>144</v>
      </c>
      <c r="D149" s="117">
        <f t="shared" si="25"/>
        <v>-117776.84495074765</v>
      </c>
      <c r="E149" s="117" t="e">
        <f t="shared" si="20"/>
        <v>#NUM!</v>
      </c>
      <c r="F149" s="117" t="e">
        <f t="shared" si="21"/>
        <v>#NUM!</v>
      </c>
      <c r="G149" s="118" t="e">
        <f t="shared" si="22"/>
        <v>#NUM!</v>
      </c>
      <c r="H149" s="112"/>
      <c r="I149" s="108"/>
      <c r="J149" s="113">
        <f>SUM(L138:L149)</f>
        <v>-995783.87016295933</v>
      </c>
      <c r="K149" s="108">
        <f t="shared" si="26"/>
        <v>144</v>
      </c>
      <c r="L149" s="117">
        <f t="shared" si="27"/>
        <v>-82981.98918024663</v>
      </c>
      <c r="M149" s="117">
        <f t="shared" si="28"/>
        <v>-19309.384092501423</v>
      </c>
      <c r="N149" s="117">
        <f t="shared" si="29"/>
        <v>-63672.605087745207</v>
      </c>
      <c r="O149" s="118">
        <f t="shared" si="23"/>
        <v>8134358.9550538873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-117776.84495074765</v>
      </c>
      <c r="E150" s="117" t="e">
        <f t="shared" si="20"/>
        <v>#NUM!</v>
      </c>
      <c r="F150" s="117" t="e">
        <f t="shared" si="21"/>
        <v>#NUM!</v>
      </c>
      <c r="G150" s="118" t="e">
        <f t="shared" si="22"/>
        <v>#NUM!</v>
      </c>
      <c r="H150" s="112"/>
      <c r="I150" s="108"/>
      <c r="J150" s="113"/>
      <c r="K150" s="108">
        <f t="shared" si="26"/>
        <v>145</v>
      </c>
      <c r="L150" s="117">
        <f t="shared" si="27"/>
        <v>-82981.98918024663</v>
      </c>
      <c r="M150" s="117">
        <f t="shared" si="28"/>
        <v>-19439.561523591703</v>
      </c>
      <c r="N150" s="117">
        <f t="shared" si="29"/>
        <v>-63542.427656654923</v>
      </c>
      <c r="O150" s="118">
        <f t="shared" si="23"/>
        <v>8114919.3935302952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-117776.84495074765</v>
      </c>
      <c r="E151" s="117" t="e">
        <f t="shared" si="20"/>
        <v>#NUM!</v>
      </c>
      <c r="F151" s="117" t="e">
        <f t="shared" si="21"/>
        <v>#NUM!</v>
      </c>
      <c r="G151" s="118" t="e">
        <f t="shared" si="22"/>
        <v>#NUM!</v>
      </c>
      <c r="H151" s="112"/>
      <c r="I151" s="108"/>
      <c r="J151" s="113"/>
      <c r="K151" s="108">
        <f t="shared" si="26"/>
        <v>146</v>
      </c>
      <c r="L151" s="117">
        <f t="shared" si="27"/>
        <v>-82981.98918024663</v>
      </c>
      <c r="M151" s="117">
        <f t="shared" si="28"/>
        <v>-19570.616567529916</v>
      </c>
      <c r="N151" s="117">
        <f t="shared" si="29"/>
        <v>-63411.372612716717</v>
      </c>
      <c r="O151" s="118">
        <f t="shared" si="23"/>
        <v>8095348.7769627655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-117776.84495074765</v>
      </c>
      <c r="E152" s="117" t="e">
        <f t="shared" si="20"/>
        <v>#NUM!</v>
      </c>
      <c r="F152" s="117" t="e">
        <f t="shared" si="21"/>
        <v>#NUM!</v>
      </c>
      <c r="G152" s="118" t="e">
        <f t="shared" si="22"/>
        <v>#NUM!</v>
      </c>
      <c r="H152" s="112"/>
      <c r="I152" s="108"/>
      <c r="J152" s="113"/>
      <c r="K152" s="108">
        <f t="shared" si="26"/>
        <v>147</v>
      </c>
      <c r="L152" s="117">
        <f t="shared" si="27"/>
        <v>-82981.98918024663</v>
      </c>
      <c r="M152" s="117">
        <f t="shared" si="28"/>
        <v>-19702.555140889348</v>
      </c>
      <c r="N152" s="117">
        <f t="shared" si="29"/>
        <v>-63279.434039357278</v>
      </c>
      <c r="O152" s="118">
        <f t="shared" si="23"/>
        <v>8075646.2218218762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-117776.84495074765</v>
      </c>
      <c r="E153" s="117" t="e">
        <f t="shared" si="20"/>
        <v>#NUM!</v>
      </c>
      <c r="F153" s="117" t="e">
        <f t="shared" si="21"/>
        <v>#NUM!</v>
      </c>
      <c r="G153" s="118" t="e">
        <f t="shared" si="22"/>
        <v>#NUM!</v>
      </c>
      <c r="H153" s="112"/>
      <c r="I153" s="108"/>
      <c r="J153" s="113"/>
      <c r="K153" s="108">
        <f t="shared" si="26"/>
        <v>148</v>
      </c>
      <c r="L153" s="117">
        <f t="shared" si="27"/>
        <v>-82981.98918024663</v>
      </c>
      <c r="M153" s="117">
        <f t="shared" si="28"/>
        <v>-19835.383200130844</v>
      </c>
      <c r="N153" s="117">
        <f t="shared" si="29"/>
        <v>-63146.605980115783</v>
      </c>
      <c r="O153" s="118">
        <f t="shared" si="23"/>
        <v>8055810.8386217458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-117776.84495074765</v>
      </c>
      <c r="E154" s="117" t="e">
        <f t="shared" si="20"/>
        <v>#NUM!</v>
      </c>
      <c r="F154" s="117" t="e">
        <f t="shared" si="21"/>
        <v>#NUM!</v>
      </c>
      <c r="G154" s="118" t="e">
        <f t="shared" si="22"/>
        <v>#NUM!</v>
      </c>
      <c r="H154" s="112"/>
      <c r="I154" s="108"/>
      <c r="J154" s="113"/>
      <c r="K154" s="108">
        <f t="shared" si="26"/>
        <v>149</v>
      </c>
      <c r="L154" s="117">
        <f t="shared" si="27"/>
        <v>-82981.98918024663</v>
      </c>
      <c r="M154" s="117">
        <f t="shared" si="28"/>
        <v>-19969.106741871721</v>
      </c>
      <c r="N154" s="117">
        <f t="shared" si="29"/>
        <v>-63012.882438374909</v>
      </c>
      <c r="O154" s="118">
        <f t="shared" si="23"/>
        <v>8035841.7318798741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-117776.84495074765</v>
      </c>
      <c r="E155" s="117" t="e">
        <f t="shared" si="20"/>
        <v>#NUM!</v>
      </c>
      <c r="F155" s="117" t="e">
        <f t="shared" si="21"/>
        <v>#NUM!</v>
      </c>
      <c r="G155" s="118" t="e">
        <f t="shared" si="22"/>
        <v>#NUM!</v>
      </c>
      <c r="H155" s="112"/>
      <c r="I155" s="108"/>
      <c r="J155" s="113"/>
      <c r="K155" s="108">
        <f t="shared" si="26"/>
        <v>150</v>
      </c>
      <c r="L155" s="117">
        <f t="shared" si="27"/>
        <v>-82981.98918024663</v>
      </c>
      <c r="M155" s="117">
        <f t="shared" si="28"/>
        <v>-20103.731803156512</v>
      </c>
      <c r="N155" s="117">
        <f t="shared" si="29"/>
        <v>-62878.257377090122</v>
      </c>
      <c r="O155" s="118">
        <f t="shared" si="23"/>
        <v>8015738.0000767177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-117776.84495074765</v>
      </c>
      <c r="E156" s="117" t="e">
        <f t="shared" si="20"/>
        <v>#NUM!</v>
      </c>
      <c r="F156" s="117" t="e">
        <f t="shared" si="21"/>
        <v>#NUM!</v>
      </c>
      <c r="G156" s="118" t="e">
        <f t="shared" si="22"/>
        <v>#NUM!</v>
      </c>
      <c r="H156" s="112"/>
      <c r="I156" s="108"/>
      <c r="J156" s="113"/>
      <c r="K156" s="108">
        <f t="shared" si="26"/>
        <v>151</v>
      </c>
      <c r="L156" s="117">
        <f t="shared" si="27"/>
        <v>-82981.98918024663</v>
      </c>
      <c r="M156" s="117">
        <f t="shared" si="28"/>
        <v>-20239.264461729457</v>
      </c>
      <c r="N156" s="117">
        <f t="shared" si="29"/>
        <v>-62742.724718517173</v>
      </c>
      <c r="O156" s="118">
        <f t="shared" si="23"/>
        <v>7995498.735614988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-117776.84495074765</v>
      </c>
      <c r="E157" s="117" t="e">
        <f t="shared" si="20"/>
        <v>#NUM!</v>
      </c>
      <c r="F157" s="117" t="e">
        <f t="shared" si="21"/>
        <v>#NUM!</v>
      </c>
      <c r="G157" s="118" t="e">
        <f t="shared" si="22"/>
        <v>#NUM!</v>
      </c>
      <c r="H157" s="112"/>
      <c r="I157" s="108"/>
      <c r="J157" s="113"/>
      <c r="K157" s="108">
        <f t="shared" si="26"/>
        <v>152</v>
      </c>
      <c r="L157" s="117">
        <f t="shared" si="27"/>
        <v>-82981.98918024663</v>
      </c>
      <c r="M157" s="117">
        <f t="shared" si="28"/>
        <v>-20375.710836308946</v>
      </c>
      <c r="N157" s="117">
        <f t="shared" si="29"/>
        <v>-62606.27834393768</v>
      </c>
      <c r="O157" s="118">
        <f t="shared" si="23"/>
        <v>7975123.024778679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-117776.84495074765</v>
      </c>
      <c r="E158" s="117" t="e">
        <f t="shared" si="20"/>
        <v>#NUM!</v>
      </c>
      <c r="F158" s="117" t="e">
        <f t="shared" si="21"/>
        <v>#NUM!</v>
      </c>
      <c r="G158" s="118" t="e">
        <f t="shared" si="22"/>
        <v>#NUM!</v>
      </c>
      <c r="H158" s="112"/>
      <c r="I158" s="108"/>
      <c r="J158" s="113"/>
      <c r="K158" s="108">
        <f t="shared" si="26"/>
        <v>153</v>
      </c>
      <c r="L158" s="117">
        <f t="shared" si="27"/>
        <v>-82981.98918024663</v>
      </c>
      <c r="M158" s="117">
        <f t="shared" si="28"/>
        <v>-20513.07708686373</v>
      </c>
      <c r="N158" s="117">
        <f t="shared" si="29"/>
        <v>-62468.912093382896</v>
      </c>
      <c r="O158" s="118">
        <f t="shared" si="23"/>
        <v>7954609.947691815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-117776.84495074765</v>
      </c>
      <c r="E159" s="117" t="e">
        <f t="shared" si="20"/>
        <v>#NUM!</v>
      </c>
      <c r="F159" s="117" t="e">
        <f t="shared" si="21"/>
        <v>#NUM!</v>
      </c>
      <c r="G159" s="118" t="e">
        <f t="shared" si="22"/>
        <v>#NUM!</v>
      </c>
      <c r="H159" s="112"/>
      <c r="I159" s="108"/>
      <c r="J159" s="113"/>
      <c r="K159" s="108">
        <f t="shared" si="26"/>
        <v>154</v>
      </c>
      <c r="L159" s="117">
        <f t="shared" si="27"/>
        <v>-82981.98918024663</v>
      </c>
      <c r="M159" s="117">
        <f t="shared" si="28"/>
        <v>-20651.369414891007</v>
      </c>
      <c r="N159" s="117">
        <f t="shared" si="29"/>
        <v>-62330.619765355623</v>
      </c>
      <c r="O159" s="118">
        <f t="shared" si="23"/>
        <v>7933958.5782769239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-117776.84495074765</v>
      </c>
      <c r="E160" s="117" t="e">
        <f t="shared" si="20"/>
        <v>#NUM!</v>
      </c>
      <c r="F160" s="117" t="e">
        <f t="shared" si="21"/>
        <v>#NUM!</v>
      </c>
      <c r="G160" s="118" t="e">
        <f t="shared" si="22"/>
        <v>#NUM!</v>
      </c>
      <c r="H160" s="112"/>
      <c r="I160" s="108"/>
      <c r="J160" s="113"/>
      <c r="K160" s="108">
        <f t="shared" si="26"/>
        <v>155</v>
      </c>
      <c r="L160" s="117">
        <f t="shared" si="27"/>
        <v>-82981.98918024663</v>
      </c>
      <c r="M160" s="117">
        <f t="shared" si="28"/>
        <v>-20790.594063696393</v>
      </c>
      <c r="N160" s="117">
        <f t="shared" si="29"/>
        <v>-62191.395116550237</v>
      </c>
      <c r="O160" s="118">
        <f t="shared" si="23"/>
        <v>7913167.9842132274</v>
      </c>
    </row>
    <row r="161" spans="1:15" x14ac:dyDescent="0.2">
      <c r="A161" s="108"/>
      <c r="B161" s="113">
        <f>SUM(D150:D161)</f>
        <v>-1413322.1394089719</v>
      </c>
      <c r="C161" s="108">
        <f t="shared" si="24"/>
        <v>156</v>
      </c>
      <c r="D161" s="117">
        <f t="shared" si="25"/>
        <v>-117776.84495074765</v>
      </c>
      <c r="E161" s="117" t="e">
        <f t="shared" si="20"/>
        <v>#NUM!</v>
      </c>
      <c r="F161" s="117" t="e">
        <f t="shared" si="21"/>
        <v>#NUM!</v>
      </c>
      <c r="G161" s="118" t="e">
        <f t="shared" si="22"/>
        <v>#NUM!</v>
      </c>
      <c r="H161" s="112"/>
      <c r="I161" s="108"/>
      <c r="J161" s="113">
        <f>SUM(L150:L161)</f>
        <v>-995783.87016295933</v>
      </c>
      <c r="K161" s="108">
        <f t="shared" si="26"/>
        <v>156</v>
      </c>
      <c r="L161" s="117">
        <f t="shared" si="27"/>
        <v>-82981.98918024663</v>
      </c>
      <c r="M161" s="117">
        <f t="shared" si="28"/>
        <v>-20930.757318675813</v>
      </c>
      <c r="N161" s="117">
        <f t="shared" si="29"/>
        <v>-62051.231861570821</v>
      </c>
      <c r="O161" s="118">
        <f t="shared" si="23"/>
        <v>7892237.2268945519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-117776.84495074765</v>
      </c>
      <c r="E162" s="117" t="e">
        <f t="shared" si="20"/>
        <v>#NUM!</v>
      </c>
      <c r="F162" s="117" t="e">
        <f t="shared" si="21"/>
        <v>#NUM!</v>
      </c>
      <c r="G162" s="118" t="e">
        <f t="shared" si="22"/>
        <v>#NUM!</v>
      </c>
      <c r="H162" s="112"/>
      <c r="I162" s="108"/>
      <c r="J162" s="113"/>
      <c r="K162" s="108">
        <f t="shared" si="26"/>
        <v>157</v>
      </c>
      <c r="L162" s="117">
        <f t="shared" si="27"/>
        <v>-82981.98918024663</v>
      </c>
      <c r="M162" s="117">
        <f t="shared" si="28"/>
        <v>-21071.865507599225</v>
      </c>
      <c r="N162" s="117">
        <f t="shared" si="29"/>
        <v>-61910.123672647402</v>
      </c>
      <c r="O162" s="118">
        <f t="shared" si="23"/>
        <v>7871165.3613869529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-117776.84495074765</v>
      </c>
      <c r="E163" s="117" t="e">
        <f t="shared" si="20"/>
        <v>#NUM!</v>
      </c>
      <c r="F163" s="117" t="e">
        <f t="shared" si="21"/>
        <v>#NUM!</v>
      </c>
      <c r="G163" s="118" t="e">
        <f t="shared" si="22"/>
        <v>#NUM!</v>
      </c>
      <c r="H163" s="112"/>
      <c r="I163" s="108"/>
      <c r="J163" s="113"/>
      <c r="K163" s="108">
        <f t="shared" si="26"/>
        <v>158</v>
      </c>
      <c r="L163" s="117">
        <f t="shared" si="27"/>
        <v>-82981.98918024663</v>
      </c>
      <c r="M163" s="117">
        <f t="shared" si="28"/>
        <v>-21213.925000896281</v>
      </c>
      <c r="N163" s="117">
        <f t="shared" si="29"/>
        <v>-61768.064179350346</v>
      </c>
      <c r="O163" s="118">
        <f t="shared" si="23"/>
        <v>7849951.4363860562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-117776.84495074765</v>
      </c>
      <c r="E164" s="117" t="e">
        <f t="shared" si="20"/>
        <v>#NUM!</v>
      </c>
      <c r="F164" s="117" t="e">
        <f t="shared" si="21"/>
        <v>#NUM!</v>
      </c>
      <c r="G164" s="118" t="e">
        <f t="shared" si="22"/>
        <v>#NUM!</v>
      </c>
      <c r="H164" s="112"/>
      <c r="I164" s="108"/>
      <c r="J164" s="113"/>
      <c r="K164" s="108">
        <f t="shared" si="26"/>
        <v>159</v>
      </c>
      <c r="L164" s="117">
        <f t="shared" si="27"/>
        <v>-82981.98918024663</v>
      </c>
      <c r="M164" s="117">
        <f t="shared" si="28"/>
        <v>-21356.942211943995</v>
      </c>
      <c r="N164" s="117">
        <f t="shared" si="29"/>
        <v>-61625.046968302631</v>
      </c>
      <c r="O164" s="118">
        <f t="shared" si="23"/>
        <v>7828594.4941741126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-117776.84495074765</v>
      </c>
      <c r="E165" s="117" t="e">
        <f t="shared" si="20"/>
        <v>#NUM!</v>
      </c>
      <c r="F165" s="117" t="e">
        <f t="shared" si="21"/>
        <v>#NUM!</v>
      </c>
      <c r="G165" s="118" t="e">
        <f t="shared" si="22"/>
        <v>#NUM!</v>
      </c>
      <c r="H165" s="112"/>
      <c r="I165" s="108"/>
      <c r="J165" s="113"/>
      <c r="K165" s="108">
        <f t="shared" si="26"/>
        <v>160</v>
      </c>
      <c r="L165" s="117">
        <f t="shared" si="27"/>
        <v>-82981.98918024663</v>
      </c>
      <c r="M165" s="117">
        <f t="shared" si="28"/>
        <v>-21500.923597356188</v>
      </c>
      <c r="N165" s="117">
        <f t="shared" si="29"/>
        <v>-61481.065582890442</v>
      </c>
      <c r="O165" s="118">
        <f t="shared" si="23"/>
        <v>7807093.5705767563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-117776.84495074765</v>
      </c>
      <c r="E166" s="117" t="e">
        <f t="shared" si="20"/>
        <v>#NUM!</v>
      </c>
      <c r="F166" s="117" t="e">
        <f t="shared" si="21"/>
        <v>#NUM!</v>
      </c>
      <c r="G166" s="118" t="e">
        <f t="shared" si="22"/>
        <v>#NUM!</v>
      </c>
      <c r="H166" s="112"/>
      <c r="I166" s="108"/>
      <c r="J166" s="113"/>
      <c r="K166" s="108">
        <f t="shared" si="26"/>
        <v>161</v>
      </c>
      <c r="L166" s="117">
        <f t="shared" si="27"/>
        <v>-82981.98918024663</v>
      </c>
      <c r="M166" s="117">
        <f t="shared" si="28"/>
        <v>-21645.875657275024</v>
      </c>
      <c r="N166" s="117">
        <f t="shared" si="29"/>
        <v>-61336.113522971602</v>
      </c>
      <c r="O166" s="118">
        <f t="shared" si="23"/>
        <v>7785447.6949194809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-117776.84495074765</v>
      </c>
      <c r="E167" s="117" t="e">
        <f t="shared" si="20"/>
        <v>#NUM!</v>
      </c>
      <c r="F167" s="117" t="e">
        <f t="shared" si="21"/>
        <v>#NUM!</v>
      </c>
      <c r="G167" s="118" t="e">
        <f t="shared" si="22"/>
        <v>#NUM!</v>
      </c>
      <c r="H167" s="112"/>
      <c r="I167" s="108"/>
      <c r="J167" s="113"/>
      <c r="K167" s="108">
        <f t="shared" si="26"/>
        <v>162</v>
      </c>
      <c r="L167" s="117">
        <f t="shared" si="27"/>
        <v>-82981.98918024663</v>
      </c>
      <c r="M167" s="117">
        <f t="shared" si="28"/>
        <v>-21791.804935664491</v>
      </c>
      <c r="N167" s="117">
        <f t="shared" si="29"/>
        <v>-61190.184244582138</v>
      </c>
      <c r="O167" s="118">
        <f t="shared" si="23"/>
        <v>7763655.8899838161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-117776.84495074765</v>
      </c>
      <c r="E168" s="117" t="e">
        <f t="shared" si="20"/>
        <v>#NUM!</v>
      </c>
      <c r="F168" s="117" t="e">
        <f t="shared" si="21"/>
        <v>#NUM!</v>
      </c>
      <c r="G168" s="118" t="e">
        <f t="shared" si="22"/>
        <v>#NUM!</v>
      </c>
      <c r="H168" s="112"/>
      <c r="I168" s="108"/>
      <c r="J168" s="113"/>
      <c r="K168" s="108">
        <f t="shared" si="26"/>
        <v>163</v>
      </c>
      <c r="L168" s="117">
        <f t="shared" si="27"/>
        <v>-82981.98918024663</v>
      </c>
      <c r="M168" s="117">
        <f t="shared" si="28"/>
        <v>-21938.718020605764</v>
      </c>
      <c r="N168" s="117">
        <f t="shared" si="29"/>
        <v>-61043.271159640863</v>
      </c>
      <c r="O168" s="118">
        <f t="shared" si="23"/>
        <v>7741717.1719632102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-117776.84495074765</v>
      </c>
      <c r="E169" s="117" t="e">
        <f t="shared" si="20"/>
        <v>#NUM!</v>
      </c>
      <c r="F169" s="117" t="e">
        <f t="shared" si="21"/>
        <v>#NUM!</v>
      </c>
      <c r="G169" s="118" t="e">
        <f t="shared" si="22"/>
        <v>#NUM!</v>
      </c>
      <c r="H169" s="112"/>
      <c r="I169" s="108"/>
      <c r="J169" s="113"/>
      <c r="K169" s="108">
        <f t="shared" si="26"/>
        <v>164</v>
      </c>
      <c r="L169" s="117">
        <f t="shared" si="27"/>
        <v>-82981.98918024663</v>
      </c>
      <c r="M169" s="117">
        <f t="shared" si="28"/>
        <v>-22086.62154459468</v>
      </c>
      <c r="N169" s="117">
        <f t="shared" si="29"/>
        <v>-60895.36763565195</v>
      </c>
      <c r="O169" s="118">
        <f t="shared" si="23"/>
        <v>7719630.5504186153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-117776.84495074765</v>
      </c>
      <c r="E170" s="117" t="e">
        <f t="shared" ref="E170:E233" si="30">PPMT($B$3/12,C170,$B$2,$B$1)</f>
        <v>#NUM!</v>
      </c>
      <c r="F170" s="117" t="e">
        <f t="shared" ref="F170:F233" si="31">SUM(D170-E170)</f>
        <v>#NUM!</v>
      </c>
      <c r="G170" s="118" t="e">
        <f t="shared" ref="G170:G233" si="32">SUM(G169+E170)</f>
        <v>#NUM!</v>
      </c>
      <c r="H170" s="112"/>
      <c r="I170" s="108"/>
      <c r="J170" s="113"/>
      <c r="K170" s="108">
        <f t="shared" si="26"/>
        <v>165</v>
      </c>
      <c r="L170" s="117">
        <f t="shared" si="27"/>
        <v>-82981.98918024663</v>
      </c>
      <c r="M170" s="117">
        <f t="shared" si="28"/>
        <v>-22235.522184841153</v>
      </c>
      <c r="N170" s="117">
        <f t="shared" si="29"/>
        <v>-60746.466995405477</v>
      </c>
      <c r="O170" s="118">
        <f t="shared" ref="O170:O233" si="33">SUM(O169+M170)</f>
        <v>7697395.028233774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-117776.84495074765</v>
      </c>
      <c r="E171" s="117" t="e">
        <f t="shared" si="30"/>
        <v>#NUM!</v>
      </c>
      <c r="F171" s="117" t="e">
        <f t="shared" si="31"/>
        <v>#NUM!</v>
      </c>
      <c r="G171" s="118" t="e">
        <f t="shared" si="32"/>
        <v>#NUM!</v>
      </c>
      <c r="H171" s="112"/>
      <c r="I171" s="108"/>
      <c r="J171" s="113"/>
      <c r="K171" s="108">
        <f t="shared" si="26"/>
        <v>166</v>
      </c>
      <c r="L171" s="117">
        <f t="shared" si="27"/>
        <v>-82981.98918024663</v>
      </c>
      <c r="M171" s="117">
        <f t="shared" si="28"/>
        <v>-22385.42666357063</v>
      </c>
      <c r="N171" s="117">
        <f t="shared" si="29"/>
        <v>-60596.562516676</v>
      </c>
      <c r="O171" s="118">
        <f t="shared" si="33"/>
        <v>7675009.601570203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-117776.84495074765</v>
      </c>
      <c r="E172" s="117" t="e">
        <f t="shared" si="30"/>
        <v>#NUM!</v>
      </c>
      <c r="F172" s="117" t="e">
        <f t="shared" si="31"/>
        <v>#NUM!</v>
      </c>
      <c r="G172" s="118" t="e">
        <f t="shared" si="32"/>
        <v>#NUM!</v>
      </c>
      <c r="H172" s="112"/>
      <c r="I172" s="108"/>
      <c r="J172" s="113"/>
      <c r="K172" s="108">
        <f t="shared" si="26"/>
        <v>167</v>
      </c>
      <c r="L172" s="117">
        <f t="shared" si="27"/>
        <v>-82981.98918024663</v>
      </c>
      <c r="M172" s="117">
        <f t="shared" si="28"/>
        <v>-22536.34174832753</v>
      </c>
      <c r="N172" s="117">
        <f t="shared" si="29"/>
        <v>-60445.647431919104</v>
      </c>
      <c r="O172" s="118">
        <f t="shared" si="33"/>
        <v>7652473.259821875</v>
      </c>
    </row>
    <row r="173" spans="1:15" x14ac:dyDescent="0.2">
      <c r="A173" s="108"/>
      <c r="B173" s="113">
        <f>SUM(D162:D173)</f>
        <v>-1413322.1394089719</v>
      </c>
      <c r="C173" s="108">
        <f t="shared" si="24"/>
        <v>168</v>
      </c>
      <c r="D173" s="117">
        <f t="shared" si="25"/>
        <v>-117776.84495074765</v>
      </c>
      <c r="E173" s="117" t="e">
        <f t="shared" si="30"/>
        <v>#NUM!</v>
      </c>
      <c r="F173" s="117" t="e">
        <f t="shared" si="31"/>
        <v>#NUM!</v>
      </c>
      <c r="G173" s="118" t="e">
        <f t="shared" si="32"/>
        <v>#NUM!</v>
      </c>
      <c r="H173" s="112"/>
      <c r="I173" s="108"/>
      <c r="J173" s="113">
        <f>SUM(L162:L173)</f>
        <v>-995783.87016295933</v>
      </c>
      <c r="K173" s="108">
        <f t="shared" si="26"/>
        <v>168</v>
      </c>
      <c r="L173" s="117">
        <f t="shared" si="27"/>
        <v>-82981.98918024663</v>
      </c>
      <c r="M173" s="117">
        <f t="shared" si="28"/>
        <v>-22688.27425228084</v>
      </c>
      <c r="N173" s="117">
        <f t="shared" si="29"/>
        <v>-60293.71492796579</v>
      </c>
      <c r="O173" s="118">
        <f t="shared" si="33"/>
        <v>7629784.9855695944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-117776.84495074765</v>
      </c>
      <c r="E174" s="117" t="e">
        <f t="shared" si="30"/>
        <v>#NUM!</v>
      </c>
      <c r="F174" s="117" t="e">
        <f t="shared" si="31"/>
        <v>#NUM!</v>
      </c>
      <c r="G174" s="118" t="e">
        <f t="shared" si="32"/>
        <v>#NUM!</v>
      </c>
      <c r="H174" s="112"/>
      <c r="I174" s="108"/>
      <c r="J174" s="113"/>
      <c r="K174" s="108">
        <f t="shared" si="26"/>
        <v>169</v>
      </c>
      <c r="L174" s="117">
        <f t="shared" si="27"/>
        <v>-82981.98918024663</v>
      </c>
      <c r="M174" s="117">
        <f t="shared" si="28"/>
        <v>-22841.231034531629</v>
      </c>
      <c r="N174" s="117">
        <f t="shared" si="29"/>
        <v>-60140.758145715001</v>
      </c>
      <c r="O174" s="118">
        <f t="shared" si="33"/>
        <v>7606943.7545350632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-117776.84495074765</v>
      </c>
      <c r="E175" s="117" t="e">
        <f t="shared" si="30"/>
        <v>#NUM!</v>
      </c>
      <c r="F175" s="117" t="e">
        <f t="shared" si="31"/>
        <v>#NUM!</v>
      </c>
      <c r="G175" s="118" t="e">
        <f t="shared" si="32"/>
        <v>#NUM!</v>
      </c>
      <c r="H175" s="112"/>
      <c r="I175" s="108"/>
      <c r="J175" s="113"/>
      <c r="K175" s="108">
        <f t="shared" si="26"/>
        <v>170</v>
      </c>
      <c r="L175" s="117">
        <f t="shared" si="27"/>
        <v>-82981.98918024663</v>
      </c>
      <c r="M175" s="117">
        <f t="shared" si="28"/>
        <v>-22995.219000422763</v>
      </c>
      <c r="N175" s="117">
        <f t="shared" si="29"/>
        <v>-59986.77017982387</v>
      </c>
      <c r="O175" s="118">
        <f t="shared" si="33"/>
        <v>7583948.5355346408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-117776.84495074765</v>
      </c>
      <c r="E176" s="117" t="e">
        <f t="shared" si="30"/>
        <v>#NUM!</v>
      </c>
      <c r="F176" s="117" t="e">
        <f t="shared" si="31"/>
        <v>#NUM!</v>
      </c>
      <c r="G176" s="118" t="e">
        <f t="shared" si="32"/>
        <v>#NUM!</v>
      </c>
      <c r="H176" s="112"/>
      <c r="I176" s="108"/>
      <c r="J176" s="113"/>
      <c r="K176" s="108">
        <f t="shared" si="26"/>
        <v>171</v>
      </c>
      <c r="L176" s="117">
        <f t="shared" si="27"/>
        <v>-82981.98918024663</v>
      </c>
      <c r="M176" s="117">
        <f t="shared" si="28"/>
        <v>-23150.245101850618</v>
      </c>
      <c r="N176" s="117">
        <f t="shared" si="29"/>
        <v>-59831.744078396012</v>
      </c>
      <c r="O176" s="118">
        <f t="shared" si="33"/>
        <v>7560798.2904327903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-117776.84495074765</v>
      </c>
      <c r="E177" s="117" t="e">
        <f t="shared" si="30"/>
        <v>#NUM!</v>
      </c>
      <c r="F177" s="117" t="e">
        <f t="shared" si="31"/>
        <v>#NUM!</v>
      </c>
      <c r="G177" s="118" t="e">
        <f t="shared" si="32"/>
        <v>#NUM!</v>
      </c>
      <c r="H177" s="112"/>
      <c r="I177" s="108"/>
      <c r="J177" s="113"/>
      <c r="K177" s="108">
        <f t="shared" si="26"/>
        <v>172</v>
      </c>
      <c r="L177" s="117">
        <f t="shared" si="27"/>
        <v>-82981.98918024663</v>
      </c>
      <c r="M177" s="117">
        <f t="shared" si="28"/>
        <v>-23306.316337578926</v>
      </c>
      <c r="N177" s="117">
        <f t="shared" si="29"/>
        <v>-59675.6728426677</v>
      </c>
      <c r="O177" s="118">
        <f t="shared" si="33"/>
        <v>7537491.9740952114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-117776.84495074765</v>
      </c>
      <c r="E178" s="117" t="e">
        <f t="shared" si="30"/>
        <v>#NUM!</v>
      </c>
      <c r="F178" s="117" t="e">
        <f t="shared" si="31"/>
        <v>#NUM!</v>
      </c>
      <c r="G178" s="118" t="e">
        <f t="shared" si="32"/>
        <v>#NUM!</v>
      </c>
      <c r="H178" s="112"/>
      <c r="I178" s="108"/>
      <c r="J178" s="113"/>
      <c r="K178" s="108">
        <f t="shared" si="26"/>
        <v>173</v>
      </c>
      <c r="L178" s="117">
        <f t="shared" si="27"/>
        <v>-82981.98918024663</v>
      </c>
      <c r="M178" s="117">
        <f t="shared" si="28"/>
        <v>-23463.439753554769</v>
      </c>
      <c r="N178" s="117">
        <f t="shared" si="29"/>
        <v>-59518.549426691861</v>
      </c>
      <c r="O178" s="118">
        <f t="shared" si="33"/>
        <v>7514028.5343416566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-117776.84495074765</v>
      </c>
      <c r="E179" s="117" t="e">
        <f t="shared" si="30"/>
        <v>#NUM!</v>
      </c>
      <c r="F179" s="117" t="e">
        <f t="shared" si="31"/>
        <v>#NUM!</v>
      </c>
      <c r="G179" s="118" t="e">
        <f t="shared" si="32"/>
        <v>#NUM!</v>
      </c>
      <c r="H179" s="112"/>
      <c r="I179" s="108"/>
      <c r="J179" s="113"/>
      <c r="K179" s="108">
        <f t="shared" si="26"/>
        <v>174</v>
      </c>
      <c r="L179" s="117">
        <f t="shared" si="27"/>
        <v>-82981.98918024663</v>
      </c>
      <c r="M179" s="117">
        <f t="shared" si="28"/>
        <v>-23621.622443226654</v>
      </c>
      <c r="N179" s="117">
        <f t="shared" si="29"/>
        <v>-59360.366737019976</v>
      </c>
      <c r="O179" s="118">
        <f t="shared" si="33"/>
        <v>7490406.9118984295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-117776.84495074765</v>
      </c>
      <c r="E180" s="117" t="e">
        <f t="shared" si="30"/>
        <v>#NUM!</v>
      </c>
      <c r="F180" s="117" t="e">
        <f t="shared" si="31"/>
        <v>#NUM!</v>
      </c>
      <c r="G180" s="118" t="e">
        <f t="shared" si="32"/>
        <v>#NUM!</v>
      </c>
      <c r="H180" s="112"/>
      <c r="I180" s="108"/>
      <c r="J180" s="113"/>
      <c r="K180" s="108">
        <f t="shared" si="26"/>
        <v>175</v>
      </c>
      <c r="L180" s="117">
        <f t="shared" si="27"/>
        <v>-82981.98918024663</v>
      </c>
      <c r="M180" s="117">
        <f t="shared" si="28"/>
        <v>-23780.871547864735</v>
      </c>
      <c r="N180" s="117">
        <f t="shared" si="29"/>
        <v>-59201.117632381895</v>
      </c>
      <c r="O180" s="118">
        <f t="shared" si="33"/>
        <v>7466626.0403505648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-117776.84495074765</v>
      </c>
      <c r="E181" s="117" t="e">
        <f t="shared" si="30"/>
        <v>#NUM!</v>
      </c>
      <c r="F181" s="117" t="e">
        <f t="shared" si="31"/>
        <v>#NUM!</v>
      </c>
      <c r="G181" s="118" t="e">
        <f t="shared" si="32"/>
        <v>#NUM!</v>
      </c>
      <c r="H181" s="112"/>
      <c r="I181" s="108"/>
      <c r="J181" s="113"/>
      <c r="K181" s="108">
        <f t="shared" si="26"/>
        <v>176</v>
      </c>
      <c r="L181" s="117">
        <f t="shared" si="27"/>
        <v>-82981.98918024663</v>
      </c>
      <c r="M181" s="117">
        <f t="shared" si="28"/>
        <v>-23941.19425688326</v>
      </c>
      <c r="N181" s="117">
        <f t="shared" si="29"/>
        <v>-59040.79492336337</v>
      </c>
      <c r="O181" s="118">
        <f t="shared" si="33"/>
        <v>7442684.8460936816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-117776.84495074765</v>
      </c>
      <c r="E182" s="117" t="e">
        <f t="shared" si="30"/>
        <v>#NUM!</v>
      </c>
      <c r="F182" s="117" t="e">
        <f t="shared" si="31"/>
        <v>#NUM!</v>
      </c>
      <c r="G182" s="118" t="e">
        <f t="shared" si="32"/>
        <v>#NUM!</v>
      </c>
      <c r="H182" s="112"/>
      <c r="I182" s="108"/>
      <c r="J182" s="113"/>
      <c r="K182" s="108">
        <f t="shared" si="26"/>
        <v>177</v>
      </c>
      <c r="L182" s="117">
        <f t="shared" si="27"/>
        <v>-82981.98918024663</v>
      </c>
      <c r="M182" s="117">
        <f t="shared" si="28"/>
        <v>-24102.597808165083</v>
      </c>
      <c r="N182" s="117">
        <f t="shared" si="29"/>
        <v>-58879.391372081547</v>
      </c>
      <c r="O182" s="118">
        <f t="shared" si="33"/>
        <v>7418582.2482855162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-117776.84495074765</v>
      </c>
      <c r="E183" s="117" t="e">
        <f t="shared" si="30"/>
        <v>#NUM!</v>
      </c>
      <c r="F183" s="117" t="e">
        <f t="shared" si="31"/>
        <v>#NUM!</v>
      </c>
      <c r="G183" s="118" t="e">
        <f t="shared" si="32"/>
        <v>#NUM!</v>
      </c>
      <c r="H183" s="112"/>
      <c r="I183" s="108"/>
      <c r="J183" s="113"/>
      <c r="K183" s="108">
        <f t="shared" si="26"/>
        <v>178</v>
      </c>
      <c r="L183" s="117">
        <f t="shared" si="27"/>
        <v>-82981.98918024663</v>
      </c>
      <c r="M183" s="117">
        <f t="shared" si="28"/>
        <v>-24265.089488388458</v>
      </c>
      <c r="N183" s="117">
        <f t="shared" si="29"/>
        <v>-58716.899691858169</v>
      </c>
      <c r="O183" s="118">
        <f t="shared" si="33"/>
        <v>7394317.1587971281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-117776.84495074765</v>
      </c>
      <c r="E184" s="117" t="e">
        <f t="shared" si="30"/>
        <v>#NUM!</v>
      </c>
      <c r="F184" s="117" t="e">
        <f t="shared" si="31"/>
        <v>#NUM!</v>
      </c>
      <c r="G184" s="118" t="e">
        <f t="shared" si="32"/>
        <v>#NUM!</v>
      </c>
      <c r="H184" s="112"/>
      <c r="I184" s="108"/>
      <c r="J184" s="113"/>
      <c r="K184" s="108">
        <f t="shared" si="26"/>
        <v>179</v>
      </c>
      <c r="L184" s="117">
        <f t="shared" si="27"/>
        <v>-82981.98918024663</v>
      </c>
      <c r="M184" s="117">
        <f t="shared" si="28"/>
        <v>-24428.676633356012</v>
      </c>
      <c r="N184" s="117">
        <f t="shared" si="29"/>
        <v>-58553.312546890622</v>
      </c>
      <c r="O184" s="118">
        <f t="shared" si="33"/>
        <v>7369888.482163772</v>
      </c>
    </row>
    <row r="185" spans="1:15" x14ac:dyDescent="0.2">
      <c r="A185" s="108"/>
      <c r="B185" s="113">
        <f>SUM(D174:D185)</f>
        <v>-1413322.1394089719</v>
      </c>
      <c r="C185" s="108">
        <f t="shared" si="24"/>
        <v>180</v>
      </c>
      <c r="D185" s="117">
        <f t="shared" si="25"/>
        <v>-117776.84495074765</v>
      </c>
      <c r="E185" s="117" t="e">
        <f t="shared" si="30"/>
        <v>#NUM!</v>
      </c>
      <c r="F185" s="117" t="e">
        <f t="shared" si="31"/>
        <v>#NUM!</v>
      </c>
      <c r="G185" s="118" t="e">
        <f t="shared" si="32"/>
        <v>#NUM!</v>
      </c>
      <c r="H185" s="112"/>
      <c r="I185" s="108"/>
      <c r="J185" s="113">
        <f>SUM(L174:L185)</f>
        <v>-995783.87016295933</v>
      </c>
      <c r="K185" s="108">
        <f t="shared" si="26"/>
        <v>180</v>
      </c>
      <c r="L185" s="117">
        <f t="shared" si="27"/>
        <v>-82981.98918024663</v>
      </c>
      <c r="M185" s="117">
        <f t="shared" si="28"/>
        <v>-24593.366628325886</v>
      </c>
      <c r="N185" s="117">
        <f t="shared" si="29"/>
        <v>-58388.622551920744</v>
      </c>
      <c r="O185" s="118">
        <f t="shared" si="33"/>
        <v>7345295.1155354464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-117776.84495074765</v>
      </c>
      <c r="E186" s="117" t="e">
        <f t="shared" si="30"/>
        <v>#NUM!</v>
      </c>
      <c r="F186" s="117" t="e">
        <f t="shared" si="31"/>
        <v>#NUM!</v>
      </c>
      <c r="G186" s="118" t="e">
        <f t="shared" si="32"/>
        <v>#NUM!</v>
      </c>
      <c r="H186" s="112"/>
      <c r="I186" s="108"/>
      <c r="J186" s="113"/>
      <c r="K186" s="108">
        <f t="shared" si="26"/>
        <v>181</v>
      </c>
      <c r="L186" s="117">
        <f t="shared" si="27"/>
        <v>-82981.98918024663</v>
      </c>
      <c r="M186" s="117">
        <f t="shared" si="28"/>
        <v>-24759.166908345182</v>
      </c>
      <c r="N186" s="117">
        <f t="shared" si="29"/>
        <v>-58222.822271901445</v>
      </c>
      <c r="O186" s="118">
        <f t="shared" si="33"/>
        <v>7320535.9486271013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-117776.84495074765</v>
      </c>
      <c r="E187" s="117" t="e">
        <f t="shared" si="30"/>
        <v>#NUM!</v>
      </c>
      <c r="F187" s="117" t="e">
        <f t="shared" si="31"/>
        <v>#NUM!</v>
      </c>
      <c r="G187" s="118" t="e">
        <f t="shared" si="32"/>
        <v>#NUM!</v>
      </c>
      <c r="H187" s="112"/>
      <c r="I187" s="108"/>
      <c r="J187" s="113"/>
      <c r="K187" s="108">
        <f t="shared" si="26"/>
        <v>182</v>
      </c>
      <c r="L187" s="117">
        <f t="shared" si="27"/>
        <v>-82981.98918024663</v>
      </c>
      <c r="M187" s="117">
        <f t="shared" si="28"/>
        <v>-24926.084958585612</v>
      </c>
      <c r="N187" s="117">
        <f t="shared" si="29"/>
        <v>-58055.904221661018</v>
      </c>
      <c r="O187" s="118">
        <f t="shared" si="33"/>
        <v>7295609.8636685153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-117776.84495074765</v>
      </c>
      <c r="E188" s="117" t="e">
        <f t="shared" si="30"/>
        <v>#NUM!</v>
      </c>
      <c r="F188" s="117" t="e">
        <f t="shared" si="31"/>
        <v>#NUM!</v>
      </c>
      <c r="G188" s="118" t="e">
        <f t="shared" si="32"/>
        <v>#NUM!</v>
      </c>
      <c r="H188" s="112"/>
      <c r="I188" s="108"/>
      <c r="J188" s="113"/>
      <c r="K188" s="108">
        <f t="shared" si="26"/>
        <v>183</v>
      </c>
      <c r="L188" s="117">
        <f t="shared" si="27"/>
        <v>-82981.98918024663</v>
      </c>
      <c r="M188" s="117">
        <f t="shared" si="28"/>
        <v>-25094.128314681409</v>
      </c>
      <c r="N188" s="117">
        <f t="shared" si="29"/>
        <v>-57887.860865565221</v>
      </c>
      <c r="O188" s="118">
        <f t="shared" si="33"/>
        <v>7270515.735353834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-117776.84495074765</v>
      </c>
      <c r="E189" s="117" t="e">
        <f t="shared" si="30"/>
        <v>#NUM!</v>
      </c>
      <c r="F189" s="117" t="e">
        <f t="shared" si="31"/>
        <v>#NUM!</v>
      </c>
      <c r="G189" s="118" t="e">
        <f t="shared" si="32"/>
        <v>#NUM!</v>
      </c>
      <c r="H189" s="112"/>
      <c r="I189" s="108"/>
      <c r="J189" s="113"/>
      <c r="K189" s="108">
        <f t="shared" si="26"/>
        <v>184</v>
      </c>
      <c r="L189" s="117">
        <f t="shared" si="27"/>
        <v>-82981.98918024663</v>
      </c>
      <c r="M189" s="117">
        <f t="shared" si="28"/>
        <v>-25263.304563069549</v>
      </c>
      <c r="N189" s="117">
        <f t="shared" si="29"/>
        <v>-57718.684617177081</v>
      </c>
      <c r="O189" s="118">
        <f t="shared" si="33"/>
        <v>7245252.4307907643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-117776.84495074765</v>
      </c>
      <c r="E190" s="117" t="e">
        <f t="shared" si="30"/>
        <v>#NUM!</v>
      </c>
      <c r="F190" s="117" t="e">
        <f t="shared" si="31"/>
        <v>#NUM!</v>
      </c>
      <c r="G190" s="118" t="e">
        <f t="shared" si="32"/>
        <v>#NUM!</v>
      </c>
      <c r="H190" s="112"/>
      <c r="I190" s="108"/>
      <c r="J190" s="113"/>
      <c r="K190" s="108">
        <f t="shared" si="26"/>
        <v>185</v>
      </c>
      <c r="L190" s="117">
        <f t="shared" si="27"/>
        <v>-82981.98918024663</v>
      </c>
      <c r="M190" s="117">
        <f t="shared" si="28"/>
        <v>-25433.621341332251</v>
      </c>
      <c r="N190" s="117">
        <f t="shared" si="29"/>
        <v>-57548.367838914375</v>
      </c>
      <c r="O190" s="118">
        <f t="shared" si="33"/>
        <v>7219818.8094494324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-117776.84495074765</v>
      </c>
      <c r="E191" s="117" t="e">
        <f t="shared" si="30"/>
        <v>#NUM!</v>
      </c>
      <c r="F191" s="117" t="e">
        <f t="shared" si="31"/>
        <v>#NUM!</v>
      </c>
      <c r="G191" s="118" t="e">
        <f t="shared" si="32"/>
        <v>#NUM!</v>
      </c>
      <c r="H191" s="112"/>
      <c r="I191" s="108"/>
      <c r="J191" s="113"/>
      <c r="K191" s="108">
        <f t="shared" si="26"/>
        <v>186</v>
      </c>
      <c r="L191" s="117">
        <f t="shared" si="27"/>
        <v>-82981.98918024663</v>
      </c>
      <c r="M191" s="117">
        <f t="shared" si="28"/>
        <v>-25605.086338541729</v>
      </c>
      <c r="N191" s="117">
        <f t="shared" si="29"/>
        <v>-57376.902841704898</v>
      </c>
      <c r="O191" s="118">
        <f t="shared" si="33"/>
        <v>7194213.7231108909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-117776.84495074765</v>
      </c>
      <c r="E192" s="117" t="e">
        <f t="shared" si="30"/>
        <v>#NUM!</v>
      </c>
      <c r="F192" s="117" t="e">
        <f t="shared" si="31"/>
        <v>#NUM!</v>
      </c>
      <c r="G192" s="118" t="e">
        <f t="shared" si="32"/>
        <v>#NUM!</v>
      </c>
      <c r="H192" s="112"/>
      <c r="I192" s="108"/>
      <c r="J192" s="113"/>
      <c r="K192" s="108">
        <f t="shared" si="26"/>
        <v>187</v>
      </c>
      <c r="L192" s="117">
        <f t="shared" si="27"/>
        <v>-82981.98918024663</v>
      </c>
      <c r="M192" s="117">
        <f t="shared" si="28"/>
        <v>-25777.707295607393</v>
      </c>
      <c r="N192" s="117">
        <f t="shared" si="29"/>
        <v>-57204.281884639233</v>
      </c>
      <c r="O192" s="118">
        <f t="shared" si="33"/>
        <v>7168436.0158152832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-117776.84495074765</v>
      </c>
      <c r="E193" s="117" t="e">
        <f t="shared" si="30"/>
        <v>#NUM!</v>
      </c>
      <c r="F193" s="117" t="e">
        <f t="shared" si="31"/>
        <v>#NUM!</v>
      </c>
      <c r="G193" s="118" t="e">
        <f t="shared" si="32"/>
        <v>#NUM!</v>
      </c>
      <c r="H193" s="112"/>
      <c r="I193" s="108"/>
      <c r="J193" s="113"/>
      <c r="K193" s="108">
        <f t="shared" si="26"/>
        <v>188</v>
      </c>
      <c r="L193" s="117">
        <f t="shared" si="27"/>
        <v>-82981.98918024663</v>
      </c>
      <c r="M193" s="117">
        <f t="shared" si="28"/>
        <v>-25951.492005625281</v>
      </c>
      <c r="N193" s="117">
        <f t="shared" si="29"/>
        <v>-57030.497174621349</v>
      </c>
      <c r="O193" s="118">
        <f t="shared" si="33"/>
        <v>7142484.5238096574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-117776.84495074765</v>
      </c>
      <c r="E194" s="117" t="e">
        <f t="shared" si="30"/>
        <v>#NUM!</v>
      </c>
      <c r="F194" s="117" t="e">
        <f t="shared" si="31"/>
        <v>#NUM!</v>
      </c>
      <c r="G194" s="118" t="e">
        <f t="shared" si="32"/>
        <v>#NUM!</v>
      </c>
      <c r="H194" s="112"/>
      <c r="I194" s="108"/>
      <c r="J194" s="113"/>
      <c r="K194" s="108">
        <f t="shared" si="26"/>
        <v>189</v>
      </c>
      <c r="L194" s="117">
        <f t="shared" si="27"/>
        <v>-82981.98918024663</v>
      </c>
      <c r="M194" s="117">
        <f t="shared" si="28"/>
        <v>-26126.448314229878</v>
      </c>
      <c r="N194" s="117">
        <f t="shared" si="29"/>
        <v>-56855.540866016752</v>
      </c>
      <c r="O194" s="118">
        <f t="shared" si="33"/>
        <v>7116358.0754954275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-117776.84495074765</v>
      </c>
      <c r="E195" s="117" t="e">
        <f t="shared" si="30"/>
        <v>#NUM!</v>
      </c>
      <c r="F195" s="117" t="e">
        <f t="shared" si="31"/>
        <v>#NUM!</v>
      </c>
      <c r="G195" s="118" t="e">
        <f t="shared" si="32"/>
        <v>#NUM!</v>
      </c>
      <c r="H195" s="112"/>
      <c r="I195" s="108"/>
      <c r="J195" s="113"/>
      <c r="K195" s="108">
        <f t="shared" si="26"/>
        <v>190</v>
      </c>
      <c r="L195" s="117">
        <f t="shared" si="27"/>
        <v>-82981.98918024663</v>
      </c>
      <c r="M195" s="117">
        <f t="shared" si="28"/>
        <v>-26302.584119948304</v>
      </c>
      <c r="N195" s="117">
        <f t="shared" si="29"/>
        <v>-56679.405060298326</v>
      </c>
      <c r="O195" s="118">
        <f t="shared" si="33"/>
        <v>7090055.4913754789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-117776.84495074765</v>
      </c>
      <c r="E196" s="117" t="e">
        <f t="shared" si="30"/>
        <v>#NUM!</v>
      </c>
      <c r="F196" s="117" t="e">
        <f t="shared" si="31"/>
        <v>#NUM!</v>
      </c>
      <c r="G196" s="118" t="e">
        <f t="shared" si="32"/>
        <v>#NUM!</v>
      </c>
      <c r="H196" s="112"/>
      <c r="I196" s="108"/>
      <c r="J196" s="113"/>
      <c r="K196" s="108">
        <f t="shared" si="26"/>
        <v>191</v>
      </c>
      <c r="L196" s="117">
        <f t="shared" si="27"/>
        <v>-82981.98918024663</v>
      </c>
      <c r="M196" s="117">
        <f t="shared" si="28"/>
        <v>-26479.907374556959</v>
      </c>
      <c r="N196" s="117">
        <f t="shared" si="29"/>
        <v>-56502.081805689668</v>
      </c>
      <c r="O196" s="118">
        <f t="shared" si="33"/>
        <v>7063575.5840009218</v>
      </c>
    </row>
    <row r="197" spans="1:15" x14ac:dyDescent="0.2">
      <c r="A197" s="117" t="e">
        <f>SUM(F186:F197)</f>
        <v>#NUM!</v>
      </c>
      <c r="B197" s="113">
        <f>SUM(D186:D197)</f>
        <v>-1413322.1394089719</v>
      </c>
      <c r="C197" s="108">
        <f t="shared" si="24"/>
        <v>192</v>
      </c>
      <c r="D197" s="117">
        <f t="shared" si="25"/>
        <v>-117776.84495074765</v>
      </c>
      <c r="E197" s="117" t="e">
        <f t="shared" si="30"/>
        <v>#NUM!</v>
      </c>
      <c r="F197" s="117" t="e">
        <f t="shared" si="31"/>
        <v>#NUM!</v>
      </c>
      <c r="G197" s="118" t="e">
        <f t="shared" si="32"/>
        <v>#NUM!</v>
      </c>
      <c r="H197" s="112"/>
      <c r="I197" s="108"/>
      <c r="J197" s="113">
        <f>SUM(L186:L197)</f>
        <v>-995783.87016295933</v>
      </c>
      <c r="K197" s="108">
        <f t="shared" si="26"/>
        <v>192</v>
      </c>
      <c r="L197" s="117">
        <f t="shared" si="27"/>
        <v>-82981.98918024663</v>
      </c>
      <c r="M197" s="117">
        <f t="shared" si="28"/>
        <v>-26658.42608344043</v>
      </c>
      <c r="N197" s="117">
        <f t="shared" si="29"/>
        <v>-56323.563096806203</v>
      </c>
      <c r="O197" s="118">
        <f t="shared" si="33"/>
        <v>7036917.1579174809</v>
      </c>
    </row>
    <row r="198" spans="1:15" x14ac:dyDescent="0.2">
      <c r="A198" s="117" t="e">
        <f>SUM(E186:E197)</f>
        <v>#NUM!</v>
      </c>
      <c r="B198" s="113"/>
      <c r="C198" s="108">
        <f t="shared" si="24"/>
        <v>193</v>
      </c>
      <c r="D198" s="117">
        <f t="shared" si="25"/>
        <v>-117776.84495074765</v>
      </c>
      <c r="E198" s="117" t="e">
        <f t="shared" si="30"/>
        <v>#NUM!</v>
      </c>
      <c r="F198" s="117" t="e">
        <f t="shared" si="31"/>
        <v>#NUM!</v>
      </c>
      <c r="G198" s="118" t="e">
        <f t="shared" si="32"/>
        <v>#NUM!</v>
      </c>
      <c r="H198" s="112"/>
      <c r="I198" s="108"/>
      <c r="J198" s="113"/>
      <c r="K198" s="108">
        <f t="shared" si="26"/>
        <v>193</v>
      </c>
      <c r="L198" s="117">
        <f t="shared" si="27"/>
        <v>-82981.98918024663</v>
      </c>
      <c r="M198" s="117">
        <f t="shared" si="28"/>
        <v>-26838.148305952956</v>
      </c>
      <c r="N198" s="117">
        <f t="shared" si="29"/>
        <v>-56143.840874293674</v>
      </c>
      <c r="O198" s="118">
        <f t="shared" si="33"/>
        <v>7010079.0096115284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-117776.84495074765</v>
      </c>
      <c r="E199" s="117" t="e">
        <f t="shared" si="30"/>
        <v>#NUM!</v>
      </c>
      <c r="F199" s="117" t="e">
        <f t="shared" si="31"/>
        <v>#NUM!</v>
      </c>
      <c r="G199" s="118" t="e">
        <f t="shared" si="32"/>
        <v>#NUM!</v>
      </c>
      <c r="H199" s="112"/>
      <c r="I199" s="108"/>
      <c r="J199" s="113"/>
      <c r="K199" s="108">
        <f t="shared" si="26"/>
        <v>194</v>
      </c>
      <c r="L199" s="117">
        <f t="shared" si="27"/>
        <v>-82981.98918024663</v>
      </c>
      <c r="M199" s="117">
        <f t="shared" si="28"/>
        <v>-27019.08215578226</v>
      </c>
      <c r="N199" s="117">
        <f t="shared" si="29"/>
        <v>-55962.907024464366</v>
      </c>
      <c r="O199" s="118">
        <f t="shared" si="33"/>
        <v>6983059.9274557466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-117776.84495074765</v>
      </c>
      <c r="E200" s="117" t="e">
        <f t="shared" si="30"/>
        <v>#NUM!</v>
      </c>
      <c r="F200" s="117" t="e">
        <f t="shared" si="31"/>
        <v>#NUM!</v>
      </c>
      <c r="G200" s="118" t="e">
        <f t="shared" si="32"/>
        <v>#NUM!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-82981.98918024663</v>
      </c>
      <c r="M200" s="117">
        <f t="shared" ref="M200:M263" si="38">PPMT($J$3/12,K200,$J$2,$J$1)</f>
        <v>-27201.235801315826</v>
      </c>
      <c r="N200" s="117">
        <f t="shared" ref="N200:N263" si="39">SUM(L200-M200)</f>
        <v>-55780.753378930807</v>
      </c>
      <c r="O200" s="118">
        <f t="shared" si="33"/>
        <v>6955858.6916544307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-117776.84495074765</v>
      </c>
      <c r="E201" s="117" t="e">
        <f t="shared" si="30"/>
        <v>#NUM!</v>
      </c>
      <c r="F201" s="117" t="e">
        <f t="shared" si="31"/>
        <v>#NUM!</v>
      </c>
      <c r="G201" s="118" t="e">
        <f t="shared" si="32"/>
        <v>#NUM!</v>
      </c>
      <c r="H201" s="112"/>
      <c r="I201" s="108"/>
      <c r="J201" s="113"/>
      <c r="K201" s="108">
        <f t="shared" si="36"/>
        <v>196</v>
      </c>
      <c r="L201" s="117">
        <f t="shared" si="37"/>
        <v>-82981.98918024663</v>
      </c>
      <c r="M201" s="117">
        <f t="shared" si="38"/>
        <v>-27384.617466009691</v>
      </c>
      <c r="N201" s="117">
        <f t="shared" si="39"/>
        <v>-55597.371714236942</v>
      </c>
      <c r="O201" s="118">
        <f t="shared" si="33"/>
        <v>6928474.0741884205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-117776.84495074765</v>
      </c>
      <c r="E202" s="117" t="e">
        <f t="shared" si="30"/>
        <v>#NUM!</v>
      </c>
      <c r="F202" s="117" t="e">
        <f t="shared" si="31"/>
        <v>#NUM!</v>
      </c>
      <c r="G202" s="118" t="e">
        <f t="shared" si="32"/>
        <v>#NUM!</v>
      </c>
      <c r="H202" s="112"/>
      <c r="I202" s="108"/>
      <c r="J202" s="113"/>
      <c r="K202" s="108">
        <f t="shared" si="36"/>
        <v>197</v>
      </c>
      <c r="L202" s="117">
        <f t="shared" si="37"/>
        <v>-82981.98918024663</v>
      </c>
      <c r="M202" s="117">
        <f t="shared" si="38"/>
        <v>-27569.235428759712</v>
      </c>
      <c r="N202" s="117">
        <f t="shared" si="39"/>
        <v>-55412.753751486918</v>
      </c>
      <c r="O202" s="118">
        <f t="shared" si="33"/>
        <v>6900904.8387596607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-117776.84495074765</v>
      </c>
      <c r="E203" s="117" t="e">
        <f t="shared" si="30"/>
        <v>#NUM!</v>
      </c>
      <c r="F203" s="117" t="e">
        <f t="shared" si="31"/>
        <v>#NUM!</v>
      </c>
      <c r="G203" s="118" t="e">
        <f t="shared" si="32"/>
        <v>#NUM!</v>
      </c>
      <c r="H203" s="112"/>
      <c r="I203" s="108"/>
      <c r="J203" s="113"/>
      <c r="K203" s="108">
        <f t="shared" si="36"/>
        <v>198</v>
      </c>
      <c r="L203" s="117">
        <f t="shared" si="37"/>
        <v>-82981.98918024663</v>
      </c>
      <c r="M203" s="117">
        <f t="shared" si="38"/>
        <v>-27755.098024275267</v>
      </c>
      <c r="N203" s="117">
        <f t="shared" si="39"/>
        <v>-55226.89115597136</v>
      </c>
      <c r="O203" s="118">
        <f t="shared" si="33"/>
        <v>6873149.7407353856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-117776.84495074765</v>
      </c>
      <c r="E204" s="117" t="e">
        <f t="shared" si="30"/>
        <v>#NUM!</v>
      </c>
      <c r="F204" s="117" t="e">
        <f t="shared" si="31"/>
        <v>#NUM!</v>
      </c>
      <c r="G204" s="118" t="e">
        <f t="shared" si="32"/>
        <v>#NUM!</v>
      </c>
      <c r="H204" s="112"/>
      <c r="I204" s="108"/>
      <c r="J204" s="113"/>
      <c r="K204" s="108">
        <f t="shared" si="36"/>
        <v>199</v>
      </c>
      <c r="L204" s="117">
        <f t="shared" si="37"/>
        <v>-82981.98918024663</v>
      </c>
      <c r="M204" s="117">
        <f t="shared" si="38"/>
        <v>-27942.213643455583</v>
      </c>
      <c r="N204" s="117">
        <f t="shared" si="39"/>
        <v>-55039.775536791043</v>
      </c>
      <c r="O204" s="118">
        <f t="shared" si="33"/>
        <v>6845207.5270919297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-117776.84495074765</v>
      </c>
      <c r="E205" s="117" t="e">
        <f t="shared" si="30"/>
        <v>#NUM!</v>
      </c>
      <c r="F205" s="117" t="e">
        <f t="shared" si="31"/>
        <v>#NUM!</v>
      </c>
      <c r="G205" s="118" t="e">
        <f t="shared" si="32"/>
        <v>#NUM!</v>
      </c>
      <c r="H205" s="112"/>
      <c r="I205" s="108"/>
      <c r="J205" s="113"/>
      <c r="K205" s="108">
        <f t="shared" si="36"/>
        <v>200</v>
      </c>
      <c r="L205" s="117">
        <f t="shared" si="37"/>
        <v>-82981.98918024663</v>
      </c>
      <c r="M205" s="117">
        <f t="shared" si="38"/>
        <v>-28130.590733768549</v>
      </c>
      <c r="N205" s="117">
        <f t="shared" si="39"/>
        <v>-54851.398446478081</v>
      </c>
      <c r="O205" s="118">
        <f t="shared" si="33"/>
        <v>6817076.9363581613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-117776.84495074765</v>
      </c>
      <c r="E206" s="117" t="e">
        <f t="shared" si="30"/>
        <v>#NUM!</v>
      </c>
      <c r="F206" s="117" t="e">
        <f t="shared" si="31"/>
        <v>#NUM!</v>
      </c>
      <c r="G206" s="118" t="e">
        <f t="shared" si="32"/>
        <v>#NUM!</v>
      </c>
      <c r="H206" s="112"/>
      <c r="I206" s="108"/>
      <c r="J206" s="113"/>
      <c r="K206" s="108">
        <f t="shared" si="36"/>
        <v>201</v>
      </c>
      <c r="L206" s="117">
        <f t="shared" si="37"/>
        <v>-82981.98918024663</v>
      </c>
      <c r="M206" s="117">
        <f t="shared" si="38"/>
        <v>-28320.237799632043</v>
      </c>
      <c r="N206" s="117">
        <f t="shared" si="39"/>
        <v>-54661.751380614587</v>
      </c>
      <c r="O206" s="118">
        <f t="shared" si="33"/>
        <v>6788756.6985585289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-117776.84495074765</v>
      </c>
      <c r="E207" s="117" t="e">
        <f t="shared" si="30"/>
        <v>#NUM!</v>
      </c>
      <c r="F207" s="117" t="e">
        <f t="shared" si="31"/>
        <v>#NUM!</v>
      </c>
      <c r="G207" s="118" t="e">
        <f t="shared" si="32"/>
        <v>#NUM!</v>
      </c>
      <c r="H207" s="112"/>
      <c r="I207" s="108"/>
      <c r="J207" s="113"/>
      <c r="K207" s="108">
        <f t="shared" si="36"/>
        <v>202</v>
      </c>
      <c r="L207" s="117">
        <f t="shared" si="37"/>
        <v>-82981.98918024663</v>
      </c>
      <c r="M207" s="117">
        <f t="shared" si="38"/>
        <v>-28511.163402797891</v>
      </c>
      <c r="N207" s="117">
        <f t="shared" si="39"/>
        <v>-54470.825777448743</v>
      </c>
      <c r="O207" s="118">
        <f t="shared" si="33"/>
        <v>6760245.5351557313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-117776.84495074765</v>
      </c>
      <c r="E208" s="117" t="e">
        <f t="shared" si="30"/>
        <v>#NUM!</v>
      </c>
      <c r="F208" s="117" t="e">
        <f t="shared" si="31"/>
        <v>#NUM!</v>
      </c>
      <c r="G208" s="118" t="e">
        <f t="shared" si="32"/>
        <v>#NUM!</v>
      </c>
      <c r="H208" s="112"/>
      <c r="I208" s="108"/>
      <c r="J208" s="113"/>
      <c r="K208" s="108">
        <f t="shared" si="36"/>
        <v>203</v>
      </c>
      <c r="L208" s="117">
        <f t="shared" si="37"/>
        <v>-82981.98918024663</v>
      </c>
      <c r="M208" s="117">
        <f t="shared" si="38"/>
        <v>-28703.376162738427</v>
      </c>
      <c r="N208" s="117">
        <f t="shared" si="39"/>
        <v>-54278.613017508207</v>
      </c>
      <c r="O208" s="118">
        <f t="shared" si="33"/>
        <v>6731542.1589929927</v>
      </c>
    </row>
    <row r="209" spans="1:15" x14ac:dyDescent="0.2">
      <c r="A209" s="108"/>
      <c r="B209" s="113">
        <f>SUM(D198:D209)</f>
        <v>-1413322.1394089719</v>
      </c>
      <c r="C209" s="108">
        <f t="shared" si="34"/>
        <v>204</v>
      </c>
      <c r="D209" s="117">
        <f t="shared" si="35"/>
        <v>-117776.84495074765</v>
      </c>
      <c r="E209" s="117" t="e">
        <f t="shared" si="30"/>
        <v>#NUM!</v>
      </c>
      <c r="F209" s="117" t="e">
        <f t="shared" si="31"/>
        <v>#NUM!</v>
      </c>
      <c r="G209" s="118" t="e">
        <f t="shared" si="32"/>
        <v>#NUM!</v>
      </c>
      <c r="H209" s="112"/>
      <c r="I209" s="108"/>
      <c r="J209" s="113">
        <f>SUM(L198:L209)</f>
        <v>-995783.87016295933</v>
      </c>
      <c r="K209" s="108">
        <f t="shared" si="36"/>
        <v>204</v>
      </c>
      <c r="L209" s="117">
        <f t="shared" si="37"/>
        <v>-82981.98918024663</v>
      </c>
      <c r="M209" s="117">
        <f t="shared" si="38"/>
        <v>-28896.884757035554</v>
      </c>
      <c r="N209" s="117">
        <f t="shared" si="39"/>
        <v>-54085.104423211073</v>
      </c>
      <c r="O209" s="118">
        <f t="shared" si="33"/>
        <v>6702645.2742359573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-117776.84495074765</v>
      </c>
      <c r="E210" s="117" t="e">
        <f t="shared" si="30"/>
        <v>#NUM!</v>
      </c>
      <c r="F210" s="117" t="e">
        <f t="shared" si="31"/>
        <v>#NUM!</v>
      </c>
      <c r="G210" s="118" t="e">
        <f t="shared" si="32"/>
        <v>#NUM!</v>
      </c>
      <c r="H210" s="112"/>
      <c r="I210" s="108"/>
      <c r="J210" s="113"/>
      <c r="K210" s="108">
        <f t="shared" si="36"/>
        <v>205</v>
      </c>
      <c r="L210" s="117">
        <f t="shared" si="37"/>
        <v>-82981.98918024663</v>
      </c>
      <c r="M210" s="117">
        <f t="shared" si="38"/>
        <v>-29091.69792177256</v>
      </c>
      <c r="N210" s="117">
        <f t="shared" si="39"/>
        <v>-53890.29125847407</v>
      </c>
      <c r="O210" s="118">
        <f t="shared" si="33"/>
        <v>6673553.5763141848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-117776.84495074765</v>
      </c>
      <c r="E211" s="117" t="e">
        <f t="shared" si="30"/>
        <v>#NUM!</v>
      </c>
      <c r="F211" s="117" t="e">
        <f t="shared" si="31"/>
        <v>#NUM!</v>
      </c>
      <c r="G211" s="118" t="e">
        <f t="shared" si="32"/>
        <v>#NUM!</v>
      </c>
      <c r="H211" s="112"/>
      <c r="I211" s="108"/>
      <c r="J211" s="113"/>
      <c r="K211" s="108">
        <f t="shared" si="36"/>
        <v>206</v>
      </c>
      <c r="L211" s="117">
        <f t="shared" si="37"/>
        <v>-82981.98918024663</v>
      </c>
      <c r="M211" s="117">
        <f t="shared" si="38"/>
        <v>-29287.824451928518</v>
      </c>
      <c r="N211" s="117">
        <f t="shared" si="39"/>
        <v>-53694.164728318108</v>
      </c>
      <c r="O211" s="118">
        <f t="shared" si="33"/>
        <v>6644265.7518622559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-117776.84495074765</v>
      </c>
      <c r="E212" s="117" t="e">
        <f t="shared" si="30"/>
        <v>#NUM!</v>
      </c>
      <c r="F212" s="117" t="e">
        <f t="shared" si="31"/>
        <v>#NUM!</v>
      </c>
      <c r="G212" s="118" t="e">
        <f t="shared" si="32"/>
        <v>#NUM!</v>
      </c>
      <c r="H212" s="112"/>
      <c r="I212" s="108"/>
      <c r="J212" s="113"/>
      <c r="K212" s="108">
        <f t="shared" si="36"/>
        <v>207</v>
      </c>
      <c r="L212" s="117">
        <f t="shared" si="37"/>
        <v>-82981.98918024663</v>
      </c>
      <c r="M212" s="117">
        <f t="shared" si="38"/>
        <v>-29485.273201775264</v>
      </c>
      <c r="N212" s="117">
        <f t="shared" si="39"/>
        <v>-53496.715978471366</v>
      </c>
      <c r="O212" s="118">
        <f t="shared" si="33"/>
        <v>6614780.4786604811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-117776.84495074765</v>
      </c>
      <c r="E213" s="117" t="e">
        <f t="shared" si="30"/>
        <v>#NUM!</v>
      </c>
      <c r="F213" s="117" t="e">
        <f t="shared" si="31"/>
        <v>#NUM!</v>
      </c>
      <c r="G213" s="118" t="e">
        <f t="shared" si="32"/>
        <v>#NUM!</v>
      </c>
      <c r="H213" s="112"/>
      <c r="I213" s="108"/>
      <c r="J213" s="113"/>
      <c r="K213" s="108">
        <f t="shared" si="36"/>
        <v>208</v>
      </c>
      <c r="L213" s="117">
        <f t="shared" si="37"/>
        <v>-82981.98918024663</v>
      </c>
      <c r="M213" s="117">
        <f t="shared" si="38"/>
        <v>-29684.053085277232</v>
      </c>
      <c r="N213" s="117">
        <f t="shared" si="39"/>
        <v>-53297.936094969395</v>
      </c>
      <c r="O213" s="118">
        <f t="shared" si="33"/>
        <v>6585096.4255752042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-117776.84495074765</v>
      </c>
      <c r="E214" s="117" t="e">
        <f t="shared" si="30"/>
        <v>#NUM!</v>
      </c>
      <c r="F214" s="117" t="e">
        <f t="shared" si="31"/>
        <v>#NUM!</v>
      </c>
      <c r="G214" s="118" t="e">
        <f t="shared" si="32"/>
        <v>#NUM!</v>
      </c>
      <c r="H214" s="112"/>
      <c r="I214" s="108"/>
      <c r="J214" s="113"/>
      <c r="K214" s="108">
        <f t="shared" si="36"/>
        <v>209</v>
      </c>
      <c r="L214" s="117">
        <f t="shared" si="37"/>
        <v>-82981.98918024663</v>
      </c>
      <c r="M214" s="117">
        <f t="shared" si="38"/>
        <v>-29884.173076493811</v>
      </c>
      <c r="N214" s="117">
        <f t="shared" si="39"/>
        <v>-53097.816103752819</v>
      </c>
      <c r="O214" s="118">
        <f t="shared" si="33"/>
        <v>6555212.2524987105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-117776.84495074765</v>
      </c>
      <c r="E215" s="117" t="e">
        <f t="shared" si="30"/>
        <v>#NUM!</v>
      </c>
      <c r="F215" s="117" t="e">
        <f t="shared" si="31"/>
        <v>#NUM!</v>
      </c>
      <c r="G215" s="118" t="e">
        <f t="shared" si="32"/>
        <v>#NUM!</v>
      </c>
      <c r="H215" s="112"/>
      <c r="I215" s="108"/>
      <c r="J215" s="113"/>
      <c r="K215" s="108">
        <f t="shared" si="36"/>
        <v>210</v>
      </c>
      <c r="L215" s="117">
        <f t="shared" si="37"/>
        <v>-82981.98918024663</v>
      </c>
      <c r="M215" s="117">
        <f t="shared" si="38"/>
        <v>-30085.642209984511</v>
      </c>
      <c r="N215" s="117">
        <f t="shared" si="39"/>
        <v>-52896.346970262122</v>
      </c>
      <c r="O215" s="118">
        <f t="shared" si="33"/>
        <v>6525126.6102887262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-117776.84495074765</v>
      </c>
      <c r="E216" s="117" t="e">
        <f t="shared" si="30"/>
        <v>#NUM!</v>
      </c>
      <c r="F216" s="117" t="e">
        <f t="shared" si="31"/>
        <v>#NUM!</v>
      </c>
      <c r="G216" s="118" t="e">
        <f t="shared" si="32"/>
        <v>#NUM!</v>
      </c>
      <c r="H216" s="112"/>
      <c r="I216" s="108"/>
      <c r="J216" s="113"/>
      <c r="K216" s="108">
        <f t="shared" si="36"/>
        <v>211</v>
      </c>
      <c r="L216" s="117">
        <f t="shared" si="37"/>
        <v>-82981.98918024663</v>
      </c>
      <c r="M216" s="117">
        <f t="shared" si="38"/>
        <v>-30288.469581216817</v>
      </c>
      <c r="N216" s="117">
        <f t="shared" si="39"/>
        <v>-52693.519599029809</v>
      </c>
      <c r="O216" s="118">
        <f t="shared" si="33"/>
        <v>6494838.1407075096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-117776.84495074765</v>
      </c>
      <c r="E217" s="117" t="e">
        <f t="shared" si="30"/>
        <v>#NUM!</v>
      </c>
      <c r="F217" s="117" t="e">
        <f t="shared" si="31"/>
        <v>#NUM!</v>
      </c>
      <c r="G217" s="118" t="e">
        <f t="shared" si="32"/>
        <v>#NUM!</v>
      </c>
      <c r="H217" s="112"/>
      <c r="I217" s="108"/>
      <c r="J217" s="113"/>
      <c r="K217" s="108">
        <f t="shared" si="36"/>
        <v>212</v>
      </c>
      <c r="L217" s="117">
        <f t="shared" si="37"/>
        <v>-82981.98918024663</v>
      </c>
      <c r="M217" s="117">
        <f t="shared" si="38"/>
        <v>-30492.664346976861</v>
      </c>
      <c r="N217" s="117">
        <f t="shared" si="39"/>
        <v>-52489.324833269769</v>
      </c>
      <c r="O217" s="118">
        <f t="shared" si="33"/>
        <v>6464345.4763605325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-117776.84495074765</v>
      </c>
      <c r="E218" s="117" t="e">
        <f t="shared" si="30"/>
        <v>#NUM!</v>
      </c>
      <c r="F218" s="117" t="e">
        <f t="shared" si="31"/>
        <v>#NUM!</v>
      </c>
      <c r="G218" s="118" t="e">
        <f t="shared" si="32"/>
        <v>#NUM!</v>
      </c>
      <c r="H218" s="112"/>
      <c r="I218" s="108"/>
      <c r="J218" s="113"/>
      <c r="K218" s="108">
        <f t="shared" si="36"/>
        <v>213</v>
      </c>
      <c r="L218" s="117">
        <f t="shared" si="37"/>
        <v>-82981.98918024663</v>
      </c>
      <c r="M218" s="117">
        <f t="shared" si="38"/>
        <v>-30698.235725782724</v>
      </c>
      <c r="N218" s="117">
        <f t="shared" si="39"/>
        <v>-52283.753454463906</v>
      </c>
      <c r="O218" s="118">
        <f t="shared" si="33"/>
        <v>6433647.2406347496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-117776.84495074765</v>
      </c>
      <c r="E219" s="117" t="e">
        <f t="shared" si="30"/>
        <v>#NUM!</v>
      </c>
      <c r="F219" s="117" t="e">
        <f t="shared" si="31"/>
        <v>#NUM!</v>
      </c>
      <c r="G219" s="118" t="e">
        <f t="shared" si="32"/>
        <v>#NUM!</v>
      </c>
      <c r="H219" s="112"/>
      <c r="I219" s="108"/>
      <c r="J219" s="113"/>
      <c r="K219" s="108">
        <f t="shared" si="36"/>
        <v>214</v>
      </c>
      <c r="L219" s="117">
        <f t="shared" si="37"/>
        <v>-82981.98918024663</v>
      </c>
      <c r="M219" s="117">
        <f t="shared" si="38"/>
        <v>-30905.192998300714</v>
      </c>
      <c r="N219" s="117">
        <f t="shared" si="39"/>
        <v>-52076.796181945916</v>
      </c>
      <c r="O219" s="118">
        <f t="shared" si="33"/>
        <v>6402742.0476364493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-117776.84495074765</v>
      </c>
      <c r="E220" s="117" t="e">
        <f t="shared" si="30"/>
        <v>#NUM!</v>
      </c>
      <c r="F220" s="117" t="e">
        <f t="shared" si="31"/>
        <v>#NUM!</v>
      </c>
      <c r="G220" s="118" t="e">
        <f t="shared" si="32"/>
        <v>#NUM!</v>
      </c>
      <c r="H220" s="112"/>
      <c r="I220" s="108"/>
      <c r="J220" s="113"/>
      <c r="K220" s="108">
        <f t="shared" si="36"/>
        <v>215</v>
      </c>
      <c r="L220" s="117">
        <f t="shared" si="37"/>
        <v>-82981.98918024663</v>
      </c>
      <c r="M220" s="117">
        <f t="shared" si="38"/>
        <v>-31113.545507764258</v>
      </c>
      <c r="N220" s="117">
        <f t="shared" si="39"/>
        <v>-51868.443672482375</v>
      </c>
      <c r="O220" s="118">
        <f t="shared" si="33"/>
        <v>6371628.5021286849</v>
      </c>
    </row>
    <row r="221" spans="1:15" x14ac:dyDescent="0.2">
      <c r="A221" s="108"/>
      <c r="B221" s="113">
        <f>SUM(D210:D221)</f>
        <v>-1413322.1394089719</v>
      </c>
      <c r="C221" s="108">
        <f t="shared" si="34"/>
        <v>216</v>
      </c>
      <c r="D221" s="117">
        <f t="shared" si="35"/>
        <v>-117776.84495074765</v>
      </c>
      <c r="E221" s="117" t="e">
        <f t="shared" si="30"/>
        <v>#NUM!</v>
      </c>
      <c r="F221" s="117" t="e">
        <f t="shared" si="31"/>
        <v>#NUM!</v>
      </c>
      <c r="G221" s="118" t="e">
        <f t="shared" si="32"/>
        <v>#NUM!</v>
      </c>
      <c r="H221" s="112"/>
      <c r="I221" s="108"/>
      <c r="J221" s="113">
        <f>SUM(L210:L221)</f>
        <v>-995783.87016295933</v>
      </c>
      <c r="K221" s="108">
        <f t="shared" si="36"/>
        <v>216</v>
      </c>
      <c r="L221" s="117">
        <f t="shared" si="37"/>
        <v>-82981.98918024663</v>
      </c>
      <c r="M221" s="117">
        <f t="shared" si="38"/>
        <v>-31323.30266039577</v>
      </c>
      <c r="N221" s="117">
        <f t="shared" si="39"/>
        <v>-51658.68651985086</v>
      </c>
      <c r="O221" s="118">
        <f t="shared" si="33"/>
        <v>6340305.1994682895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-117776.84495074765</v>
      </c>
      <c r="E222" s="117" t="e">
        <f t="shared" si="30"/>
        <v>#NUM!</v>
      </c>
      <c r="F222" s="117" t="e">
        <f t="shared" si="31"/>
        <v>#NUM!</v>
      </c>
      <c r="G222" s="118" t="e">
        <f t="shared" si="32"/>
        <v>#NUM!</v>
      </c>
      <c r="H222" s="112"/>
      <c r="I222" s="108"/>
      <c r="J222" s="113"/>
      <c r="K222" s="108">
        <f t="shared" si="36"/>
        <v>217</v>
      </c>
      <c r="L222" s="117">
        <f t="shared" si="37"/>
        <v>-82981.98918024663</v>
      </c>
      <c r="M222" s="117">
        <f t="shared" si="38"/>
        <v>-31534.473925831269</v>
      </c>
      <c r="N222" s="117">
        <f t="shared" si="39"/>
        <v>-51447.515254415361</v>
      </c>
      <c r="O222" s="118">
        <f t="shared" si="33"/>
        <v>6308770.7255424578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-117776.84495074765</v>
      </c>
      <c r="E223" s="117" t="e">
        <f t="shared" si="30"/>
        <v>#NUM!</v>
      </c>
      <c r="F223" s="117" t="e">
        <f t="shared" si="31"/>
        <v>#NUM!</v>
      </c>
      <c r="G223" s="118" t="e">
        <f t="shared" si="32"/>
        <v>#NUM!</v>
      </c>
      <c r="H223" s="112"/>
      <c r="I223" s="108"/>
      <c r="J223" s="113"/>
      <c r="K223" s="108">
        <f t="shared" si="36"/>
        <v>218</v>
      </c>
      <c r="L223" s="117">
        <f t="shared" si="37"/>
        <v>-82981.98918024663</v>
      </c>
      <c r="M223" s="117">
        <f t="shared" si="38"/>
        <v>-31747.068837547915</v>
      </c>
      <c r="N223" s="117">
        <f t="shared" si="39"/>
        <v>-51234.920342698715</v>
      </c>
      <c r="O223" s="118">
        <f t="shared" si="33"/>
        <v>6277023.6567049101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-117776.84495074765</v>
      </c>
      <c r="E224" s="117" t="e">
        <f t="shared" si="30"/>
        <v>#NUM!</v>
      </c>
      <c r="F224" s="117" t="e">
        <f t="shared" si="31"/>
        <v>#NUM!</v>
      </c>
      <c r="G224" s="118" t="e">
        <f t="shared" si="32"/>
        <v>#NUM!</v>
      </c>
      <c r="H224" s="112"/>
      <c r="I224" s="108"/>
      <c r="J224" s="113"/>
      <c r="K224" s="108">
        <f t="shared" si="36"/>
        <v>219</v>
      </c>
      <c r="L224" s="117">
        <f t="shared" si="37"/>
        <v>-82981.98918024663</v>
      </c>
      <c r="M224" s="117">
        <f t="shared" si="38"/>
        <v>-31961.096993294377</v>
      </c>
      <c r="N224" s="117">
        <f t="shared" si="39"/>
        <v>-51020.892186952253</v>
      </c>
      <c r="O224" s="118">
        <f t="shared" si="33"/>
        <v>6245062.5597116156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-117776.84495074765</v>
      </c>
      <c r="E225" s="117" t="e">
        <f t="shared" si="30"/>
        <v>#NUM!</v>
      </c>
      <c r="F225" s="117" t="e">
        <f t="shared" si="31"/>
        <v>#NUM!</v>
      </c>
      <c r="G225" s="118" t="e">
        <f t="shared" si="32"/>
        <v>#NUM!</v>
      </c>
      <c r="H225" s="112"/>
      <c r="I225" s="108"/>
      <c r="J225" s="113"/>
      <c r="K225" s="108">
        <f t="shared" si="36"/>
        <v>220</v>
      </c>
      <c r="L225" s="117">
        <f t="shared" si="37"/>
        <v>-82981.98918024663</v>
      </c>
      <c r="M225" s="117">
        <f t="shared" si="38"/>
        <v>-32176.568055524178</v>
      </c>
      <c r="N225" s="117">
        <f t="shared" si="39"/>
        <v>-50805.421124722452</v>
      </c>
      <c r="O225" s="118">
        <f t="shared" si="33"/>
        <v>6212885.9916560911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-117776.84495074765</v>
      </c>
      <c r="E226" s="117" t="e">
        <f t="shared" si="30"/>
        <v>#NUM!</v>
      </c>
      <c r="F226" s="117" t="e">
        <f t="shared" si="31"/>
        <v>#NUM!</v>
      </c>
      <c r="G226" s="118" t="e">
        <f t="shared" si="32"/>
        <v>#NUM!</v>
      </c>
      <c r="H226" s="112"/>
      <c r="I226" s="108"/>
      <c r="J226" s="113"/>
      <c r="K226" s="108">
        <f t="shared" si="36"/>
        <v>221</v>
      </c>
      <c r="L226" s="117">
        <f t="shared" si="37"/>
        <v>-82981.98918024663</v>
      </c>
      <c r="M226" s="117">
        <f t="shared" si="38"/>
        <v>-32393.491751831833</v>
      </c>
      <c r="N226" s="117">
        <f t="shared" si="39"/>
        <v>-50588.497428414797</v>
      </c>
      <c r="O226" s="118">
        <f t="shared" si="33"/>
        <v>6180492.4999042591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-117776.84495074765</v>
      </c>
      <c r="E227" s="117" t="e">
        <f t="shared" si="30"/>
        <v>#NUM!</v>
      </c>
      <c r="F227" s="117" t="e">
        <f t="shared" si="31"/>
        <v>#NUM!</v>
      </c>
      <c r="G227" s="118" t="e">
        <f t="shared" si="32"/>
        <v>#NUM!</v>
      </c>
      <c r="H227" s="112"/>
      <c r="I227" s="108"/>
      <c r="J227" s="113"/>
      <c r="K227" s="108">
        <f t="shared" si="36"/>
        <v>222</v>
      </c>
      <c r="L227" s="117">
        <f t="shared" si="37"/>
        <v>-82981.98918024663</v>
      </c>
      <c r="M227" s="117">
        <f t="shared" si="38"/>
        <v>-32611.8778753921</v>
      </c>
      <c r="N227" s="117">
        <f t="shared" si="39"/>
        <v>-50370.11130485453</v>
      </c>
      <c r="O227" s="118">
        <f t="shared" si="33"/>
        <v>6147880.6220288668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-117776.84495074765</v>
      </c>
      <c r="E228" s="117" t="e">
        <f t="shared" si="30"/>
        <v>#NUM!</v>
      </c>
      <c r="F228" s="117" t="e">
        <f t="shared" si="31"/>
        <v>#NUM!</v>
      </c>
      <c r="G228" s="118" t="e">
        <f t="shared" si="32"/>
        <v>#NUM!</v>
      </c>
      <c r="H228" s="112"/>
      <c r="I228" s="108"/>
      <c r="J228" s="113"/>
      <c r="K228" s="108">
        <f t="shared" si="36"/>
        <v>223</v>
      </c>
      <c r="L228" s="117">
        <f t="shared" si="37"/>
        <v>-82981.98918024663</v>
      </c>
      <c r="M228" s="117">
        <f t="shared" si="38"/>
        <v>-32831.736285402039</v>
      </c>
      <c r="N228" s="117">
        <f t="shared" si="39"/>
        <v>-50150.252894844591</v>
      </c>
      <c r="O228" s="118">
        <f t="shared" si="33"/>
        <v>6115048.8857434643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-117776.84495074765</v>
      </c>
      <c r="E229" s="117" t="e">
        <f t="shared" si="30"/>
        <v>#NUM!</v>
      </c>
      <c r="F229" s="117" t="e">
        <f t="shared" si="31"/>
        <v>#NUM!</v>
      </c>
      <c r="G229" s="118" t="e">
        <f t="shared" si="32"/>
        <v>#NUM!</v>
      </c>
      <c r="H229" s="112"/>
      <c r="I229" s="108"/>
      <c r="J229" s="113"/>
      <c r="K229" s="108">
        <f t="shared" si="36"/>
        <v>224</v>
      </c>
      <c r="L229" s="117">
        <f t="shared" si="37"/>
        <v>-82981.98918024663</v>
      </c>
      <c r="M229" s="117">
        <f t="shared" si="38"/>
        <v>-33053.07690752612</v>
      </c>
      <c r="N229" s="117">
        <f t="shared" si="39"/>
        <v>-49928.91227272051</v>
      </c>
      <c r="O229" s="118">
        <f t="shared" si="33"/>
        <v>6081995.8088359386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-117776.84495074765</v>
      </c>
      <c r="E230" s="117" t="e">
        <f t="shared" si="30"/>
        <v>#NUM!</v>
      </c>
      <c r="F230" s="117" t="e">
        <f t="shared" si="31"/>
        <v>#NUM!</v>
      </c>
      <c r="G230" s="118" t="e">
        <f t="shared" si="32"/>
        <v>#NUM!</v>
      </c>
      <c r="H230" s="112"/>
      <c r="I230" s="108"/>
      <c r="J230" s="113"/>
      <c r="K230" s="108">
        <f t="shared" si="36"/>
        <v>225</v>
      </c>
      <c r="L230" s="117">
        <f t="shared" si="37"/>
        <v>-82981.98918024663</v>
      </c>
      <c r="M230" s="117">
        <f t="shared" si="38"/>
        <v>-33275.909734344357</v>
      </c>
      <c r="N230" s="117">
        <f t="shared" si="39"/>
        <v>-49706.079445902273</v>
      </c>
      <c r="O230" s="118">
        <f t="shared" si="33"/>
        <v>6048719.8991015945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-117776.84495074765</v>
      </c>
      <c r="E231" s="117" t="e">
        <f t="shared" si="30"/>
        <v>#NUM!</v>
      </c>
      <c r="F231" s="117" t="e">
        <f t="shared" si="31"/>
        <v>#NUM!</v>
      </c>
      <c r="G231" s="118" t="e">
        <f t="shared" si="32"/>
        <v>#NUM!</v>
      </c>
      <c r="H231" s="112"/>
      <c r="I231" s="108"/>
      <c r="J231" s="113"/>
      <c r="K231" s="108">
        <f t="shared" si="36"/>
        <v>226</v>
      </c>
      <c r="L231" s="117">
        <f t="shared" si="37"/>
        <v>-82981.98918024663</v>
      </c>
      <c r="M231" s="117">
        <f t="shared" si="38"/>
        <v>-33500.244825803398</v>
      </c>
      <c r="N231" s="117">
        <f t="shared" si="39"/>
        <v>-49481.744354443232</v>
      </c>
      <c r="O231" s="118">
        <f t="shared" si="33"/>
        <v>6015219.6542757908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-117776.84495074765</v>
      </c>
      <c r="E232" s="117" t="e">
        <f t="shared" si="30"/>
        <v>#NUM!</v>
      </c>
      <c r="F232" s="117" t="e">
        <f t="shared" si="31"/>
        <v>#NUM!</v>
      </c>
      <c r="G232" s="118" t="e">
        <f t="shared" si="32"/>
        <v>#NUM!</v>
      </c>
      <c r="H232" s="112"/>
      <c r="I232" s="108"/>
      <c r="J232" s="113"/>
      <c r="K232" s="108">
        <f t="shared" si="36"/>
        <v>227</v>
      </c>
      <c r="L232" s="117">
        <f t="shared" si="37"/>
        <v>-82981.98918024663</v>
      </c>
      <c r="M232" s="117">
        <f t="shared" si="38"/>
        <v>-33726.09230967069</v>
      </c>
      <c r="N232" s="117">
        <f t="shared" si="39"/>
        <v>-49255.89687057594</v>
      </c>
      <c r="O232" s="118">
        <f t="shared" si="33"/>
        <v>5981493.5619661203</v>
      </c>
    </row>
    <row r="233" spans="1:15" x14ac:dyDescent="0.2">
      <c r="A233" s="108"/>
      <c r="B233" s="113">
        <f>SUM(D222:D233)</f>
        <v>-1413322.1394089719</v>
      </c>
      <c r="C233" s="108">
        <f t="shared" si="34"/>
        <v>228</v>
      </c>
      <c r="D233" s="117">
        <f t="shared" si="35"/>
        <v>-117776.84495074765</v>
      </c>
      <c r="E233" s="117" t="e">
        <f t="shared" si="30"/>
        <v>#NUM!</v>
      </c>
      <c r="F233" s="117" t="e">
        <f t="shared" si="31"/>
        <v>#NUM!</v>
      </c>
      <c r="G233" s="118" t="e">
        <f t="shared" si="32"/>
        <v>#NUM!</v>
      </c>
      <c r="H233" s="112"/>
      <c r="I233" s="108"/>
      <c r="J233" s="113">
        <f>SUM(L222:L233)</f>
        <v>-995783.87016295933</v>
      </c>
      <c r="K233" s="108">
        <f t="shared" si="36"/>
        <v>228</v>
      </c>
      <c r="L233" s="117">
        <f t="shared" si="37"/>
        <v>-82981.98918024663</v>
      </c>
      <c r="M233" s="117">
        <f t="shared" si="38"/>
        <v>-33953.462381991718</v>
      </c>
      <c r="N233" s="117">
        <f t="shared" si="39"/>
        <v>-49028.526798254912</v>
      </c>
      <c r="O233" s="118">
        <f t="shared" si="33"/>
        <v>5947540.0995841287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-117776.84495074765</v>
      </c>
      <c r="E234" s="117" t="e">
        <f t="shared" ref="E234:E297" si="40">PPMT($B$3/12,C234,$B$2,$B$1)</f>
        <v>#NUM!</v>
      </c>
      <c r="F234" s="117" t="e">
        <f t="shared" ref="F234:F297" si="41">SUM(D234-E234)</f>
        <v>#NUM!</v>
      </c>
      <c r="G234" s="118" t="e">
        <f t="shared" ref="G234:G297" si="42">SUM(G233+E234)</f>
        <v>#NUM!</v>
      </c>
      <c r="H234" s="112"/>
      <c r="I234" s="108"/>
      <c r="J234" s="113"/>
      <c r="K234" s="108">
        <f t="shared" si="36"/>
        <v>229</v>
      </c>
      <c r="L234" s="117">
        <f t="shared" si="37"/>
        <v>-82981.98918024663</v>
      </c>
      <c r="M234" s="117">
        <f t="shared" si="38"/>
        <v>-34182.36530755031</v>
      </c>
      <c r="N234" s="117">
        <f t="shared" si="39"/>
        <v>-48799.62387269632</v>
      </c>
      <c r="O234" s="118">
        <f t="shared" ref="O234:O297" si="43">SUM(O233+M234)</f>
        <v>5913357.7342765788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-117776.84495074765</v>
      </c>
      <c r="E235" s="117" t="e">
        <f t="shared" si="40"/>
        <v>#NUM!</v>
      </c>
      <c r="F235" s="117" t="e">
        <f t="shared" si="41"/>
        <v>#NUM!</v>
      </c>
      <c r="G235" s="118" t="e">
        <f t="shared" si="42"/>
        <v>#NUM!</v>
      </c>
      <c r="H235" s="112"/>
      <c r="I235" s="108"/>
      <c r="J235" s="113"/>
      <c r="K235" s="108">
        <f t="shared" si="36"/>
        <v>230</v>
      </c>
      <c r="L235" s="117">
        <f t="shared" si="37"/>
        <v>-82981.98918024663</v>
      </c>
      <c r="M235" s="117">
        <f t="shared" si="38"/>
        <v>-34412.811420332044</v>
      </c>
      <c r="N235" s="117">
        <f t="shared" si="39"/>
        <v>-48569.177759914586</v>
      </c>
      <c r="O235" s="118">
        <f t="shared" si="43"/>
        <v>5878944.9228562471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-117776.84495074765</v>
      </c>
      <c r="E236" s="117" t="e">
        <f t="shared" si="40"/>
        <v>#NUM!</v>
      </c>
      <c r="F236" s="117" t="e">
        <f t="shared" si="41"/>
        <v>#NUM!</v>
      </c>
      <c r="G236" s="118" t="e">
        <f t="shared" si="42"/>
        <v>#NUM!</v>
      </c>
      <c r="H236" s="112"/>
      <c r="I236" s="108"/>
      <c r="J236" s="113"/>
      <c r="K236" s="108">
        <f t="shared" si="36"/>
        <v>231</v>
      </c>
      <c r="L236" s="117">
        <f t="shared" si="37"/>
        <v>-82981.98918024663</v>
      </c>
      <c r="M236" s="117">
        <f t="shared" si="38"/>
        <v>-34644.811123990781</v>
      </c>
      <c r="N236" s="117">
        <f t="shared" si="39"/>
        <v>-48337.178056255849</v>
      </c>
      <c r="O236" s="118">
        <f t="shared" si="43"/>
        <v>5844300.1117322566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-117776.84495074765</v>
      </c>
      <c r="E237" s="117" t="e">
        <f t="shared" si="40"/>
        <v>#NUM!</v>
      </c>
      <c r="F237" s="117" t="e">
        <f t="shared" si="41"/>
        <v>#NUM!</v>
      </c>
      <c r="G237" s="118" t="e">
        <f t="shared" si="42"/>
        <v>#NUM!</v>
      </c>
      <c r="H237" s="112"/>
      <c r="I237" s="108"/>
      <c r="J237" s="113"/>
      <c r="K237" s="108">
        <f t="shared" si="36"/>
        <v>232</v>
      </c>
      <c r="L237" s="117">
        <f t="shared" si="37"/>
        <v>-82981.98918024663</v>
      </c>
      <c r="M237" s="117">
        <f t="shared" si="38"/>
        <v>-34878.374892318359</v>
      </c>
      <c r="N237" s="117">
        <f t="shared" si="39"/>
        <v>-48103.614287928271</v>
      </c>
      <c r="O237" s="118">
        <f t="shared" si="43"/>
        <v>5809421.736839938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-117776.84495074765</v>
      </c>
      <c r="E238" s="117" t="e">
        <f t="shared" si="40"/>
        <v>#NUM!</v>
      </c>
      <c r="F238" s="117" t="e">
        <f t="shared" si="41"/>
        <v>#NUM!</v>
      </c>
      <c r="G238" s="118" t="e">
        <f t="shared" si="42"/>
        <v>#NUM!</v>
      </c>
      <c r="H238" s="112"/>
      <c r="I238" s="108"/>
      <c r="J238" s="113"/>
      <c r="K238" s="108">
        <f t="shared" si="36"/>
        <v>233</v>
      </c>
      <c r="L238" s="117">
        <f t="shared" si="37"/>
        <v>-82981.98918024663</v>
      </c>
      <c r="M238" s="117">
        <f t="shared" si="38"/>
        <v>-35113.513269717405</v>
      </c>
      <c r="N238" s="117">
        <f t="shared" si="39"/>
        <v>-47868.475910529225</v>
      </c>
      <c r="O238" s="118">
        <f t="shared" si="43"/>
        <v>5774308.2235702202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-117776.84495074765</v>
      </c>
      <c r="E239" s="117" t="e">
        <f t="shared" si="40"/>
        <v>#NUM!</v>
      </c>
      <c r="F239" s="117" t="e">
        <f t="shared" si="41"/>
        <v>#NUM!</v>
      </c>
      <c r="G239" s="118" t="e">
        <f t="shared" si="42"/>
        <v>#NUM!</v>
      </c>
      <c r="H239" s="112"/>
      <c r="I239" s="108"/>
      <c r="J239" s="113"/>
      <c r="K239" s="108">
        <f t="shared" si="36"/>
        <v>234</v>
      </c>
      <c r="L239" s="117">
        <f t="shared" si="37"/>
        <v>-82981.98918024663</v>
      </c>
      <c r="M239" s="117">
        <f t="shared" si="38"/>
        <v>-35350.236871677414</v>
      </c>
      <c r="N239" s="117">
        <f t="shared" si="39"/>
        <v>-47631.752308569216</v>
      </c>
      <c r="O239" s="118">
        <f t="shared" si="43"/>
        <v>5738957.9866985427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-117776.84495074765</v>
      </c>
      <c r="E240" s="117" t="e">
        <f t="shared" si="40"/>
        <v>#NUM!</v>
      </c>
      <c r="F240" s="117" t="e">
        <f t="shared" si="41"/>
        <v>#NUM!</v>
      </c>
      <c r="G240" s="118" t="e">
        <f t="shared" si="42"/>
        <v>#NUM!</v>
      </c>
      <c r="H240" s="112"/>
      <c r="I240" s="108"/>
      <c r="J240" s="113"/>
      <c r="K240" s="108">
        <f t="shared" si="36"/>
        <v>235</v>
      </c>
      <c r="L240" s="117">
        <f t="shared" si="37"/>
        <v>-82981.98918024663</v>
      </c>
      <c r="M240" s="117">
        <f t="shared" si="38"/>
        <v>-35588.556385253978</v>
      </c>
      <c r="N240" s="117">
        <f t="shared" si="39"/>
        <v>-47393.432794992652</v>
      </c>
      <c r="O240" s="118">
        <f t="shared" si="43"/>
        <v>5703369.4303132892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-117776.84495074765</v>
      </c>
      <c r="E241" s="117" t="e">
        <f t="shared" si="40"/>
        <v>#NUM!</v>
      </c>
      <c r="F241" s="117" t="e">
        <f t="shared" si="41"/>
        <v>#NUM!</v>
      </c>
      <c r="G241" s="118" t="e">
        <f t="shared" si="42"/>
        <v>#NUM!</v>
      </c>
      <c r="H241" s="112"/>
      <c r="I241" s="108"/>
      <c r="J241" s="113"/>
      <c r="K241" s="108">
        <f t="shared" si="36"/>
        <v>236</v>
      </c>
      <c r="L241" s="117">
        <f t="shared" si="37"/>
        <v>-82981.98918024663</v>
      </c>
      <c r="M241" s="117">
        <f t="shared" si="38"/>
        <v>-35828.482569551226</v>
      </c>
      <c r="N241" s="117">
        <f t="shared" si="39"/>
        <v>-47153.506610695404</v>
      </c>
      <c r="O241" s="118">
        <f t="shared" si="43"/>
        <v>5667540.9477437381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-117776.84495074765</v>
      </c>
      <c r="E242" s="117" t="e">
        <f t="shared" si="40"/>
        <v>#NUM!</v>
      </c>
      <c r="F242" s="117" t="e">
        <f t="shared" si="41"/>
        <v>#NUM!</v>
      </c>
      <c r="G242" s="118" t="e">
        <f t="shared" si="42"/>
        <v>#NUM!</v>
      </c>
      <c r="H242" s="112"/>
      <c r="I242" s="108"/>
      <c r="J242" s="113"/>
      <c r="K242" s="108">
        <f t="shared" si="36"/>
        <v>237</v>
      </c>
      <c r="L242" s="117">
        <f t="shared" si="37"/>
        <v>-82981.98918024663</v>
      </c>
      <c r="M242" s="117">
        <f t="shared" si="38"/>
        <v>-36070.026256207617</v>
      </c>
      <c r="N242" s="117">
        <f t="shared" si="39"/>
        <v>-46911.962924039013</v>
      </c>
      <c r="O242" s="118">
        <f t="shared" si="43"/>
        <v>5631470.9214875307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-117776.84495074765</v>
      </c>
      <c r="E243" s="117" t="e">
        <f t="shared" si="40"/>
        <v>#NUM!</v>
      </c>
      <c r="F243" s="117" t="e">
        <f t="shared" si="41"/>
        <v>#NUM!</v>
      </c>
      <c r="G243" s="118" t="e">
        <f t="shared" si="42"/>
        <v>#NUM!</v>
      </c>
      <c r="H243" s="112"/>
      <c r="I243" s="108"/>
      <c r="J243" s="113"/>
      <c r="K243" s="108">
        <f t="shared" si="36"/>
        <v>238</v>
      </c>
      <c r="L243" s="117">
        <f t="shared" si="37"/>
        <v>-82981.98918024663</v>
      </c>
      <c r="M243" s="117">
        <f t="shared" si="38"/>
        <v>-36313.198349884893</v>
      </c>
      <c r="N243" s="117">
        <f t="shared" si="39"/>
        <v>-46668.790830361737</v>
      </c>
      <c r="O243" s="118">
        <f t="shared" si="43"/>
        <v>5595157.723137646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-117776.84495074765</v>
      </c>
      <c r="E244" s="117" t="e">
        <f t="shared" si="40"/>
        <v>#NUM!</v>
      </c>
      <c r="F244" s="117" t="e">
        <f t="shared" si="41"/>
        <v>#NUM!</v>
      </c>
      <c r="G244" s="118" t="e">
        <f t="shared" si="42"/>
        <v>#NUM!</v>
      </c>
      <c r="H244" s="112"/>
      <c r="I244" s="108"/>
      <c r="J244" s="113"/>
      <c r="K244" s="108">
        <f t="shared" si="36"/>
        <v>239</v>
      </c>
      <c r="L244" s="117">
        <f t="shared" si="37"/>
        <v>-82981.98918024663</v>
      </c>
      <c r="M244" s="117">
        <f t="shared" si="38"/>
        <v>-36558.009828760361</v>
      </c>
      <c r="N244" s="117">
        <f t="shared" si="39"/>
        <v>-46423.979351486269</v>
      </c>
      <c r="O244" s="118">
        <f t="shared" si="43"/>
        <v>5558599.7133088857</v>
      </c>
    </row>
    <row r="245" spans="1:15" x14ac:dyDescent="0.2">
      <c r="A245" s="108"/>
      <c r="B245" s="113">
        <f>SUM(D234:D245)</f>
        <v>-1413322.1394089719</v>
      </c>
      <c r="C245" s="108">
        <f t="shared" si="34"/>
        <v>240</v>
      </c>
      <c r="D245" s="117">
        <f t="shared" si="35"/>
        <v>-117776.84495074765</v>
      </c>
      <c r="E245" s="117" t="e">
        <f t="shared" si="40"/>
        <v>#NUM!</v>
      </c>
      <c r="F245" s="117" t="e">
        <f t="shared" si="41"/>
        <v>#NUM!</v>
      </c>
      <c r="G245" s="118" t="e">
        <f t="shared" si="42"/>
        <v>#NUM!</v>
      </c>
      <c r="H245" s="112"/>
      <c r="I245" s="108"/>
      <c r="J245" s="113">
        <f>SUM(L234:L245)</f>
        <v>-995783.87016295933</v>
      </c>
      <c r="K245" s="108">
        <f t="shared" si="36"/>
        <v>240</v>
      </c>
      <c r="L245" s="117">
        <f t="shared" si="37"/>
        <v>-82981.98918024663</v>
      </c>
      <c r="M245" s="117">
        <f t="shared" si="38"/>
        <v>-36804.47174502258</v>
      </c>
      <c r="N245" s="117">
        <f t="shared" si="39"/>
        <v>-46177.51743522405</v>
      </c>
      <c r="O245" s="118">
        <f t="shared" si="43"/>
        <v>5521795.2415638631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-117776.84495074765</v>
      </c>
      <c r="E246" s="117" t="e">
        <f t="shared" si="40"/>
        <v>#NUM!</v>
      </c>
      <c r="F246" s="117" t="e">
        <f t="shared" si="41"/>
        <v>#NUM!</v>
      </c>
      <c r="G246" s="118" t="e">
        <f t="shared" si="42"/>
        <v>#NUM!</v>
      </c>
      <c r="H246" s="112"/>
      <c r="I246" s="108"/>
      <c r="J246" s="113"/>
      <c r="K246" s="108">
        <f t="shared" si="36"/>
        <v>241</v>
      </c>
      <c r="L246" s="117">
        <f t="shared" si="37"/>
        <v>-82981.98918024663</v>
      </c>
      <c r="M246" s="117">
        <f t="shared" si="38"/>
        <v>-37052.595225370285</v>
      </c>
      <c r="N246" s="117">
        <f t="shared" si="39"/>
        <v>-45929.393954876345</v>
      </c>
      <c r="O246" s="118">
        <f t="shared" si="43"/>
        <v>5484742.6463384926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-117776.84495074765</v>
      </c>
      <c r="E247" s="117" t="e">
        <f t="shared" si="40"/>
        <v>#NUM!</v>
      </c>
      <c r="F247" s="117" t="e">
        <f t="shared" si="41"/>
        <v>#NUM!</v>
      </c>
      <c r="G247" s="118" t="e">
        <f t="shared" si="42"/>
        <v>#NUM!</v>
      </c>
      <c r="H247" s="112"/>
      <c r="I247" s="108"/>
      <c r="J247" s="113"/>
      <c r="K247" s="108">
        <f t="shared" si="36"/>
        <v>242</v>
      </c>
      <c r="L247" s="117">
        <f t="shared" si="37"/>
        <v>-82981.98918024663</v>
      </c>
      <c r="M247" s="117">
        <f t="shared" si="38"/>
        <v>-37302.391471514646</v>
      </c>
      <c r="N247" s="117">
        <f t="shared" si="39"/>
        <v>-45679.597708731984</v>
      </c>
      <c r="O247" s="118">
        <f t="shared" si="43"/>
        <v>5447440.2548669782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-117776.84495074765</v>
      </c>
      <c r="E248" s="117" t="e">
        <f t="shared" si="40"/>
        <v>#NUM!</v>
      </c>
      <c r="F248" s="117" t="e">
        <f t="shared" si="41"/>
        <v>#NUM!</v>
      </c>
      <c r="G248" s="118" t="e">
        <f t="shared" si="42"/>
        <v>#NUM!</v>
      </c>
      <c r="H248" s="112"/>
      <c r="I248" s="108"/>
      <c r="J248" s="113"/>
      <c r="K248" s="108">
        <f t="shared" si="36"/>
        <v>243</v>
      </c>
      <c r="L248" s="117">
        <f t="shared" si="37"/>
        <v>-82981.98918024663</v>
      </c>
      <c r="M248" s="117">
        <f t="shared" si="38"/>
        <v>-37553.871760685106</v>
      </c>
      <c r="N248" s="117">
        <f t="shared" si="39"/>
        <v>-45428.117419561524</v>
      </c>
      <c r="O248" s="118">
        <f t="shared" si="43"/>
        <v>5409886.3831062932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-117776.84495074765</v>
      </c>
      <c r="E249" s="117" t="e">
        <f t="shared" si="40"/>
        <v>#NUM!</v>
      </c>
      <c r="F249" s="117" t="e">
        <f t="shared" si="41"/>
        <v>#NUM!</v>
      </c>
      <c r="G249" s="118" t="e">
        <f t="shared" si="42"/>
        <v>#NUM!</v>
      </c>
      <c r="H249" s="112"/>
      <c r="I249" s="108"/>
      <c r="J249" s="113"/>
      <c r="K249" s="108">
        <f t="shared" si="36"/>
        <v>244</v>
      </c>
      <c r="L249" s="117">
        <f t="shared" si="37"/>
        <v>-82981.98918024663</v>
      </c>
      <c r="M249" s="117">
        <f t="shared" si="38"/>
        <v>-37807.0474461384</v>
      </c>
      <c r="N249" s="117">
        <f t="shared" si="39"/>
        <v>-45174.94173410823</v>
      </c>
      <c r="O249" s="118">
        <f t="shared" si="43"/>
        <v>5372079.3356601549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-117776.84495074765</v>
      </c>
      <c r="E250" s="117" t="e">
        <f t="shared" si="40"/>
        <v>#NUM!</v>
      </c>
      <c r="F250" s="117" t="e">
        <f t="shared" si="41"/>
        <v>#NUM!</v>
      </c>
      <c r="G250" s="118" t="e">
        <f t="shared" si="42"/>
        <v>#NUM!</v>
      </c>
      <c r="H250" s="112"/>
      <c r="I250" s="108"/>
      <c r="J250" s="113"/>
      <c r="K250" s="108">
        <f t="shared" si="36"/>
        <v>245</v>
      </c>
      <c r="L250" s="117">
        <f t="shared" si="37"/>
        <v>-82981.98918024663</v>
      </c>
      <c r="M250" s="117">
        <f t="shared" si="38"/>
        <v>-38061.929957671113</v>
      </c>
      <c r="N250" s="117">
        <f t="shared" si="39"/>
        <v>-44920.059222575517</v>
      </c>
      <c r="O250" s="118">
        <f t="shared" si="43"/>
        <v>5334017.4057024838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-117776.84495074765</v>
      </c>
      <c r="E251" s="117" t="e">
        <f t="shared" si="40"/>
        <v>#NUM!</v>
      </c>
      <c r="F251" s="117" t="e">
        <f t="shared" si="41"/>
        <v>#NUM!</v>
      </c>
      <c r="G251" s="118" t="e">
        <f t="shared" si="42"/>
        <v>#NUM!</v>
      </c>
      <c r="H251" s="112"/>
      <c r="I251" s="108"/>
      <c r="J251" s="113"/>
      <c r="K251" s="108">
        <f t="shared" si="36"/>
        <v>246</v>
      </c>
      <c r="L251" s="117">
        <f t="shared" si="37"/>
        <v>-82981.98918024663</v>
      </c>
      <c r="M251" s="117">
        <f t="shared" si="38"/>
        <v>-38318.530802135749</v>
      </c>
      <c r="N251" s="117">
        <f t="shared" si="39"/>
        <v>-44663.458378110881</v>
      </c>
      <c r="O251" s="118">
        <f t="shared" si="43"/>
        <v>5295698.8749003485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-117776.84495074765</v>
      </c>
      <c r="E252" s="117" t="e">
        <f t="shared" si="40"/>
        <v>#NUM!</v>
      </c>
      <c r="F252" s="117" t="e">
        <f t="shared" si="41"/>
        <v>#NUM!</v>
      </c>
      <c r="G252" s="118" t="e">
        <f t="shared" si="42"/>
        <v>#NUM!</v>
      </c>
      <c r="H252" s="112"/>
      <c r="I252" s="108"/>
      <c r="J252" s="113"/>
      <c r="K252" s="108">
        <f t="shared" si="36"/>
        <v>247</v>
      </c>
      <c r="L252" s="117">
        <f t="shared" si="37"/>
        <v>-82981.98918024663</v>
      </c>
      <c r="M252" s="117">
        <f t="shared" si="38"/>
        <v>-38576.861563960148</v>
      </c>
      <c r="N252" s="117">
        <f t="shared" si="39"/>
        <v>-44405.127616286481</v>
      </c>
      <c r="O252" s="118">
        <f t="shared" si="43"/>
        <v>5257122.0133363884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-117776.84495074765</v>
      </c>
      <c r="E253" s="117" t="e">
        <f t="shared" si="40"/>
        <v>#NUM!</v>
      </c>
      <c r="F253" s="117" t="e">
        <f t="shared" si="41"/>
        <v>#NUM!</v>
      </c>
      <c r="G253" s="118" t="e">
        <f t="shared" si="42"/>
        <v>#NUM!</v>
      </c>
      <c r="H253" s="112"/>
      <c r="I253" s="108"/>
      <c r="J253" s="113"/>
      <c r="K253" s="108">
        <f t="shared" si="36"/>
        <v>248</v>
      </c>
      <c r="L253" s="117">
        <f t="shared" si="37"/>
        <v>-82981.98918024663</v>
      </c>
      <c r="M253" s="117">
        <f t="shared" si="38"/>
        <v>-38836.933905670514</v>
      </c>
      <c r="N253" s="117">
        <f t="shared" si="39"/>
        <v>-44145.055274576116</v>
      </c>
      <c r="O253" s="118">
        <f t="shared" si="43"/>
        <v>5218285.079430718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-117776.84495074765</v>
      </c>
      <c r="E254" s="117" t="e">
        <f t="shared" si="40"/>
        <v>#NUM!</v>
      </c>
      <c r="F254" s="117" t="e">
        <f t="shared" si="41"/>
        <v>#NUM!</v>
      </c>
      <c r="G254" s="118" t="e">
        <f t="shared" si="42"/>
        <v>#NUM!</v>
      </c>
      <c r="H254" s="112"/>
      <c r="I254" s="108"/>
      <c r="J254" s="113"/>
      <c r="K254" s="108">
        <f t="shared" si="36"/>
        <v>249</v>
      </c>
      <c r="L254" s="117">
        <f t="shared" si="37"/>
        <v>-82981.98918024663</v>
      </c>
      <c r="M254" s="117">
        <f t="shared" si="38"/>
        <v>-39098.75956841791</v>
      </c>
      <c r="N254" s="117">
        <f t="shared" si="39"/>
        <v>-43883.229611828719</v>
      </c>
      <c r="O254" s="118">
        <f t="shared" si="43"/>
        <v>5179186.3198623005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-117776.84495074765</v>
      </c>
      <c r="E255" s="117" t="e">
        <f t="shared" si="40"/>
        <v>#NUM!</v>
      </c>
      <c r="F255" s="117" t="e">
        <f t="shared" si="41"/>
        <v>#NUM!</v>
      </c>
      <c r="G255" s="118" t="e">
        <f t="shared" si="42"/>
        <v>#NUM!</v>
      </c>
      <c r="H255" s="112"/>
      <c r="I255" s="108"/>
      <c r="J255" s="113"/>
      <c r="K255" s="108">
        <f t="shared" si="36"/>
        <v>250</v>
      </c>
      <c r="L255" s="117">
        <f t="shared" si="37"/>
        <v>-82981.98918024663</v>
      </c>
      <c r="M255" s="117">
        <f t="shared" si="38"/>
        <v>-39362.350372508321</v>
      </c>
      <c r="N255" s="117">
        <f t="shared" si="39"/>
        <v>-43619.638807738309</v>
      </c>
      <c r="O255" s="118">
        <f t="shared" si="43"/>
        <v>5139823.9694897924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-117776.84495074765</v>
      </c>
      <c r="E256" s="117" t="e">
        <f t="shared" si="40"/>
        <v>#NUM!</v>
      </c>
      <c r="F256" s="117" t="e">
        <f t="shared" si="41"/>
        <v>#NUM!</v>
      </c>
      <c r="G256" s="118" t="e">
        <f t="shared" si="42"/>
        <v>#NUM!</v>
      </c>
      <c r="H256" s="112"/>
      <c r="I256" s="108"/>
      <c r="J256" s="113"/>
      <c r="K256" s="108">
        <f t="shared" si="36"/>
        <v>251</v>
      </c>
      <c r="L256" s="117">
        <f t="shared" si="37"/>
        <v>-82981.98918024663</v>
      </c>
      <c r="M256" s="117">
        <f t="shared" si="38"/>
        <v>-39627.718217936315</v>
      </c>
      <c r="N256" s="117">
        <f t="shared" si="39"/>
        <v>-43354.270962310315</v>
      </c>
      <c r="O256" s="118">
        <f t="shared" si="43"/>
        <v>5100196.251271856</v>
      </c>
    </row>
    <row r="257" spans="1:15" x14ac:dyDescent="0.2">
      <c r="A257" s="108"/>
      <c r="B257" s="113">
        <f>SUM(D246:D257)</f>
        <v>-1413322.1394089719</v>
      </c>
      <c r="C257" s="108">
        <f t="shared" si="34"/>
        <v>252</v>
      </c>
      <c r="D257" s="117">
        <f t="shared" si="35"/>
        <v>-117776.84495074765</v>
      </c>
      <c r="E257" s="117" t="e">
        <f t="shared" si="40"/>
        <v>#NUM!</v>
      </c>
      <c r="F257" s="117" t="e">
        <f t="shared" si="41"/>
        <v>#NUM!</v>
      </c>
      <c r="G257" s="118" t="e">
        <f t="shared" si="42"/>
        <v>#NUM!</v>
      </c>
      <c r="H257" s="112"/>
      <c r="I257" s="108"/>
      <c r="J257" s="113">
        <f>SUM(L246:L257)</f>
        <v>-995783.87016295933</v>
      </c>
      <c r="K257" s="108">
        <f t="shared" si="36"/>
        <v>252</v>
      </c>
      <c r="L257" s="117">
        <f t="shared" si="37"/>
        <v>-82981.98918024663</v>
      </c>
      <c r="M257" s="117">
        <f t="shared" si="38"/>
        <v>-39894.875084922242</v>
      </c>
      <c r="N257" s="117">
        <f t="shared" si="39"/>
        <v>-43087.114095324388</v>
      </c>
      <c r="O257" s="118">
        <f t="shared" si="43"/>
        <v>5060301.3761869334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-117776.84495074765</v>
      </c>
      <c r="E258" s="117" t="e">
        <f t="shared" si="40"/>
        <v>#NUM!</v>
      </c>
      <c r="F258" s="117" t="e">
        <f t="shared" si="41"/>
        <v>#NUM!</v>
      </c>
      <c r="G258" s="118" t="e">
        <f t="shared" si="42"/>
        <v>#NUM!</v>
      </c>
      <c r="H258" s="112"/>
      <c r="I258" s="108"/>
      <c r="J258" s="113"/>
      <c r="K258" s="108">
        <f t="shared" si="36"/>
        <v>253</v>
      </c>
      <c r="L258" s="117">
        <f t="shared" si="37"/>
        <v>-82981.98918024663</v>
      </c>
      <c r="M258" s="117">
        <f t="shared" si="38"/>
        <v>-40163.833034453091</v>
      </c>
      <c r="N258" s="117">
        <f t="shared" si="39"/>
        <v>-42818.156145793539</v>
      </c>
      <c r="O258" s="118">
        <f t="shared" si="43"/>
        <v>5020137.5431524804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-117776.84495074765</v>
      </c>
      <c r="E259" s="117" t="e">
        <f t="shared" si="40"/>
        <v>#NUM!</v>
      </c>
      <c r="F259" s="117" t="e">
        <f t="shared" si="41"/>
        <v>#NUM!</v>
      </c>
      <c r="G259" s="118" t="e">
        <f t="shared" si="42"/>
        <v>#NUM!</v>
      </c>
      <c r="H259" s="112"/>
      <c r="I259" s="108"/>
      <c r="J259" s="113"/>
      <c r="K259" s="108">
        <f t="shared" si="36"/>
        <v>254</v>
      </c>
      <c r="L259" s="117">
        <f t="shared" si="37"/>
        <v>-82981.98918024663</v>
      </c>
      <c r="M259" s="117">
        <f t="shared" si="38"/>
        <v>-40434.604208827026</v>
      </c>
      <c r="N259" s="117">
        <f t="shared" si="39"/>
        <v>-42547.384971419604</v>
      </c>
      <c r="O259" s="118">
        <f t="shared" si="43"/>
        <v>4979702.9389436534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-117776.84495074765</v>
      </c>
      <c r="E260" s="117" t="e">
        <f t="shared" si="40"/>
        <v>#NUM!</v>
      </c>
      <c r="F260" s="117" t="e">
        <f t="shared" si="41"/>
        <v>#NUM!</v>
      </c>
      <c r="G260" s="118" t="e">
        <f t="shared" si="42"/>
        <v>#NUM!</v>
      </c>
      <c r="H260" s="112"/>
      <c r="I260" s="108"/>
      <c r="J260" s="113"/>
      <c r="K260" s="108">
        <f t="shared" si="36"/>
        <v>255</v>
      </c>
      <c r="L260" s="117">
        <f t="shared" si="37"/>
        <v>-82981.98918024663</v>
      </c>
      <c r="M260" s="117">
        <f t="shared" si="38"/>
        <v>-40707.200832201539</v>
      </c>
      <c r="N260" s="117">
        <f t="shared" si="39"/>
        <v>-42274.788348045091</v>
      </c>
      <c r="O260" s="118">
        <f t="shared" si="43"/>
        <v>4938995.7381114522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-117776.84495074765</v>
      </c>
      <c r="E261" s="117" t="e">
        <f t="shared" si="40"/>
        <v>#NUM!</v>
      </c>
      <c r="F261" s="117" t="e">
        <f t="shared" si="41"/>
        <v>#NUM!</v>
      </c>
      <c r="G261" s="118" t="e">
        <f t="shared" si="42"/>
        <v>#NUM!</v>
      </c>
      <c r="H261" s="112"/>
      <c r="I261" s="108"/>
      <c r="J261" s="113"/>
      <c r="K261" s="108">
        <f t="shared" si="36"/>
        <v>256</v>
      </c>
      <c r="L261" s="117">
        <f t="shared" si="37"/>
        <v>-82981.98918024663</v>
      </c>
      <c r="M261" s="117">
        <f t="shared" si="38"/>
        <v>-40981.635211145294</v>
      </c>
      <c r="N261" s="117">
        <f t="shared" si="39"/>
        <v>-42000.353969101336</v>
      </c>
      <c r="O261" s="118">
        <f t="shared" si="43"/>
        <v>4898014.1029003067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-117776.84495074765</v>
      </c>
      <c r="E262" s="117" t="e">
        <f t="shared" si="40"/>
        <v>#NUM!</v>
      </c>
      <c r="F262" s="117" t="e">
        <f t="shared" si="41"/>
        <v>#NUM!</v>
      </c>
      <c r="G262" s="118" t="e">
        <f t="shared" si="42"/>
        <v>#NUM!</v>
      </c>
      <c r="H262" s="112"/>
      <c r="I262" s="108"/>
      <c r="J262" s="113"/>
      <c r="K262" s="108">
        <f t="shared" si="36"/>
        <v>257</v>
      </c>
      <c r="L262" s="117">
        <f t="shared" si="37"/>
        <v>-82981.98918024663</v>
      </c>
      <c r="M262" s="117">
        <f t="shared" si="38"/>
        <v>-41257.919735193769</v>
      </c>
      <c r="N262" s="117">
        <f t="shared" si="39"/>
        <v>-41724.069445052861</v>
      </c>
      <c r="O262" s="118">
        <f t="shared" si="43"/>
        <v>4856756.1831651125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-117776.84495074765</v>
      </c>
      <c r="E263" s="117" t="e">
        <f t="shared" si="40"/>
        <v>#NUM!</v>
      </c>
      <c r="F263" s="117" t="e">
        <f t="shared" si="41"/>
        <v>#NUM!</v>
      </c>
      <c r="G263" s="118" t="e">
        <f t="shared" si="42"/>
        <v>#NUM!</v>
      </c>
      <c r="H263" s="112"/>
      <c r="I263" s="108"/>
      <c r="J263" s="113"/>
      <c r="K263" s="108">
        <f t="shared" si="36"/>
        <v>258</v>
      </c>
      <c r="L263" s="117">
        <f t="shared" si="37"/>
        <v>-82981.98918024663</v>
      </c>
      <c r="M263" s="117">
        <f t="shared" si="38"/>
        <v>-41536.066877408528</v>
      </c>
      <c r="N263" s="117">
        <f t="shared" si="39"/>
        <v>-41445.922302838102</v>
      </c>
      <c r="O263" s="118">
        <f t="shared" si="43"/>
        <v>4815220.1162877036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-117776.84495074765</v>
      </c>
      <c r="E264" s="117" t="e">
        <f t="shared" si="40"/>
        <v>#NUM!</v>
      </c>
      <c r="F264" s="117" t="e">
        <f t="shared" si="41"/>
        <v>#NUM!</v>
      </c>
      <c r="G264" s="118" t="e">
        <f t="shared" si="42"/>
        <v>#NUM!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-82981.98918024663</v>
      </c>
      <c r="M264" s="117">
        <f t="shared" ref="M264:M327" si="48">PPMT($J$3/12,K264,$J$2,$J$1)</f>
        <v>-41816.089194940396</v>
      </c>
      <c r="N264" s="117">
        <f t="shared" ref="N264:N327" si="49">SUM(L264-M264)</f>
        <v>-41165.899985306234</v>
      </c>
      <c r="O264" s="118">
        <f t="shared" si="43"/>
        <v>4773404.0270927632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-117776.84495074765</v>
      </c>
      <c r="E265" s="117" t="e">
        <f t="shared" si="40"/>
        <v>#NUM!</v>
      </c>
      <c r="F265" s="117" t="e">
        <f t="shared" si="41"/>
        <v>#NUM!</v>
      </c>
      <c r="G265" s="118" t="e">
        <f t="shared" si="42"/>
        <v>#NUM!</v>
      </c>
      <c r="H265" s="112"/>
      <c r="I265" s="108"/>
      <c r="J265" s="113"/>
      <c r="K265" s="108">
        <f t="shared" si="46"/>
        <v>260</v>
      </c>
      <c r="L265" s="117">
        <f t="shared" si="47"/>
        <v>-82981.98918024663</v>
      </c>
      <c r="M265" s="117">
        <f t="shared" si="48"/>
        <v>-42097.999329596285</v>
      </c>
      <c r="N265" s="117">
        <f t="shared" si="49"/>
        <v>-40883.989850650345</v>
      </c>
      <c r="O265" s="118">
        <f t="shared" si="43"/>
        <v>4731306.0277631674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-117776.84495074765</v>
      </c>
      <c r="E266" s="117" t="e">
        <f t="shared" si="40"/>
        <v>#NUM!</v>
      </c>
      <c r="F266" s="117" t="e">
        <f t="shared" si="41"/>
        <v>#NUM!</v>
      </c>
      <c r="G266" s="118" t="e">
        <f t="shared" si="42"/>
        <v>#NUM!</v>
      </c>
      <c r="H266" s="112"/>
      <c r="I266" s="108"/>
      <c r="J266" s="113"/>
      <c r="K266" s="108">
        <f t="shared" si="46"/>
        <v>261</v>
      </c>
      <c r="L266" s="117">
        <f t="shared" si="47"/>
        <v>-82981.98918024663</v>
      </c>
      <c r="M266" s="117">
        <f t="shared" si="48"/>
        <v>-42381.810008409979</v>
      </c>
      <c r="N266" s="117">
        <f t="shared" si="49"/>
        <v>-40600.179171836651</v>
      </c>
      <c r="O266" s="118">
        <f t="shared" si="43"/>
        <v>4688924.217754757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-117776.84495074765</v>
      </c>
      <c r="E267" s="117" t="e">
        <f t="shared" si="40"/>
        <v>#NUM!</v>
      </c>
      <c r="F267" s="117" t="e">
        <f t="shared" si="41"/>
        <v>#NUM!</v>
      </c>
      <c r="G267" s="118" t="e">
        <f t="shared" si="42"/>
        <v>#NUM!</v>
      </c>
      <c r="H267" s="112"/>
      <c r="I267" s="108"/>
      <c r="J267" s="113"/>
      <c r="K267" s="108">
        <f t="shared" si="46"/>
        <v>262</v>
      </c>
      <c r="L267" s="117">
        <f t="shared" si="47"/>
        <v>-82981.98918024663</v>
      </c>
      <c r="M267" s="117">
        <f t="shared" si="48"/>
        <v>-42667.534044216678</v>
      </c>
      <c r="N267" s="117">
        <f t="shared" si="49"/>
        <v>-40314.455136029952</v>
      </c>
      <c r="O267" s="118">
        <f t="shared" si="43"/>
        <v>4646256.6837105406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-117776.84495074765</v>
      </c>
      <c r="E268" s="117" t="e">
        <f t="shared" si="40"/>
        <v>#NUM!</v>
      </c>
      <c r="F268" s="117" t="e">
        <f t="shared" si="41"/>
        <v>#NUM!</v>
      </c>
      <c r="G268" s="118" t="e">
        <f t="shared" si="42"/>
        <v>#NUM!</v>
      </c>
      <c r="H268" s="112"/>
      <c r="I268" s="108"/>
      <c r="J268" s="113"/>
      <c r="K268" s="108">
        <f t="shared" si="46"/>
        <v>263</v>
      </c>
      <c r="L268" s="117">
        <f t="shared" si="47"/>
        <v>-82981.98918024663</v>
      </c>
      <c r="M268" s="117">
        <f t="shared" si="48"/>
        <v>-42955.184336231439</v>
      </c>
      <c r="N268" s="117">
        <f t="shared" si="49"/>
        <v>-40026.804844015191</v>
      </c>
      <c r="O268" s="118">
        <f t="shared" si="43"/>
        <v>4603301.4993743096</v>
      </c>
    </row>
    <row r="269" spans="1:15" x14ac:dyDescent="0.2">
      <c r="A269" s="108"/>
      <c r="B269" s="113">
        <f>SUM(D258:D269)</f>
        <v>-1413322.1394089719</v>
      </c>
      <c r="C269" s="108">
        <f t="shared" si="44"/>
        <v>264</v>
      </c>
      <c r="D269" s="117">
        <f t="shared" si="45"/>
        <v>-117776.84495074765</v>
      </c>
      <c r="E269" s="117" t="e">
        <f t="shared" si="40"/>
        <v>#NUM!</v>
      </c>
      <c r="F269" s="117" t="e">
        <f t="shared" si="41"/>
        <v>#NUM!</v>
      </c>
      <c r="G269" s="118" t="e">
        <f t="shared" si="42"/>
        <v>#NUM!</v>
      </c>
      <c r="H269" s="112"/>
      <c r="I269" s="108"/>
      <c r="J269" s="113">
        <f>SUM(L258:L269)</f>
        <v>-995783.87016295933</v>
      </c>
      <c r="K269" s="108">
        <f t="shared" si="46"/>
        <v>264</v>
      </c>
      <c r="L269" s="117">
        <f t="shared" si="47"/>
        <v>-82981.98918024663</v>
      </c>
      <c r="M269" s="117">
        <f t="shared" si="48"/>
        <v>-43244.773870631521</v>
      </c>
      <c r="N269" s="117">
        <f t="shared" si="49"/>
        <v>-39737.215309615109</v>
      </c>
      <c r="O269" s="118">
        <f t="shared" si="43"/>
        <v>4560056.7255036784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-117776.84495074765</v>
      </c>
      <c r="E270" s="117" t="e">
        <f t="shared" si="40"/>
        <v>#NUM!</v>
      </c>
      <c r="F270" s="117" t="e">
        <f t="shared" si="41"/>
        <v>#NUM!</v>
      </c>
      <c r="G270" s="118" t="e">
        <f t="shared" si="42"/>
        <v>#NUM!</v>
      </c>
      <c r="H270" s="112"/>
      <c r="I270" s="108"/>
      <c r="J270" s="113"/>
      <c r="K270" s="108">
        <f t="shared" si="46"/>
        <v>265</v>
      </c>
      <c r="L270" s="117">
        <f t="shared" si="47"/>
        <v>-82981.98918024663</v>
      </c>
      <c r="M270" s="117">
        <f t="shared" si="48"/>
        <v>-43536.315721142702</v>
      </c>
      <c r="N270" s="117">
        <f t="shared" si="49"/>
        <v>-39445.673459103928</v>
      </c>
      <c r="O270" s="118">
        <f t="shared" si="43"/>
        <v>4516520.4097825354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-117776.84495074765</v>
      </c>
      <c r="E271" s="117" t="e">
        <f t="shared" si="40"/>
        <v>#NUM!</v>
      </c>
      <c r="F271" s="117" t="e">
        <f t="shared" si="41"/>
        <v>#NUM!</v>
      </c>
      <c r="G271" s="118" t="e">
        <f t="shared" si="42"/>
        <v>#NUM!</v>
      </c>
      <c r="H271" s="112"/>
      <c r="I271" s="108"/>
      <c r="J271" s="113"/>
      <c r="K271" s="108">
        <f t="shared" si="46"/>
        <v>266</v>
      </c>
      <c r="L271" s="117">
        <f t="shared" si="47"/>
        <v>-82981.98918024663</v>
      </c>
      <c r="M271" s="117">
        <f t="shared" si="48"/>
        <v>-43829.823049629413</v>
      </c>
      <c r="N271" s="117">
        <f t="shared" si="49"/>
        <v>-39152.166130617217</v>
      </c>
      <c r="O271" s="118">
        <f t="shared" si="43"/>
        <v>4472690.5867329063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-117776.84495074765</v>
      </c>
      <c r="E272" s="117" t="e">
        <f t="shared" si="40"/>
        <v>#NUM!</v>
      </c>
      <c r="F272" s="117" t="e">
        <f t="shared" si="41"/>
        <v>#NUM!</v>
      </c>
      <c r="G272" s="118" t="e">
        <f t="shared" si="42"/>
        <v>#NUM!</v>
      </c>
      <c r="H272" s="112"/>
      <c r="I272" s="108"/>
      <c r="J272" s="113"/>
      <c r="K272" s="108">
        <f t="shared" si="46"/>
        <v>267</v>
      </c>
      <c r="L272" s="117">
        <f t="shared" si="47"/>
        <v>-82981.98918024663</v>
      </c>
      <c r="M272" s="117">
        <f t="shared" si="48"/>
        <v>-44125.309106688997</v>
      </c>
      <c r="N272" s="117">
        <f t="shared" si="49"/>
        <v>-38856.680073557633</v>
      </c>
      <c r="O272" s="118">
        <f t="shared" si="43"/>
        <v>4428565.2776262173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-117776.84495074765</v>
      </c>
      <c r="E273" s="117" t="e">
        <f t="shared" si="40"/>
        <v>#NUM!</v>
      </c>
      <c r="F273" s="117" t="e">
        <f t="shared" si="41"/>
        <v>#NUM!</v>
      </c>
      <c r="G273" s="118" t="e">
        <f t="shared" si="42"/>
        <v>#NUM!</v>
      </c>
      <c r="H273" s="112"/>
      <c r="I273" s="108"/>
      <c r="J273" s="113"/>
      <c r="K273" s="108">
        <f t="shared" si="46"/>
        <v>268</v>
      </c>
      <c r="L273" s="117">
        <f t="shared" si="47"/>
        <v>-82981.98918024663</v>
      </c>
      <c r="M273" s="117">
        <f t="shared" si="48"/>
        <v>-44422.787232249924</v>
      </c>
      <c r="N273" s="117">
        <f t="shared" si="49"/>
        <v>-38559.201947996706</v>
      </c>
      <c r="O273" s="118">
        <f t="shared" si="43"/>
        <v>4384142.4903939674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-117776.84495074765</v>
      </c>
      <c r="E274" s="117" t="e">
        <f t="shared" si="40"/>
        <v>#NUM!</v>
      </c>
      <c r="F274" s="117" t="e">
        <f t="shared" si="41"/>
        <v>#NUM!</v>
      </c>
      <c r="G274" s="118" t="e">
        <f t="shared" si="42"/>
        <v>#NUM!</v>
      </c>
      <c r="H274" s="112"/>
      <c r="I274" s="108"/>
      <c r="J274" s="113"/>
      <c r="K274" s="108">
        <f t="shared" si="46"/>
        <v>269</v>
      </c>
      <c r="L274" s="117">
        <f t="shared" si="47"/>
        <v>-82981.98918024663</v>
      </c>
      <c r="M274" s="117">
        <f t="shared" si="48"/>
        <v>-44722.270856174007</v>
      </c>
      <c r="N274" s="117">
        <f t="shared" si="49"/>
        <v>-38259.718324072623</v>
      </c>
      <c r="O274" s="118">
        <f t="shared" si="43"/>
        <v>4339420.2195377937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-117776.84495074765</v>
      </c>
      <c r="E275" s="117" t="e">
        <f t="shared" si="40"/>
        <v>#NUM!</v>
      </c>
      <c r="F275" s="117" t="e">
        <f t="shared" si="41"/>
        <v>#NUM!</v>
      </c>
      <c r="G275" s="118" t="e">
        <f t="shared" si="42"/>
        <v>#NUM!</v>
      </c>
      <c r="H275" s="112"/>
      <c r="I275" s="108"/>
      <c r="J275" s="113"/>
      <c r="K275" s="108">
        <f t="shared" si="46"/>
        <v>270</v>
      </c>
      <c r="L275" s="117">
        <f t="shared" si="47"/>
        <v>-82981.98918024663</v>
      </c>
      <c r="M275" s="117">
        <f t="shared" si="48"/>
        <v>-45023.773498862713</v>
      </c>
      <c r="N275" s="117">
        <f t="shared" si="49"/>
        <v>-37958.215681383917</v>
      </c>
      <c r="O275" s="118">
        <f t="shared" si="43"/>
        <v>4294396.4460389307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-117776.84495074765</v>
      </c>
      <c r="E276" s="117" t="e">
        <f t="shared" si="40"/>
        <v>#NUM!</v>
      </c>
      <c r="F276" s="117" t="e">
        <f t="shared" si="41"/>
        <v>#NUM!</v>
      </c>
      <c r="G276" s="118" t="e">
        <f t="shared" si="42"/>
        <v>#NUM!</v>
      </c>
      <c r="H276" s="112"/>
      <c r="I276" s="108"/>
      <c r="J276" s="113"/>
      <c r="K276" s="108">
        <f t="shared" si="46"/>
        <v>271</v>
      </c>
      <c r="L276" s="117">
        <f t="shared" si="47"/>
        <v>-82981.98918024663</v>
      </c>
      <c r="M276" s="117">
        <f t="shared" si="48"/>
        <v>-45327.308771867538</v>
      </c>
      <c r="N276" s="117">
        <f t="shared" si="49"/>
        <v>-37654.680408379092</v>
      </c>
      <c r="O276" s="118">
        <f t="shared" si="43"/>
        <v>4249069.1372670634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-117776.84495074765</v>
      </c>
      <c r="E277" s="117" t="e">
        <f t="shared" si="40"/>
        <v>#NUM!</v>
      </c>
      <c r="F277" s="117" t="e">
        <f t="shared" si="41"/>
        <v>#NUM!</v>
      </c>
      <c r="G277" s="118" t="e">
        <f t="shared" si="42"/>
        <v>#NUM!</v>
      </c>
      <c r="H277" s="112"/>
      <c r="I277" s="108"/>
      <c r="J277" s="113"/>
      <c r="K277" s="108">
        <f t="shared" si="46"/>
        <v>272</v>
      </c>
      <c r="L277" s="117">
        <f t="shared" si="47"/>
        <v>-82981.98918024663</v>
      </c>
      <c r="M277" s="117">
        <f t="shared" si="48"/>
        <v>-45632.890378504555</v>
      </c>
      <c r="N277" s="117">
        <f t="shared" si="49"/>
        <v>-37349.098801742075</v>
      </c>
      <c r="O277" s="118">
        <f t="shared" si="43"/>
        <v>4203436.2468885584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-117776.84495074765</v>
      </c>
      <c r="E278" s="117" t="e">
        <f t="shared" si="40"/>
        <v>#NUM!</v>
      </c>
      <c r="F278" s="117" t="e">
        <f t="shared" si="41"/>
        <v>#NUM!</v>
      </c>
      <c r="G278" s="118" t="e">
        <f t="shared" si="42"/>
        <v>#NUM!</v>
      </c>
      <c r="H278" s="112"/>
      <c r="I278" s="108"/>
      <c r="J278" s="113"/>
      <c r="K278" s="108">
        <f t="shared" si="46"/>
        <v>273</v>
      </c>
      <c r="L278" s="117">
        <f t="shared" si="47"/>
        <v>-82981.98918024663</v>
      </c>
      <c r="M278" s="117">
        <f t="shared" si="48"/>
        <v>-45940.532114472968</v>
      </c>
      <c r="N278" s="117">
        <f t="shared" si="49"/>
        <v>-37041.457065773662</v>
      </c>
      <c r="O278" s="118">
        <f t="shared" si="43"/>
        <v>4157495.7147740852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-117776.84495074765</v>
      </c>
      <c r="E279" s="117" t="e">
        <f t="shared" si="40"/>
        <v>#NUM!</v>
      </c>
      <c r="F279" s="117" t="e">
        <f t="shared" si="41"/>
        <v>#NUM!</v>
      </c>
      <c r="G279" s="118" t="e">
        <f t="shared" si="42"/>
        <v>#NUM!</v>
      </c>
      <c r="H279" s="112"/>
      <c r="I279" s="108"/>
      <c r="J279" s="113"/>
      <c r="K279" s="108">
        <f t="shared" si="46"/>
        <v>274</v>
      </c>
      <c r="L279" s="117">
        <f t="shared" si="47"/>
        <v>-82981.98918024663</v>
      </c>
      <c r="M279" s="117">
        <f t="shared" si="48"/>
        <v>-46250.247868478044</v>
      </c>
      <c r="N279" s="117">
        <f t="shared" si="49"/>
        <v>-36731.741311768586</v>
      </c>
      <c r="O279" s="118">
        <f t="shared" si="43"/>
        <v>4111245.4669056074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-117776.84495074765</v>
      </c>
      <c r="E280" s="117" t="e">
        <f t="shared" si="40"/>
        <v>#NUM!</v>
      </c>
      <c r="F280" s="117" t="e">
        <f t="shared" si="41"/>
        <v>#NUM!</v>
      </c>
      <c r="G280" s="118" t="e">
        <f t="shared" si="42"/>
        <v>#NUM!</v>
      </c>
      <c r="H280" s="112"/>
      <c r="I280" s="108"/>
      <c r="J280" s="113"/>
      <c r="K280" s="108">
        <f t="shared" si="46"/>
        <v>275</v>
      </c>
      <c r="L280" s="117">
        <f t="shared" si="47"/>
        <v>-82981.98918024663</v>
      </c>
      <c r="M280" s="117">
        <f t="shared" si="48"/>
        <v>-46562.051622858031</v>
      </c>
      <c r="N280" s="117">
        <f t="shared" si="49"/>
        <v>-36419.937557388599</v>
      </c>
      <c r="O280" s="118">
        <f t="shared" si="43"/>
        <v>4064683.4152827496</v>
      </c>
    </row>
    <row r="281" spans="1:15" x14ac:dyDescent="0.2">
      <c r="A281" s="108"/>
      <c r="B281" s="113">
        <f>SUM(D270:D281)</f>
        <v>-1413322.1394089719</v>
      </c>
      <c r="C281" s="108">
        <f t="shared" si="44"/>
        <v>276</v>
      </c>
      <c r="D281" s="117">
        <f t="shared" si="45"/>
        <v>-117776.84495074765</v>
      </c>
      <c r="E281" s="117" t="e">
        <f t="shared" si="40"/>
        <v>#NUM!</v>
      </c>
      <c r="F281" s="117" t="e">
        <f t="shared" si="41"/>
        <v>#NUM!</v>
      </c>
      <c r="G281" s="118" t="e">
        <f t="shared" si="42"/>
        <v>#NUM!</v>
      </c>
      <c r="H281" s="112"/>
      <c r="I281" s="108"/>
      <c r="J281" s="113">
        <f>SUM(L270:L281)</f>
        <v>-995783.87016295933</v>
      </c>
      <c r="K281" s="108">
        <f t="shared" si="46"/>
        <v>276</v>
      </c>
      <c r="L281" s="117">
        <f t="shared" si="47"/>
        <v>-82981.98918024663</v>
      </c>
      <c r="M281" s="117">
        <f t="shared" si="48"/>
        <v>-46875.957454215459</v>
      </c>
      <c r="N281" s="117">
        <f t="shared" si="49"/>
        <v>-36106.031726031171</v>
      </c>
      <c r="O281" s="118">
        <f t="shared" si="43"/>
        <v>4017807.4578285343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-117776.84495074765</v>
      </c>
      <c r="E282" s="117" t="e">
        <f t="shared" si="40"/>
        <v>#NUM!</v>
      </c>
      <c r="F282" s="117" t="e">
        <f t="shared" si="41"/>
        <v>#NUM!</v>
      </c>
      <c r="G282" s="118" t="e">
        <f t="shared" si="42"/>
        <v>#NUM!</v>
      </c>
      <c r="H282" s="112"/>
      <c r="I282" s="108"/>
      <c r="J282" s="113"/>
      <c r="K282" s="108">
        <f t="shared" si="46"/>
        <v>277</v>
      </c>
      <c r="L282" s="117">
        <f t="shared" si="47"/>
        <v>-82981.98918024663</v>
      </c>
      <c r="M282" s="117">
        <f t="shared" si="48"/>
        <v>-47191.979534052633</v>
      </c>
      <c r="N282" s="117">
        <f t="shared" si="49"/>
        <v>-35790.009646193997</v>
      </c>
      <c r="O282" s="118">
        <f t="shared" si="43"/>
        <v>3970615.4782944815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-117776.84495074765</v>
      </c>
      <c r="E283" s="117" t="e">
        <f t="shared" si="40"/>
        <v>#NUM!</v>
      </c>
      <c r="F283" s="117" t="e">
        <f t="shared" si="41"/>
        <v>#NUM!</v>
      </c>
      <c r="G283" s="118" t="e">
        <f t="shared" si="42"/>
        <v>#NUM!</v>
      </c>
      <c r="H283" s="112"/>
      <c r="I283" s="108"/>
      <c r="J283" s="113"/>
      <c r="K283" s="108">
        <f t="shared" si="46"/>
        <v>278</v>
      </c>
      <c r="L283" s="117">
        <f t="shared" si="47"/>
        <v>-82981.98918024663</v>
      </c>
      <c r="M283" s="117">
        <f t="shared" si="48"/>
        <v>-47510.132129411366</v>
      </c>
      <c r="N283" s="117">
        <f t="shared" si="49"/>
        <v>-35471.857050835264</v>
      </c>
      <c r="O283" s="118">
        <f t="shared" si="43"/>
        <v>3923105.3461650703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-117776.84495074765</v>
      </c>
      <c r="E284" s="117" t="e">
        <f t="shared" si="40"/>
        <v>#NUM!</v>
      </c>
      <c r="F284" s="117" t="e">
        <f t="shared" si="41"/>
        <v>#NUM!</v>
      </c>
      <c r="G284" s="118" t="e">
        <f t="shared" si="42"/>
        <v>#NUM!</v>
      </c>
      <c r="H284" s="112"/>
      <c r="I284" s="108"/>
      <c r="J284" s="113"/>
      <c r="K284" s="108">
        <f t="shared" si="46"/>
        <v>279</v>
      </c>
      <c r="L284" s="117">
        <f t="shared" si="47"/>
        <v>-82981.98918024663</v>
      </c>
      <c r="M284" s="117">
        <f t="shared" si="48"/>
        <v>-47830.429603517157</v>
      </c>
      <c r="N284" s="117">
        <f t="shared" si="49"/>
        <v>-35151.559576729473</v>
      </c>
      <c r="O284" s="118">
        <f t="shared" si="43"/>
        <v>3875274.9165615533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-117776.84495074765</v>
      </c>
      <c r="E285" s="117" t="e">
        <f t="shared" si="40"/>
        <v>#NUM!</v>
      </c>
      <c r="F285" s="117" t="e">
        <f t="shared" si="41"/>
        <v>#NUM!</v>
      </c>
      <c r="G285" s="118" t="e">
        <f t="shared" si="42"/>
        <v>#NUM!</v>
      </c>
      <c r="H285" s="112"/>
      <c r="I285" s="108"/>
      <c r="J285" s="113"/>
      <c r="K285" s="108">
        <f t="shared" si="46"/>
        <v>280</v>
      </c>
      <c r="L285" s="117">
        <f t="shared" si="47"/>
        <v>-82981.98918024663</v>
      </c>
      <c r="M285" s="117">
        <f t="shared" si="48"/>
        <v>-48152.886416427536</v>
      </c>
      <c r="N285" s="117">
        <f t="shared" si="49"/>
        <v>-34829.102763819094</v>
      </c>
      <c r="O285" s="118">
        <f t="shared" si="43"/>
        <v>3827122.0301451259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-117776.84495074765</v>
      </c>
      <c r="E286" s="117" t="e">
        <f t="shared" si="40"/>
        <v>#NUM!</v>
      </c>
      <c r="F286" s="117" t="e">
        <f t="shared" si="41"/>
        <v>#NUM!</v>
      </c>
      <c r="G286" s="118" t="e">
        <f t="shared" si="42"/>
        <v>#NUM!</v>
      </c>
      <c r="H286" s="112"/>
      <c r="I286" s="108"/>
      <c r="J286" s="113"/>
      <c r="K286" s="108">
        <f t="shared" si="46"/>
        <v>281</v>
      </c>
      <c r="L286" s="117">
        <f t="shared" si="47"/>
        <v>-82981.98918024663</v>
      </c>
      <c r="M286" s="117">
        <f t="shared" si="48"/>
        <v>-48477.51712568495</v>
      </c>
      <c r="N286" s="117">
        <f t="shared" si="49"/>
        <v>-34504.47205456168</v>
      </c>
      <c r="O286" s="118">
        <f t="shared" si="43"/>
        <v>3778644.5130194412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-117776.84495074765</v>
      </c>
      <c r="E287" s="117" t="e">
        <f t="shared" si="40"/>
        <v>#NUM!</v>
      </c>
      <c r="F287" s="117" t="e">
        <f t="shared" si="41"/>
        <v>#NUM!</v>
      </c>
      <c r="G287" s="118" t="e">
        <f t="shared" si="42"/>
        <v>#NUM!</v>
      </c>
      <c r="H287" s="112"/>
      <c r="I287" s="108"/>
      <c r="J287" s="113"/>
      <c r="K287" s="108">
        <f t="shared" si="46"/>
        <v>282</v>
      </c>
      <c r="L287" s="117">
        <f t="shared" si="47"/>
        <v>-82981.98918024663</v>
      </c>
      <c r="M287" s="117">
        <f t="shared" si="48"/>
        <v>-48804.336386973941</v>
      </c>
      <c r="N287" s="117">
        <f t="shared" si="49"/>
        <v>-34177.652793272689</v>
      </c>
      <c r="O287" s="118">
        <f t="shared" si="43"/>
        <v>3729840.1766324672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-117776.84495074765</v>
      </c>
      <c r="E288" s="117" t="e">
        <f t="shared" si="40"/>
        <v>#NUM!</v>
      </c>
      <c r="F288" s="117" t="e">
        <f t="shared" si="41"/>
        <v>#NUM!</v>
      </c>
      <c r="G288" s="118" t="e">
        <f t="shared" si="42"/>
        <v>#NUM!</v>
      </c>
      <c r="H288" s="112"/>
      <c r="I288" s="108"/>
      <c r="J288" s="113"/>
      <c r="K288" s="108">
        <f t="shared" si="46"/>
        <v>283</v>
      </c>
      <c r="L288" s="117">
        <f t="shared" si="47"/>
        <v>-82981.98918024663</v>
      </c>
      <c r="M288" s="117">
        <f t="shared" si="48"/>
        <v>-49133.358954782794</v>
      </c>
      <c r="N288" s="117">
        <f t="shared" si="49"/>
        <v>-33848.630225463836</v>
      </c>
      <c r="O288" s="118">
        <f t="shared" si="43"/>
        <v>3680706.8176776846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-117776.84495074765</v>
      </c>
      <c r="E289" s="117" t="e">
        <f t="shared" si="40"/>
        <v>#NUM!</v>
      </c>
      <c r="F289" s="117" t="e">
        <f t="shared" si="41"/>
        <v>#NUM!</v>
      </c>
      <c r="G289" s="118" t="e">
        <f t="shared" si="42"/>
        <v>#NUM!</v>
      </c>
      <c r="H289" s="112"/>
      <c r="I289" s="108"/>
      <c r="J289" s="113"/>
      <c r="K289" s="108">
        <f t="shared" si="46"/>
        <v>284</v>
      </c>
      <c r="L289" s="117">
        <f t="shared" si="47"/>
        <v>-82981.98918024663</v>
      </c>
      <c r="M289" s="117">
        <f t="shared" si="48"/>
        <v>-49464.599683069624</v>
      </c>
      <c r="N289" s="117">
        <f t="shared" si="49"/>
        <v>-33517.389497177006</v>
      </c>
      <c r="O289" s="118">
        <f t="shared" si="43"/>
        <v>3631242.217994615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-117776.84495074765</v>
      </c>
      <c r="E290" s="117" t="e">
        <f t="shared" si="40"/>
        <v>#NUM!</v>
      </c>
      <c r="F290" s="117" t="e">
        <f t="shared" si="41"/>
        <v>#NUM!</v>
      </c>
      <c r="G290" s="118" t="e">
        <f t="shared" si="42"/>
        <v>#NUM!</v>
      </c>
      <c r="H290" s="112"/>
      <c r="I290" s="108"/>
      <c r="J290" s="113"/>
      <c r="K290" s="108">
        <f t="shared" si="46"/>
        <v>285</v>
      </c>
      <c r="L290" s="117">
        <f t="shared" si="47"/>
        <v>-82981.98918024663</v>
      </c>
      <c r="M290" s="117">
        <f t="shared" si="48"/>
        <v>-49798.073525932981</v>
      </c>
      <c r="N290" s="117">
        <f t="shared" si="49"/>
        <v>-33183.915654313649</v>
      </c>
      <c r="O290" s="118">
        <f t="shared" si="43"/>
        <v>3581444.1444686819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-117776.84495074765</v>
      </c>
      <c r="E291" s="117" t="e">
        <f t="shared" si="40"/>
        <v>#NUM!</v>
      </c>
      <c r="F291" s="117" t="e">
        <f t="shared" si="41"/>
        <v>#NUM!</v>
      </c>
      <c r="G291" s="118" t="e">
        <f t="shared" si="42"/>
        <v>#NUM!</v>
      </c>
      <c r="H291" s="112"/>
      <c r="I291" s="108"/>
      <c r="J291" s="113"/>
      <c r="K291" s="108">
        <f t="shared" si="46"/>
        <v>286</v>
      </c>
      <c r="L291" s="117">
        <f t="shared" si="47"/>
        <v>-82981.98918024663</v>
      </c>
      <c r="M291" s="117">
        <f t="shared" si="48"/>
        <v>-50133.795538286977</v>
      </c>
      <c r="N291" s="117">
        <f t="shared" si="49"/>
        <v>-32848.193641959653</v>
      </c>
      <c r="O291" s="118">
        <f t="shared" si="43"/>
        <v>3531310.3489303947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-117776.84495074765</v>
      </c>
      <c r="E292" s="117" t="e">
        <f t="shared" si="40"/>
        <v>#NUM!</v>
      </c>
      <c r="F292" s="117" t="e">
        <f t="shared" si="41"/>
        <v>#NUM!</v>
      </c>
      <c r="G292" s="118" t="e">
        <f t="shared" si="42"/>
        <v>#NUM!</v>
      </c>
      <c r="H292" s="112"/>
      <c r="I292" s="108"/>
      <c r="J292" s="113"/>
      <c r="K292" s="108">
        <f t="shared" si="46"/>
        <v>287</v>
      </c>
      <c r="L292" s="117">
        <f t="shared" si="47"/>
        <v>-82981.98918024663</v>
      </c>
      <c r="M292" s="117">
        <f t="shared" si="48"/>
        <v>-50471.780876540928</v>
      </c>
      <c r="N292" s="117">
        <f t="shared" si="49"/>
        <v>-32510.208303705702</v>
      </c>
      <c r="O292" s="118">
        <f t="shared" si="43"/>
        <v>3480838.5680538537</v>
      </c>
    </row>
    <row r="293" spans="1:15" x14ac:dyDescent="0.2">
      <c r="A293" s="108"/>
      <c r="B293" s="113">
        <f>SUM(D282:D293)</f>
        <v>-1413322.1394089719</v>
      </c>
      <c r="C293" s="108">
        <f t="shared" si="44"/>
        <v>288</v>
      </c>
      <c r="D293" s="117">
        <f t="shared" si="45"/>
        <v>-117776.84495074765</v>
      </c>
      <c r="E293" s="117" t="e">
        <f t="shared" si="40"/>
        <v>#NUM!</v>
      </c>
      <c r="F293" s="117" t="e">
        <f t="shared" si="41"/>
        <v>#NUM!</v>
      </c>
      <c r="G293" s="118" t="e">
        <f t="shared" si="42"/>
        <v>#NUM!</v>
      </c>
      <c r="H293" s="112"/>
      <c r="I293" s="108"/>
      <c r="J293" s="113">
        <f>SUM(L282:L293)</f>
        <v>-995783.87016295933</v>
      </c>
      <c r="K293" s="108">
        <f t="shared" si="46"/>
        <v>288</v>
      </c>
      <c r="L293" s="117">
        <f t="shared" si="47"/>
        <v>-82981.98918024663</v>
      </c>
      <c r="M293" s="117">
        <f t="shared" si="48"/>
        <v>-50812.044799283613</v>
      </c>
      <c r="N293" s="117">
        <f t="shared" si="49"/>
        <v>-32169.944380963017</v>
      </c>
      <c r="O293" s="118">
        <f t="shared" si="43"/>
        <v>3430026.5232545701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-117776.84495074765</v>
      </c>
      <c r="E294" s="117" t="e">
        <f t="shared" si="40"/>
        <v>#NUM!</v>
      </c>
      <c r="F294" s="117" t="e">
        <f t="shared" si="41"/>
        <v>#NUM!</v>
      </c>
      <c r="G294" s="118" t="e">
        <f t="shared" si="42"/>
        <v>#NUM!</v>
      </c>
      <c r="H294" s="112"/>
      <c r="I294" s="108"/>
      <c r="J294" s="113"/>
      <c r="K294" s="108">
        <f t="shared" si="46"/>
        <v>289</v>
      </c>
      <c r="L294" s="117">
        <f t="shared" si="47"/>
        <v>-82981.98918024663</v>
      </c>
      <c r="M294" s="117">
        <f t="shared" si="48"/>
        <v>-51154.602667972118</v>
      </c>
      <c r="N294" s="117">
        <f t="shared" si="49"/>
        <v>-31827.386512274512</v>
      </c>
      <c r="O294" s="118">
        <f t="shared" si="43"/>
        <v>3378871.9205865981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-117776.84495074765</v>
      </c>
      <c r="E295" s="117" t="e">
        <f t="shared" si="40"/>
        <v>#NUM!</v>
      </c>
      <c r="F295" s="117" t="e">
        <f t="shared" si="41"/>
        <v>#NUM!</v>
      </c>
      <c r="G295" s="118" t="e">
        <f t="shared" si="42"/>
        <v>#NUM!</v>
      </c>
      <c r="H295" s="112"/>
      <c r="I295" s="108"/>
      <c r="J295" s="113"/>
      <c r="K295" s="108">
        <f t="shared" si="46"/>
        <v>290</v>
      </c>
      <c r="L295" s="117">
        <f t="shared" si="47"/>
        <v>-82981.98918024663</v>
      </c>
      <c r="M295" s="117">
        <f t="shared" si="48"/>
        <v>-51499.469947625359</v>
      </c>
      <c r="N295" s="117">
        <f t="shared" si="49"/>
        <v>-31482.519232621271</v>
      </c>
      <c r="O295" s="118">
        <f t="shared" si="43"/>
        <v>3327372.4506389727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-117776.84495074765</v>
      </c>
      <c r="E296" s="117" t="e">
        <f t="shared" si="40"/>
        <v>#NUM!</v>
      </c>
      <c r="F296" s="117" t="e">
        <f t="shared" si="41"/>
        <v>#NUM!</v>
      </c>
      <c r="G296" s="118" t="e">
        <f t="shared" si="42"/>
        <v>#NUM!</v>
      </c>
      <c r="H296" s="112"/>
      <c r="I296" s="108"/>
      <c r="J296" s="113"/>
      <c r="K296" s="108">
        <f t="shared" si="46"/>
        <v>291</v>
      </c>
      <c r="L296" s="117">
        <f t="shared" si="47"/>
        <v>-82981.98918024663</v>
      </c>
      <c r="M296" s="117">
        <f t="shared" si="48"/>
        <v>-51846.662207522277</v>
      </c>
      <c r="N296" s="117">
        <f t="shared" si="49"/>
        <v>-31135.326972724353</v>
      </c>
      <c r="O296" s="118">
        <f t="shared" si="43"/>
        <v>3275525.7884314503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-117776.84495074765</v>
      </c>
      <c r="E297" s="117" t="e">
        <f t="shared" si="40"/>
        <v>#NUM!</v>
      </c>
      <c r="F297" s="117" t="e">
        <f t="shared" si="41"/>
        <v>#NUM!</v>
      </c>
      <c r="G297" s="118" t="e">
        <f t="shared" si="42"/>
        <v>#NUM!</v>
      </c>
      <c r="H297" s="112"/>
      <c r="I297" s="108"/>
      <c r="J297" s="113"/>
      <c r="K297" s="108">
        <f t="shared" si="46"/>
        <v>292</v>
      </c>
      <c r="L297" s="117">
        <f t="shared" si="47"/>
        <v>-82981.98918024663</v>
      </c>
      <c r="M297" s="117">
        <f t="shared" si="48"/>
        <v>-52196.195121904646</v>
      </c>
      <c r="N297" s="117">
        <f t="shared" si="49"/>
        <v>-30785.794058341984</v>
      </c>
      <c r="O297" s="118">
        <f t="shared" si="43"/>
        <v>3223329.5933095454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-117776.84495074765</v>
      </c>
      <c r="E298" s="117" t="e">
        <f t="shared" ref="E298:E341" si="50">PPMT($B$3/12,C298,$B$2,$B$1)</f>
        <v>#NUM!</v>
      </c>
      <c r="F298" s="117" t="e">
        <f t="shared" ref="F298:F341" si="51">SUM(D298-E298)</f>
        <v>#NUM!</v>
      </c>
      <c r="G298" s="118" t="e">
        <f t="shared" ref="G298:G341" si="52">SUM(G297+E298)</f>
        <v>#NUM!</v>
      </c>
      <c r="H298" s="112"/>
      <c r="I298" s="108"/>
      <c r="J298" s="113"/>
      <c r="K298" s="108">
        <f t="shared" si="46"/>
        <v>293</v>
      </c>
      <c r="L298" s="117">
        <f t="shared" si="47"/>
        <v>-82981.98918024663</v>
      </c>
      <c r="M298" s="117">
        <f t="shared" si="48"/>
        <v>-52548.084470684815</v>
      </c>
      <c r="N298" s="117">
        <f t="shared" si="49"/>
        <v>-30433.904709561815</v>
      </c>
      <c r="O298" s="118">
        <f t="shared" ref="O298:O341" si="53">SUM(O297+M298)</f>
        <v>3170781.5088388608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-117776.84495074765</v>
      </c>
      <c r="E299" s="117" t="e">
        <f t="shared" si="50"/>
        <v>#NUM!</v>
      </c>
      <c r="F299" s="117" t="e">
        <f t="shared" si="51"/>
        <v>#NUM!</v>
      </c>
      <c r="G299" s="118" t="e">
        <f t="shared" si="52"/>
        <v>#NUM!</v>
      </c>
      <c r="H299" s="112"/>
      <c r="I299" s="108"/>
      <c r="J299" s="113"/>
      <c r="K299" s="108">
        <f t="shared" si="46"/>
        <v>294</v>
      </c>
      <c r="L299" s="117">
        <f t="shared" si="47"/>
        <v>-82981.98918024663</v>
      </c>
      <c r="M299" s="117">
        <f t="shared" si="48"/>
        <v>-52902.346140158021</v>
      </c>
      <c r="N299" s="117">
        <f t="shared" si="49"/>
        <v>-30079.643040088609</v>
      </c>
      <c r="O299" s="118">
        <f t="shared" si="53"/>
        <v>3117879.1626987029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-117776.84495074765</v>
      </c>
      <c r="E300" s="117" t="e">
        <f t="shared" si="50"/>
        <v>#NUM!</v>
      </c>
      <c r="F300" s="117" t="e">
        <f t="shared" si="51"/>
        <v>#NUM!</v>
      </c>
      <c r="G300" s="118" t="e">
        <f t="shared" si="52"/>
        <v>#NUM!</v>
      </c>
      <c r="H300" s="112"/>
      <c r="I300" s="108"/>
      <c r="J300" s="113"/>
      <c r="K300" s="108">
        <f t="shared" si="46"/>
        <v>295</v>
      </c>
      <c r="L300" s="117">
        <f t="shared" si="47"/>
        <v>-82981.98918024663</v>
      </c>
      <c r="M300" s="117">
        <f t="shared" si="48"/>
        <v>-53258.996123719589</v>
      </c>
      <c r="N300" s="117">
        <f t="shared" si="49"/>
        <v>-29722.993056527041</v>
      </c>
      <c r="O300" s="118">
        <f t="shared" si="53"/>
        <v>3064620.1665749834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-117776.84495074765</v>
      </c>
      <c r="E301" s="117" t="e">
        <f t="shared" si="50"/>
        <v>#NUM!</v>
      </c>
      <c r="F301" s="117" t="e">
        <f t="shared" si="51"/>
        <v>#NUM!</v>
      </c>
      <c r="G301" s="118" t="e">
        <f t="shared" si="52"/>
        <v>#NUM!</v>
      </c>
      <c r="H301" s="112"/>
      <c r="I301" s="108"/>
      <c r="J301" s="113"/>
      <c r="K301" s="108">
        <f t="shared" si="46"/>
        <v>296</v>
      </c>
      <c r="L301" s="117">
        <f t="shared" si="47"/>
        <v>-82981.98918024663</v>
      </c>
      <c r="M301" s="117">
        <f t="shared" si="48"/>
        <v>-53618.050522586993</v>
      </c>
      <c r="N301" s="117">
        <f t="shared" si="49"/>
        <v>-29363.938657659637</v>
      </c>
      <c r="O301" s="118">
        <f t="shared" si="53"/>
        <v>3011002.1160523966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-117776.84495074765</v>
      </c>
      <c r="E302" s="117" t="e">
        <f t="shared" si="50"/>
        <v>#NUM!</v>
      </c>
      <c r="F302" s="117" t="e">
        <f t="shared" si="51"/>
        <v>#NUM!</v>
      </c>
      <c r="G302" s="118" t="e">
        <f t="shared" si="52"/>
        <v>#NUM!</v>
      </c>
      <c r="H302" s="112"/>
      <c r="I302" s="108"/>
      <c r="J302" s="113"/>
      <c r="K302" s="108">
        <f t="shared" si="46"/>
        <v>297</v>
      </c>
      <c r="L302" s="117">
        <f t="shared" si="47"/>
        <v>-82981.98918024663</v>
      </c>
      <c r="M302" s="117">
        <f t="shared" si="48"/>
        <v>-53979.525546526769</v>
      </c>
      <c r="N302" s="117">
        <f t="shared" si="49"/>
        <v>-29002.463633719861</v>
      </c>
      <c r="O302" s="118">
        <f t="shared" si="53"/>
        <v>2957022.5905058701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-117776.84495074765</v>
      </c>
      <c r="E303" s="117" t="e">
        <f t="shared" si="50"/>
        <v>#NUM!</v>
      </c>
      <c r="F303" s="117" t="e">
        <f t="shared" si="51"/>
        <v>#NUM!</v>
      </c>
      <c r="G303" s="118" t="e">
        <f t="shared" si="52"/>
        <v>#NUM!</v>
      </c>
      <c r="H303" s="112"/>
      <c r="I303" s="108"/>
      <c r="J303" s="113"/>
      <c r="K303" s="108">
        <f t="shared" si="46"/>
        <v>298</v>
      </c>
      <c r="L303" s="117">
        <f t="shared" si="47"/>
        <v>-82981.98918024663</v>
      </c>
      <c r="M303" s="117">
        <f t="shared" si="48"/>
        <v>-54343.43751458628</v>
      </c>
      <c r="N303" s="117">
        <f t="shared" si="49"/>
        <v>-28638.55166566035</v>
      </c>
      <c r="O303" s="118">
        <f t="shared" si="53"/>
        <v>2902679.1529912837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-117776.84495074765</v>
      </c>
      <c r="E304" s="117" t="e">
        <f t="shared" si="50"/>
        <v>#NUM!</v>
      </c>
      <c r="F304" s="117" t="e">
        <f t="shared" si="51"/>
        <v>#NUM!</v>
      </c>
      <c r="G304" s="118" t="e">
        <f t="shared" si="52"/>
        <v>#NUM!</v>
      </c>
      <c r="H304" s="112"/>
      <c r="I304" s="108"/>
      <c r="J304" s="113"/>
      <c r="K304" s="108">
        <f t="shared" si="46"/>
        <v>299</v>
      </c>
      <c r="L304" s="117">
        <f t="shared" si="47"/>
        <v>-82981.98918024663</v>
      </c>
      <c r="M304" s="117">
        <f t="shared" si="48"/>
        <v>-54709.802855830443</v>
      </c>
      <c r="N304" s="117">
        <f t="shared" si="49"/>
        <v>-28272.186324416187</v>
      </c>
      <c r="O304" s="118">
        <f t="shared" si="53"/>
        <v>2847969.350135453</v>
      </c>
    </row>
    <row r="305" spans="1:15" x14ac:dyDescent="0.2">
      <c r="A305" s="108"/>
      <c r="B305" s="113">
        <f>SUM(D294:D305)</f>
        <v>-1413322.1394089719</v>
      </c>
      <c r="C305" s="108">
        <f t="shared" si="44"/>
        <v>300</v>
      </c>
      <c r="D305" s="117">
        <f t="shared" si="45"/>
        <v>-117776.84495074765</v>
      </c>
      <c r="E305" s="117" t="e">
        <f t="shared" si="50"/>
        <v>#NUM!</v>
      </c>
      <c r="F305" s="117" t="e">
        <f t="shared" si="51"/>
        <v>#NUM!</v>
      </c>
      <c r="G305" s="118" t="e">
        <f t="shared" si="52"/>
        <v>#NUM!</v>
      </c>
      <c r="H305" s="112"/>
      <c r="I305" s="108"/>
      <c r="J305" s="113">
        <f>SUM(L294:L305)</f>
        <v>-995783.87016295933</v>
      </c>
      <c r="K305" s="108">
        <f t="shared" si="46"/>
        <v>300</v>
      </c>
      <c r="L305" s="117">
        <f t="shared" si="47"/>
        <v>-82981.98918024663</v>
      </c>
      <c r="M305" s="117">
        <f t="shared" si="48"/>
        <v>-55078.638110083499</v>
      </c>
      <c r="N305" s="117">
        <f t="shared" si="49"/>
        <v>-27903.351070163131</v>
      </c>
      <c r="O305" s="118">
        <f t="shared" si="53"/>
        <v>2792890.7120253695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-117776.84495074765</v>
      </c>
      <c r="E306" s="117" t="e">
        <f t="shared" si="50"/>
        <v>#NUM!</v>
      </c>
      <c r="F306" s="117" t="e">
        <f t="shared" si="51"/>
        <v>#NUM!</v>
      </c>
      <c r="G306" s="118" t="e">
        <f t="shared" si="52"/>
        <v>#NUM!</v>
      </c>
      <c r="H306" s="112"/>
      <c r="I306" s="108"/>
      <c r="J306" s="113"/>
      <c r="K306" s="108">
        <f t="shared" si="46"/>
        <v>301</v>
      </c>
      <c r="L306" s="117">
        <f t="shared" si="47"/>
        <v>-82981.98918024663</v>
      </c>
      <c r="M306" s="117">
        <f t="shared" si="48"/>
        <v>-55449.959928675642</v>
      </c>
      <c r="N306" s="117">
        <f t="shared" si="49"/>
        <v>-27532.029251570988</v>
      </c>
      <c r="O306" s="118">
        <f t="shared" si="53"/>
        <v>2737440.752096694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-117776.84495074765</v>
      </c>
      <c r="E307" s="117" t="e">
        <f t="shared" si="50"/>
        <v>#NUM!</v>
      </c>
      <c r="F307" s="117" t="e">
        <f t="shared" si="51"/>
        <v>#NUM!</v>
      </c>
      <c r="G307" s="118" t="e">
        <f t="shared" si="52"/>
        <v>#NUM!</v>
      </c>
      <c r="H307" s="112"/>
      <c r="I307" s="108"/>
      <c r="J307" s="113"/>
      <c r="K307" s="108">
        <f t="shared" si="46"/>
        <v>302</v>
      </c>
      <c r="L307" s="117">
        <f t="shared" si="47"/>
        <v>-82981.98918024663</v>
      </c>
      <c r="M307" s="117">
        <f t="shared" si="48"/>
        <v>-55823.785075194799</v>
      </c>
      <c r="N307" s="117">
        <f t="shared" si="49"/>
        <v>-27158.204105051831</v>
      </c>
      <c r="O307" s="118">
        <f t="shared" si="53"/>
        <v>2681616.9670214993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-117776.84495074765</v>
      </c>
      <c r="E308" s="117" t="e">
        <f t="shared" si="50"/>
        <v>#NUM!</v>
      </c>
      <c r="F308" s="117" t="e">
        <f t="shared" si="51"/>
        <v>#NUM!</v>
      </c>
      <c r="G308" s="118" t="e">
        <f t="shared" si="52"/>
        <v>#NUM!</v>
      </c>
      <c r="H308" s="112"/>
      <c r="I308" s="108"/>
      <c r="J308" s="113"/>
      <c r="K308" s="108">
        <f t="shared" si="46"/>
        <v>303</v>
      </c>
      <c r="L308" s="117">
        <f t="shared" si="47"/>
        <v>-82981.98918024663</v>
      </c>
      <c r="M308" s="117">
        <f t="shared" si="48"/>
        <v>-56200.130426243399</v>
      </c>
      <c r="N308" s="117">
        <f t="shared" si="49"/>
        <v>-26781.858754003231</v>
      </c>
      <c r="O308" s="118">
        <f t="shared" si="53"/>
        <v>2625416.8365952559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-117776.84495074765</v>
      </c>
      <c r="E309" s="117" t="e">
        <f t="shared" si="50"/>
        <v>#NUM!</v>
      </c>
      <c r="F309" s="117" t="e">
        <f t="shared" si="51"/>
        <v>#NUM!</v>
      </c>
      <c r="G309" s="118" t="e">
        <f t="shared" si="52"/>
        <v>#NUM!</v>
      </c>
      <c r="H309" s="112"/>
      <c r="I309" s="108"/>
      <c r="J309" s="113"/>
      <c r="K309" s="108">
        <f t="shared" si="46"/>
        <v>304</v>
      </c>
      <c r="L309" s="117">
        <f t="shared" si="47"/>
        <v>-82981.98918024663</v>
      </c>
      <c r="M309" s="117">
        <f t="shared" si="48"/>
        <v>-56579.012972200326</v>
      </c>
      <c r="N309" s="117">
        <f t="shared" si="49"/>
        <v>-26402.976208046304</v>
      </c>
      <c r="O309" s="118">
        <f t="shared" si="53"/>
        <v>2568837.8236230556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-117776.84495074765</v>
      </c>
      <c r="E310" s="117" t="e">
        <f t="shared" si="50"/>
        <v>#NUM!</v>
      </c>
      <c r="F310" s="117" t="e">
        <f t="shared" si="51"/>
        <v>#NUM!</v>
      </c>
      <c r="G310" s="118" t="e">
        <f t="shared" si="52"/>
        <v>#NUM!</v>
      </c>
      <c r="H310" s="112"/>
      <c r="I310" s="108"/>
      <c r="J310" s="113"/>
      <c r="K310" s="108">
        <f t="shared" si="46"/>
        <v>305</v>
      </c>
      <c r="L310" s="117">
        <f t="shared" si="47"/>
        <v>-82981.98918024663</v>
      </c>
      <c r="M310" s="117">
        <f t="shared" si="48"/>
        <v>-56960.449817987908</v>
      </c>
      <c r="N310" s="117">
        <f t="shared" si="49"/>
        <v>-26021.539362258722</v>
      </c>
      <c r="O310" s="118">
        <f t="shared" si="53"/>
        <v>2511877.3738050675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-117776.84495074765</v>
      </c>
      <c r="E311" s="117" t="e">
        <f t="shared" si="50"/>
        <v>#NUM!</v>
      </c>
      <c r="F311" s="117" t="e">
        <f t="shared" si="51"/>
        <v>#NUM!</v>
      </c>
      <c r="G311" s="118" t="e">
        <f t="shared" si="52"/>
        <v>#NUM!</v>
      </c>
      <c r="H311" s="112"/>
      <c r="I311" s="108"/>
      <c r="J311" s="113"/>
      <c r="K311" s="108">
        <f t="shared" si="46"/>
        <v>306</v>
      </c>
      <c r="L311" s="117">
        <f t="shared" si="47"/>
        <v>-82981.98918024663</v>
      </c>
      <c r="M311" s="117">
        <f t="shared" si="48"/>
        <v>-57344.458183844188</v>
      </c>
      <c r="N311" s="117">
        <f t="shared" si="49"/>
        <v>-25637.530996402442</v>
      </c>
      <c r="O311" s="118">
        <f t="shared" si="53"/>
        <v>2454532.9156212234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-117776.84495074765</v>
      </c>
      <c r="E312" s="117" t="e">
        <f t="shared" si="50"/>
        <v>#NUM!</v>
      </c>
      <c r="F312" s="117" t="e">
        <f t="shared" si="51"/>
        <v>#NUM!</v>
      </c>
      <c r="G312" s="118" t="e">
        <f t="shared" si="52"/>
        <v>#NUM!</v>
      </c>
      <c r="H312" s="112"/>
      <c r="I312" s="108"/>
      <c r="J312" s="113"/>
      <c r="K312" s="108">
        <f t="shared" si="46"/>
        <v>307</v>
      </c>
      <c r="L312" s="117">
        <f t="shared" si="47"/>
        <v>-82981.98918024663</v>
      </c>
      <c r="M312" s="117">
        <f t="shared" si="48"/>
        <v>-57731.055406100269</v>
      </c>
      <c r="N312" s="117">
        <f t="shared" si="49"/>
        <v>-25250.933774146361</v>
      </c>
      <c r="O312" s="118">
        <f t="shared" si="53"/>
        <v>2396801.8602151233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-117776.84495074765</v>
      </c>
      <c r="E313" s="117" t="e">
        <f t="shared" si="50"/>
        <v>#NUM!</v>
      </c>
      <c r="F313" s="117" t="e">
        <f t="shared" si="51"/>
        <v>#NUM!</v>
      </c>
      <c r="G313" s="118" t="e">
        <f t="shared" si="52"/>
        <v>#NUM!</v>
      </c>
      <c r="H313" s="112"/>
      <c r="I313" s="108"/>
      <c r="J313" s="113"/>
      <c r="K313" s="108">
        <f t="shared" si="46"/>
        <v>308</v>
      </c>
      <c r="L313" s="117">
        <f t="shared" si="47"/>
        <v>-82981.98918024663</v>
      </c>
      <c r="M313" s="117">
        <f t="shared" si="48"/>
        <v>-58120.258937963052</v>
      </c>
      <c r="N313" s="117">
        <f t="shared" si="49"/>
        <v>-24861.730242283578</v>
      </c>
      <c r="O313" s="118">
        <f t="shared" si="53"/>
        <v>2338681.6012771605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-117776.84495074765</v>
      </c>
      <c r="E314" s="117" t="e">
        <f t="shared" si="50"/>
        <v>#NUM!</v>
      </c>
      <c r="F314" s="117" t="e">
        <f t="shared" si="51"/>
        <v>#NUM!</v>
      </c>
      <c r="G314" s="118" t="e">
        <f t="shared" si="52"/>
        <v>#NUM!</v>
      </c>
      <c r="H314" s="112"/>
      <c r="I314" s="108"/>
      <c r="J314" s="113"/>
      <c r="K314" s="108">
        <f t="shared" si="46"/>
        <v>309</v>
      </c>
      <c r="L314" s="117">
        <f t="shared" si="47"/>
        <v>-82981.98918024663</v>
      </c>
      <c r="M314" s="117">
        <f t="shared" si="48"/>
        <v>-58512.086350303158</v>
      </c>
      <c r="N314" s="117">
        <f t="shared" si="49"/>
        <v>-24469.902829943472</v>
      </c>
      <c r="O314" s="118">
        <f t="shared" si="53"/>
        <v>2280169.5149268573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-117776.84495074765</v>
      </c>
      <c r="E315" s="117" t="e">
        <f t="shared" si="50"/>
        <v>#NUM!</v>
      </c>
      <c r="F315" s="117" t="e">
        <f t="shared" si="51"/>
        <v>#NUM!</v>
      </c>
      <c r="G315" s="118" t="e">
        <f t="shared" si="52"/>
        <v>#NUM!</v>
      </c>
      <c r="H315" s="112"/>
      <c r="I315" s="108"/>
      <c r="J315" s="113"/>
      <c r="K315" s="108">
        <f t="shared" si="46"/>
        <v>310</v>
      </c>
      <c r="L315" s="117">
        <f t="shared" si="47"/>
        <v>-82981.98918024663</v>
      </c>
      <c r="M315" s="117">
        <f t="shared" si="48"/>
        <v>-58906.555332448122</v>
      </c>
      <c r="N315" s="117">
        <f t="shared" si="49"/>
        <v>-24075.433847798507</v>
      </c>
      <c r="O315" s="118">
        <f t="shared" si="53"/>
        <v>2221262.959594409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-117776.84495074765</v>
      </c>
      <c r="E316" s="117" t="e">
        <f t="shared" si="50"/>
        <v>#NUM!</v>
      </c>
      <c r="F316" s="117" t="e">
        <f t="shared" si="51"/>
        <v>#NUM!</v>
      </c>
      <c r="G316" s="118" t="e">
        <f t="shared" si="52"/>
        <v>#NUM!</v>
      </c>
      <c r="H316" s="112"/>
      <c r="I316" s="108"/>
      <c r="J316" s="113"/>
      <c r="K316" s="108">
        <f t="shared" si="46"/>
        <v>311</v>
      </c>
      <c r="L316" s="117">
        <f t="shared" si="47"/>
        <v>-82981.98918024663</v>
      </c>
      <c r="M316" s="117">
        <f t="shared" si="48"/>
        <v>-59303.683692981045</v>
      </c>
      <c r="N316" s="117">
        <f t="shared" si="49"/>
        <v>-23678.305487265585</v>
      </c>
      <c r="O316" s="118">
        <f t="shared" si="53"/>
        <v>2161959.275901428</v>
      </c>
    </row>
    <row r="317" spans="1:15" x14ac:dyDescent="0.2">
      <c r="A317" s="108"/>
      <c r="B317" s="113">
        <f>SUM(D306:D317)</f>
        <v>-1413322.1394089719</v>
      </c>
      <c r="C317" s="108">
        <f t="shared" si="44"/>
        <v>312</v>
      </c>
      <c r="D317" s="117">
        <f t="shared" si="45"/>
        <v>-117776.84495074765</v>
      </c>
      <c r="E317" s="117" t="e">
        <f t="shared" si="50"/>
        <v>#NUM!</v>
      </c>
      <c r="F317" s="117" t="e">
        <f t="shared" si="51"/>
        <v>#NUM!</v>
      </c>
      <c r="G317" s="118" t="e">
        <f t="shared" si="52"/>
        <v>#NUM!</v>
      </c>
      <c r="H317" s="112"/>
      <c r="I317" s="108"/>
      <c r="J317" s="113">
        <f>SUM(L306:L317)</f>
        <v>-995783.87016295933</v>
      </c>
      <c r="K317" s="108">
        <f t="shared" si="46"/>
        <v>312</v>
      </c>
      <c r="L317" s="117">
        <f t="shared" si="47"/>
        <v>-82981.98918024663</v>
      </c>
      <c r="M317" s="117">
        <f t="shared" si="48"/>
        <v>-59703.489360544554</v>
      </c>
      <c r="N317" s="117">
        <f t="shared" si="49"/>
        <v>-23278.499819702076</v>
      </c>
      <c r="O317" s="118">
        <f t="shared" si="53"/>
        <v>2102255.7865408836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-117776.84495074765</v>
      </c>
      <c r="E318" s="117" t="e">
        <f t="shared" si="50"/>
        <v>#NUM!</v>
      </c>
      <c r="F318" s="117" t="e">
        <f t="shared" si="51"/>
        <v>#NUM!</v>
      </c>
      <c r="G318" s="118" t="e">
        <f t="shared" si="52"/>
        <v>#NUM!</v>
      </c>
      <c r="H318" s="112"/>
      <c r="I318" s="108"/>
      <c r="J318" s="113"/>
      <c r="K318" s="108">
        <f t="shared" si="46"/>
        <v>313</v>
      </c>
      <c r="L318" s="117">
        <f t="shared" si="47"/>
        <v>-82981.98918024663</v>
      </c>
      <c r="M318" s="117">
        <f t="shared" si="48"/>
        <v>-60105.990384650227</v>
      </c>
      <c r="N318" s="117">
        <f t="shared" si="49"/>
        <v>-22875.998795596402</v>
      </c>
      <c r="O318" s="118">
        <f t="shared" si="53"/>
        <v>2042149.7961562334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-117776.84495074765</v>
      </c>
      <c r="E319" s="117" t="e">
        <f t="shared" si="50"/>
        <v>#NUM!</v>
      </c>
      <c r="F319" s="117" t="e">
        <f t="shared" si="51"/>
        <v>#NUM!</v>
      </c>
      <c r="G319" s="118" t="e">
        <f t="shared" si="52"/>
        <v>#NUM!</v>
      </c>
      <c r="H319" s="112"/>
      <c r="I319" s="108"/>
      <c r="J319" s="113"/>
      <c r="K319" s="108">
        <f t="shared" si="46"/>
        <v>314</v>
      </c>
      <c r="L319" s="117">
        <f t="shared" si="47"/>
        <v>-82981.98918024663</v>
      </c>
      <c r="M319" s="117">
        <f t="shared" si="48"/>
        <v>-60511.204936493406</v>
      </c>
      <c r="N319" s="117">
        <f t="shared" si="49"/>
        <v>-22470.784243753224</v>
      </c>
      <c r="O319" s="118">
        <f t="shared" si="53"/>
        <v>1981638.59121974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-117776.84495074765</v>
      </c>
      <c r="E320" s="117" t="e">
        <f t="shared" si="50"/>
        <v>#NUM!</v>
      </c>
      <c r="F320" s="117" t="e">
        <f t="shared" si="51"/>
        <v>#NUM!</v>
      </c>
      <c r="G320" s="118" t="e">
        <f t="shared" si="52"/>
        <v>#NUM!</v>
      </c>
      <c r="H320" s="112"/>
      <c r="I320" s="108"/>
      <c r="J320" s="113"/>
      <c r="K320" s="108">
        <f t="shared" si="46"/>
        <v>315</v>
      </c>
      <c r="L320" s="117">
        <f t="shared" si="47"/>
        <v>-82981.98918024663</v>
      </c>
      <c r="M320" s="117">
        <f t="shared" si="48"/>
        <v>-60919.151309773595</v>
      </c>
      <c r="N320" s="117">
        <f t="shared" si="49"/>
        <v>-22062.837870473035</v>
      </c>
      <c r="O320" s="118">
        <f t="shared" si="53"/>
        <v>1920719.4399099664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-117776.84495074765</v>
      </c>
      <c r="E321" s="117" t="e">
        <f t="shared" si="50"/>
        <v>#NUM!</v>
      </c>
      <c r="F321" s="117" t="e">
        <f t="shared" si="51"/>
        <v>#NUM!</v>
      </c>
      <c r="G321" s="118" t="e">
        <f t="shared" si="52"/>
        <v>#NUM!</v>
      </c>
      <c r="H321" s="112"/>
      <c r="I321" s="108"/>
      <c r="J321" s="113"/>
      <c r="K321" s="108">
        <f t="shared" si="46"/>
        <v>316</v>
      </c>
      <c r="L321" s="117">
        <f t="shared" si="47"/>
        <v>-82981.98918024663</v>
      </c>
      <c r="M321" s="117">
        <f t="shared" si="48"/>
        <v>-61329.847921520333</v>
      </c>
      <c r="N321" s="117">
        <f t="shared" si="49"/>
        <v>-21652.141258726297</v>
      </c>
      <c r="O321" s="118">
        <f t="shared" si="53"/>
        <v>1859389.5919884462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-117776.84495074765</v>
      </c>
      <c r="E322" s="117" t="e">
        <f t="shared" si="50"/>
        <v>#NUM!</v>
      </c>
      <c r="F322" s="117" t="e">
        <f t="shared" si="51"/>
        <v>#NUM!</v>
      </c>
      <c r="G322" s="118" t="e">
        <f t="shared" si="52"/>
        <v>#NUM!</v>
      </c>
      <c r="H322" s="112"/>
      <c r="I322" s="108"/>
      <c r="J322" s="113"/>
      <c r="K322" s="108">
        <f t="shared" si="46"/>
        <v>317</v>
      </c>
      <c r="L322" s="117">
        <f t="shared" si="47"/>
        <v>-82981.98918024663</v>
      </c>
      <c r="M322" s="117">
        <f t="shared" si="48"/>
        <v>-61743.313312924569</v>
      </c>
      <c r="N322" s="117">
        <f t="shared" si="49"/>
        <v>-21238.675867322061</v>
      </c>
      <c r="O322" s="118">
        <f t="shared" si="53"/>
        <v>1797646.2786755217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-117776.84495074765</v>
      </c>
      <c r="E323" s="117" t="e">
        <f t="shared" si="50"/>
        <v>#NUM!</v>
      </c>
      <c r="F323" s="117" t="e">
        <f t="shared" si="51"/>
        <v>#NUM!</v>
      </c>
      <c r="G323" s="118" t="e">
        <f t="shared" si="52"/>
        <v>#NUM!</v>
      </c>
      <c r="H323" s="112"/>
      <c r="I323" s="108"/>
      <c r="J323" s="113"/>
      <c r="K323" s="108">
        <f t="shared" si="46"/>
        <v>318</v>
      </c>
      <c r="L323" s="117">
        <f t="shared" si="47"/>
        <v>-82981.98918024663</v>
      </c>
      <c r="M323" s="117">
        <f t="shared" si="48"/>
        <v>-62159.566150175873</v>
      </c>
      <c r="N323" s="117">
        <f t="shared" si="49"/>
        <v>-20822.423030070757</v>
      </c>
      <c r="O323" s="118">
        <f t="shared" si="53"/>
        <v>1735486.7125253459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-117776.84495074765</v>
      </c>
      <c r="E324" s="117" t="e">
        <f t="shared" si="50"/>
        <v>#NUM!</v>
      </c>
      <c r="F324" s="117" t="e">
        <f t="shared" si="51"/>
        <v>#NUM!</v>
      </c>
      <c r="G324" s="118" t="e">
        <f t="shared" si="52"/>
        <v>#NUM!</v>
      </c>
      <c r="H324" s="112"/>
      <c r="I324" s="108"/>
      <c r="J324" s="113"/>
      <c r="K324" s="108">
        <f t="shared" si="46"/>
        <v>319</v>
      </c>
      <c r="L324" s="117">
        <f t="shared" si="47"/>
        <v>-82981.98918024663</v>
      </c>
      <c r="M324" s="117">
        <f t="shared" si="48"/>
        <v>-62578.625225304975</v>
      </c>
      <c r="N324" s="117">
        <f t="shared" si="49"/>
        <v>-20403.363954941655</v>
      </c>
      <c r="O324" s="118">
        <f t="shared" si="53"/>
        <v>1672908.0873000408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-117776.84495074765</v>
      </c>
      <c r="E325" s="117" t="e">
        <f t="shared" si="50"/>
        <v>#NUM!</v>
      </c>
      <c r="F325" s="117" t="e">
        <f t="shared" si="51"/>
        <v>#NUM!</v>
      </c>
      <c r="G325" s="118" t="e">
        <f t="shared" si="52"/>
        <v>#NUM!</v>
      </c>
      <c r="H325" s="112"/>
      <c r="I325" s="108"/>
      <c r="J325" s="113"/>
      <c r="K325" s="108">
        <f t="shared" si="46"/>
        <v>320</v>
      </c>
      <c r="L325" s="117">
        <f t="shared" si="47"/>
        <v>-82981.98918024663</v>
      </c>
      <c r="M325" s="117">
        <f t="shared" si="48"/>
        <v>-63000.50945703224</v>
      </c>
      <c r="N325" s="117">
        <f t="shared" si="49"/>
        <v>-19981.47972321439</v>
      </c>
      <c r="O325" s="118">
        <f t="shared" si="53"/>
        <v>1609907.5778430086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-117776.84495074765</v>
      </c>
      <c r="E326" s="117" t="e">
        <f t="shared" si="50"/>
        <v>#NUM!</v>
      </c>
      <c r="F326" s="117" t="e">
        <f t="shared" si="51"/>
        <v>#NUM!</v>
      </c>
      <c r="G326" s="118" t="e">
        <f t="shared" si="52"/>
        <v>#NUM!</v>
      </c>
      <c r="H326" s="112"/>
      <c r="I326" s="108"/>
      <c r="J326" s="113"/>
      <c r="K326" s="108">
        <f t="shared" si="46"/>
        <v>321</v>
      </c>
      <c r="L326" s="117">
        <f t="shared" si="47"/>
        <v>-82981.98918024663</v>
      </c>
      <c r="M326" s="117">
        <f t="shared" si="48"/>
        <v>-63425.237891621742</v>
      </c>
      <c r="N326" s="117">
        <f t="shared" si="49"/>
        <v>-19556.751288624888</v>
      </c>
      <c r="O326" s="118">
        <f t="shared" si="53"/>
        <v>1546482.3399513869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-117776.84495074765</v>
      </c>
      <c r="E327" s="117" t="e">
        <f t="shared" si="50"/>
        <v>#NUM!</v>
      </c>
      <c r="F327" s="117" t="e">
        <f t="shared" si="51"/>
        <v>#NUM!</v>
      </c>
      <c r="G327" s="118" t="e">
        <f t="shared" si="52"/>
        <v>#NUM!</v>
      </c>
      <c r="H327" s="112"/>
      <c r="I327" s="108"/>
      <c r="J327" s="113"/>
      <c r="K327" s="108">
        <f t="shared" si="46"/>
        <v>322</v>
      </c>
      <c r="L327" s="117">
        <f t="shared" si="47"/>
        <v>-82981.98918024663</v>
      </c>
      <c r="M327" s="117">
        <f t="shared" si="48"/>
        <v>-63852.829703741081</v>
      </c>
      <c r="N327" s="117">
        <f t="shared" si="49"/>
        <v>-19129.159476505549</v>
      </c>
      <c r="O327" s="118">
        <f t="shared" si="53"/>
        <v>1482629.5102476459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-117776.84495074765</v>
      </c>
      <c r="E328" s="117" t="e">
        <f t="shared" si="50"/>
        <v>#NUM!</v>
      </c>
      <c r="F328" s="117" t="e">
        <f t="shared" si="51"/>
        <v>#NUM!</v>
      </c>
      <c r="G328" s="118" t="e">
        <f t="shared" si="52"/>
        <v>#NUM!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-82981.98918024663</v>
      </c>
      <c r="M328" s="117">
        <f t="shared" ref="M328:M341" si="58">PPMT($J$3/12,K328,$J$2,$J$1)</f>
        <v>-64283.304197327132</v>
      </c>
      <c r="N328" s="117">
        <f t="shared" ref="N328:N341" si="59">SUM(L328-M328)</f>
        <v>-18698.684982919498</v>
      </c>
      <c r="O328" s="118">
        <f t="shared" si="53"/>
        <v>1418346.2060503187</v>
      </c>
    </row>
    <row r="329" spans="1:15" x14ac:dyDescent="0.2">
      <c r="A329" s="108"/>
      <c r="B329" s="113">
        <f>SUM(D318:D329)</f>
        <v>-1413322.1394089719</v>
      </c>
      <c r="C329" s="108">
        <f t="shared" si="54"/>
        <v>324</v>
      </c>
      <c r="D329" s="117">
        <f t="shared" si="55"/>
        <v>-117776.84495074765</v>
      </c>
      <c r="E329" s="117" t="e">
        <f t="shared" si="50"/>
        <v>#NUM!</v>
      </c>
      <c r="F329" s="117" t="e">
        <f t="shared" si="51"/>
        <v>#NUM!</v>
      </c>
      <c r="G329" s="118" t="e">
        <f t="shared" si="52"/>
        <v>#NUM!</v>
      </c>
      <c r="H329" s="112"/>
      <c r="I329" s="108"/>
      <c r="J329" s="113">
        <f>SUM(L318:L329)</f>
        <v>-995783.87016295933</v>
      </c>
      <c r="K329" s="108">
        <f t="shared" si="56"/>
        <v>324</v>
      </c>
      <c r="L329" s="117">
        <f t="shared" si="57"/>
        <v>-82981.98918024663</v>
      </c>
      <c r="M329" s="117">
        <f t="shared" si="58"/>
        <v>-64716.680806457451</v>
      </c>
      <c r="N329" s="117">
        <f t="shared" si="59"/>
        <v>-18265.308373789179</v>
      </c>
      <c r="O329" s="118">
        <f t="shared" si="53"/>
        <v>1353629.5252438611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-117776.84495074765</v>
      </c>
      <c r="E330" s="117" t="e">
        <f t="shared" si="50"/>
        <v>#NUM!</v>
      </c>
      <c r="F330" s="117" t="e">
        <f t="shared" si="51"/>
        <v>#NUM!</v>
      </c>
      <c r="G330" s="118" t="e">
        <f t="shared" si="52"/>
        <v>#NUM!</v>
      </c>
      <c r="H330" s="112"/>
      <c r="I330" s="108"/>
      <c r="J330" s="113"/>
      <c r="K330" s="108">
        <f t="shared" si="56"/>
        <v>325</v>
      </c>
      <c r="L330" s="117">
        <f t="shared" si="57"/>
        <v>-82981.98918024663</v>
      </c>
      <c r="M330" s="117">
        <f t="shared" si="58"/>
        <v>-65152.97909622766</v>
      </c>
      <c r="N330" s="117">
        <f t="shared" si="59"/>
        <v>-17829.01008401897</v>
      </c>
      <c r="O330" s="118">
        <f t="shared" si="53"/>
        <v>1288476.5461476336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-117776.84495074765</v>
      </c>
      <c r="E331" s="117" t="e">
        <f t="shared" si="50"/>
        <v>#NUM!</v>
      </c>
      <c r="F331" s="117" t="e">
        <f t="shared" si="51"/>
        <v>#NUM!</v>
      </c>
      <c r="G331" s="118" t="e">
        <f t="shared" si="52"/>
        <v>#NUM!</v>
      </c>
      <c r="H331" s="112"/>
      <c r="I331" s="108"/>
      <c r="J331" s="113"/>
      <c r="K331" s="108">
        <f t="shared" si="56"/>
        <v>326</v>
      </c>
      <c r="L331" s="117">
        <f t="shared" si="57"/>
        <v>-82981.98918024663</v>
      </c>
      <c r="M331" s="117">
        <f t="shared" si="58"/>
        <v>-65592.218763634723</v>
      </c>
      <c r="N331" s="117">
        <f t="shared" si="59"/>
        <v>-17389.770416611907</v>
      </c>
      <c r="O331" s="118">
        <f t="shared" si="53"/>
        <v>1222884.3273839988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-117776.84495074765</v>
      </c>
      <c r="E332" s="117" t="e">
        <f t="shared" si="50"/>
        <v>#NUM!</v>
      </c>
      <c r="F332" s="117" t="e">
        <f t="shared" si="51"/>
        <v>#NUM!</v>
      </c>
      <c r="G332" s="118" t="e">
        <f t="shared" si="52"/>
        <v>#NUM!</v>
      </c>
      <c r="H332" s="112"/>
      <c r="I332" s="108"/>
      <c r="J332" s="113"/>
      <c r="K332" s="108">
        <f t="shared" si="56"/>
        <v>327</v>
      </c>
      <c r="L332" s="117">
        <f t="shared" si="57"/>
        <v>-82981.98918024663</v>
      </c>
      <c r="M332" s="117">
        <f t="shared" si="58"/>
        <v>-66034.419638466221</v>
      </c>
      <c r="N332" s="117">
        <f t="shared" si="59"/>
        <v>-16947.569541780409</v>
      </c>
      <c r="O332" s="118">
        <f t="shared" si="53"/>
        <v>1156849.9077455325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-117776.84495074765</v>
      </c>
      <c r="E333" s="117" t="e">
        <f t="shared" si="50"/>
        <v>#NUM!</v>
      </c>
      <c r="F333" s="117" t="e">
        <f t="shared" si="51"/>
        <v>#NUM!</v>
      </c>
      <c r="G333" s="118" t="e">
        <f t="shared" si="52"/>
        <v>#NUM!</v>
      </c>
      <c r="H333" s="112"/>
      <c r="I333" s="108"/>
      <c r="J333" s="113"/>
      <c r="K333" s="108">
        <f t="shared" si="56"/>
        <v>328</v>
      </c>
      <c r="L333" s="117">
        <f t="shared" si="57"/>
        <v>-82981.98918024663</v>
      </c>
      <c r="M333" s="117">
        <f t="shared" si="58"/>
        <v>-66479.601684195542</v>
      </c>
      <c r="N333" s="117">
        <f t="shared" si="59"/>
        <v>-16502.387496051088</v>
      </c>
      <c r="O333" s="118">
        <f t="shared" si="53"/>
        <v>1090370.306061337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-117776.84495074765</v>
      </c>
      <c r="E334" s="117" t="e">
        <f t="shared" si="50"/>
        <v>#NUM!</v>
      </c>
      <c r="F334" s="117" t="e">
        <f t="shared" si="51"/>
        <v>#NUM!</v>
      </c>
      <c r="G334" s="118" t="e">
        <f t="shared" si="52"/>
        <v>#NUM!</v>
      </c>
      <c r="H334" s="112"/>
      <c r="I334" s="108"/>
      <c r="J334" s="113"/>
      <c r="K334" s="108">
        <f t="shared" si="56"/>
        <v>329</v>
      </c>
      <c r="L334" s="117">
        <f t="shared" si="57"/>
        <v>-82981.98918024663</v>
      </c>
      <c r="M334" s="117">
        <f t="shared" si="58"/>
        <v>-66927.784998883159</v>
      </c>
      <c r="N334" s="117">
        <f t="shared" si="59"/>
        <v>-16054.204181363471</v>
      </c>
      <c r="O334" s="118">
        <f t="shared" si="53"/>
        <v>1023442.5210624539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-117776.84495074765</v>
      </c>
      <c r="E335" s="117" t="e">
        <f t="shared" si="50"/>
        <v>#NUM!</v>
      </c>
      <c r="F335" s="117" t="e">
        <f t="shared" si="51"/>
        <v>#NUM!</v>
      </c>
      <c r="G335" s="118" t="e">
        <f t="shared" si="52"/>
        <v>#NUM!</v>
      </c>
      <c r="H335" s="112"/>
      <c r="I335" s="108"/>
      <c r="J335" s="113"/>
      <c r="K335" s="108">
        <f t="shared" si="56"/>
        <v>330</v>
      </c>
      <c r="L335" s="117">
        <f t="shared" si="57"/>
        <v>-82981.98918024663</v>
      </c>
      <c r="M335" s="117">
        <f t="shared" si="58"/>
        <v>-67378.989816083966</v>
      </c>
      <c r="N335" s="117">
        <f t="shared" si="59"/>
        <v>-15602.999364162664</v>
      </c>
      <c r="O335" s="118">
        <f t="shared" si="53"/>
        <v>956063.53124636994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-117776.84495074765</v>
      </c>
      <c r="E336" s="117" t="e">
        <f t="shared" si="50"/>
        <v>#NUM!</v>
      </c>
      <c r="F336" s="117" t="e">
        <f t="shared" si="51"/>
        <v>#NUM!</v>
      </c>
      <c r="G336" s="118" t="e">
        <f t="shared" si="52"/>
        <v>#NUM!</v>
      </c>
      <c r="H336" s="112"/>
      <c r="I336" s="108"/>
      <c r="J336" s="113"/>
      <c r="K336" s="108">
        <f t="shared" si="56"/>
        <v>331</v>
      </c>
      <c r="L336" s="117">
        <f t="shared" si="57"/>
        <v>-82981.98918024663</v>
      </c>
      <c r="M336" s="117">
        <f t="shared" si="58"/>
        <v>-67833.236505760753</v>
      </c>
      <c r="N336" s="117">
        <f t="shared" si="59"/>
        <v>-15148.752674485877</v>
      </c>
      <c r="O336" s="118">
        <f t="shared" si="53"/>
        <v>888230.29474060913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-117776.84495074765</v>
      </c>
      <c r="E337" s="117" t="e">
        <f t="shared" si="50"/>
        <v>#NUM!</v>
      </c>
      <c r="F337" s="117" t="e">
        <f t="shared" si="51"/>
        <v>#NUM!</v>
      </c>
      <c r="G337" s="118" t="e">
        <f t="shared" si="52"/>
        <v>#NUM!</v>
      </c>
      <c r="H337" s="112"/>
      <c r="I337" s="108"/>
      <c r="J337" s="113"/>
      <c r="K337" s="108">
        <f t="shared" si="56"/>
        <v>332</v>
      </c>
      <c r="L337" s="117">
        <f t="shared" si="57"/>
        <v>-82981.98918024663</v>
      </c>
      <c r="M337" s="117">
        <f t="shared" si="58"/>
        <v>-68290.545575203738</v>
      </c>
      <c r="N337" s="117">
        <f t="shared" si="59"/>
        <v>-14691.443605042892</v>
      </c>
      <c r="O337" s="118">
        <f t="shared" si="53"/>
        <v>819939.7491654054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-117776.84495074765</v>
      </c>
      <c r="E338" s="117" t="e">
        <f t="shared" si="50"/>
        <v>#NUM!</v>
      </c>
      <c r="F338" s="117" t="e">
        <f t="shared" si="51"/>
        <v>#NUM!</v>
      </c>
      <c r="G338" s="118" t="e">
        <f t="shared" si="52"/>
        <v>#NUM!</v>
      </c>
      <c r="H338" s="112"/>
      <c r="I338" s="108"/>
      <c r="J338" s="113"/>
      <c r="K338" s="108">
        <f t="shared" si="56"/>
        <v>333</v>
      </c>
      <c r="L338" s="117">
        <f t="shared" si="57"/>
        <v>-82981.98918024663</v>
      </c>
      <c r="M338" s="117">
        <f t="shared" si="58"/>
        <v>-68750.937669956576</v>
      </c>
      <c r="N338" s="117">
        <f t="shared" si="59"/>
        <v>-14231.051510290054</v>
      </c>
      <c r="O338" s="118">
        <f t="shared" si="53"/>
        <v>751188.81149544881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-117776.84495074765</v>
      </c>
      <c r="E339" s="117" t="e">
        <f t="shared" si="50"/>
        <v>#NUM!</v>
      </c>
      <c r="F339" s="117" t="e">
        <f t="shared" si="51"/>
        <v>#NUM!</v>
      </c>
      <c r="G339" s="118" t="e">
        <f t="shared" si="52"/>
        <v>#NUM!</v>
      </c>
      <c r="H339" s="112"/>
      <c r="I339" s="108"/>
      <c r="J339" s="113"/>
      <c r="K339" s="108">
        <f t="shared" si="56"/>
        <v>334</v>
      </c>
      <c r="L339" s="117">
        <f t="shared" si="57"/>
        <v>-82981.98918024663</v>
      </c>
      <c r="M339" s="117">
        <f t="shared" si="58"/>
        <v>-69214.433574748196</v>
      </c>
      <c r="N339" s="117">
        <f t="shared" si="59"/>
        <v>-13767.555605498434</v>
      </c>
      <c r="O339" s="118">
        <f t="shared" si="53"/>
        <v>681974.37792070059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-117776.84495074765</v>
      </c>
      <c r="E340" s="117" t="e">
        <f t="shared" si="50"/>
        <v>#NUM!</v>
      </c>
      <c r="F340" s="117" t="e">
        <f t="shared" si="51"/>
        <v>#NUM!</v>
      </c>
      <c r="G340" s="118" t="e">
        <f t="shared" si="52"/>
        <v>#NUM!</v>
      </c>
      <c r="H340" s="112"/>
      <c r="I340" s="108"/>
      <c r="J340" s="113"/>
      <c r="K340" s="108">
        <f t="shared" si="56"/>
        <v>335</v>
      </c>
      <c r="L340" s="117">
        <f t="shared" si="57"/>
        <v>-82981.98918024663</v>
      </c>
      <c r="M340" s="117">
        <f t="shared" si="58"/>
        <v>-69681.054214431293</v>
      </c>
      <c r="N340" s="117">
        <f t="shared" si="59"/>
        <v>-13300.934965815337</v>
      </c>
      <c r="O340" s="118">
        <f t="shared" si="53"/>
        <v>612293.32370626926</v>
      </c>
    </row>
    <row r="341" spans="1:15" x14ac:dyDescent="0.2">
      <c r="A341" s="108"/>
      <c r="B341" s="113">
        <f>SUM(D330:D341)</f>
        <v>-1413322.1394089719</v>
      </c>
      <c r="C341" s="108">
        <f t="shared" si="54"/>
        <v>336</v>
      </c>
      <c r="D341" s="117">
        <f t="shared" si="55"/>
        <v>-117776.84495074765</v>
      </c>
      <c r="E341" s="117" t="e">
        <f t="shared" si="50"/>
        <v>#NUM!</v>
      </c>
      <c r="F341" s="117" t="e">
        <f t="shared" si="51"/>
        <v>#NUM!</v>
      </c>
      <c r="G341" s="118" t="e">
        <f t="shared" si="52"/>
        <v>#NUM!</v>
      </c>
      <c r="H341" s="112"/>
      <c r="I341" s="108"/>
      <c r="J341" s="113">
        <f>SUM(L330:L341)</f>
        <v>-995783.87016295933</v>
      </c>
      <c r="K341" s="108">
        <f t="shared" si="56"/>
        <v>336</v>
      </c>
      <c r="L341" s="117">
        <f t="shared" si="57"/>
        <v>-82981.98918024663</v>
      </c>
      <c r="M341" s="117">
        <f t="shared" si="58"/>
        <v>-70150.820654926923</v>
      </c>
      <c r="N341" s="117">
        <f t="shared" si="59"/>
        <v>-12831.168525319707</v>
      </c>
      <c r="O341" s="118">
        <f t="shared" si="53"/>
        <v>542142.50305134233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2001-12-10T00:58:37Z</cp:lastPrinted>
  <dcterms:created xsi:type="dcterms:W3CDTF">2000-04-05T02:54:46Z</dcterms:created>
  <dcterms:modified xsi:type="dcterms:W3CDTF">2014-09-05T10:39:41Z</dcterms:modified>
</cp:coreProperties>
</file>