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4220" windowHeight="8325"/>
  </bookViews>
  <sheets>
    <sheet name="Summary" sheetId="4" r:id="rId1"/>
    <sheet name="actual x gd" sheetId="1" r:id="rId2"/>
    <sheet name="actual X fom" sheetId="2" r:id="rId3"/>
    <sheet name="original" sheetId="3" r:id="rId4"/>
  </sheets>
  <calcPr calcId="152511" calcMode="manual"/>
</workbook>
</file>

<file path=xl/calcChain.xml><?xml version="1.0" encoding="utf-8"?>
<calcChain xmlns="http://schemas.openxmlformats.org/spreadsheetml/2006/main">
  <c r="F11" i="2" l="1"/>
  <c r="H11" i="2" s="1"/>
  <c r="I11" i="2" s="1"/>
  <c r="G11" i="2"/>
  <c r="K11" i="2"/>
  <c r="L11" i="2"/>
  <c r="M11" i="2"/>
  <c r="N11" i="2"/>
  <c r="N43" i="2" s="1"/>
  <c r="F12" i="2"/>
  <c r="H12" i="2" s="1"/>
  <c r="I12" i="2" s="1"/>
  <c r="G12" i="2"/>
  <c r="K12" i="2"/>
  <c r="L12" i="2"/>
  <c r="M12" i="2"/>
  <c r="N12" i="2"/>
  <c r="F13" i="2"/>
  <c r="H13" i="2" s="1"/>
  <c r="I13" i="2" s="1"/>
  <c r="G13" i="2"/>
  <c r="K13" i="2"/>
  <c r="L13" i="2"/>
  <c r="M13" i="2"/>
  <c r="N13" i="2"/>
  <c r="F14" i="2"/>
  <c r="H14" i="2" s="1"/>
  <c r="I14" i="2" s="1"/>
  <c r="G14" i="2"/>
  <c r="K14" i="2"/>
  <c r="L14" i="2"/>
  <c r="M14" i="2"/>
  <c r="N14" i="2"/>
  <c r="F15" i="2"/>
  <c r="H15" i="2" s="1"/>
  <c r="I15" i="2" s="1"/>
  <c r="G15" i="2"/>
  <c r="K15" i="2"/>
  <c r="L15" i="2"/>
  <c r="M15" i="2"/>
  <c r="N15" i="2"/>
  <c r="F16" i="2"/>
  <c r="H16" i="2" s="1"/>
  <c r="I16" i="2" s="1"/>
  <c r="G16" i="2"/>
  <c r="K16" i="2"/>
  <c r="L16" i="2"/>
  <c r="M16" i="2"/>
  <c r="N16" i="2"/>
  <c r="F17" i="2"/>
  <c r="H17" i="2" s="1"/>
  <c r="I17" i="2" s="1"/>
  <c r="G17" i="2"/>
  <c r="K17" i="2"/>
  <c r="L17" i="2"/>
  <c r="M17" i="2"/>
  <c r="N17" i="2"/>
  <c r="F18" i="2"/>
  <c r="H18" i="2" s="1"/>
  <c r="I18" i="2" s="1"/>
  <c r="G18" i="2"/>
  <c r="K18" i="2"/>
  <c r="L18" i="2"/>
  <c r="M18" i="2"/>
  <c r="N18" i="2"/>
  <c r="F19" i="2"/>
  <c r="H19" i="2" s="1"/>
  <c r="I19" i="2" s="1"/>
  <c r="G19" i="2"/>
  <c r="K19" i="2"/>
  <c r="L19" i="2"/>
  <c r="M19" i="2"/>
  <c r="N19" i="2"/>
  <c r="F20" i="2"/>
  <c r="H20" i="2" s="1"/>
  <c r="I20" i="2" s="1"/>
  <c r="G20" i="2"/>
  <c r="K20" i="2"/>
  <c r="L20" i="2"/>
  <c r="M20" i="2"/>
  <c r="N20" i="2"/>
  <c r="F21" i="2"/>
  <c r="H21" i="2" s="1"/>
  <c r="I21" i="2" s="1"/>
  <c r="G21" i="2"/>
  <c r="K21" i="2"/>
  <c r="L21" i="2"/>
  <c r="M21" i="2"/>
  <c r="N21" i="2"/>
  <c r="F22" i="2"/>
  <c r="H22" i="2" s="1"/>
  <c r="I22" i="2" s="1"/>
  <c r="G22" i="2"/>
  <c r="K22" i="2"/>
  <c r="L22" i="2"/>
  <c r="M22" i="2"/>
  <c r="N22" i="2"/>
  <c r="F23" i="2"/>
  <c r="H23" i="2" s="1"/>
  <c r="I23" i="2" s="1"/>
  <c r="G23" i="2"/>
  <c r="K23" i="2"/>
  <c r="L23" i="2"/>
  <c r="M23" i="2"/>
  <c r="N23" i="2"/>
  <c r="F24" i="2"/>
  <c r="H24" i="2" s="1"/>
  <c r="I24" i="2" s="1"/>
  <c r="G24" i="2"/>
  <c r="K24" i="2"/>
  <c r="L24" i="2"/>
  <c r="M24" i="2"/>
  <c r="N24" i="2"/>
  <c r="F25" i="2"/>
  <c r="H25" i="2" s="1"/>
  <c r="I25" i="2" s="1"/>
  <c r="G25" i="2"/>
  <c r="K25" i="2"/>
  <c r="L25" i="2"/>
  <c r="M25" i="2"/>
  <c r="N25" i="2"/>
  <c r="F26" i="2"/>
  <c r="H26" i="2" s="1"/>
  <c r="I26" i="2" s="1"/>
  <c r="G26" i="2"/>
  <c r="K26" i="2"/>
  <c r="L26" i="2"/>
  <c r="M26" i="2"/>
  <c r="N26" i="2"/>
  <c r="F27" i="2"/>
  <c r="H27" i="2" s="1"/>
  <c r="I27" i="2" s="1"/>
  <c r="G27" i="2"/>
  <c r="K27" i="2"/>
  <c r="L27" i="2"/>
  <c r="M27" i="2"/>
  <c r="N27" i="2"/>
  <c r="F28" i="2"/>
  <c r="H28" i="2" s="1"/>
  <c r="I28" i="2" s="1"/>
  <c r="G28" i="2"/>
  <c r="K28" i="2"/>
  <c r="L28" i="2"/>
  <c r="M28" i="2"/>
  <c r="N28" i="2"/>
  <c r="F29" i="2"/>
  <c r="H29" i="2" s="1"/>
  <c r="I29" i="2" s="1"/>
  <c r="G29" i="2"/>
  <c r="K29" i="2"/>
  <c r="L29" i="2"/>
  <c r="M29" i="2"/>
  <c r="N29" i="2"/>
  <c r="F30" i="2"/>
  <c r="H30" i="2" s="1"/>
  <c r="I30" i="2" s="1"/>
  <c r="G30" i="2"/>
  <c r="K30" i="2"/>
  <c r="L30" i="2"/>
  <c r="M30" i="2"/>
  <c r="N30" i="2"/>
  <c r="F31" i="2"/>
  <c r="H31" i="2" s="1"/>
  <c r="I31" i="2" s="1"/>
  <c r="G31" i="2"/>
  <c r="K31" i="2"/>
  <c r="L31" i="2"/>
  <c r="M31" i="2"/>
  <c r="N31" i="2"/>
  <c r="F32" i="2"/>
  <c r="H32" i="2" s="1"/>
  <c r="I32" i="2" s="1"/>
  <c r="G32" i="2"/>
  <c r="K32" i="2"/>
  <c r="L32" i="2"/>
  <c r="M32" i="2"/>
  <c r="N32" i="2"/>
  <c r="F33" i="2"/>
  <c r="H33" i="2" s="1"/>
  <c r="I33" i="2" s="1"/>
  <c r="G33" i="2"/>
  <c r="K33" i="2"/>
  <c r="L33" i="2"/>
  <c r="M33" i="2"/>
  <c r="N33" i="2"/>
  <c r="F34" i="2"/>
  <c r="H34" i="2" s="1"/>
  <c r="I34" i="2" s="1"/>
  <c r="G34" i="2"/>
  <c r="K34" i="2"/>
  <c r="L34" i="2"/>
  <c r="M34" i="2"/>
  <c r="N34" i="2"/>
  <c r="F35" i="2"/>
  <c r="H35" i="2" s="1"/>
  <c r="I35" i="2" s="1"/>
  <c r="G35" i="2"/>
  <c r="K35" i="2"/>
  <c r="L35" i="2"/>
  <c r="M35" i="2"/>
  <c r="N35" i="2"/>
  <c r="F36" i="2"/>
  <c r="H36" i="2" s="1"/>
  <c r="I36" i="2" s="1"/>
  <c r="G36" i="2"/>
  <c r="K36" i="2"/>
  <c r="L36" i="2"/>
  <c r="M36" i="2"/>
  <c r="N36" i="2"/>
  <c r="F37" i="2"/>
  <c r="H37" i="2" s="1"/>
  <c r="I37" i="2" s="1"/>
  <c r="G37" i="2"/>
  <c r="K37" i="2"/>
  <c r="L37" i="2"/>
  <c r="M37" i="2"/>
  <c r="N37" i="2"/>
  <c r="F38" i="2"/>
  <c r="H38" i="2" s="1"/>
  <c r="I38" i="2" s="1"/>
  <c r="G38" i="2"/>
  <c r="K38" i="2"/>
  <c r="L38" i="2"/>
  <c r="M38" i="2"/>
  <c r="N38" i="2"/>
  <c r="F39" i="2"/>
  <c r="H39" i="2" s="1"/>
  <c r="I39" i="2" s="1"/>
  <c r="G39" i="2"/>
  <c r="K39" i="2"/>
  <c r="L39" i="2"/>
  <c r="M39" i="2"/>
  <c r="N39" i="2"/>
  <c r="F40" i="2"/>
  <c r="H40" i="2" s="1"/>
  <c r="I40" i="2" s="1"/>
  <c r="G40" i="2"/>
  <c r="K40" i="2"/>
  <c r="L40" i="2"/>
  <c r="M40" i="2"/>
  <c r="N40" i="2"/>
  <c r="F41" i="2"/>
  <c r="H41" i="2" s="1"/>
  <c r="I41" i="2" s="1"/>
  <c r="G41" i="2"/>
  <c r="K41" i="2"/>
  <c r="L41" i="2"/>
  <c r="M41" i="2"/>
  <c r="N41" i="2"/>
  <c r="B43" i="2"/>
  <c r="C43" i="2"/>
  <c r="D43" i="2"/>
  <c r="F11" i="1"/>
  <c r="G11" i="1"/>
  <c r="H11" i="1"/>
  <c r="I11" i="1" s="1"/>
  <c r="K11" i="1"/>
  <c r="M11" i="1" s="1"/>
  <c r="N11" i="1" s="1"/>
  <c r="L11" i="1"/>
  <c r="F12" i="1"/>
  <c r="G12" i="1"/>
  <c r="H12" i="1"/>
  <c r="I12" i="1" s="1"/>
  <c r="K12" i="1"/>
  <c r="M12" i="1" s="1"/>
  <c r="N12" i="1" s="1"/>
  <c r="L12" i="1"/>
  <c r="F13" i="1"/>
  <c r="G13" i="1"/>
  <c r="H13" i="1"/>
  <c r="I13" i="1" s="1"/>
  <c r="K13" i="1"/>
  <c r="M13" i="1" s="1"/>
  <c r="N13" i="1" s="1"/>
  <c r="L13" i="1"/>
  <c r="F14" i="1"/>
  <c r="G14" i="1"/>
  <c r="H14" i="1"/>
  <c r="I14" i="1" s="1"/>
  <c r="K14" i="1"/>
  <c r="M14" i="1" s="1"/>
  <c r="N14" i="1" s="1"/>
  <c r="L14" i="1"/>
  <c r="F15" i="1"/>
  <c r="G15" i="1"/>
  <c r="H15" i="1"/>
  <c r="I15" i="1" s="1"/>
  <c r="K15" i="1"/>
  <c r="M15" i="1" s="1"/>
  <c r="N15" i="1" s="1"/>
  <c r="L15" i="1"/>
  <c r="F16" i="1"/>
  <c r="G16" i="1"/>
  <c r="H16" i="1"/>
  <c r="I16" i="1" s="1"/>
  <c r="K16" i="1"/>
  <c r="M16" i="1" s="1"/>
  <c r="N16" i="1" s="1"/>
  <c r="L16" i="1"/>
  <c r="F17" i="1"/>
  <c r="G17" i="1"/>
  <c r="H17" i="1"/>
  <c r="I17" i="1" s="1"/>
  <c r="K17" i="1"/>
  <c r="M17" i="1" s="1"/>
  <c r="N17" i="1" s="1"/>
  <c r="L17" i="1"/>
  <c r="F18" i="1"/>
  <c r="G18" i="1"/>
  <c r="H18" i="1"/>
  <c r="I18" i="1" s="1"/>
  <c r="K18" i="1"/>
  <c r="M18" i="1" s="1"/>
  <c r="N18" i="1" s="1"/>
  <c r="L18" i="1"/>
  <c r="F19" i="1"/>
  <c r="G19" i="1"/>
  <c r="H19" i="1"/>
  <c r="I19" i="1" s="1"/>
  <c r="K19" i="1"/>
  <c r="M19" i="1" s="1"/>
  <c r="N19" i="1" s="1"/>
  <c r="L19" i="1"/>
  <c r="F20" i="1"/>
  <c r="G20" i="1"/>
  <c r="H20" i="1"/>
  <c r="I20" i="1" s="1"/>
  <c r="K20" i="1"/>
  <c r="M20" i="1" s="1"/>
  <c r="N20" i="1" s="1"/>
  <c r="L20" i="1"/>
  <c r="F21" i="1"/>
  <c r="G21" i="1"/>
  <c r="H21" i="1"/>
  <c r="I21" i="1" s="1"/>
  <c r="K21" i="1"/>
  <c r="M21" i="1" s="1"/>
  <c r="N21" i="1" s="1"/>
  <c r="L21" i="1"/>
  <c r="F22" i="1"/>
  <c r="G22" i="1"/>
  <c r="H22" i="1"/>
  <c r="I22" i="1" s="1"/>
  <c r="K22" i="1"/>
  <c r="M22" i="1" s="1"/>
  <c r="N22" i="1" s="1"/>
  <c r="L22" i="1"/>
  <c r="F23" i="1"/>
  <c r="G23" i="1"/>
  <c r="H23" i="1"/>
  <c r="I23" i="1" s="1"/>
  <c r="K23" i="1"/>
  <c r="M23" i="1" s="1"/>
  <c r="N23" i="1" s="1"/>
  <c r="L23" i="1"/>
  <c r="F24" i="1"/>
  <c r="G24" i="1"/>
  <c r="H24" i="1"/>
  <c r="I24" i="1" s="1"/>
  <c r="K24" i="1"/>
  <c r="M24" i="1" s="1"/>
  <c r="N24" i="1" s="1"/>
  <c r="L24" i="1"/>
  <c r="F25" i="1"/>
  <c r="G25" i="1"/>
  <c r="H25" i="1"/>
  <c r="I25" i="1" s="1"/>
  <c r="K25" i="1"/>
  <c r="M25" i="1" s="1"/>
  <c r="N25" i="1" s="1"/>
  <c r="L25" i="1"/>
  <c r="F26" i="1"/>
  <c r="G26" i="1"/>
  <c r="H26" i="1"/>
  <c r="I26" i="1" s="1"/>
  <c r="K26" i="1"/>
  <c r="M26" i="1" s="1"/>
  <c r="N26" i="1" s="1"/>
  <c r="L26" i="1"/>
  <c r="F27" i="1"/>
  <c r="G27" i="1"/>
  <c r="H27" i="1"/>
  <c r="I27" i="1" s="1"/>
  <c r="K27" i="1"/>
  <c r="M27" i="1" s="1"/>
  <c r="N27" i="1" s="1"/>
  <c r="L27" i="1"/>
  <c r="F28" i="1"/>
  <c r="G28" i="1"/>
  <c r="H28" i="1"/>
  <c r="I28" i="1" s="1"/>
  <c r="K28" i="1"/>
  <c r="M28" i="1" s="1"/>
  <c r="N28" i="1" s="1"/>
  <c r="L28" i="1"/>
  <c r="F29" i="1"/>
  <c r="G29" i="1"/>
  <c r="H29" i="1"/>
  <c r="I29" i="1" s="1"/>
  <c r="K29" i="1"/>
  <c r="M29" i="1" s="1"/>
  <c r="N29" i="1" s="1"/>
  <c r="L29" i="1"/>
  <c r="F30" i="1"/>
  <c r="G30" i="1"/>
  <c r="H30" i="1"/>
  <c r="I30" i="1" s="1"/>
  <c r="K30" i="1"/>
  <c r="M30" i="1" s="1"/>
  <c r="N30" i="1" s="1"/>
  <c r="L30" i="1"/>
  <c r="F31" i="1"/>
  <c r="G31" i="1"/>
  <c r="H31" i="1"/>
  <c r="I31" i="1" s="1"/>
  <c r="K31" i="1"/>
  <c r="M31" i="1" s="1"/>
  <c r="N31" i="1" s="1"/>
  <c r="L31" i="1"/>
  <c r="F32" i="1"/>
  <c r="G32" i="1"/>
  <c r="H32" i="1"/>
  <c r="I32" i="1" s="1"/>
  <c r="K32" i="1"/>
  <c r="M32" i="1" s="1"/>
  <c r="N32" i="1" s="1"/>
  <c r="L32" i="1"/>
  <c r="F33" i="1"/>
  <c r="G33" i="1"/>
  <c r="H33" i="1"/>
  <c r="I33" i="1" s="1"/>
  <c r="K33" i="1"/>
  <c r="M33" i="1" s="1"/>
  <c r="N33" i="1" s="1"/>
  <c r="L33" i="1"/>
  <c r="F34" i="1"/>
  <c r="G34" i="1"/>
  <c r="H34" i="1"/>
  <c r="I34" i="1" s="1"/>
  <c r="K34" i="1"/>
  <c r="M34" i="1" s="1"/>
  <c r="N34" i="1" s="1"/>
  <c r="L34" i="1"/>
  <c r="F35" i="1"/>
  <c r="G35" i="1"/>
  <c r="H35" i="1"/>
  <c r="I35" i="1" s="1"/>
  <c r="K35" i="1"/>
  <c r="M35" i="1" s="1"/>
  <c r="N35" i="1" s="1"/>
  <c r="L35" i="1"/>
  <c r="F36" i="1"/>
  <c r="G36" i="1"/>
  <c r="H36" i="1"/>
  <c r="I36" i="1" s="1"/>
  <c r="K36" i="1"/>
  <c r="M36" i="1" s="1"/>
  <c r="N36" i="1" s="1"/>
  <c r="L36" i="1"/>
  <c r="F37" i="1"/>
  <c r="G37" i="1"/>
  <c r="I37" i="1"/>
  <c r="K37" i="1"/>
  <c r="M37" i="1" s="1"/>
  <c r="N37" i="1" s="1"/>
  <c r="L37" i="1"/>
  <c r="F38" i="1"/>
  <c r="G38" i="1"/>
  <c r="H38" i="1"/>
  <c r="I38" i="1"/>
  <c r="K38" i="1"/>
  <c r="M38" i="1" s="1"/>
  <c r="N38" i="1" s="1"/>
  <c r="L38" i="1"/>
  <c r="F39" i="1"/>
  <c r="G39" i="1"/>
  <c r="H39" i="1"/>
  <c r="I39" i="1"/>
  <c r="K39" i="1"/>
  <c r="M39" i="1" s="1"/>
  <c r="N39" i="1" s="1"/>
  <c r="L39" i="1"/>
  <c r="F40" i="1"/>
  <c r="G40" i="1"/>
  <c r="H40" i="1"/>
  <c r="I40" i="1"/>
  <c r="K40" i="1"/>
  <c r="M40" i="1" s="1"/>
  <c r="N40" i="1" s="1"/>
  <c r="L40" i="1"/>
  <c r="F41" i="1"/>
  <c r="G41" i="1"/>
  <c r="H41" i="1"/>
  <c r="I41" i="1"/>
  <c r="K41" i="1"/>
  <c r="M41" i="1" s="1"/>
  <c r="N41" i="1" s="1"/>
  <c r="L41" i="1"/>
  <c r="B43" i="1"/>
  <c r="C43" i="1"/>
  <c r="D43" i="1"/>
  <c r="L6" i="3"/>
  <c r="E9" i="4"/>
  <c r="E10" i="4"/>
  <c r="E11" i="4"/>
  <c r="E13" i="4"/>
  <c r="E19" i="4"/>
  <c r="E20" i="4"/>
  <c r="I43" i="1" l="1"/>
  <c r="N43" i="1"/>
  <c r="I43" i="2"/>
  <c r="E18" i="4" s="1"/>
  <c r="E17" i="4" l="1"/>
</calcChain>
</file>

<file path=xl/sharedStrings.xml><?xml version="1.0" encoding="utf-8"?>
<sst xmlns="http://schemas.openxmlformats.org/spreadsheetml/2006/main" count="80" uniqueCount="49">
  <si>
    <t>9L7J</t>
  </si>
  <si>
    <t>9L7H</t>
  </si>
  <si>
    <t>9L7K</t>
  </si>
  <si>
    <t>sj</t>
  </si>
  <si>
    <t>perm</t>
  </si>
  <si>
    <t>socal</t>
  </si>
  <si>
    <t>1. Actual flow gas daily spreads</t>
  </si>
  <si>
    <t>2. Actual flow fom spreads</t>
  </si>
  <si>
    <t>3. Unwind costs of hedging</t>
  </si>
  <si>
    <t>Variable</t>
  </si>
  <si>
    <t>Fuel</t>
  </si>
  <si>
    <t>usage</t>
  </si>
  <si>
    <t xml:space="preserve">   sj</t>
  </si>
  <si>
    <t xml:space="preserve">   permian</t>
  </si>
  <si>
    <t>aca</t>
  </si>
  <si>
    <t>Market</t>
  </si>
  <si>
    <t>Net</t>
  </si>
  <si>
    <t>Dollars</t>
  </si>
  <si>
    <t>9L7H-Block 2 (Permian-Socal)</t>
  </si>
  <si>
    <t>9L7J-Block 1 (SJ-Socal)</t>
  </si>
  <si>
    <t>Actual Flows</t>
  </si>
  <si>
    <t>Gas Daily Prices</t>
  </si>
  <si>
    <t>January Demand Charges</t>
  </si>
  <si>
    <t>Block 1</t>
  </si>
  <si>
    <t>Block 2</t>
  </si>
  <si>
    <t>Block 3</t>
  </si>
  <si>
    <t>Total</t>
  </si>
  <si>
    <t>Index Prices</t>
  </si>
  <si>
    <t>Cal Border</t>
  </si>
  <si>
    <t>Reservation $ Contribution:</t>
  </si>
  <si>
    <t>Monthly</t>
  </si>
  <si>
    <t>to Permian</t>
  </si>
  <si>
    <t>to SJ</t>
  </si>
  <si>
    <t>Volume</t>
  </si>
  <si>
    <t>Permian</t>
  </si>
  <si>
    <t>SJ</t>
  </si>
  <si>
    <t>Spread</t>
  </si>
  <si>
    <t>San Juan</t>
  </si>
  <si>
    <t>Res Fee $</t>
  </si>
  <si>
    <t>TOTAL</t>
  </si>
  <si>
    <t>LF</t>
  </si>
  <si>
    <t>Load Factors:</t>
  </si>
  <si>
    <t>(100% Winter/75% Summer)</t>
  </si>
  <si>
    <t>Winter</t>
  </si>
  <si>
    <t>Summer</t>
  </si>
  <si>
    <t>Annual</t>
  </si>
  <si>
    <t>4. January value based on bid</t>
  </si>
  <si>
    <t>Flow Assump</t>
  </si>
  <si>
    <t>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</si>
</sst>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\(#,##0.000\)"/>
    <numFmt numFmtId="165" formatCode="0.000_);\(0.000\)"/>
    <numFmt numFmtId="166" formatCode="0.000_);[Red]\(0.000\)"/>
    <numFmt numFmtId="169" formatCode="_(&quot;$&quot;* #,##0.0_);_(&quot;$&quot;* \(#,##0.0\);_(&quot;$&quot;* &quot;-&quot;??_);_(@_)"/>
    <numFmt numFmtId="170" formatCode="_(&quot;$&quot;* #,##0_);_(&quot;$&quot;* \(#,##0\);_(&quot;$&quot;* &quot;-&quot;??_);_(@_)"/>
    <numFmt numFmtId="172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color indexed="8"/>
      <name val="Arial"/>
      <family val="2"/>
    </font>
    <font>
      <sz val="8"/>
      <name val="Arial"/>
    </font>
    <font>
      <b/>
      <u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1" fontId="2" fillId="0" borderId="0" xfId="0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3" fontId="3" fillId="0" borderId="0" xfId="0" applyNumberFormat="1" applyFont="1" applyBorder="1" applyAlignment="1">
      <alignment horizontal="center" vertical="center"/>
    </xf>
    <xf numFmtId="38" fontId="1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0" fillId="0" borderId="0" xfId="0" applyNumberFormat="1"/>
    <xf numFmtId="169" fontId="0" fillId="0" borderId="0" xfId="2" applyNumberFormat="1" applyFont="1"/>
    <xf numFmtId="170" fontId="0" fillId="0" borderId="0" xfId="2" applyNumberFormat="1" applyFont="1"/>
    <xf numFmtId="170" fontId="0" fillId="0" borderId="0" xfId="0" applyNumberFormat="1"/>
    <xf numFmtId="0" fontId="6" fillId="0" borderId="0" xfId="0" applyFont="1"/>
    <xf numFmtId="172" fontId="0" fillId="2" borderId="0" xfId="1" applyNumberFormat="1" applyFont="1" applyFill="1"/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E32"/>
  <sheetViews>
    <sheetView tabSelected="1" workbookViewId="0">
      <selection activeCell="B5" sqref="B5"/>
    </sheetView>
  </sheetViews>
  <sheetFormatPr defaultRowHeight="12.75" x14ac:dyDescent="0.2"/>
  <cols>
    <col min="5" max="5" width="13.85546875" bestFit="1" customWidth="1"/>
    <col min="6" max="6" width="12.28515625" bestFit="1" customWidth="1"/>
  </cols>
  <sheetData>
    <row r="8" spans="2:5" x14ac:dyDescent="0.2">
      <c r="B8" t="s">
        <v>22</v>
      </c>
    </row>
    <row r="9" spans="2:5" x14ac:dyDescent="0.2">
      <c r="C9" t="s">
        <v>23</v>
      </c>
      <c r="E9" s="13">
        <f>467513*31*0.01016</f>
        <v>147247.89448000002</v>
      </c>
    </row>
    <row r="10" spans="2:5" x14ac:dyDescent="0.2">
      <c r="C10" t="s">
        <v>24</v>
      </c>
      <c r="E10" s="13">
        <f>593122*31*0.12596</f>
        <v>2315999.06072</v>
      </c>
    </row>
    <row r="11" spans="2:5" x14ac:dyDescent="0.2">
      <c r="C11" t="s">
        <v>25</v>
      </c>
      <c r="E11" s="13">
        <f>196454*31*0.12596</f>
        <v>767105.72103999997</v>
      </c>
    </row>
    <row r="13" spans="2:5" x14ac:dyDescent="0.2">
      <c r="D13" t="s">
        <v>26</v>
      </c>
      <c r="E13" s="14">
        <f>SUM(E9:E11)</f>
        <v>3230352.6762399999</v>
      </c>
    </row>
    <row r="17" spans="2:5" x14ac:dyDescent="0.2">
      <c r="B17" t="s">
        <v>6</v>
      </c>
      <c r="E17" s="13">
        <f>'actual x gd'!I43+'actual x gd'!N43</f>
        <v>463384.1868125</v>
      </c>
    </row>
    <row r="18" spans="2:5" x14ac:dyDescent="0.2">
      <c r="B18" t="s">
        <v>7</v>
      </c>
      <c r="E18" s="13">
        <f>'actual X fom'!I43+'actual X fom'!N43</f>
        <v>543861.6691949981</v>
      </c>
    </row>
    <row r="19" spans="2:5" x14ac:dyDescent="0.2">
      <c r="B19" t="s">
        <v>8</v>
      </c>
      <c r="E19" s="13">
        <f>150000*11*30*-0.02</f>
        <v>-990000</v>
      </c>
    </row>
    <row r="20" spans="2:5" x14ac:dyDescent="0.2">
      <c r="B20" t="s">
        <v>46</v>
      </c>
      <c r="E20" s="13">
        <f>original!L6</f>
        <v>1760942.9494692006</v>
      </c>
    </row>
    <row r="27" spans="2:5" x14ac:dyDescent="0.2">
      <c r="B27" s="15" t="s">
        <v>48</v>
      </c>
    </row>
    <row r="28" spans="2:5" x14ac:dyDescent="0.2">
      <c r="E28" s="13"/>
    </row>
    <row r="29" spans="2:5" x14ac:dyDescent="0.2">
      <c r="E29" s="13"/>
    </row>
    <row r="30" spans="2:5" x14ac:dyDescent="0.2">
      <c r="E30" s="13"/>
    </row>
    <row r="32" spans="2:5" x14ac:dyDescent="0.2">
      <c r="E32" s="1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3"/>
  <sheetViews>
    <sheetView topLeftCell="A7" workbookViewId="0">
      <selection activeCell="H37" sqref="H37"/>
    </sheetView>
  </sheetViews>
  <sheetFormatPr defaultRowHeight="12.75" x14ac:dyDescent="0.2"/>
  <cols>
    <col min="2" max="2" width="10.7109375" customWidth="1"/>
    <col min="9" max="9" width="13.140625" customWidth="1"/>
  </cols>
  <sheetData>
    <row r="2" spans="1:22" x14ac:dyDescent="0.2">
      <c r="F2" t="s">
        <v>10</v>
      </c>
      <c r="G2">
        <v>4.8500000000000001E-2</v>
      </c>
    </row>
    <row r="3" spans="1:22" x14ac:dyDescent="0.2">
      <c r="F3" t="s">
        <v>11</v>
      </c>
    </row>
    <row r="4" spans="1:22" x14ac:dyDescent="0.2">
      <c r="F4" t="s">
        <v>12</v>
      </c>
      <c r="G4">
        <v>1.66E-2</v>
      </c>
    </row>
    <row r="5" spans="1:22" x14ac:dyDescent="0.2">
      <c r="F5" t="s">
        <v>13</v>
      </c>
      <c r="G5">
        <v>3.4099999999999998E-2</v>
      </c>
    </row>
    <row r="6" spans="1:22" x14ac:dyDescent="0.2">
      <c r="F6" t="s">
        <v>14</v>
      </c>
      <c r="G6">
        <v>2.2000000000000001E-3</v>
      </c>
    </row>
    <row r="8" spans="1:22" x14ac:dyDescent="0.2">
      <c r="B8" s="17" t="s">
        <v>20</v>
      </c>
      <c r="C8" s="17"/>
      <c r="D8" s="17"/>
      <c r="F8" s="17" t="s">
        <v>19</v>
      </c>
      <c r="G8" s="17"/>
      <c r="H8" s="17"/>
      <c r="I8" s="17"/>
      <c r="K8" s="17" t="s">
        <v>18</v>
      </c>
      <c r="L8" s="17"/>
      <c r="M8" s="17"/>
      <c r="N8" s="17"/>
      <c r="P8" s="17" t="s">
        <v>21</v>
      </c>
      <c r="Q8" s="17"/>
      <c r="R8" s="17"/>
    </row>
    <row r="9" spans="1:22" x14ac:dyDescent="0.2">
      <c r="B9" s="1" t="s">
        <v>0</v>
      </c>
      <c r="C9" s="1" t="s">
        <v>1</v>
      </c>
      <c r="D9" s="1" t="s">
        <v>2</v>
      </c>
      <c r="E9" s="1"/>
      <c r="F9" t="s">
        <v>15</v>
      </c>
      <c r="G9" t="s">
        <v>9</v>
      </c>
      <c r="H9" t="s">
        <v>16</v>
      </c>
      <c r="I9" t="s">
        <v>17</v>
      </c>
      <c r="K9" t="s">
        <v>15</v>
      </c>
      <c r="L9" t="s">
        <v>9</v>
      </c>
      <c r="M9" t="s">
        <v>16</v>
      </c>
      <c r="N9" t="s">
        <v>17</v>
      </c>
    </row>
    <row r="10" spans="1:22" x14ac:dyDescent="0.2">
      <c r="B10" s="2"/>
      <c r="C10" s="2"/>
      <c r="D10" s="2"/>
      <c r="E10" s="2"/>
      <c r="P10" t="s">
        <v>3</v>
      </c>
      <c r="Q10" t="s">
        <v>4</v>
      </c>
      <c r="R10" t="s">
        <v>5</v>
      </c>
    </row>
    <row r="11" spans="1:22" x14ac:dyDescent="0.2">
      <c r="A11">
        <v>1</v>
      </c>
      <c r="B11" s="3">
        <v>231936</v>
      </c>
      <c r="C11" s="3">
        <v>0</v>
      </c>
      <c r="D11" s="3">
        <v>0</v>
      </c>
      <c r="E11" s="3"/>
      <c r="F11" s="11">
        <f t="shared" ref="F11:F41" si="0">R11-P11</f>
        <v>0.22500000000000009</v>
      </c>
      <c r="G11" s="11">
        <f t="shared" ref="G11:G41" si="1">(P11*$G$2)+$G$4+$G$6</f>
        <v>0.1228325</v>
      </c>
      <c r="H11" s="11">
        <f>IF((F11-G11)&gt;0,F11-G11,0)</f>
        <v>0.10216750000000009</v>
      </c>
      <c r="I11" s="12">
        <f t="shared" ref="I11:I41" si="2">B11*H11</f>
        <v>23696.321280000022</v>
      </c>
      <c r="K11" s="11">
        <f>R11-Q11</f>
        <v>0.2200000000000002</v>
      </c>
      <c r="L11" s="11">
        <f>(Q11*$G$2)+$G$5+$G$6</f>
        <v>0.14057500000000001</v>
      </c>
      <c r="M11" s="11">
        <f>IF((K11-L11)&gt;0,K11-L11,0)</f>
        <v>7.942500000000019E-2</v>
      </c>
      <c r="N11" s="12">
        <f t="shared" ref="N11:N41" si="3">C11*M11</f>
        <v>0</v>
      </c>
      <c r="P11" s="7">
        <v>2.145</v>
      </c>
      <c r="Q11" s="8">
        <v>2.15</v>
      </c>
      <c r="R11" s="8">
        <v>2.37</v>
      </c>
      <c r="U11" s="9"/>
      <c r="V11" s="10"/>
    </row>
    <row r="12" spans="1:22" x14ac:dyDescent="0.2">
      <c r="A12">
        <v>2</v>
      </c>
      <c r="B12" s="3">
        <v>237169</v>
      </c>
      <c r="C12" s="3">
        <v>0</v>
      </c>
      <c r="D12" s="3">
        <v>0</v>
      </c>
      <c r="E12" s="3"/>
      <c r="F12" s="11">
        <f t="shared" si="0"/>
        <v>0.22500000000000009</v>
      </c>
      <c r="G12" s="11">
        <f t="shared" si="1"/>
        <v>0.1228325</v>
      </c>
      <c r="H12" s="11">
        <f t="shared" ref="H12:H41" si="4">IF((F12-G12)&gt;0,F12-G12,0)</f>
        <v>0.10216750000000009</v>
      </c>
      <c r="I12" s="12">
        <f t="shared" si="2"/>
        <v>24230.963807500022</v>
      </c>
      <c r="K12" s="11">
        <f t="shared" ref="K12:K41" si="5">R12-Q12</f>
        <v>0.2200000000000002</v>
      </c>
      <c r="L12" s="11">
        <f t="shared" ref="L12:L41" si="6">(Q12*$G$2)+$G$5+$G$6</f>
        <v>0.14057500000000001</v>
      </c>
      <c r="M12" s="11">
        <f t="shared" ref="M12:M41" si="7">IF((K12-L12)&gt;0,K12-L12,0)</f>
        <v>7.942500000000019E-2</v>
      </c>
      <c r="N12" s="12">
        <f t="shared" si="3"/>
        <v>0</v>
      </c>
      <c r="P12" s="7">
        <v>2.145</v>
      </c>
      <c r="Q12" s="8">
        <v>2.15</v>
      </c>
      <c r="R12" s="8">
        <v>2.37</v>
      </c>
      <c r="U12" s="9"/>
      <c r="V12" s="10"/>
    </row>
    <row r="13" spans="1:22" x14ac:dyDescent="0.2">
      <c r="A13">
        <v>3</v>
      </c>
      <c r="B13" s="3">
        <v>175649</v>
      </c>
      <c r="C13" s="3">
        <v>0</v>
      </c>
      <c r="D13" s="3">
        <v>0</v>
      </c>
      <c r="E13" s="3"/>
      <c r="F13" s="11">
        <f t="shared" si="0"/>
        <v>0.22500000000000009</v>
      </c>
      <c r="G13" s="11">
        <f t="shared" si="1"/>
        <v>0.1228325</v>
      </c>
      <c r="H13" s="11">
        <f t="shared" si="4"/>
        <v>0.10216750000000009</v>
      </c>
      <c r="I13" s="12">
        <f t="shared" si="2"/>
        <v>17945.619207500014</v>
      </c>
      <c r="K13" s="11">
        <f t="shared" si="5"/>
        <v>0.2200000000000002</v>
      </c>
      <c r="L13" s="11">
        <f t="shared" si="6"/>
        <v>0.14057500000000001</v>
      </c>
      <c r="M13" s="11">
        <f t="shared" si="7"/>
        <v>7.942500000000019E-2</v>
      </c>
      <c r="N13" s="12">
        <f t="shared" si="3"/>
        <v>0</v>
      </c>
      <c r="P13" s="7">
        <v>2.145</v>
      </c>
      <c r="Q13" s="8">
        <v>2.15</v>
      </c>
      <c r="R13" s="8">
        <v>2.37</v>
      </c>
      <c r="U13" s="9"/>
      <c r="V13" s="10"/>
    </row>
    <row r="14" spans="1:22" x14ac:dyDescent="0.2">
      <c r="A14">
        <v>4</v>
      </c>
      <c r="B14" s="3">
        <v>221689</v>
      </c>
      <c r="C14" s="3">
        <v>0</v>
      </c>
      <c r="D14" s="3">
        <v>0</v>
      </c>
      <c r="E14" s="3"/>
      <c r="F14" s="11">
        <f t="shared" si="0"/>
        <v>0.18999999999999995</v>
      </c>
      <c r="G14" s="11">
        <f t="shared" si="1"/>
        <v>0.12477250000000001</v>
      </c>
      <c r="H14" s="11">
        <f t="shared" si="4"/>
        <v>6.5227499999999938E-2</v>
      </c>
      <c r="I14" s="12">
        <f t="shared" si="2"/>
        <v>14460.219247499987</v>
      </c>
      <c r="K14" s="11">
        <f t="shared" si="5"/>
        <v>0.20999999999999996</v>
      </c>
      <c r="L14" s="11">
        <f t="shared" si="6"/>
        <v>0.1413025</v>
      </c>
      <c r="M14" s="11">
        <f t="shared" si="7"/>
        <v>6.8697499999999967E-2</v>
      </c>
      <c r="N14" s="12">
        <f t="shared" si="3"/>
        <v>0</v>
      </c>
      <c r="P14" s="7">
        <v>2.1850000000000001</v>
      </c>
      <c r="Q14" s="8">
        <v>2.165</v>
      </c>
      <c r="R14" s="8">
        <v>2.375</v>
      </c>
      <c r="U14" s="9"/>
      <c r="V14" s="10"/>
    </row>
    <row r="15" spans="1:22" x14ac:dyDescent="0.2">
      <c r="A15">
        <v>5</v>
      </c>
      <c r="B15" s="3">
        <v>236525</v>
      </c>
      <c r="C15" s="3">
        <v>0</v>
      </c>
      <c r="D15" s="3">
        <v>0</v>
      </c>
      <c r="E15" s="3"/>
      <c r="F15" s="11">
        <f t="shared" si="0"/>
        <v>0.14500000000000002</v>
      </c>
      <c r="G15" s="11">
        <f t="shared" si="1"/>
        <v>0.1233175</v>
      </c>
      <c r="H15" s="11">
        <f t="shared" si="4"/>
        <v>2.1682500000000021E-2</v>
      </c>
      <c r="I15" s="12">
        <f t="shared" si="2"/>
        <v>5128.4533125000053</v>
      </c>
      <c r="K15" s="11">
        <f t="shared" si="5"/>
        <v>0.16500000000000004</v>
      </c>
      <c r="L15" s="11">
        <f t="shared" si="6"/>
        <v>0.13984749999999999</v>
      </c>
      <c r="M15" s="11">
        <f t="shared" si="7"/>
        <v>2.515250000000005E-2</v>
      </c>
      <c r="N15" s="12">
        <f t="shared" si="3"/>
        <v>0</v>
      </c>
      <c r="P15" s="7">
        <v>2.1549999999999998</v>
      </c>
      <c r="Q15" s="8">
        <v>2.1349999999999998</v>
      </c>
      <c r="R15" s="8">
        <v>2.2999999999999998</v>
      </c>
      <c r="U15" s="9"/>
      <c r="V15" s="10"/>
    </row>
    <row r="16" spans="1:22" x14ac:dyDescent="0.2">
      <c r="A16">
        <v>6</v>
      </c>
      <c r="B16" s="3">
        <v>232131</v>
      </c>
      <c r="C16" s="3">
        <v>40000</v>
      </c>
      <c r="D16" s="3">
        <v>0</v>
      </c>
      <c r="E16" s="3"/>
      <c r="F16" s="11">
        <f t="shared" si="0"/>
        <v>0.1599999999999997</v>
      </c>
      <c r="G16" s="11">
        <f t="shared" si="1"/>
        <v>0.12550000000000003</v>
      </c>
      <c r="H16" s="11">
        <f t="shared" si="4"/>
        <v>3.449999999999967E-2</v>
      </c>
      <c r="I16" s="12">
        <f t="shared" si="2"/>
        <v>8008.519499999923</v>
      </c>
      <c r="K16" s="11">
        <f t="shared" si="5"/>
        <v>0.16999999999999993</v>
      </c>
      <c r="L16" s="11">
        <f t="shared" si="6"/>
        <v>0.142515</v>
      </c>
      <c r="M16" s="11">
        <f t="shared" si="7"/>
        <v>2.7484999999999926E-2</v>
      </c>
      <c r="N16" s="12">
        <f t="shared" si="3"/>
        <v>1099.3999999999971</v>
      </c>
      <c r="P16" s="7">
        <v>2.2000000000000002</v>
      </c>
      <c r="Q16" s="8">
        <v>2.19</v>
      </c>
      <c r="R16" s="8">
        <v>2.36</v>
      </c>
      <c r="U16" s="9"/>
      <c r="V16" s="10"/>
    </row>
    <row r="17" spans="1:22" x14ac:dyDescent="0.2">
      <c r="A17">
        <v>7</v>
      </c>
      <c r="B17" s="3">
        <v>282227</v>
      </c>
      <c r="C17" s="3">
        <v>45000</v>
      </c>
      <c r="D17" s="3">
        <v>0</v>
      </c>
      <c r="E17" s="3"/>
      <c r="F17" s="11">
        <f t="shared" si="0"/>
        <v>0.18000000000000016</v>
      </c>
      <c r="G17" s="11">
        <f t="shared" si="1"/>
        <v>0.1238025</v>
      </c>
      <c r="H17" s="11">
        <f t="shared" si="4"/>
        <v>5.6197500000000164E-2</v>
      </c>
      <c r="I17" s="12">
        <f t="shared" si="2"/>
        <v>15860.451832500046</v>
      </c>
      <c r="K17" s="11">
        <f t="shared" si="5"/>
        <v>0.18500000000000005</v>
      </c>
      <c r="L17" s="11">
        <f t="shared" si="6"/>
        <v>0.14106000000000002</v>
      </c>
      <c r="M17" s="11">
        <f t="shared" si="7"/>
        <v>4.3940000000000035E-2</v>
      </c>
      <c r="N17" s="12">
        <f t="shared" si="3"/>
        <v>1977.3000000000015</v>
      </c>
      <c r="P17" s="7">
        <v>2.165</v>
      </c>
      <c r="Q17" s="8">
        <v>2.16</v>
      </c>
      <c r="R17" s="8">
        <v>2.3450000000000002</v>
      </c>
      <c r="U17" s="9"/>
      <c r="V17" s="10"/>
    </row>
    <row r="18" spans="1:22" x14ac:dyDescent="0.2">
      <c r="A18">
        <v>8</v>
      </c>
      <c r="B18" s="3">
        <v>228960</v>
      </c>
      <c r="C18" s="3">
        <v>163476</v>
      </c>
      <c r="D18" s="3">
        <v>0</v>
      </c>
      <c r="E18" s="3"/>
      <c r="F18" s="11">
        <f t="shared" si="0"/>
        <v>0.18500000000000005</v>
      </c>
      <c r="G18" s="11">
        <f t="shared" si="1"/>
        <v>0.1228325</v>
      </c>
      <c r="H18" s="11">
        <f t="shared" si="4"/>
        <v>6.2167500000000056E-2</v>
      </c>
      <c r="I18" s="12">
        <f t="shared" si="2"/>
        <v>14233.870800000013</v>
      </c>
      <c r="K18" s="11">
        <f t="shared" si="5"/>
        <v>0.18999999999999995</v>
      </c>
      <c r="L18" s="11">
        <f t="shared" si="6"/>
        <v>0.14009000000000002</v>
      </c>
      <c r="M18" s="11">
        <f t="shared" si="7"/>
        <v>4.9909999999999927E-2</v>
      </c>
      <c r="N18" s="12">
        <f t="shared" si="3"/>
        <v>8159.0871599999882</v>
      </c>
      <c r="P18" s="7">
        <v>2.145</v>
      </c>
      <c r="Q18" s="8">
        <v>2.14</v>
      </c>
      <c r="R18" s="8">
        <v>2.33</v>
      </c>
      <c r="U18" s="9"/>
      <c r="V18" s="10"/>
    </row>
    <row r="19" spans="1:22" x14ac:dyDescent="0.2">
      <c r="A19">
        <v>9</v>
      </c>
      <c r="B19" s="3">
        <v>242102</v>
      </c>
      <c r="C19" s="3">
        <v>134312</v>
      </c>
      <c r="D19" s="3">
        <v>0</v>
      </c>
      <c r="E19" s="3"/>
      <c r="F19" s="11">
        <f t="shared" si="0"/>
        <v>0.18500000000000005</v>
      </c>
      <c r="G19" s="11">
        <f t="shared" si="1"/>
        <v>0.1228325</v>
      </c>
      <c r="H19" s="11">
        <f t="shared" si="4"/>
        <v>6.2167500000000056E-2</v>
      </c>
      <c r="I19" s="12">
        <f t="shared" si="2"/>
        <v>15050.876085000014</v>
      </c>
      <c r="K19" s="11">
        <f t="shared" si="5"/>
        <v>0.18999999999999995</v>
      </c>
      <c r="L19" s="11">
        <f t="shared" si="6"/>
        <v>0.14009000000000002</v>
      </c>
      <c r="M19" s="11">
        <f t="shared" si="7"/>
        <v>4.9909999999999927E-2</v>
      </c>
      <c r="N19" s="12">
        <f t="shared" si="3"/>
        <v>6703.5119199999899</v>
      </c>
      <c r="P19" s="7">
        <v>2.145</v>
      </c>
      <c r="Q19" s="8">
        <v>2.14</v>
      </c>
      <c r="R19" s="8">
        <v>2.33</v>
      </c>
      <c r="U19" s="9"/>
      <c r="V19" s="10"/>
    </row>
    <row r="20" spans="1:22" x14ac:dyDescent="0.2">
      <c r="A20">
        <v>10</v>
      </c>
      <c r="B20" s="3">
        <v>241606</v>
      </c>
      <c r="C20" s="3">
        <v>144999</v>
      </c>
      <c r="D20" s="3">
        <v>0</v>
      </c>
      <c r="E20" s="3"/>
      <c r="F20" s="11">
        <f t="shared" si="0"/>
        <v>0.18500000000000005</v>
      </c>
      <c r="G20" s="11">
        <f t="shared" si="1"/>
        <v>0.1228325</v>
      </c>
      <c r="H20" s="11">
        <f t="shared" si="4"/>
        <v>6.2167500000000056E-2</v>
      </c>
      <c r="I20" s="12">
        <f t="shared" si="2"/>
        <v>15020.041005000014</v>
      </c>
      <c r="K20" s="11">
        <f t="shared" si="5"/>
        <v>0.18999999999999995</v>
      </c>
      <c r="L20" s="11">
        <f t="shared" si="6"/>
        <v>0.14009000000000002</v>
      </c>
      <c r="M20" s="11">
        <f t="shared" si="7"/>
        <v>4.9909999999999927E-2</v>
      </c>
      <c r="N20" s="12">
        <f t="shared" si="3"/>
        <v>7236.9000899999892</v>
      </c>
      <c r="P20" s="7">
        <v>2.145</v>
      </c>
      <c r="Q20" s="8">
        <v>2.14</v>
      </c>
      <c r="R20" s="8">
        <v>2.33</v>
      </c>
      <c r="U20" s="9"/>
      <c r="V20" s="10"/>
    </row>
    <row r="21" spans="1:22" x14ac:dyDescent="0.2">
      <c r="A21">
        <v>11</v>
      </c>
      <c r="B21" s="3">
        <v>314418</v>
      </c>
      <c r="C21" s="3">
        <v>122370</v>
      </c>
      <c r="D21" s="3">
        <v>0</v>
      </c>
      <c r="E21" s="3"/>
      <c r="F21" s="11">
        <f t="shared" si="0"/>
        <v>0.18999999999999995</v>
      </c>
      <c r="G21" s="11">
        <f t="shared" si="1"/>
        <v>0.12356</v>
      </c>
      <c r="H21" s="11">
        <f t="shared" si="4"/>
        <v>6.6439999999999944E-2</v>
      </c>
      <c r="I21" s="12">
        <f t="shared" si="2"/>
        <v>20889.931919999981</v>
      </c>
      <c r="K21" s="11">
        <f t="shared" si="5"/>
        <v>0.20000000000000018</v>
      </c>
      <c r="L21" s="11">
        <f t="shared" si="6"/>
        <v>0.14057500000000001</v>
      </c>
      <c r="M21" s="11">
        <f t="shared" si="7"/>
        <v>5.9425000000000172E-2</v>
      </c>
      <c r="N21" s="12">
        <f t="shared" si="3"/>
        <v>7271.8372500000214</v>
      </c>
      <c r="P21" s="7">
        <v>2.16</v>
      </c>
      <c r="Q21" s="8">
        <v>2.15</v>
      </c>
      <c r="R21" s="8">
        <v>2.35</v>
      </c>
      <c r="U21" s="9"/>
      <c r="V21" s="10"/>
    </row>
    <row r="22" spans="1:22" x14ac:dyDescent="0.2">
      <c r="A22">
        <v>12</v>
      </c>
      <c r="B22" s="3">
        <v>255598</v>
      </c>
      <c r="C22" s="3">
        <v>0</v>
      </c>
      <c r="D22" s="3">
        <v>0</v>
      </c>
      <c r="E22" s="3"/>
      <c r="F22" s="11">
        <f t="shared" si="0"/>
        <v>0.22500000000000009</v>
      </c>
      <c r="G22" s="11">
        <f t="shared" si="1"/>
        <v>0.1233175</v>
      </c>
      <c r="H22" s="11">
        <f t="shared" si="4"/>
        <v>0.10168250000000009</v>
      </c>
      <c r="I22" s="12">
        <f t="shared" si="2"/>
        <v>25989.843635000023</v>
      </c>
      <c r="K22" s="11">
        <f t="shared" si="5"/>
        <v>0.22500000000000009</v>
      </c>
      <c r="L22" s="11">
        <f t="shared" si="6"/>
        <v>0.14081750000000001</v>
      </c>
      <c r="M22" s="11">
        <f t="shared" si="7"/>
        <v>8.4182500000000077E-2</v>
      </c>
      <c r="N22" s="12">
        <f t="shared" si="3"/>
        <v>0</v>
      </c>
      <c r="P22" s="7">
        <v>2.1549999999999998</v>
      </c>
      <c r="Q22" s="8">
        <v>2.1549999999999998</v>
      </c>
      <c r="R22" s="8">
        <v>2.38</v>
      </c>
      <c r="U22" s="9"/>
      <c r="V22" s="10"/>
    </row>
    <row r="23" spans="1:22" x14ac:dyDescent="0.2">
      <c r="A23">
        <v>13</v>
      </c>
      <c r="B23" s="3">
        <v>210757</v>
      </c>
      <c r="C23" s="3">
        <v>7298</v>
      </c>
      <c r="D23" s="3">
        <v>0</v>
      </c>
      <c r="E23" s="3"/>
      <c r="F23" s="11">
        <f t="shared" si="0"/>
        <v>0.26500000000000012</v>
      </c>
      <c r="G23" s="11">
        <f t="shared" si="1"/>
        <v>0.1218625</v>
      </c>
      <c r="H23" s="11">
        <f t="shared" si="4"/>
        <v>0.14313750000000014</v>
      </c>
      <c r="I23" s="12">
        <f t="shared" si="2"/>
        <v>30167.230087500029</v>
      </c>
      <c r="K23" s="11">
        <f t="shared" si="5"/>
        <v>0.25500000000000034</v>
      </c>
      <c r="L23" s="11">
        <f t="shared" si="6"/>
        <v>0.13984749999999999</v>
      </c>
      <c r="M23" s="11">
        <f t="shared" si="7"/>
        <v>0.11515250000000035</v>
      </c>
      <c r="N23" s="12">
        <f t="shared" si="3"/>
        <v>840.38294500000256</v>
      </c>
      <c r="P23" s="7">
        <v>2.125</v>
      </c>
      <c r="Q23" s="8">
        <v>2.1349999999999998</v>
      </c>
      <c r="R23" s="8">
        <v>2.39</v>
      </c>
      <c r="U23" s="9"/>
      <c r="V23" s="10"/>
    </row>
    <row r="24" spans="1:22" x14ac:dyDescent="0.2">
      <c r="A24">
        <v>14</v>
      </c>
      <c r="B24" s="3">
        <v>240233</v>
      </c>
      <c r="C24" s="3">
        <v>21273</v>
      </c>
      <c r="D24" s="3">
        <v>0</v>
      </c>
      <c r="E24" s="3"/>
      <c r="F24" s="11">
        <f t="shared" si="0"/>
        <v>0.25999999999999979</v>
      </c>
      <c r="G24" s="11">
        <f t="shared" si="1"/>
        <v>0.1218625</v>
      </c>
      <c r="H24" s="11">
        <f t="shared" si="4"/>
        <v>0.1381374999999998</v>
      </c>
      <c r="I24" s="12">
        <f t="shared" si="2"/>
        <v>33185.186037499952</v>
      </c>
      <c r="K24" s="11">
        <f t="shared" si="5"/>
        <v>0.23999999999999977</v>
      </c>
      <c r="L24" s="11">
        <f t="shared" si="6"/>
        <v>0.1403325</v>
      </c>
      <c r="M24" s="11">
        <f t="shared" si="7"/>
        <v>9.966749999999977E-2</v>
      </c>
      <c r="N24" s="12">
        <f t="shared" si="3"/>
        <v>2120.2267274999949</v>
      </c>
      <c r="P24" s="7">
        <v>2.125</v>
      </c>
      <c r="Q24" s="8">
        <v>2.145</v>
      </c>
      <c r="R24" s="8">
        <v>2.3849999999999998</v>
      </c>
      <c r="U24" s="9"/>
      <c r="V24" s="10"/>
    </row>
    <row r="25" spans="1:22" x14ac:dyDescent="0.2">
      <c r="A25">
        <v>15</v>
      </c>
      <c r="B25" s="3">
        <v>230131</v>
      </c>
      <c r="C25" s="3">
        <v>9705</v>
      </c>
      <c r="D25" s="4">
        <v>0</v>
      </c>
      <c r="E25" s="4"/>
      <c r="F25" s="11">
        <f t="shared" si="0"/>
        <v>0.24500000000000011</v>
      </c>
      <c r="G25" s="11">
        <f t="shared" si="1"/>
        <v>0.12210499999999999</v>
      </c>
      <c r="H25" s="11">
        <f t="shared" si="4"/>
        <v>0.12289500000000012</v>
      </c>
      <c r="I25" s="12">
        <f t="shared" si="2"/>
        <v>28281.949245000025</v>
      </c>
      <c r="K25" s="11">
        <f t="shared" si="5"/>
        <v>0.22500000000000009</v>
      </c>
      <c r="L25" s="11">
        <f t="shared" si="6"/>
        <v>0.14057500000000001</v>
      </c>
      <c r="M25" s="11">
        <f t="shared" si="7"/>
        <v>8.4425000000000083E-2</v>
      </c>
      <c r="N25" s="12">
        <f t="shared" si="3"/>
        <v>819.34462500000086</v>
      </c>
      <c r="P25" s="7">
        <v>2.13</v>
      </c>
      <c r="Q25" s="8">
        <v>2.15</v>
      </c>
      <c r="R25" s="8">
        <v>2.375</v>
      </c>
      <c r="U25" s="9"/>
      <c r="V25" s="10"/>
    </row>
    <row r="26" spans="1:22" x14ac:dyDescent="0.2">
      <c r="A26">
        <v>16</v>
      </c>
      <c r="B26" s="3">
        <v>224685</v>
      </c>
      <c r="C26" s="3">
        <v>9705</v>
      </c>
      <c r="D26" s="3">
        <v>0</v>
      </c>
      <c r="E26" s="3"/>
      <c r="F26" s="11">
        <f t="shared" si="0"/>
        <v>0.24500000000000011</v>
      </c>
      <c r="G26" s="11">
        <f t="shared" si="1"/>
        <v>0.12210499999999999</v>
      </c>
      <c r="H26" s="11">
        <f t="shared" si="4"/>
        <v>0.12289500000000012</v>
      </c>
      <c r="I26" s="12">
        <f t="shared" si="2"/>
        <v>27612.663075000026</v>
      </c>
      <c r="K26" s="11">
        <f t="shared" si="5"/>
        <v>0.22500000000000009</v>
      </c>
      <c r="L26" s="11">
        <f t="shared" si="6"/>
        <v>0.14057500000000001</v>
      </c>
      <c r="M26" s="11">
        <f t="shared" si="7"/>
        <v>8.4425000000000083E-2</v>
      </c>
      <c r="N26" s="12">
        <f t="shared" si="3"/>
        <v>819.34462500000086</v>
      </c>
      <c r="P26" s="7">
        <v>2.13</v>
      </c>
      <c r="Q26" s="8">
        <v>2.15</v>
      </c>
      <c r="R26" s="8">
        <v>2.375</v>
      </c>
      <c r="U26" s="9"/>
      <c r="V26" s="10"/>
    </row>
    <row r="27" spans="1:22" x14ac:dyDescent="0.2">
      <c r="A27">
        <v>17</v>
      </c>
      <c r="B27" s="3">
        <v>210093</v>
      </c>
      <c r="C27" s="3">
        <v>9705</v>
      </c>
      <c r="D27" s="3">
        <v>0</v>
      </c>
      <c r="E27" s="3"/>
      <c r="F27" s="11">
        <f t="shared" si="0"/>
        <v>0.24500000000000011</v>
      </c>
      <c r="G27" s="11">
        <f t="shared" si="1"/>
        <v>0.12210499999999999</v>
      </c>
      <c r="H27" s="11">
        <f t="shared" si="4"/>
        <v>0.12289500000000012</v>
      </c>
      <c r="I27" s="12">
        <f t="shared" si="2"/>
        <v>25819.379235000026</v>
      </c>
      <c r="K27" s="11">
        <f t="shared" si="5"/>
        <v>0.22500000000000009</v>
      </c>
      <c r="L27" s="11">
        <f t="shared" si="6"/>
        <v>0.14057500000000001</v>
      </c>
      <c r="M27" s="11">
        <f t="shared" si="7"/>
        <v>8.4425000000000083E-2</v>
      </c>
      <c r="N27" s="12">
        <f t="shared" si="3"/>
        <v>819.34462500000086</v>
      </c>
      <c r="P27" s="7">
        <v>2.13</v>
      </c>
      <c r="Q27" s="8">
        <v>2.15</v>
      </c>
      <c r="R27" s="8">
        <v>2.375</v>
      </c>
      <c r="U27" s="9"/>
      <c r="V27" s="10"/>
    </row>
    <row r="28" spans="1:22" x14ac:dyDescent="0.2">
      <c r="A28">
        <v>18</v>
      </c>
      <c r="B28" s="3">
        <v>218989</v>
      </c>
      <c r="C28" s="3">
        <v>4948</v>
      </c>
      <c r="D28" s="3">
        <v>0</v>
      </c>
      <c r="E28" s="3"/>
      <c r="F28" s="11">
        <f t="shared" si="0"/>
        <v>0.24500000000000011</v>
      </c>
      <c r="G28" s="11">
        <f t="shared" si="1"/>
        <v>0.12210499999999999</v>
      </c>
      <c r="H28" s="11">
        <f t="shared" si="4"/>
        <v>0.12289500000000012</v>
      </c>
      <c r="I28" s="12">
        <f t="shared" si="2"/>
        <v>26912.653155000025</v>
      </c>
      <c r="K28" s="11">
        <f t="shared" si="5"/>
        <v>0.22500000000000009</v>
      </c>
      <c r="L28" s="11">
        <f t="shared" si="6"/>
        <v>0.14057500000000001</v>
      </c>
      <c r="M28" s="11">
        <f t="shared" si="7"/>
        <v>8.4425000000000083E-2</v>
      </c>
      <c r="N28" s="12">
        <f t="shared" si="3"/>
        <v>417.73490000000044</v>
      </c>
      <c r="P28" s="7">
        <v>2.13</v>
      </c>
      <c r="Q28" s="8">
        <v>2.15</v>
      </c>
      <c r="R28" s="8">
        <v>2.375</v>
      </c>
      <c r="U28" s="9"/>
      <c r="V28" s="10"/>
    </row>
    <row r="29" spans="1:22" x14ac:dyDescent="0.2">
      <c r="A29">
        <v>19</v>
      </c>
      <c r="B29" s="5">
        <v>259713</v>
      </c>
      <c r="C29" s="5">
        <v>0</v>
      </c>
      <c r="D29" s="5">
        <v>0</v>
      </c>
      <c r="E29" s="5"/>
      <c r="F29" s="11">
        <f t="shared" si="0"/>
        <v>0.20000000000000018</v>
      </c>
      <c r="G29" s="11">
        <f t="shared" si="1"/>
        <v>0.12525749999999999</v>
      </c>
      <c r="H29" s="11">
        <f t="shared" si="4"/>
        <v>7.4742500000000184E-2</v>
      </c>
      <c r="I29" s="12">
        <f t="shared" si="2"/>
        <v>19411.598902500049</v>
      </c>
      <c r="K29" s="11">
        <f t="shared" si="5"/>
        <v>0.18999999999999995</v>
      </c>
      <c r="L29" s="11">
        <f t="shared" si="6"/>
        <v>0.14324250000000002</v>
      </c>
      <c r="M29" s="11">
        <f t="shared" si="7"/>
        <v>4.6757499999999924E-2</v>
      </c>
      <c r="N29" s="12">
        <f t="shared" si="3"/>
        <v>0</v>
      </c>
      <c r="P29" s="7">
        <v>2.1949999999999998</v>
      </c>
      <c r="Q29" s="8">
        <v>2.2050000000000001</v>
      </c>
      <c r="R29" s="8">
        <v>2.395</v>
      </c>
      <c r="U29" s="9"/>
      <c r="V29" s="10"/>
    </row>
    <row r="30" spans="1:22" x14ac:dyDescent="0.2">
      <c r="A30">
        <v>20</v>
      </c>
      <c r="B30" s="5">
        <v>251679</v>
      </c>
      <c r="C30" s="5">
        <v>0</v>
      </c>
      <c r="D30" s="5">
        <v>0</v>
      </c>
      <c r="E30" s="5"/>
      <c r="F30" s="11">
        <f t="shared" si="0"/>
        <v>0.16499999999999959</v>
      </c>
      <c r="G30" s="11">
        <f t="shared" si="1"/>
        <v>0.12744000000000003</v>
      </c>
      <c r="H30" s="11">
        <f t="shared" si="4"/>
        <v>3.7559999999999566E-2</v>
      </c>
      <c r="I30" s="12">
        <f t="shared" si="2"/>
        <v>9453.0632399998904</v>
      </c>
      <c r="K30" s="11">
        <f t="shared" si="5"/>
        <v>0.14500000000000002</v>
      </c>
      <c r="L30" s="11">
        <f t="shared" si="6"/>
        <v>0.14591000000000001</v>
      </c>
      <c r="M30" s="11">
        <f t="shared" si="7"/>
        <v>0</v>
      </c>
      <c r="N30" s="12">
        <f t="shared" si="3"/>
        <v>0</v>
      </c>
      <c r="P30" s="7">
        <v>2.2400000000000002</v>
      </c>
      <c r="Q30" s="8">
        <v>2.2599999999999998</v>
      </c>
      <c r="R30" s="8">
        <v>2.4049999999999998</v>
      </c>
      <c r="U30" s="9"/>
      <c r="V30" s="10"/>
    </row>
    <row r="31" spans="1:22" x14ac:dyDescent="0.2">
      <c r="A31">
        <v>21</v>
      </c>
      <c r="B31" s="3">
        <v>274186</v>
      </c>
      <c r="C31" s="3">
        <v>0</v>
      </c>
      <c r="D31" s="3">
        <v>0</v>
      </c>
      <c r="E31" s="3"/>
      <c r="F31" s="11">
        <f t="shared" si="0"/>
        <v>0.1599999999999997</v>
      </c>
      <c r="G31" s="11">
        <f t="shared" si="1"/>
        <v>0.13253250000000003</v>
      </c>
      <c r="H31" s="11">
        <f t="shared" si="4"/>
        <v>2.7467499999999673E-2</v>
      </c>
      <c r="I31" s="12">
        <f t="shared" si="2"/>
        <v>7531.2039549999099</v>
      </c>
      <c r="K31" s="11">
        <f t="shared" si="5"/>
        <v>0.125</v>
      </c>
      <c r="L31" s="11">
        <f t="shared" si="6"/>
        <v>0.15173</v>
      </c>
      <c r="M31" s="11">
        <f t="shared" si="7"/>
        <v>0</v>
      </c>
      <c r="N31" s="12">
        <f t="shared" si="3"/>
        <v>0</v>
      </c>
      <c r="P31" s="7">
        <v>2.3450000000000002</v>
      </c>
      <c r="Q31" s="8">
        <v>2.38</v>
      </c>
      <c r="R31" s="8">
        <v>2.5049999999999999</v>
      </c>
      <c r="U31" s="9"/>
      <c r="V31" s="10"/>
    </row>
    <row r="32" spans="1:22" x14ac:dyDescent="0.2">
      <c r="A32">
        <v>22</v>
      </c>
      <c r="B32" s="3">
        <v>214124</v>
      </c>
      <c r="C32" s="3">
        <v>0</v>
      </c>
      <c r="D32" s="3">
        <v>0</v>
      </c>
      <c r="E32" s="3"/>
      <c r="F32" s="11">
        <f t="shared" si="0"/>
        <v>0.14500000000000002</v>
      </c>
      <c r="G32" s="11">
        <f t="shared" si="1"/>
        <v>0.133745</v>
      </c>
      <c r="H32" s="11">
        <f t="shared" si="4"/>
        <v>1.1255000000000015E-2</v>
      </c>
      <c r="I32" s="12">
        <f t="shared" si="2"/>
        <v>2409.9656200000031</v>
      </c>
      <c r="K32" s="11">
        <f t="shared" si="5"/>
        <v>0.125</v>
      </c>
      <c r="L32" s="11">
        <f t="shared" si="6"/>
        <v>0.15221500000000002</v>
      </c>
      <c r="M32" s="11">
        <f t="shared" si="7"/>
        <v>0</v>
      </c>
      <c r="N32" s="12">
        <f t="shared" si="3"/>
        <v>0</v>
      </c>
      <c r="P32" s="7">
        <v>2.37</v>
      </c>
      <c r="Q32" s="8">
        <v>2.39</v>
      </c>
      <c r="R32" s="8">
        <v>2.5150000000000001</v>
      </c>
      <c r="U32" s="9"/>
      <c r="V32" s="10"/>
    </row>
    <row r="33" spans="1:22" x14ac:dyDescent="0.2">
      <c r="A33">
        <v>23</v>
      </c>
      <c r="B33" s="3">
        <v>213729</v>
      </c>
      <c r="C33" s="3">
        <v>0</v>
      </c>
      <c r="D33" s="3">
        <v>0</v>
      </c>
      <c r="E33" s="3"/>
      <c r="F33" s="11">
        <f t="shared" si="0"/>
        <v>0.14500000000000002</v>
      </c>
      <c r="G33" s="11">
        <f t="shared" si="1"/>
        <v>0.133745</v>
      </c>
      <c r="H33" s="11">
        <f t="shared" si="4"/>
        <v>1.1255000000000015E-2</v>
      </c>
      <c r="I33" s="12">
        <f t="shared" si="2"/>
        <v>2405.5198950000031</v>
      </c>
      <c r="K33" s="11">
        <f t="shared" si="5"/>
        <v>0.125</v>
      </c>
      <c r="L33" s="11">
        <f t="shared" si="6"/>
        <v>0.15221500000000002</v>
      </c>
      <c r="M33" s="11">
        <f t="shared" si="7"/>
        <v>0</v>
      </c>
      <c r="N33" s="12">
        <f t="shared" si="3"/>
        <v>0</v>
      </c>
      <c r="P33" s="7">
        <v>2.37</v>
      </c>
      <c r="Q33" s="8">
        <v>2.39</v>
      </c>
      <c r="R33" s="8">
        <v>2.5150000000000001</v>
      </c>
      <c r="U33" s="9"/>
      <c r="V33" s="10"/>
    </row>
    <row r="34" spans="1:22" x14ac:dyDescent="0.2">
      <c r="A34">
        <v>24</v>
      </c>
      <c r="B34" s="3">
        <v>236684</v>
      </c>
      <c r="C34" s="3">
        <v>0</v>
      </c>
      <c r="D34" s="3">
        <v>0</v>
      </c>
      <c r="E34" s="3"/>
      <c r="F34" s="11">
        <f t="shared" si="0"/>
        <v>0.14500000000000002</v>
      </c>
      <c r="G34" s="11">
        <f t="shared" si="1"/>
        <v>0.133745</v>
      </c>
      <c r="H34" s="11">
        <f t="shared" si="4"/>
        <v>1.1255000000000015E-2</v>
      </c>
      <c r="I34" s="12">
        <f t="shared" si="2"/>
        <v>2663.8784200000036</v>
      </c>
      <c r="K34" s="11">
        <f t="shared" si="5"/>
        <v>0.125</v>
      </c>
      <c r="L34" s="11">
        <f t="shared" si="6"/>
        <v>0.15221500000000002</v>
      </c>
      <c r="M34" s="11">
        <f t="shared" si="7"/>
        <v>0</v>
      </c>
      <c r="N34" s="12">
        <f t="shared" si="3"/>
        <v>0</v>
      </c>
      <c r="P34" s="7">
        <v>2.37</v>
      </c>
      <c r="Q34" s="8">
        <v>2.39</v>
      </c>
      <c r="R34" s="8">
        <v>2.5150000000000001</v>
      </c>
      <c r="U34" s="9"/>
      <c r="V34" s="10"/>
    </row>
    <row r="35" spans="1:22" x14ac:dyDescent="0.2">
      <c r="A35">
        <v>25</v>
      </c>
      <c r="B35" s="3">
        <v>264938</v>
      </c>
      <c r="C35" s="3">
        <v>0</v>
      </c>
      <c r="D35" s="3">
        <v>0</v>
      </c>
      <c r="E35" s="3"/>
      <c r="F35" s="11">
        <f t="shared" si="0"/>
        <v>0.16500000000000004</v>
      </c>
      <c r="G35" s="11">
        <f t="shared" si="1"/>
        <v>0.13204750000000001</v>
      </c>
      <c r="H35" s="11">
        <f t="shared" si="4"/>
        <v>3.2952500000000023E-2</v>
      </c>
      <c r="I35" s="12">
        <f t="shared" si="2"/>
        <v>8730.3694450000057</v>
      </c>
      <c r="K35" s="11">
        <f t="shared" si="5"/>
        <v>0.125</v>
      </c>
      <c r="L35" s="11">
        <f t="shared" si="6"/>
        <v>0.1514875</v>
      </c>
      <c r="M35" s="11">
        <f t="shared" si="7"/>
        <v>0</v>
      </c>
      <c r="N35" s="12">
        <f t="shared" si="3"/>
        <v>0</v>
      </c>
      <c r="P35" s="7">
        <v>2.335</v>
      </c>
      <c r="Q35" s="8">
        <v>2.375</v>
      </c>
      <c r="R35" s="8">
        <v>2.5</v>
      </c>
      <c r="U35" s="9"/>
      <c r="V35" s="10"/>
    </row>
    <row r="36" spans="1:22" x14ac:dyDescent="0.2">
      <c r="A36">
        <v>26</v>
      </c>
      <c r="B36" s="3">
        <v>196100</v>
      </c>
      <c r="C36" s="3">
        <v>0</v>
      </c>
      <c r="D36" s="3">
        <v>0</v>
      </c>
      <c r="E36" s="3"/>
      <c r="F36" s="11">
        <f t="shared" si="0"/>
        <v>0.125</v>
      </c>
      <c r="G36" s="11">
        <f t="shared" si="1"/>
        <v>0.13617000000000001</v>
      </c>
      <c r="H36" s="11">
        <f t="shared" si="4"/>
        <v>0</v>
      </c>
      <c r="I36" s="12">
        <f t="shared" si="2"/>
        <v>0</v>
      </c>
      <c r="K36" s="11">
        <f t="shared" si="5"/>
        <v>9.4999999999999751E-2</v>
      </c>
      <c r="L36" s="11">
        <f t="shared" si="6"/>
        <v>0.15512500000000001</v>
      </c>
      <c r="M36" s="11">
        <f t="shared" si="7"/>
        <v>0</v>
      </c>
      <c r="N36" s="12">
        <f t="shared" si="3"/>
        <v>0</v>
      </c>
      <c r="P36" s="7">
        <v>2.42</v>
      </c>
      <c r="Q36" s="8">
        <v>2.4500000000000002</v>
      </c>
      <c r="R36" s="8">
        <v>2.5449999999999999</v>
      </c>
      <c r="U36" s="9"/>
      <c r="V36" s="10"/>
    </row>
    <row r="37" spans="1:22" x14ac:dyDescent="0.2">
      <c r="A37">
        <v>27</v>
      </c>
      <c r="B37" s="3">
        <v>182937</v>
      </c>
      <c r="C37" s="3">
        <v>0</v>
      </c>
      <c r="D37" s="3">
        <v>0</v>
      </c>
      <c r="E37" s="3"/>
      <c r="F37" s="11">
        <f t="shared" si="0"/>
        <v>0.11500000000000021</v>
      </c>
      <c r="G37" s="11">
        <f t="shared" si="1"/>
        <v>0.13835249999999999</v>
      </c>
      <c r="H37" s="11"/>
      <c r="I37" s="12">
        <f t="shared" si="2"/>
        <v>0</v>
      </c>
      <c r="K37" s="11">
        <f t="shared" si="5"/>
        <v>6.0000000000000053E-2</v>
      </c>
      <c r="L37" s="11">
        <f t="shared" si="6"/>
        <v>0.15852000000000002</v>
      </c>
      <c r="M37" s="11">
        <f t="shared" si="7"/>
        <v>0</v>
      </c>
      <c r="N37" s="12">
        <f t="shared" si="3"/>
        <v>0</v>
      </c>
      <c r="P37" s="7">
        <v>2.4649999999999999</v>
      </c>
      <c r="Q37" s="8">
        <v>2.52</v>
      </c>
      <c r="R37" s="8">
        <v>2.58</v>
      </c>
      <c r="U37" s="9"/>
      <c r="V37" s="10"/>
    </row>
    <row r="38" spans="1:22" x14ac:dyDescent="0.2">
      <c r="A38">
        <v>28</v>
      </c>
      <c r="B38" s="3">
        <v>144157</v>
      </c>
      <c r="C38" s="3">
        <v>0</v>
      </c>
      <c r="D38" s="3">
        <v>0</v>
      </c>
      <c r="E38" s="3"/>
      <c r="F38" s="11">
        <f t="shared" si="0"/>
        <v>9.4999999999999751E-2</v>
      </c>
      <c r="G38" s="11">
        <f t="shared" si="1"/>
        <v>0.13592750000000001</v>
      </c>
      <c r="H38" s="11">
        <f t="shared" si="4"/>
        <v>0</v>
      </c>
      <c r="I38" s="12">
        <f t="shared" si="2"/>
        <v>0</v>
      </c>
      <c r="K38" s="11">
        <f t="shared" si="5"/>
        <v>3.9999999999999591E-2</v>
      </c>
      <c r="L38" s="11">
        <f t="shared" si="6"/>
        <v>0.15609500000000001</v>
      </c>
      <c r="M38" s="11">
        <f t="shared" si="7"/>
        <v>0</v>
      </c>
      <c r="N38" s="12">
        <f t="shared" si="3"/>
        <v>0</v>
      </c>
      <c r="P38" s="7">
        <v>2.415</v>
      </c>
      <c r="Q38" s="8">
        <v>2.4700000000000002</v>
      </c>
      <c r="R38" s="8">
        <v>2.5099999999999998</v>
      </c>
      <c r="U38" s="9"/>
      <c r="V38" s="10"/>
    </row>
    <row r="39" spans="1:22" x14ac:dyDescent="0.2">
      <c r="A39">
        <v>29</v>
      </c>
      <c r="B39" s="3">
        <v>95069</v>
      </c>
      <c r="C39" s="3">
        <v>0</v>
      </c>
      <c r="D39" s="3">
        <v>0</v>
      </c>
      <c r="E39" s="3"/>
      <c r="F39" s="11">
        <f t="shared" si="0"/>
        <v>7.0000000000000284E-2</v>
      </c>
      <c r="G39" s="11">
        <f t="shared" si="1"/>
        <v>0.13932249999999999</v>
      </c>
      <c r="H39" s="11">
        <f t="shared" si="4"/>
        <v>0</v>
      </c>
      <c r="I39" s="12">
        <f t="shared" si="2"/>
        <v>0</v>
      </c>
      <c r="K39" s="11">
        <f t="shared" si="5"/>
        <v>-9.9999999999997868E-3</v>
      </c>
      <c r="L39" s="11">
        <f t="shared" si="6"/>
        <v>0.1607025</v>
      </c>
      <c r="M39" s="11">
        <f t="shared" si="7"/>
        <v>0</v>
      </c>
      <c r="N39" s="12">
        <f t="shared" si="3"/>
        <v>0</v>
      </c>
      <c r="P39" s="7">
        <v>2.4849999999999999</v>
      </c>
      <c r="Q39" s="8">
        <v>2.5649999999999999</v>
      </c>
      <c r="R39" s="8">
        <v>2.5550000000000002</v>
      </c>
      <c r="U39" s="9"/>
      <c r="V39" s="10"/>
    </row>
    <row r="40" spans="1:22" x14ac:dyDescent="0.2">
      <c r="A40">
        <v>30</v>
      </c>
      <c r="B40" s="3">
        <v>87050</v>
      </c>
      <c r="C40" s="3">
        <v>0</v>
      </c>
      <c r="D40" s="3">
        <v>0</v>
      </c>
      <c r="E40" s="3"/>
      <c r="F40" s="11">
        <f t="shared" si="0"/>
        <v>7.0000000000000284E-2</v>
      </c>
      <c r="G40" s="11">
        <f t="shared" si="1"/>
        <v>0.13932249999999999</v>
      </c>
      <c r="H40" s="11">
        <f t="shared" si="4"/>
        <v>0</v>
      </c>
      <c r="I40" s="12">
        <f t="shared" si="2"/>
        <v>0</v>
      </c>
      <c r="K40" s="11">
        <f t="shared" si="5"/>
        <v>-9.9999999999997868E-3</v>
      </c>
      <c r="L40" s="11">
        <f t="shared" si="6"/>
        <v>0.1607025</v>
      </c>
      <c r="M40" s="11">
        <f t="shared" si="7"/>
        <v>0</v>
      </c>
      <c r="N40" s="12">
        <f t="shared" si="3"/>
        <v>0</v>
      </c>
      <c r="P40" s="7">
        <v>2.4849999999999999</v>
      </c>
      <c r="Q40" s="8">
        <v>2.5649999999999999</v>
      </c>
      <c r="R40" s="8">
        <v>2.5550000000000002</v>
      </c>
      <c r="U40" s="9"/>
      <c r="V40" s="10"/>
    </row>
    <row r="41" spans="1:22" x14ac:dyDescent="0.2">
      <c r="A41">
        <v>31</v>
      </c>
      <c r="B41" s="3">
        <v>102584</v>
      </c>
      <c r="C41" s="3">
        <v>0</v>
      </c>
      <c r="D41" s="3">
        <v>0</v>
      </c>
      <c r="E41" s="3"/>
      <c r="F41" s="11">
        <f t="shared" si="0"/>
        <v>7.0000000000000284E-2</v>
      </c>
      <c r="G41" s="11">
        <f t="shared" si="1"/>
        <v>0.13932249999999999</v>
      </c>
      <c r="H41" s="11">
        <f t="shared" si="4"/>
        <v>0</v>
      </c>
      <c r="I41" s="12">
        <f t="shared" si="2"/>
        <v>0</v>
      </c>
      <c r="K41" s="11">
        <f t="shared" si="5"/>
        <v>-9.9999999999997868E-3</v>
      </c>
      <c r="L41" s="11">
        <f t="shared" si="6"/>
        <v>0.1607025</v>
      </c>
      <c r="M41" s="11">
        <f t="shared" si="7"/>
        <v>0</v>
      </c>
      <c r="N41" s="12">
        <f t="shared" si="3"/>
        <v>0</v>
      </c>
      <c r="P41" s="7">
        <v>2.4849999999999999</v>
      </c>
      <c r="Q41" s="8">
        <v>2.5649999999999999</v>
      </c>
      <c r="R41" s="8">
        <v>2.5550000000000002</v>
      </c>
      <c r="U41" s="9"/>
      <c r="V41" s="10"/>
    </row>
    <row r="42" spans="1:22" x14ac:dyDescent="0.2">
      <c r="B42" s="3"/>
      <c r="C42" s="3"/>
      <c r="D42" s="3"/>
      <c r="E42" s="3"/>
      <c r="F42" s="11"/>
      <c r="G42" s="11"/>
      <c r="H42" s="11"/>
      <c r="I42" s="12"/>
      <c r="K42" s="11"/>
      <c r="L42" s="11"/>
      <c r="M42" s="11"/>
      <c r="N42" s="12"/>
      <c r="P42" s="7"/>
      <c r="Q42" s="8"/>
      <c r="R42" s="8"/>
      <c r="U42" s="9"/>
      <c r="V42" s="10"/>
    </row>
    <row r="43" spans="1:22" x14ac:dyDescent="0.2">
      <c r="B43" s="6">
        <f>SUM(B11:B41)</f>
        <v>6757848</v>
      </c>
      <c r="C43" s="6">
        <f>SUM(C11:C41)</f>
        <v>712791</v>
      </c>
      <c r="D43" s="6">
        <f>SUM(D11:D41)</f>
        <v>0</v>
      </c>
      <c r="E43" s="6"/>
      <c r="F43" s="11"/>
      <c r="G43" s="11"/>
      <c r="H43" s="6"/>
      <c r="I43" s="6">
        <f>SUM(I11:I41)</f>
        <v>425099.77194500004</v>
      </c>
      <c r="K43" s="11"/>
      <c r="L43" s="11"/>
      <c r="M43" s="6"/>
      <c r="N43" s="6">
        <f>SUM(N11:N41)</f>
        <v>38284.414867499981</v>
      </c>
    </row>
  </sheetData>
  <mergeCells count="4">
    <mergeCell ref="P8:R8"/>
    <mergeCell ref="K8:N8"/>
    <mergeCell ref="F8:I8"/>
    <mergeCell ref="B8:D8"/>
  </mergeCells>
  <pageMargins left="0.75" right="0.75" top="1" bottom="1" header="0.5" footer="0.5"/>
  <pageSetup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3"/>
  <sheetViews>
    <sheetView topLeftCell="E32" workbookViewId="0">
      <selection activeCell="H43" sqref="H43"/>
    </sheetView>
  </sheetViews>
  <sheetFormatPr defaultRowHeight="12.75" x14ac:dyDescent="0.2"/>
  <cols>
    <col min="2" max="2" width="10.7109375" customWidth="1"/>
    <col min="9" max="9" width="13.140625" customWidth="1"/>
  </cols>
  <sheetData>
    <row r="2" spans="1:22" x14ac:dyDescent="0.2">
      <c r="F2" t="s">
        <v>10</v>
      </c>
      <c r="G2">
        <v>4.8500000000000001E-2</v>
      </c>
    </row>
    <row r="3" spans="1:22" x14ac:dyDescent="0.2">
      <c r="F3" t="s">
        <v>11</v>
      </c>
    </row>
    <row r="4" spans="1:22" x14ac:dyDescent="0.2">
      <c r="F4" t="s">
        <v>12</v>
      </c>
      <c r="G4">
        <v>1.66E-2</v>
      </c>
    </row>
    <row r="5" spans="1:22" x14ac:dyDescent="0.2">
      <c r="F5" t="s">
        <v>13</v>
      </c>
      <c r="G5">
        <v>3.4099999999999998E-2</v>
      </c>
    </row>
    <row r="6" spans="1:22" x14ac:dyDescent="0.2">
      <c r="F6" t="s">
        <v>14</v>
      </c>
      <c r="G6">
        <v>2.2000000000000001E-3</v>
      </c>
    </row>
    <row r="8" spans="1:22" x14ac:dyDescent="0.2">
      <c r="B8" s="17" t="s">
        <v>20</v>
      </c>
      <c r="C8" s="17"/>
      <c r="D8" s="17"/>
      <c r="F8" s="17" t="s">
        <v>19</v>
      </c>
      <c r="G8" s="17"/>
      <c r="H8" s="17"/>
      <c r="I8" s="17"/>
      <c r="K8" s="17" t="s">
        <v>18</v>
      </c>
      <c r="L8" s="17"/>
      <c r="M8" s="17"/>
      <c r="N8" s="17"/>
      <c r="P8" s="17" t="s">
        <v>27</v>
      </c>
      <c r="Q8" s="17"/>
      <c r="R8" s="17"/>
    </row>
    <row r="9" spans="1:22" x14ac:dyDescent="0.2">
      <c r="B9" s="1" t="s">
        <v>0</v>
      </c>
      <c r="C9" s="1" t="s">
        <v>1</v>
      </c>
      <c r="D9" s="1" t="s">
        <v>2</v>
      </c>
      <c r="E9" s="1"/>
      <c r="F9" t="s">
        <v>15</v>
      </c>
      <c r="G9" t="s">
        <v>9</v>
      </c>
      <c r="H9" t="s">
        <v>16</v>
      </c>
      <c r="I9" t="s">
        <v>17</v>
      </c>
      <c r="K9" t="s">
        <v>15</v>
      </c>
      <c r="L9" t="s">
        <v>9</v>
      </c>
      <c r="M9" t="s">
        <v>16</v>
      </c>
      <c r="N9" t="s">
        <v>17</v>
      </c>
      <c r="P9" t="s">
        <v>3</v>
      </c>
      <c r="Q9" t="s">
        <v>4</v>
      </c>
      <c r="R9" t="s">
        <v>5</v>
      </c>
    </row>
    <row r="10" spans="1:22" x14ac:dyDescent="0.2">
      <c r="B10" s="2"/>
      <c r="C10" s="2"/>
      <c r="D10" s="2"/>
      <c r="E10" s="2"/>
    </row>
    <row r="11" spans="1:22" x14ac:dyDescent="0.2">
      <c r="A11">
        <v>1</v>
      </c>
      <c r="B11" s="3">
        <v>231936</v>
      </c>
      <c r="C11" s="3">
        <v>0</v>
      </c>
      <c r="D11" s="3">
        <v>0</v>
      </c>
      <c r="E11" s="3"/>
      <c r="F11" s="11">
        <f t="shared" ref="F11:F41" si="0">R11-P11</f>
        <v>0.19999999999999973</v>
      </c>
      <c r="G11" s="11">
        <f t="shared" ref="G11:G41" si="1">(P11*$G$2)+$G$4+$G$6</f>
        <v>0.12453</v>
      </c>
      <c r="H11" s="11">
        <f>IF((F11-G11)&gt;0,F11-G11,0)</f>
        <v>7.5469999999999732E-2</v>
      </c>
      <c r="I11" s="12">
        <f t="shared" ref="I11:I41" si="2">B11*H11</f>
        <v>17504.209919999939</v>
      </c>
      <c r="K11" s="11">
        <f>R11-Q11</f>
        <v>0.18999999999999995</v>
      </c>
      <c r="L11" s="11">
        <f>(Q11*$G$2)+$G$5+$G$6</f>
        <v>0.142515</v>
      </c>
      <c r="M11" s="11">
        <f>IF((K11-L11)&gt;0,K11-L11,0)</f>
        <v>4.7484999999999944E-2</v>
      </c>
      <c r="N11" s="12">
        <f t="shared" ref="N11:N41" si="3">C11*M11</f>
        <v>0</v>
      </c>
      <c r="P11" s="7">
        <v>2.1800000000000002</v>
      </c>
      <c r="Q11" s="8">
        <v>2.19</v>
      </c>
      <c r="R11" s="8">
        <v>2.38</v>
      </c>
      <c r="U11" s="9"/>
      <c r="V11" s="10"/>
    </row>
    <row r="12" spans="1:22" x14ac:dyDescent="0.2">
      <c r="A12">
        <v>2</v>
      </c>
      <c r="B12" s="3">
        <v>237169</v>
      </c>
      <c r="C12" s="3">
        <v>0</v>
      </c>
      <c r="D12" s="3">
        <v>0</v>
      </c>
      <c r="E12" s="3"/>
      <c r="F12" s="11">
        <f t="shared" si="0"/>
        <v>0.19999999999999973</v>
      </c>
      <c r="G12" s="11">
        <f t="shared" si="1"/>
        <v>0.12453</v>
      </c>
      <c r="H12" s="11">
        <f t="shared" ref="H12:H41" si="4">IF((F12-G12)&gt;0,F12-G12,0)</f>
        <v>7.5469999999999732E-2</v>
      </c>
      <c r="I12" s="12">
        <f t="shared" si="2"/>
        <v>17899.144429999935</v>
      </c>
      <c r="K12" s="11">
        <f t="shared" ref="K12:K41" si="5">R12-Q12</f>
        <v>0.18999999999999995</v>
      </c>
      <c r="L12" s="11">
        <f t="shared" ref="L12:L41" si="6">(Q12*$G$2)+$G$5+$G$6</f>
        <v>0.142515</v>
      </c>
      <c r="M12" s="11">
        <f t="shared" ref="M12:M41" si="7">IF((K12-L12)&gt;0,K12-L12,0)</f>
        <v>4.7484999999999944E-2</v>
      </c>
      <c r="N12" s="12">
        <f t="shared" si="3"/>
        <v>0</v>
      </c>
      <c r="P12" s="7">
        <v>2.1800000000000002</v>
      </c>
      <c r="Q12" s="8">
        <v>2.19</v>
      </c>
      <c r="R12" s="8">
        <v>2.38</v>
      </c>
      <c r="U12" s="9"/>
      <c r="V12" s="10"/>
    </row>
    <row r="13" spans="1:22" x14ac:dyDescent="0.2">
      <c r="A13">
        <v>3</v>
      </c>
      <c r="B13" s="3">
        <v>175649</v>
      </c>
      <c r="C13" s="3">
        <v>0</v>
      </c>
      <c r="D13" s="3">
        <v>0</v>
      </c>
      <c r="E13" s="3"/>
      <c r="F13" s="11">
        <f t="shared" si="0"/>
        <v>0.19999999999999973</v>
      </c>
      <c r="G13" s="11">
        <f t="shared" si="1"/>
        <v>0.12453</v>
      </c>
      <c r="H13" s="11">
        <f t="shared" si="4"/>
        <v>7.5469999999999732E-2</v>
      </c>
      <c r="I13" s="12">
        <f t="shared" si="2"/>
        <v>13256.230029999953</v>
      </c>
      <c r="K13" s="11">
        <f t="shared" si="5"/>
        <v>0.18999999999999995</v>
      </c>
      <c r="L13" s="11">
        <f t="shared" si="6"/>
        <v>0.142515</v>
      </c>
      <c r="M13" s="11">
        <f t="shared" si="7"/>
        <v>4.7484999999999944E-2</v>
      </c>
      <c r="N13" s="12">
        <f t="shared" si="3"/>
        <v>0</v>
      </c>
      <c r="P13" s="7">
        <v>2.1800000000000002</v>
      </c>
      <c r="Q13" s="8">
        <v>2.19</v>
      </c>
      <c r="R13" s="8">
        <v>2.38</v>
      </c>
      <c r="U13" s="9"/>
      <c r="V13" s="10"/>
    </row>
    <row r="14" spans="1:22" x14ac:dyDescent="0.2">
      <c r="A14">
        <v>4</v>
      </c>
      <c r="B14" s="3">
        <v>221689</v>
      </c>
      <c r="C14" s="3">
        <v>0</v>
      </c>
      <c r="D14" s="3">
        <v>0</v>
      </c>
      <c r="E14" s="3"/>
      <c r="F14" s="11">
        <f t="shared" si="0"/>
        <v>0.19999999999999973</v>
      </c>
      <c r="G14" s="11">
        <f t="shared" si="1"/>
        <v>0.12453</v>
      </c>
      <c r="H14" s="11">
        <f t="shared" si="4"/>
        <v>7.5469999999999732E-2</v>
      </c>
      <c r="I14" s="12">
        <f t="shared" si="2"/>
        <v>16730.868829999941</v>
      </c>
      <c r="K14" s="11">
        <f t="shared" si="5"/>
        <v>0.18999999999999995</v>
      </c>
      <c r="L14" s="11">
        <f t="shared" si="6"/>
        <v>0.142515</v>
      </c>
      <c r="M14" s="11">
        <f t="shared" si="7"/>
        <v>4.7484999999999944E-2</v>
      </c>
      <c r="N14" s="12">
        <f t="shared" si="3"/>
        <v>0</v>
      </c>
      <c r="P14" s="7">
        <v>2.1800000000000002</v>
      </c>
      <c r="Q14" s="8">
        <v>2.19</v>
      </c>
      <c r="R14" s="8">
        <v>2.38</v>
      </c>
      <c r="U14" s="9"/>
      <c r="V14" s="10"/>
    </row>
    <row r="15" spans="1:22" x14ac:dyDescent="0.2">
      <c r="A15">
        <v>5</v>
      </c>
      <c r="B15" s="3">
        <v>236525</v>
      </c>
      <c r="C15" s="3">
        <v>0</v>
      </c>
      <c r="D15" s="3">
        <v>0</v>
      </c>
      <c r="E15" s="3"/>
      <c r="F15" s="11">
        <f t="shared" si="0"/>
        <v>0.19999999999999973</v>
      </c>
      <c r="G15" s="11">
        <f t="shared" si="1"/>
        <v>0.12453</v>
      </c>
      <c r="H15" s="11">
        <f t="shared" si="4"/>
        <v>7.5469999999999732E-2</v>
      </c>
      <c r="I15" s="12">
        <f t="shared" si="2"/>
        <v>17850.541749999935</v>
      </c>
      <c r="K15" s="11">
        <f t="shared" si="5"/>
        <v>0.18999999999999995</v>
      </c>
      <c r="L15" s="11">
        <f t="shared" si="6"/>
        <v>0.142515</v>
      </c>
      <c r="M15" s="11">
        <f t="shared" si="7"/>
        <v>4.7484999999999944E-2</v>
      </c>
      <c r="N15" s="12">
        <f t="shared" si="3"/>
        <v>0</v>
      </c>
      <c r="P15" s="7">
        <v>2.1800000000000002</v>
      </c>
      <c r="Q15" s="8">
        <v>2.19</v>
      </c>
      <c r="R15" s="8">
        <v>2.38</v>
      </c>
      <c r="U15" s="9"/>
      <c r="V15" s="10"/>
    </row>
    <row r="16" spans="1:22" x14ac:dyDescent="0.2">
      <c r="A16">
        <v>6</v>
      </c>
      <c r="B16" s="3">
        <v>232131</v>
      </c>
      <c r="C16" s="3">
        <v>40000</v>
      </c>
      <c r="D16" s="3">
        <v>0</v>
      </c>
      <c r="E16" s="3"/>
      <c r="F16" s="11">
        <f t="shared" si="0"/>
        <v>0.19999999999999973</v>
      </c>
      <c r="G16" s="11">
        <f t="shared" si="1"/>
        <v>0.12453</v>
      </c>
      <c r="H16" s="11">
        <f t="shared" si="4"/>
        <v>7.5469999999999732E-2</v>
      </c>
      <c r="I16" s="12">
        <f t="shared" si="2"/>
        <v>17518.926569999938</v>
      </c>
      <c r="K16" s="11">
        <f t="shared" si="5"/>
        <v>0.18999999999999995</v>
      </c>
      <c r="L16" s="11">
        <f t="shared" si="6"/>
        <v>0.142515</v>
      </c>
      <c r="M16" s="11">
        <f t="shared" si="7"/>
        <v>4.7484999999999944E-2</v>
      </c>
      <c r="N16" s="12">
        <f t="shared" si="3"/>
        <v>1899.3999999999978</v>
      </c>
      <c r="P16" s="7">
        <v>2.1800000000000002</v>
      </c>
      <c r="Q16" s="8">
        <v>2.19</v>
      </c>
      <c r="R16" s="8">
        <v>2.38</v>
      </c>
      <c r="U16" s="9"/>
      <c r="V16" s="10"/>
    </row>
    <row r="17" spans="1:22" x14ac:dyDescent="0.2">
      <c r="A17">
        <v>7</v>
      </c>
      <c r="B17" s="3">
        <v>282227</v>
      </c>
      <c r="C17" s="3">
        <v>45000</v>
      </c>
      <c r="D17" s="3">
        <v>0</v>
      </c>
      <c r="E17" s="3"/>
      <c r="F17" s="11">
        <f t="shared" si="0"/>
        <v>0.19999999999999973</v>
      </c>
      <c r="G17" s="11">
        <f t="shared" si="1"/>
        <v>0.12453</v>
      </c>
      <c r="H17" s="11">
        <f t="shared" si="4"/>
        <v>7.5469999999999732E-2</v>
      </c>
      <c r="I17" s="12">
        <f t="shared" si="2"/>
        <v>21299.671689999923</v>
      </c>
      <c r="K17" s="11">
        <f t="shared" si="5"/>
        <v>0.18999999999999995</v>
      </c>
      <c r="L17" s="11">
        <f t="shared" si="6"/>
        <v>0.142515</v>
      </c>
      <c r="M17" s="11">
        <f t="shared" si="7"/>
        <v>4.7484999999999944E-2</v>
      </c>
      <c r="N17" s="12">
        <f t="shared" si="3"/>
        <v>2136.8249999999975</v>
      </c>
      <c r="P17" s="7">
        <v>2.1800000000000002</v>
      </c>
      <c r="Q17" s="8">
        <v>2.19</v>
      </c>
      <c r="R17" s="8">
        <v>2.38</v>
      </c>
      <c r="U17" s="9"/>
      <c r="V17" s="10"/>
    </row>
    <row r="18" spans="1:22" x14ac:dyDescent="0.2">
      <c r="A18">
        <v>8</v>
      </c>
      <c r="B18" s="3">
        <v>228960</v>
      </c>
      <c r="C18" s="3">
        <v>163476</v>
      </c>
      <c r="D18" s="3">
        <v>0</v>
      </c>
      <c r="E18" s="3"/>
      <c r="F18" s="11">
        <f t="shared" si="0"/>
        <v>0.19999999999999973</v>
      </c>
      <c r="G18" s="11">
        <f t="shared" si="1"/>
        <v>0.12453</v>
      </c>
      <c r="H18" s="11">
        <f t="shared" si="4"/>
        <v>7.5469999999999732E-2</v>
      </c>
      <c r="I18" s="12">
        <f t="shared" si="2"/>
        <v>17279.611199999938</v>
      </c>
      <c r="K18" s="11">
        <f t="shared" si="5"/>
        <v>0.18999999999999995</v>
      </c>
      <c r="L18" s="11">
        <f t="shared" si="6"/>
        <v>0.142515</v>
      </c>
      <c r="M18" s="11">
        <f t="shared" si="7"/>
        <v>4.7484999999999944E-2</v>
      </c>
      <c r="N18" s="12">
        <f t="shared" si="3"/>
        <v>7762.6578599999912</v>
      </c>
      <c r="P18" s="7">
        <v>2.1800000000000002</v>
      </c>
      <c r="Q18" s="8">
        <v>2.19</v>
      </c>
      <c r="R18" s="8">
        <v>2.38</v>
      </c>
      <c r="U18" s="9"/>
      <c r="V18" s="10"/>
    </row>
    <row r="19" spans="1:22" x14ac:dyDescent="0.2">
      <c r="A19">
        <v>9</v>
      </c>
      <c r="B19" s="3">
        <v>242102</v>
      </c>
      <c r="C19" s="3">
        <v>134312</v>
      </c>
      <c r="D19" s="3">
        <v>0</v>
      </c>
      <c r="E19" s="3"/>
      <c r="F19" s="11">
        <f t="shared" si="0"/>
        <v>0.19999999999999973</v>
      </c>
      <c r="G19" s="11">
        <f t="shared" si="1"/>
        <v>0.12453</v>
      </c>
      <c r="H19" s="11">
        <f t="shared" si="4"/>
        <v>7.5469999999999732E-2</v>
      </c>
      <c r="I19" s="12">
        <f t="shared" si="2"/>
        <v>18271.437939999934</v>
      </c>
      <c r="K19" s="11">
        <f t="shared" si="5"/>
        <v>0.18999999999999995</v>
      </c>
      <c r="L19" s="11">
        <f t="shared" si="6"/>
        <v>0.142515</v>
      </c>
      <c r="M19" s="11">
        <f t="shared" si="7"/>
        <v>4.7484999999999944E-2</v>
      </c>
      <c r="N19" s="12">
        <f t="shared" si="3"/>
        <v>6377.8053199999922</v>
      </c>
      <c r="P19" s="7">
        <v>2.1800000000000002</v>
      </c>
      <c r="Q19" s="8">
        <v>2.19</v>
      </c>
      <c r="R19" s="8">
        <v>2.38</v>
      </c>
      <c r="U19" s="9"/>
      <c r="V19" s="10"/>
    </row>
    <row r="20" spans="1:22" x14ac:dyDescent="0.2">
      <c r="A20">
        <v>10</v>
      </c>
      <c r="B20" s="3">
        <v>241606</v>
      </c>
      <c r="C20" s="3">
        <v>144999</v>
      </c>
      <c r="D20" s="3">
        <v>0</v>
      </c>
      <c r="E20" s="3"/>
      <c r="F20" s="11">
        <f t="shared" si="0"/>
        <v>0.19999999999999973</v>
      </c>
      <c r="G20" s="11">
        <f t="shared" si="1"/>
        <v>0.12453</v>
      </c>
      <c r="H20" s="11">
        <f t="shared" si="4"/>
        <v>7.5469999999999732E-2</v>
      </c>
      <c r="I20" s="12">
        <f t="shared" si="2"/>
        <v>18234.004819999936</v>
      </c>
      <c r="K20" s="11">
        <f t="shared" si="5"/>
        <v>0.18999999999999995</v>
      </c>
      <c r="L20" s="11">
        <f t="shared" si="6"/>
        <v>0.142515</v>
      </c>
      <c r="M20" s="11">
        <f t="shared" si="7"/>
        <v>4.7484999999999944E-2</v>
      </c>
      <c r="N20" s="12">
        <f t="shared" si="3"/>
        <v>6885.2775149999916</v>
      </c>
      <c r="P20" s="7">
        <v>2.1800000000000002</v>
      </c>
      <c r="Q20" s="8">
        <v>2.19</v>
      </c>
      <c r="R20" s="8">
        <v>2.38</v>
      </c>
      <c r="U20" s="9"/>
      <c r="V20" s="10"/>
    </row>
    <row r="21" spans="1:22" x14ac:dyDescent="0.2">
      <c r="A21">
        <v>11</v>
      </c>
      <c r="B21" s="3">
        <v>314418</v>
      </c>
      <c r="C21" s="3">
        <v>122370</v>
      </c>
      <c r="D21" s="3">
        <v>0</v>
      </c>
      <c r="E21" s="3"/>
      <c r="F21" s="11">
        <f t="shared" si="0"/>
        <v>0.19999999999999973</v>
      </c>
      <c r="G21" s="11">
        <f t="shared" si="1"/>
        <v>0.12453</v>
      </c>
      <c r="H21" s="11">
        <f t="shared" si="4"/>
        <v>7.5469999999999732E-2</v>
      </c>
      <c r="I21" s="12">
        <f t="shared" si="2"/>
        <v>23729.126459999916</v>
      </c>
      <c r="K21" s="11">
        <f t="shared" si="5"/>
        <v>0.18999999999999995</v>
      </c>
      <c r="L21" s="11">
        <f t="shared" si="6"/>
        <v>0.142515</v>
      </c>
      <c r="M21" s="11">
        <f t="shared" si="7"/>
        <v>4.7484999999999944E-2</v>
      </c>
      <c r="N21" s="12">
        <f t="shared" si="3"/>
        <v>5810.7394499999928</v>
      </c>
      <c r="P21" s="7">
        <v>2.1800000000000002</v>
      </c>
      <c r="Q21" s="8">
        <v>2.19</v>
      </c>
      <c r="R21" s="8">
        <v>2.38</v>
      </c>
      <c r="U21" s="9"/>
      <c r="V21" s="10"/>
    </row>
    <row r="22" spans="1:22" x14ac:dyDescent="0.2">
      <c r="A22">
        <v>12</v>
      </c>
      <c r="B22" s="3">
        <v>255598</v>
      </c>
      <c r="C22" s="3">
        <v>0</v>
      </c>
      <c r="D22" s="3">
        <v>0</v>
      </c>
      <c r="E22" s="3"/>
      <c r="F22" s="11">
        <f t="shared" si="0"/>
        <v>0.19999999999999973</v>
      </c>
      <c r="G22" s="11">
        <f t="shared" si="1"/>
        <v>0.12453</v>
      </c>
      <c r="H22" s="11">
        <f t="shared" si="4"/>
        <v>7.5469999999999732E-2</v>
      </c>
      <c r="I22" s="12">
        <f t="shared" si="2"/>
        <v>19289.981059999933</v>
      </c>
      <c r="K22" s="11">
        <f t="shared" si="5"/>
        <v>0.18999999999999995</v>
      </c>
      <c r="L22" s="11">
        <f t="shared" si="6"/>
        <v>0.142515</v>
      </c>
      <c r="M22" s="11">
        <f t="shared" si="7"/>
        <v>4.7484999999999944E-2</v>
      </c>
      <c r="N22" s="12">
        <f t="shared" si="3"/>
        <v>0</v>
      </c>
      <c r="P22" s="7">
        <v>2.1800000000000002</v>
      </c>
      <c r="Q22" s="8">
        <v>2.19</v>
      </c>
      <c r="R22" s="8">
        <v>2.38</v>
      </c>
      <c r="U22" s="9"/>
      <c r="V22" s="10"/>
    </row>
    <row r="23" spans="1:22" x14ac:dyDescent="0.2">
      <c r="A23">
        <v>13</v>
      </c>
      <c r="B23" s="3">
        <v>210757</v>
      </c>
      <c r="C23" s="3">
        <v>7298</v>
      </c>
      <c r="D23" s="3">
        <v>0</v>
      </c>
      <c r="E23" s="3"/>
      <c r="F23" s="11">
        <f t="shared" si="0"/>
        <v>0.19999999999999973</v>
      </c>
      <c r="G23" s="11">
        <f t="shared" si="1"/>
        <v>0.12453</v>
      </c>
      <c r="H23" s="11">
        <f t="shared" si="4"/>
        <v>7.5469999999999732E-2</v>
      </c>
      <c r="I23" s="12">
        <f t="shared" si="2"/>
        <v>15905.830789999944</v>
      </c>
      <c r="K23" s="11">
        <f t="shared" si="5"/>
        <v>0.18999999999999995</v>
      </c>
      <c r="L23" s="11">
        <f t="shared" si="6"/>
        <v>0.142515</v>
      </c>
      <c r="M23" s="11">
        <f t="shared" si="7"/>
        <v>4.7484999999999944E-2</v>
      </c>
      <c r="N23" s="12">
        <f t="shared" si="3"/>
        <v>346.54552999999959</v>
      </c>
      <c r="P23" s="7">
        <v>2.1800000000000002</v>
      </c>
      <c r="Q23" s="8">
        <v>2.19</v>
      </c>
      <c r="R23" s="8">
        <v>2.38</v>
      </c>
      <c r="U23" s="9"/>
      <c r="V23" s="10"/>
    </row>
    <row r="24" spans="1:22" x14ac:dyDescent="0.2">
      <c r="A24">
        <v>14</v>
      </c>
      <c r="B24" s="3">
        <v>240233</v>
      </c>
      <c r="C24" s="3">
        <v>21273</v>
      </c>
      <c r="D24" s="3">
        <v>0</v>
      </c>
      <c r="E24" s="3"/>
      <c r="F24" s="11">
        <f t="shared" si="0"/>
        <v>0.19999999999999973</v>
      </c>
      <c r="G24" s="11">
        <f t="shared" si="1"/>
        <v>0.12453</v>
      </c>
      <c r="H24" s="11">
        <f t="shared" si="4"/>
        <v>7.5469999999999732E-2</v>
      </c>
      <c r="I24" s="12">
        <f t="shared" si="2"/>
        <v>18130.384509999934</v>
      </c>
      <c r="K24" s="11">
        <f t="shared" si="5"/>
        <v>0.18999999999999995</v>
      </c>
      <c r="L24" s="11">
        <f t="shared" si="6"/>
        <v>0.142515</v>
      </c>
      <c r="M24" s="11">
        <f t="shared" si="7"/>
        <v>4.7484999999999944E-2</v>
      </c>
      <c r="N24" s="12">
        <f t="shared" si="3"/>
        <v>1010.1484049999988</v>
      </c>
      <c r="P24" s="7">
        <v>2.1800000000000002</v>
      </c>
      <c r="Q24" s="8">
        <v>2.19</v>
      </c>
      <c r="R24" s="8">
        <v>2.38</v>
      </c>
      <c r="U24" s="9"/>
      <c r="V24" s="10"/>
    </row>
    <row r="25" spans="1:22" x14ac:dyDescent="0.2">
      <c r="A25">
        <v>15</v>
      </c>
      <c r="B25" s="3">
        <v>230131</v>
      </c>
      <c r="C25" s="3">
        <v>9705</v>
      </c>
      <c r="D25" s="4">
        <v>0</v>
      </c>
      <c r="E25" s="4"/>
      <c r="F25" s="11">
        <f t="shared" si="0"/>
        <v>0.19999999999999973</v>
      </c>
      <c r="G25" s="11">
        <f t="shared" si="1"/>
        <v>0.12453</v>
      </c>
      <c r="H25" s="11">
        <f t="shared" si="4"/>
        <v>7.5469999999999732E-2</v>
      </c>
      <c r="I25" s="12">
        <f t="shared" si="2"/>
        <v>17367.986569999939</v>
      </c>
      <c r="K25" s="11">
        <f t="shared" si="5"/>
        <v>0.18999999999999995</v>
      </c>
      <c r="L25" s="11">
        <f t="shared" si="6"/>
        <v>0.142515</v>
      </c>
      <c r="M25" s="11">
        <f t="shared" si="7"/>
        <v>4.7484999999999944E-2</v>
      </c>
      <c r="N25" s="12">
        <f t="shared" si="3"/>
        <v>460.84192499999943</v>
      </c>
      <c r="P25" s="7">
        <v>2.1800000000000002</v>
      </c>
      <c r="Q25" s="8">
        <v>2.19</v>
      </c>
      <c r="R25" s="8">
        <v>2.38</v>
      </c>
      <c r="U25" s="9"/>
      <c r="V25" s="10"/>
    </row>
    <row r="26" spans="1:22" x14ac:dyDescent="0.2">
      <c r="A26">
        <v>16</v>
      </c>
      <c r="B26" s="3">
        <v>224685</v>
      </c>
      <c r="C26" s="3">
        <v>9705</v>
      </c>
      <c r="D26" s="3">
        <v>0</v>
      </c>
      <c r="E26" s="3"/>
      <c r="F26" s="11">
        <f t="shared" si="0"/>
        <v>0.19999999999999973</v>
      </c>
      <c r="G26" s="11">
        <f t="shared" si="1"/>
        <v>0.12453</v>
      </c>
      <c r="H26" s="11">
        <f t="shared" si="4"/>
        <v>7.5469999999999732E-2</v>
      </c>
      <c r="I26" s="12">
        <f t="shared" si="2"/>
        <v>16956.976949999938</v>
      </c>
      <c r="K26" s="11">
        <f t="shared" si="5"/>
        <v>0.18999999999999995</v>
      </c>
      <c r="L26" s="11">
        <f t="shared" si="6"/>
        <v>0.142515</v>
      </c>
      <c r="M26" s="11">
        <f t="shared" si="7"/>
        <v>4.7484999999999944E-2</v>
      </c>
      <c r="N26" s="12">
        <f t="shared" si="3"/>
        <v>460.84192499999943</v>
      </c>
      <c r="P26" s="7">
        <v>2.1800000000000002</v>
      </c>
      <c r="Q26" s="8">
        <v>2.19</v>
      </c>
      <c r="R26" s="8">
        <v>2.38</v>
      </c>
      <c r="U26" s="9"/>
      <c r="V26" s="10"/>
    </row>
    <row r="27" spans="1:22" x14ac:dyDescent="0.2">
      <c r="A27">
        <v>17</v>
      </c>
      <c r="B27" s="3">
        <v>210093</v>
      </c>
      <c r="C27" s="3">
        <v>9705</v>
      </c>
      <c r="D27" s="3">
        <v>0</v>
      </c>
      <c r="E27" s="3"/>
      <c r="F27" s="11">
        <f t="shared" si="0"/>
        <v>0.19999999999999973</v>
      </c>
      <c r="G27" s="11">
        <f t="shared" si="1"/>
        <v>0.12453</v>
      </c>
      <c r="H27" s="11">
        <f t="shared" si="4"/>
        <v>7.5469999999999732E-2</v>
      </c>
      <c r="I27" s="12">
        <f t="shared" si="2"/>
        <v>15855.718709999943</v>
      </c>
      <c r="K27" s="11">
        <f t="shared" si="5"/>
        <v>0.18999999999999995</v>
      </c>
      <c r="L27" s="11">
        <f t="shared" si="6"/>
        <v>0.142515</v>
      </c>
      <c r="M27" s="11">
        <f t="shared" si="7"/>
        <v>4.7484999999999944E-2</v>
      </c>
      <c r="N27" s="12">
        <f t="shared" si="3"/>
        <v>460.84192499999943</v>
      </c>
      <c r="P27" s="7">
        <v>2.1800000000000002</v>
      </c>
      <c r="Q27" s="8">
        <v>2.19</v>
      </c>
      <c r="R27" s="8">
        <v>2.38</v>
      </c>
      <c r="U27" s="9"/>
      <c r="V27" s="10"/>
    </row>
    <row r="28" spans="1:22" x14ac:dyDescent="0.2">
      <c r="A28">
        <v>18</v>
      </c>
      <c r="B28" s="3">
        <v>218989</v>
      </c>
      <c r="C28" s="3">
        <v>4948</v>
      </c>
      <c r="D28" s="3">
        <v>0</v>
      </c>
      <c r="E28" s="3"/>
      <c r="F28" s="11">
        <f t="shared" si="0"/>
        <v>0.19999999999999973</v>
      </c>
      <c r="G28" s="11">
        <f t="shared" si="1"/>
        <v>0.12453</v>
      </c>
      <c r="H28" s="11">
        <f t="shared" si="4"/>
        <v>7.5469999999999732E-2</v>
      </c>
      <c r="I28" s="12">
        <f t="shared" si="2"/>
        <v>16527.099829999941</v>
      </c>
      <c r="K28" s="11">
        <f t="shared" si="5"/>
        <v>0.18999999999999995</v>
      </c>
      <c r="L28" s="11">
        <f t="shared" si="6"/>
        <v>0.142515</v>
      </c>
      <c r="M28" s="11">
        <f t="shared" si="7"/>
        <v>4.7484999999999944E-2</v>
      </c>
      <c r="N28" s="12">
        <f t="shared" si="3"/>
        <v>234.95577999999972</v>
      </c>
      <c r="P28" s="7">
        <v>2.1800000000000002</v>
      </c>
      <c r="Q28" s="8">
        <v>2.19</v>
      </c>
      <c r="R28" s="8">
        <v>2.38</v>
      </c>
      <c r="U28" s="9"/>
      <c r="V28" s="10"/>
    </row>
    <row r="29" spans="1:22" x14ac:dyDescent="0.2">
      <c r="A29">
        <v>19</v>
      </c>
      <c r="B29" s="5">
        <v>259713</v>
      </c>
      <c r="C29" s="5">
        <v>0</v>
      </c>
      <c r="D29" s="5">
        <v>0</v>
      </c>
      <c r="E29" s="5"/>
      <c r="F29" s="11">
        <f t="shared" si="0"/>
        <v>0.19999999999999973</v>
      </c>
      <c r="G29" s="11">
        <f t="shared" si="1"/>
        <v>0.12453</v>
      </c>
      <c r="H29" s="11">
        <f t="shared" si="4"/>
        <v>7.5469999999999732E-2</v>
      </c>
      <c r="I29" s="12">
        <f t="shared" si="2"/>
        <v>19600.540109999929</v>
      </c>
      <c r="K29" s="11">
        <f t="shared" si="5"/>
        <v>0.18999999999999995</v>
      </c>
      <c r="L29" s="11">
        <f t="shared" si="6"/>
        <v>0.142515</v>
      </c>
      <c r="M29" s="11">
        <f t="shared" si="7"/>
        <v>4.7484999999999944E-2</v>
      </c>
      <c r="N29" s="12">
        <f t="shared" si="3"/>
        <v>0</v>
      </c>
      <c r="P29" s="7">
        <v>2.1800000000000002</v>
      </c>
      <c r="Q29" s="8">
        <v>2.19</v>
      </c>
      <c r="R29" s="8">
        <v>2.38</v>
      </c>
      <c r="U29" s="9"/>
      <c r="V29" s="10"/>
    </row>
    <row r="30" spans="1:22" x14ac:dyDescent="0.2">
      <c r="A30">
        <v>20</v>
      </c>
      <c r="B30" s="5">
        <v>251679</v>
      </c>
      <c r="C30" s="5">
        <v>0</v>
      </c>
      <c r="D30" s="5">
        <v>0</v>
      </c>
      <c r="E30" s="5"/>
      <c r="F30" s="11">
        <f t="shared" si="0"/>
        <v>0.19999999999999973</v>
      </c>
      <c r="G30" s="11">
        <f t="shared" si="1"/>
        <v>0.12453</v>
      </c>
      <c r="H30" s="11">
        <f t="shared" si="4"/>
        <v>7.5469999999999732E-2</v>
      </c>
      <c r="I30" s="12">
        <f t="shared" si="2"/>
        <v>18994.214129999931</v>
      </c>
      <c r="K30" s="11">
        <f t="shared" si="5"/>
        <v>0.18999999999999995</v>
      </c>
      <c r="L30" s="11">
        <f t="shared" si="6"/>
        <v>0.142515</v>
      </c>
      <c r="M30" s="11">
        <f t="shared" si="7"/>
        <v>4.7484999999999944E-2</v>
      </c>
      <c r="N30" s="12">
        <f t="shared" si="3"/>
        <v>0</v>
      </c>
      <c r="P30" s="7">
        <v>2.1800000000000002</v>
      </c>
      <c r="Q30" s="8">
        <v>2.19</v>
      </c>
      <c r="R30" s="8">
        <v>2.38</v>
      </c>
      <c r="U30" s="9"/>
      <c r="V30" s="10"/>
    </row>
    <row r="31" spans="1:22" x14ac:dyDescent="0.2">
      <c r="A31">
        <v>21</v>
      </c>
      <c r="B31" s="3">
        <v>274186</v>
      </c>
      <c r="C31" s="3">
        <v>0</v>
      </c>
      <c r="D31" s="3">
        <v>0</v>
      </c>
      <c r="E31" s="3"/>
      <c r="F31" s="11">
        <f t="shared" si="0"/>
        <v>0.19999999999999973</v>
      </c>
      <c r="G31" s="11">
        <f t="shared" si="1"/>
        <v>0.12453</v>
      </c>
      <c r="H31" s="11">
        <f t="shared" si="4"/>
        <v>7.5469999999999732E-2</v>
      </c>
      <c r="I31" s="12">
        <f t="shared" si="2"/>
        <v>20692.817419999927</v>
      </c>
      <c r="K31" s="11">
        <f t="shared" si="5"/>
        <v>0.18999999999999995</v>
      </c>
      <c r="L31" s="11">
        <f t="shared" si="6"/>
        <v>0.142515</v>
      </c>
      <c r="M31" s="11">
        <f t="shared" si="7"/>
        <v>4.7484999999999944E-2</v>
      </c>
      <c r="N31" s="12">
        <f t="shared" si="3"/>
        <v>0</v>
      </c>
      <c r="P31" s="7">
        <v>2.1800000000000002</v>
      </c>
      <c r="Q31" s="8">
        <v>2.19</v>
      </c>
      <c r="R31" s="8">
        <v>2.38</v>
      </c>
      <c r="U31" s="9"/>
      <c r="V31" s="10"/>
    </row>
    <row r="32" spans="1:22" x14ac:dyDescent="0.2">
      <c r="A32">
        <v>22</v>
      </c>
      <c r="B32" s="3">
        <v>214124</v>
      </c>
      <c r="C32" s="3">
        <v>0</v>
      </c>
      <c r="D32" s="3">
        <v>0</v>
      </c>
      <c r="E32" s="3"/>
      <c r="F32" s="11">
        <f t="shared" si="0"/>
        <v>0.19999999999999973</v>
      </c>
      <c r="G32" s="11">
        <f t="shared" si="1"/>
        <v>0.12453</v>
      </c>
      <c r="H32" s="11">
        <f t="shared" si="4"/>
        <v>7.5469999999999732E-2</v>
      </c>
      <c r="I32" s="12">
        <f t="shared" si="2"/>
        <v>16159.938279999942</v>
      </c>
      <c r="K32" s="11">
        <f t="shared" si="5"/>
        <v>0.18999999999999995</v>
      </c>
      <c r="L32" s="11">
        <f t="shared" si="6"/>
        <v>0.142515</v>
      </c>
      <c r="M32" s="11">
        <f t="shared" si="7"/>
        <v>4.7484999999999944E-2</v>
      </c>
      <c r="N32" s="12">
        <f t="shared" si="3"/>
        <v>0</v>
      </c>
      <c r="P32" s="7">
        <v>2.1800000000000002</v>
      </c>
      <c r="Q32" s="8">
        <v>2.19</v>
      </c>
      <c r="R32" s="8">
        <v>2.38</v>
      </c>
      <c r="U32" s="9"/>
      <c r="V32" s="10"/>
    </row>
    <row r="33" spans="1:22" x14ac:dyDescent="0.2">
      <c r="A33">
        <v>23</v>
      </c>
      <c r="B33" s="3">
        <v>213729</v>
      </c>
      <c r="C33" s="3">
        <v>0</v>
      </c>
      <c r="D33" s="3">
        <v>0</v>
      </c>
      <c r="E33" s="3"/>
      <c r="F33" s="11">
        <f t="shared" si="0"/>
        <v>0.19999999999999973</v>
      </c>
      <c r="G33" s="11">
        <f t="shared" si="1"/>
        <v>0.12453</v>
      </c>
      <c r="H33" s="11">
        <f t="shared" si="4"/>
        <v>7.5469999999999732E-2</v>
      </c>
      <c r="I33" s="12">
        <f t="shared" si="2"/>
        <v>16130.127629999943</v>
      </c>
      <c r="K33" s="11">
        <f t="shared" si="5"/>
        <v>0.18999999999999995</v>
      </c>
      <c r="L33" s="11">
        <f t="shared" si="6"/>
        <v>0.142515</v>
      </c>
      <c r="M33" s="11">
        <f t="shared" si="7"/>
        <v>4.7484999999999944E-2</v>
      </c>
      <c r="N33" s="12">
        <f t="shared" si="3"/>
        <v>0</v>
      </c>
      <c r="P33" s="7">
        <v>2.1800000000000002</v>
      </c>
      <c r="Q33" s="8">
        <v>2.19</v>
      </c>
      <c r="R33" s="8">
        <v>2.38</v>
      </c>
      <c r="U33" s="9"/>
      <c r="V33" s="10"/>
    </row>
    <row r="34" spans="1:22" x14ac:dyDescent="0.2">
      <c r="A34">
        <v>24</v>
      </c>
      <c r="B34" s="3">
        <v>236684</v>
      </c>
      <c r="C34" s="3">
        <v>0</v>
      </c>
      <c r="D34" s="3">
        <v>0</v>
      </c>
      <c r="E34" s="3"/>
      <c r="F34" s="11">
        <f t="shared" si="0"/>
        <v>0.19999999999999973</v>
      </c>
      <c r="G34" s="11">
        <f t="shared" si="1"/>
        <v>0.12453</v>
      </c>
      <c r="H34" s="11">
        <f t="shared" si="4"/>
        <v>7.5469999999999732E-2</v>
      </c>
      <c r="I34" s="12">
        <f t="shared" si="2"/>
        <v>17862.541479999938</v>
      </c>
      <c r="K34" s="11">
        <f t="shared" si="5"/>
        <v>0.18999999999999995</v>
      </c>
      <c r="L34" s="11">
        <f t="shared" si="6"/>
        <v>0.142515</v>
      </c>
      <c r="M34" s="11">
        <f t="shared" si="7"/>
        <v>4.7484999999999944E-2</v>
      </c>
      <c r="N34" s="12">
        <f t="shared" si="3"/>
        <v>0</v>
      </c>
      <c r="P34" s="7">
        <v>2.1800000000000002</v>
      </c>
      <c r="Q34" s="8">
        <v>2.19</v>
      </c>
      <c r="R34" s="8">
        <v>2.38</v>
      </c>
      <c r="U34" s="9"/>
      <c r="V34" s="10"/>
    </row>
    <row r="35" spans="1:22" x14ac:dyDescent="0.2">
      <c r="A35">
        <v>25</v>
      </c>
      <c r="B35" s="3">
        <v>264938</v>
      </c>
      <c r="C35" s="3">
        <v>0</v>
      </c>
      <c r="D35" s="3">
        <v>0</v>
      </c>
      <c r="E35" s="3"/>
      <c r="F35" s="11">
        <f t="shared" si="0"/>
        <v>0.19999999999999973</v>
      </c>
      <c r="G35" s="11">
        <f t="shared" si="1"/>
        <v>0.12453</v>
      </c>
      <c r="H35" s="11">
        <f t="shared" si="4"/>
        <v>7.5469999999999732E-2</v>
      </c>
      <c r="I35" s="12">
        <f t="shared" si="2"/>
        <v>19994.87085999993</v>
      </c>
      <c r="K35" s="11">
        <f t="shared" si="5"/>
        <v>0.18999999999999995</v>
      </c>
      <c r="L35" s="11">
        <f t="shared" si="6"/>
        <v>0.142515</v>
      </c>
      <c r="M35" s="11">
        <f t="shared" si="7"/>
        <v>4.7484999999999944E-2</v>
      </c>
      <c r="N35" s="12">
        <f t="shared" si="3"/>
        <v>0</v>
      </c>
      <c r="P35" s="7">
        <v>2.1800000000000002</v>
      </c>
      <c r="Q35" s="8">
        <v>2.19</v>
      </c>
      <c r="R35" s="8">
        <v>2.38</v>
      </c>
      <c r="U35" s="9"/>
      <c r="V35" s="10"/>
    </row>
    <row r="36" spans="1:22" x14ac:dyDescent="0.2">
      <c r="A36">
        <v>26</v>
      </c>
      <c r="B36" s="3">
        <v>196100</v>
      </c>
      <c r="C36" s="3">
        <v>0</v>
      </c>
      <c r="D36" s="3">
        <v>0</v>
      </c>
      <c r="E36" s="3"/>
      <c r="F36" s="11">
        <f t="shared" si="0"/>
        <v>0.19999999999999973</v>
      </c>
      <c r="G36" s="11">
        <f t="shared" si="1"/>
        <v>0.12453</v>
      </c>
      <c r="H36" s="11">
        <f t="shared" si="4"/>
        <v>7.5469999999999732E-2</v>
      </c>
      <c r="I36" s="12">
        <f t="shared" si="2"/>
        <v>14799.666999999947</v>
      </c>
      <c r="K36" s="11">
        <f t="shared" si="5"/>
        <v>0.18999999999999995</v>
      </c>
      <c r="L36" s="11">
        <f t="shared" si="6"/>
        <v>0.142515</v>
      </c>
      <c r="M36" s="11">
        <f t="shared" si="7"/>
        <v>4.7484999999999944E-2</v>
      </c>
      <c r="N36" s="12">
        <f t="shared" si="3"/>
        <v>0</v>
      </c>
      <c r="P36" s="7">
        <v>2.1800000000000002</v>
      </c>
      <c r="Q36" s="8">
        <v>2.19</v>
      </c>
      <c r="R36" s="8">
        <v>2.38</v>
      </c>
      <c r="U36" s="9"/>
      <c r="V36" s="10"/>
    </row>
    <row r="37" spans="1:22" x14ac:dyDescent="0.2">
      <c r="A37">
        <v>27</v>
      </c>
      <c r="B37" s="3">
        <v>182937</v>
      </c>
      <c r="C37" s="3">
        <v>0</v>
      </c>
      <c r="D37" s="3">
        <v>0</v>
      </c>
      <c r="E37" s="3"/>
      <c r="F37" s="11">
        <f t="shared" si="0"/>
        <v>0.19999999999999973</v>
      </c>
      <c r="G37" s="11">
        <f t="shared" si="1"/>
        <v>0.12453</v>
      </c>
      <c r="H37" s="11">
        <f t="shared" si="4"/>
        <v>7.5469999999999732E-2</v>
      </c>
      <c r="I37" s="12">
        <f t="shared" si="2"/>
        <v>13806.255389999951</v>
      </c>
      <c r="K37" s="11">
        <f t="shared" si="5"/>
        <v>0.18999999999999995</v>
      </c>
      <c r="L37" s="11">
        <f t="shared" si="6"/>
        <v>0.142515</v>
      </c>
      <c r="M37" s="11">
        <f t="shared" si="7"/>
        <v>4.7484999999999944E-2</v>
      </c>
      <c r="N37" s="12">
        <f t="shared" si="3"/>
        <v>0</v>
      </c>
      <c r="P37" s="7">
        <v>2.1800000000000002</v>
      </c>
      <c r="Q37" s="8">
        <v>2.19</v>
      </c>
      <c r="R37" s="8">
        <v>2.38</v>
      </c>
      <c r="U37" s="9"/>
      <c r="V37" s="10"/>
    </row>
    <row r="38" spans="1:22" x14ac:dyDescent="0.2">
      <c r="A38">
        <v>28</v>
      </c>
      <c r="B38" s="3">
        <v>144157</v>
      </c>
      <c r="C38" s="3">
        <v>0</v>
      </c>
      <c r="D38" s="3">
        <v>0</v>
      </c>
      <c r="E38" s="3"/>
      <c r="F38" s="11">
        <f t="shared" si="0"/>
        <v>0.19999999999999973</v>
      </c>
      <c r="G38" s="11">
        <f t="shared" si="1"/>
        <v>0.12453</v>
      </c>
      <c r="H38" s="11">
        <f t="shared" si="4"/>
        <v>7.5469999999999732E-2</v>
      </c>
      <c r="I38" s="12">
        <f t="shared" si="2"/>
        <v>10879.528789999962</v>
      </c>
      <c r="K38" s="11">
        <f t="shared" si="5"/>
        <v>0.18999999999999995</v>
      </c>
      <c r="L38" s="11">
        <f t="shared" si="6"/>
        <v>0.142515</v>
      </c>
      <c r="M38" s="11">
        <f t="shared" si="7"/>
        <v>4.7484999999999944E-2</v>
      </c>
      <c r="N38" s="12">
        <f t="shared" si="3"/>
        <v>0</v>
      </c>
      <c r="P38" s="7">
        <v>2.1800000000000002</v>
      </c>
      <c r="Q38" s="8">
        <v>2.19</v>
      </c>
      <c r="R38" s="8">
        <v>2.38</v>
      </c>
      <c r="U38" s="9"/>
      <c r="V38" s="10"/>
    </row>
    <row r="39" spans="1:22" x14ac:dyDescent="0.2">
      <c r="A39">
        <v>29</v>
      </c>
      <c r="B39" s="3">
        <v>95069</v>
      </c>
      <c r="C39" s="3">
        <v>0</v>
      </c>
      <c r="D39" s="3">
        <v>0</v>
      </c>
      <c r="E39" s="3"/>
      <c r="F39" s="11">
        <f t="shared" si="0"/>
        <v>0.19999999999999973</v>
      </c>
      <c r="G39" s="11">
        <f t="shared" si="1"/>
        <v>0.12453</v>
      </c>
      <c r="H39" s="11">
        <f t="shared" si="4"/>
        <v>7.5469999999999732E-2</v>
      </c>
      <c r="I39" s="12">
        <f t="shared" si="2"/>
        <v>7174.8574299999746</v>
      </c>
      <c r="K39" s="11">
        <f t="shared" si="5"/>
        <v>0.18999999999999995</v>
      </c>
      <c r="L39" s="11">
        <f t="shared" si="6"/>
        <v>0.142515</v>
      </c>
      <c r="M39" s="11">
        <f t="shared" si="7"/>
        <v>4.7484999999999944E-2</v>
      </c>
      <c r="N39" s="12">
        <f t="shared" si="3"/>
        <v>0</v>
      </c>
      <c r="P39" s="7">
        <v>2.1800000000000002</v>
      </c>
      <c r="Q39" s="8">
        <v>2.19</v>
      </c>
      <c r="R39" s="8">
        <v>2.38</v>
      </c>
      <c r="U39" s="9"/>
      <c r="V39" s="10"/>
    </row>
    <row r="40" spans="1:22" x14ac:dyDescent="0.2">
      <c r="A40">
        <v>30</v>
      </c>
      <c r="B40" s="3">
        <v>87050</v>
      </c>
      <c r="C40" s="3">
        <v>0</v>
      </c>
      <c r="D40" s="3">
        <v>0</v>
      </c>
      <c r="E40" s="3"/>
      <c r="F40" s="11">
        <f t="shared" si="0"/>
        <v>0.19999999999999973</v>
      </c>
      <c r="G40" s="11">
        <f t="shared" si="1"/>
        <v>0.12453</v>
      </c>
      <c r="H40" s="11">
        <f t="shared" si="4"/>
        <v>7.5469999999999732E-2</v>
      </c>
      <c r="I40" s="12">
        <f t="shared" si="2"/>
        <v>6569.6634999999769</v>
      </c>
      <c r="K40" s="11">
        <f t="shared" si="5"/>
        <v>0.18999999999999995</v>
      </c>
      <c r="L40" s="11">
        <f t="shared" si="6"/>
        <v>0.142515</v>
      </c>
      <c r="M40" s="11">
        <f t="shared" si="7"/>
        <v>4.7484999999999944E-2</v>
      </c>
      <c r="N40" s="12">
        <f t="shared" si="3"/>
        <v>0</v>
      </c>
      <c r="P40" s="7">
        <v>2.1800000000000002</v>
      </c>
      <c r="Q40" s="8">
        <v>2.19</v>
      </c>
      <c r="R40" s="8">
        <v>2.38</v>
      </c>
      <c r="U40" s="9"/>
      <c r="V40" s="10"/>
    </row>
    <row r="41" spans="1:22" x14ac:dyDescent="0.2">
      <c r="A41">
        <v>31</v>
      </c>
      <c r="B41" s="3">
        <v>102584</v>
      </c>
      <c r="C41" s="3">
        <v>0</v>
      </c>
      <c r="D41" s="3">
        <v>0</v>
      </c>
      <c r="E41" s="3"/>
      <c r="F41" s="11">
        <f t="shared" si="0"/>
        <v>0.19999999999999973</v>
      </c>
      <c r="G41" s="11">
        <f t="shared" si="1"/>
        <v>0.12453</v>
      </c>
      <c r="H41" s="11">
        <f t="shared" si="4"/>
        <v>7.5469999999999732E-2</v>
      </c>
      <c r="I41" s="12">
        <f t="shared" si="2"/>
        <v>7742.0144799999725</v>
      </c>
      <c r="K41" s="11">
        <f t="shared" si="5"/>
        <v>0.18999999999999995</v>
      </c>
      <c r="L41" s="11">
        <f t="shared" si="6"/>
        <v>0.142515</v>
      </c>
      <c r="M41" s="11">
        <f t="shared" si="7"/>
        <v>4.7484999999999944E-2</v>
      </c>
      <c r="N41" s="12">
        <f t="shared" si="3"/>
        <v>0</v>
      </c>
      <c r="P41" s="7">
        <v>2.1800000000000002</v>
      </c>
      <c r="Q41" s="8">
        <v>2.19</v>
      </c>
      <c r="R41" s="8">
        <v>2.38</v>
      </c>
      <c r="U41" s="9"/>
      <c r="V41" s="10"/>
    </row>
    <row r="42" spans="1:22" x14ac:dyDescent="0.2">
      <c r="B42" s="3"/>
      <c r="C42" s="3"/>
      <c r="D42" s="3"/>
      <c r="E42" s="3"/>
      <c r="F42" s="11"/>
      <c r="G42" s="11"/>
      <c r="H42" s="11"/>
      <c r="I42" s="12"/>
      <c r="K42" s="11"/>
      <c r="L42" s="11"/>
      <c r="M42" s="11"/>
      <c r="N42" s="12"/>
      <c r="P42" s="7"/>
      <c r="Q42" s="8"/>
      <c r="R42" s="8"/>
      <c r="U42" s="9"/>
      <c r="V42" s="10"/>
    </row>
    <row r="43" spans="1:22" x14ac:dyDescent="0.2">
      <c r="B43" s="6">
        <f>SUM(B11:B41)</f>
        <v>6757848</v>
      </c>
      <c r="C43" s="6">
        <f>SUM(C11:C41)</f>
        <v>712791</v>
      </c>
      <c r="D43" s="6">
        <f>SUM(D11:D41)</f>
        <v>0</v>
      </c>
      <c r="E43" s="6"/>
      <c r="F43" s="11"/>
      <c r="G43" s="11"/>
      <c r="H43" s="6"/>
      <c r="I43" s="6">
        <f>SUM(I11:I41)</f>
        <v>510014.78855999815</v>
      </c>
      <c r="K43" s="11"/>
      <c r="L43" s="11"/>
      <c r="M43" s="6"/>
      <c r="N43" s="6">
        <f>SUM(N11:N41)</f>
        <v>33846.880634999958</v>
      </c>
    </row>
  </sheetData>
  <mergeCells count="4">
    <mergeCell ref="B8:D8"/>
    <mergeCell ref="F8:I8"/>
    <mergeCell ref="K8:N8"/>
    <mergeCell ref="P8:R8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2"/>
  <sheetViews>
    <sheetView workbookViewId="0">
      <selection activeCell="L8" sqref="L8"/>
    </sheetView>
  </sheetViews>
  <sheetFormatPr defaultRowHeight="12.75" x14ac:dyDescent="0.2"/>
  <cols>
    <col min="9" max="9" width="13.85546875" bestFit="1" customWidth="1"/>
    <col min="10" max="10" width="14.42578125" customWidth="1"/>
    <col min="12" max="12" width="12.85546875" bestFit="1" customWidth="1"/>
  </cols>
  <sheetData>
    <row r="3" spans="2:12" x14ac:dyDescent="0.2">
      <c r="C3" t="s">
        <v>28</v>
      </c>
      <c r="D3" t="s">
        <v>28</v>
      </c>
      <c r="F3" t="s">
        <v>29</v>
      </c>
      <c r="I3" t="s">
        <v>30</v>
      </c>
      <c r="J3" t="s">
        <v>30</v>
      </c>
    </row>
    <row r="4" spans="2:12" x14ac:dyDescent="0.2">
      <c r="C4" t="s">
        <v>31</v>
      </c>
      <c r="D4" t="s">
        <v>32</v>
      </c>
      <c r="F4">
        <v>467513</v>
      </c>
      <c r="G4">
        <v>786576</v>
      </c>
      <c r="H4" t="s">
        <v>33</v>
      </c>
      <c r="I4" t="s">
        <v>34</v>
      </c>
      <c r="J4" t="s">
        <v>35</v>
      </c>
      <c r="K4" t="s">
        <v>47</v>
      </c>
    </row>
    <row r="5" spans="2:12" x14ac:dyDescent="0.2">
      <c r="C5" t="s">
        <v>36</v>
      </c>
      <c r="D5" t="s">
        <v>36</v>
      </c>
      <c r="F5" t="s">
        <v>34</v>
      </c>
      <c r="G5" t="s">
        <v>37</v>
      </c>
      <c r="I5" t="s">
        <v>38</v>
      </c>
      <c r="J5" t="s">
        <v>38</v>
      </c>
    </row>
    <row r="6" spans="2:12" x14ac:dyDescent="0.2">
      <c r="B6">
        <v>36526</v>
      </c>
      <c r="C6">
        <v>0.19500000000000001</v>
      </c>
      <c r="D6">
        <v>0.21</v>
      </c>
      <c r="F6">
        <v>4.2891000000000012E-2</v>
      </c>
      <c r="G6">
        <v>7.6018500000000017E-2</v>
      </c>
      <c r="I6" s="13">
        <v>621615.10257300013</v>
      </c>
      <c r="J6" s="13">
        <v>1853624.1573360006</v>
      </c>
      <c r="K6">
        <v>0.95</v>
      </c>
      <c r="L6" s="16">
        <f>J6*K6</f>
        <v>1760942.9494692006</v>
      </c>
    </row>
    <row r="7" spans="2:12" x14ac:dyDescent="0.2">
      <c r="B7">
        <v>36557</v>
      </c>
      <c r="C7">
        <v>0.19</v>
      </c>
      <c r="D7">
        <v>0.22</v>
      </c>
      <c r="F7">
        <v>3.7842499999999987E-2</v>
      </c>
      <c r="G7">
        <v>8.6697499999999955E-2</v>
      </c>
      <c r="I7" s="13">
        <v>513063.96037249983</v>
      </c>
      <c r="J7" s="13">
        <v>1977631.0100399987</v>
      </c>
    </row>
    <row r="8" spans="2:12" x14ac:dyDescent="0.2">
      <c r="B8">
        <v>36586</v>
      </c>
      <c r="C8">
        <v>0.18</v>
      </c>
      <c r="D8">
        <v>0.22</v>
      </c>
      <c r="F8">
        <v>3.0170499999999961E-2</v>
      </c>
      <c r="G8">
        <v>8.9510499999999951E-2</v>
      </c>
      <c r="I8" s="13">
        <v>437258.12996149942</v>
      </c>
      <c r="J8" s="13">
        <v>2182611.1424879986</v>
      </c>
    </row>
    <row r="9" spans="2:12" x14ac:dyDescent="0.2">
      <c r="B9">
        <v>36617</v>
      </c>
      <c r="C9">
        <v>0.1075</v>
      </c>
      <c r="D9">
        <v>0.23950000000000002</v>
      </c>
      <c r="F9">
        <v>-4.0632000000000015E-2</v>
      </c>
      <c r="G9">
        <v>0.11517000000000001</v>
      </c>
      <c r="I9" s="13">
        <v>0</v>
      </c>
      <c r="J9" s="13">
        <v>2717698.7376000001</v>
      </c>
    </row>
    <row r="10" spans="2:12" x14ac:dyDescent="0.2">
      <c r="B10">
        <v>36647</v>
      </c>
      <c r="C10">
        <v>0.1075</v>
      </c>
      <c r="D10">
        <v>0.23950000000000002</v>
      </c>
      <c r="F10">
        <v>-4.0389500000000009E-2</v>
      </c>
      <c r="G10">
        <v>0.1154125</v>
      </c>
      <c r="I10" s="13">
        <v>0</v>
      </c>
      <c r="J10" s="13">
        <v>2814201.7806000002</v>
      </c>
    </row>
    <row r="11" spans="2:12" x14ac:dyDescent="0.2">
      <c r="B11">
        <v>36678</v>
      </c>
      <c r="C11">
        <v>0.1075</v>
      </c>
      <c r="D11">
        <v>0.23950000000000002</v>
      </c>
      <c r="F11">
        <v>-4.0729000000000001E-2</v>
      </c>
      <c r="G11">
        <v>0.11507300000000001</v>
      </c>
      <c r="I11" s="13">
        <v>0</v>
      </c>
      <c r="J11" s="13">
        <v>2715409.8014400001</v>
      </c>
    </row>
    <row r="12" spans="2:12" x14ac:dyDescent="0.2">
      <c r="B12">
        <v>36708</v>
      </c>
      <c r="C12">
        <v>0.24249999999999999</v>
      </c>
      <c r="D12">
        <v>0.34449999999999997</v>
      </c>
      <c r="F12">
        <v>9.3591999999999967E-2</v>
      </c>
      <c r="G12">
        <v>0.21793899999999997</v>
      </c>
      <c r="I12" s="13">
        <v>1356419.7775759995</v>
      </c>
      <c r="J12" s="13">
        <v>5314193.1927839993</v>
      </c>
    </row>
    <row r="13" spans="2:12" x14ac:dyDescent="0.2">
      <c r="B13">
        <v>36739</v>
      </c>
      <c r="C13">
        <v>0.24249999999999999</v>
      </c>
      <c r="D13">
        <v>0.34449999999999997</v>
      </c>
      <c r="F13">
        <v>9.2912999999999954E-2</v>
      </c>
      <c r="G13">
        <v>0.21725999999999995</v>
      </c>
      <c r="I13" s="13">
        <v>1346579.0964389993</v>
      </c>
      <c r="J13" s="13">
        <v>5297636.5545599982</v>
      </c>
    </row>
    <row r="14" spans="2:12" x14ac:dyDescent="0.2">
      <c r="B14">
        <v>36770</v>
      </c>
      <c r="C14">
        <v>0.24249999999999999</v>
      </c>
      <c r="D14">
        <v>0.34449999999999997</v>
      </c>
      <c r="F14">
        <v>9.1797499999999976E-2</v>
      </c>
      <c r="G14">
        <v>0.21614449999999996</v>
      </c>
      <c r="I14" s="13">
        <v>1287495.7385249997</v>
      </c>
      <c r="J14" s="13">
        <v>5100422.2869599992</v>
      </c>
    </row>
    <row r="15" spans="2:12" x14ac:dyDescent="0.2">
      <c r="B15">
        <v>36800</v>
      </c>
      <c r="C15">
        <v>0.16250000000000001</v>
      </c>
      <c r="D15">
        <v>0.29449999999999998</v>
      </c>
      <c r="F15">
        <v>1.0681999999999983E-2</v>
      </c>
      <c r="G15">
        <v>0.16648399999999997</v>
      </c>
      <c r="I15" s="13">
        <v>154813.18984599976</v>
      </c>
      <c r="J15" s="13">
        <v>4059521.8823039993</v>
      </c>
    </row>
    <row r="16" spans="2:12" x14ac:dyDescent="0.2">
      <c r="B16">
        <v>36831</v>
      </c>
      <c r="C16">
        <v>0.19700000000000001</v>
      </c>
      <c r="D16">
        <v>0.28000000000000003</v>
      </c>
      <c r="F16">
        <v>4.0574499999999972E-2</v>
      </c>
      <c r="G16">
        <v>0.14499999999999999</v>
      </c>
      <c r="I16" s="13">
        <v>569073.18655499956</v>
      </c>
      <c r="J16" s="13">
        <v>3421605.6</v>
      </c>
    </row>
    <row r="17" spans="2:14" x14ac:dyDescent="0.2">
      <c r="B17">
        <v>36861</v>
      </c>
      <c r="C17">
        <v>0.19700000000000001</v>
      </c>
      <c r="D17">
        <v>0.28000000000000003</v>
      </c>
      <c r="F17">
        <v>3.4172499999999995E-2</v>
      </c>
      <c r="G17">
        <v>0.13859799999999994</v>
      </c>
      <c r="I17" s="13">
        <v>495258.72776749992</v>
      </c>
      <c r="J17" s="13">
        <v>3379553.6738879983</v>
      </c>
    </row>
    <row r="18" spans="2:14" x14ac:dyDescent="0.2">
      <c r="I18" s="13"/>
      <c r="J18" s="13"/>
    </row>
    <row r="19" spans="2:14" x14ac:dyDescent="0.2">
      <c r="D19">
        <v>0.27137499999999998</v>
      </c>
      <c r="I19" s="13">
        <v>6781576.9096154971</v>
      </c>
      <c r="J19" s="13">
        <v>40834109.819999993</v>
      </c>
      <c r="L19" t="s">
        <v>39</v>
      </c>
      <c r="N19">
        <v>47615686.729615487</v>
      </c>
    </row>
    <row r="20" spans="2:14" x14ac:dyDescent="0.2">
      <c r="K20" t="s">
        <v>40</v>
      </c>
    </row>
    <row r="21" spans="2:14" x14ac:dyDescent="0.2">
      <c r="G21" t="s">
        <v>41</v>
      </c>
      <c r="J21" s="13">
        <v>36579195.576755993</v>
      </c>
      <c r="K21">
        <v>0.89580000000000004</v>
      </c>
      <c r="L21" t="s">
        <v>42</v>
      </c>
    </row>
    <row r="22" spans="2:14" x14ac:dyDescent="0.2">
      <c r="G22" t="s">
        <v>43</v>
      </c>
      <c r="H22" t="s">
        <v>44</v>
      </c>
      <c r="I22" t="s">
        <v>45</v>
      </c>
    </row>
    <row r="23" spans="2:14" x14ac:dyDescent="0.2">
      <c r="G23">
        <v>0.9</v>
      </c>
      <c r="H23">
        <v>1</v>
      </c>
      <c r="I23">
        <v>0.95833333333333337</v>
      </c>
      <c r="J23" s="13">
        <v>39132688.577499993</v>
      </c>
    </row>
    <row r="24" spans="2:14" x14ac:dyDescent="0.2">
      <c r="G24">
        <v>0.9</v>
      </c>
      <c r="H24">
        <v>0.9</v>
      </c>
      <c r="I24">
        <v>0.9</v>
      </c>
      <c r="J24" s="13">
        <v>36750698.837999992</v>
      </c>
    </row>
    <row r="25" spans="2:14" x14ac:dyDescent="0.2">
      <c r="G25">
        <v>0.8</v>
      </c>
      <c r="H25">
        <v>1</v>
      </c>
      <c r="I25">
        <v>0.91666666666666663</v>
      </c>
      <c r="J25" s="13">
        <v>37431267.334999993</v>
      </c>
    </row>
    <row r="26" spans="2:14" x14ac:dyDescent="0.2">
      <c r="G26">
        <v>0.8</v>
      </c>
      <c r="H26">
        <v>0.9</v>
      </c>
      <c r="I26">
        <v>0.85833333333333339</v>
      </c>
      <c r="J26" s="13">
        <v>35049277.5955</v>
      </c>
    </row>
    <row r="27" spans="2:14" x14ac:dyDescent="0.2">
      <c r="G27">
        <v>0.7</v>
      </c>
      <c r="H27">
        <v>1</v>
      </c>
      <c r="I27">
        <v>0.875</v>
      </c>
      <c r="J27" s="13">
        <v>35729846.092499994</v>
      </c>
    </row>
    <row r="28" spans="2:14" x14ac:dyDescent="0.2">
      <c r="G28">
        <v>0.7</v>
      </c>
      <c r="H28">
        <v>0.96950000000000003</v>
      </c>
      <c r="I28">
        <v>0.85720833333333335</v>
      </c>
      <c r="J28" s="13">
        <v>35003339.221952498</v>
      </c>
    </row>
    <row r="29" spans="2:14" x14ac:dyDescent="0.2">
      <c r="G29">
        <v>0.7</v>
      </c>
      <c r="H29">
        <v>0.9</v>
      </c>
      <c r="I29">
        <v>0.81666666666666676</v>
      </c>
      <c r="J29" s="13">
        <v>33347856.352999996</v>
      </c>
    </row>
    <row r="30" spans="2:14" x14ac:dyDescent="0.2">
      <c r="G30">
        <v>0.6</v>
      </c>
      <c r="H30">
        <v>1</v>
      </c>
      <c r="I30">
        <v>0.83333333333333337</v>
      </c>
      <c r="J30" s="13">
        <v>34028424.849999994</v>
      </c>
    </row>
    <row r="31" spans="2:14" x14ac:dyDescent="0.2">
      <c r="G31">
        <v>0.6</v>
      </c>
      <c r="H31">
        <v>0.9</v>
      </c>
      <c r="I31">
        <v>0.77500000000000002</v>
      </c>
      <c r="J31" s="13">
        <v>31646435.110499997</v>
      </c>
    </row>
    <row r="32" spans="2:14" x14ac:dyDescent="0.2">
      <c r="G32">
        <v>0.95</v>
      </c>
      <c r="H32">
        <v>0.6</v>
      </c>
      <c r="I32">
        <v>0.74583333333333324</v>
      </c>
      <c r="J32" s="13">
        <v>30455440.240749992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actual x gd</vt:lpstr>
      <vt:lpstr>actual X fom</vt:lpstr>
      <vt:lpstr>original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psulliv</dc:creator>
  <cp:lastModifiedBy>Felienne</cp:lastModifiedBy>
  <cp:lastPrinted>2000-01-31T19:46:54Z</cp:lastPrinted>
  <dcterms:created xsi:type="dcterms:W3CDTF">2000-01-31T15:21:58Z</dcterms:created>
  <dcterms:modified xsi:type="dcterms:W3CDTF">2014-09-04T09:52:36Z</dcterms:modified>
</cp:coreProperties>
</file>