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8325"/>
  </bookViews>
  <sheets>
    <sheet name="version 1" sheetId="1" r:id="rId1"/>
    <sheet name="version 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s="1"/>
  <c r="C8" i="1"/>
  <c r="C10" i="1" s="1"/>
  <c r="F15" i="1"/>
  <c r="G15" i="1"/>
  <c r="H15" i="1"/>
  <c r="D16" i="1"/>
  <c r="D17" i="1" s="1"/>
  <c r="F16" i="1"/>
  <c r="H16" i="1" s="1"/>
  <c r="G16" i="1"/>
  <c r="G17" i="1"/>
  <c r="G18" i="1"/>
  <c r="G19" i="1"/>
  <c r="G20" i="1"/>
  <c r="G21" i="1"/>
  <c r="G22" i="1"/>
  <c r="G23" i="1"/>
  <c r="G24" i="1"/>
  <c r="G25" i="1"/>
  <c r="N26" i="1"/>
  <c r="O26" i="1"/>
  <c r="C3" i="2"/>
  <c r="C4" i="2" s="1"/>
  <c r="C8" i="2"/>
  <c r="C10" i="2" s="1"/>
  <c r="J14" i="2"/>
  <c r="L14" i="2"/>
  <c r="M14" i="2"/>
  <c r="F15" i="2"/>
  <c r="H15" i="2" s="1"/>
  <c r="G15" i="2"/>
  <c r="D16" i="2"/>
  <c r="F16" i="2" s="1"/>
  <c r="H16" i="2" s="1"/>
  <c r="G16" i="2"/>
  <c r="D17" i="2"/>
  <c r="D18" i="2" s="1"/>
  <c r="F17" i="2"/>
  <c r="H17" i="2" s="1"/>
  <c r="G17" i="2"/>
  <c r="G18" i="2"/>
  <c r="G19" i="2"/>
  <c r="G20" i="2"/>
  <c r="G21" i="2"/>
  <c r="G22" i="2"/>
  <c r="G23" i="2"/>
  <c r="G24" i="2"/>
  <c r="G25" i="2"/>
  <c r="N26" i="2"/>
  <c r="O26" i="2"/>
  <c r="F17" i="1" l="1"/>
  <c r="H17" i="1" s="1"/>
  <c r="D18" i="1"/>
  <c r="N16" i="2"/>
  <c r="F18" i="2"/>
  <c r="H18" i="2" s="1"/>
  <c r="D19" i="2"/>
  <c r="N15" i="2"/>
  <c r="C14" i="2"/>
  <c r="N15" i="1"/>
  <c r="C14" i="1"/>
  <c r="N14" i="2" l="1"/>
  <c r="C15" i="2"/>
  <c r="I15" i="2" s="1"/>
  <c r="N14" i="1"/>
  <c r="C15" i="1"/>
  <c r="I14" i="1"/>
  <c r="J14" i="1" s="1"/>
  <c r="D19" i="1"/>
  <c r="F18" i="1"/>
  <c r="H18" i="1" s="1"/>
  <c r="D20" i="2"/>
  <c r="F19" i="2"/>
  <c r="H19" i="2" s="1"/>
  <c r="L14" i="1" l="1"/>
  <c r="M14" i="1"/>
  <c r="K14" i="1"/>
  <c r="I16" i="2"/>
  <c r="J15" i="2"/>
  <c r="I15" i="1"/>
  <c r="J15" i="1" s="1"/>
  <c r="C16" i="1"/>
  <c r="D21" i="2"/>
  <c r="F20" i="2"/>
  <c r="H20" i="2" s="1"/>
  <c r="F19" i="1"/>
  <c r="H19" i="1" s="1"/>
  <c r="D20" i="1"/>
  <c r="F21" i="2" l="1"/>
  <c r="H21" i="2" s="1"/>
  <c r="D22" i="2"/>
  <c r="M15" i="2"/>
  <c r="L15" i="2"/>
  <c r="K15" i="1"/>
  <c r="I16" i="1" s="1"/>
  <c r="J16" i="1" s="1"/>
  <c r="L15" i="1"/>
  <c r="M15" i="1"/>
  <c r="I17" i="2"/>
  <c r="C16" i="2"/>
  <c r="J16" i="2"/>
  <c r="D21" i="1"/>
  <c r="F20" i="1"/>
  <c r="H20" i="1" s="1"/>
  <c r="C17" i="1"/>
  <c r="K16" i="1" l="1"/>
  <c r="L16" i="1"/>
  <c r="M16" i="1"/>
  <c r="N16" i="1" s="1"/>
  <c r="C18" i="1"/>
  <c r="I17" i="1"/>
  <c r="J17" i="1" s="1"/>
  <c r="F21" i="1"/>
  <c r="H21" i="1" s="1"/>
  <c r="D22" i="1"/>
  <c r="L16" i="2"/>
  <c r="M16" i="2"/>
  <c r="C17" i="2"/>
  <c r="I18" i="2"/>
  <c r="J17" i="2"/>
  <c r="F22" i="2"/>
  <c r="H22" i="2" s="1"/>
  <c r="D23" i="2"/>
  <c r="C18" i="2" l="1"/>
  <c r="I19" i="2"/>
  <c r="J18" i="2"/>
  <c r="C19" i="1"/>
  <c r="I18" i="1"/>
  <c r="J18" i="1" s="1"/>
  <c r="D23" i="1"/>
  <c r="F22" i="1"/>
  <c r="H22" i="1" s="1"/>
  <c r="L17" i="2"/>
  <c r="N17" i="2" s="1"/>
  <c r="M17" i="2"/>
  <c r="O17" i="2" s="1"/>
  <c r="F23" i="2"/>
  <c r="H23" i="2" s="1"/>
  <c r="D24" i="2"/>
  <c r="L17" i="1"/>
  <c r="M17" i="1"/>
  <c r="K17" i="1"/>
  <c r="D25" i="2" l="1"/>
  <c r="F25" i="2" s="1"/>
  <c r="H25" i="2" s="1"/>
  <c r="F24" i="2"/>
  <c r="H24" i="2" s="1"/>
  <c r="C20" i="1"/>
  <c r="I19" i="1"/>
  <c r="J19" i="1" s="1"/>
  <c r="L18" i="2"/>
  <c r="N18" i="2" s="1"/>
  <c r="M18" i="2"/>
  <c r="O18" i="2" s="1"/>
  <c r="F23" i="1"/>
  <c r="H23" i="1" s="1"/>
  <c r="D24" i="1"/>
  <c r="I20" i="2"/>
  <c r="C19" i="2"/>
  <c r="J19" i="2"/>
  <c r="K18" i="1"/>
  <c r="L18" i="1"/>
  <c r="M18" i="1"/>
  <c r="O17" i="1"/>
  <c r="N17" i="1"/>
  <c r="L19" i="1" l="1"/>
  <c r="M19" i="1"/>
  <c r="K19" i="1"/>
  <c r="C20" i="2"/>
  <c r="I21" i="2"/>
  <c r="J20" i="2"/>
  <c r="D25" i="1"/>
  <c r="F25" i="1" s="1"/>
  <c r="H25" i="1" s="1"/>
  <c r="F24" i="1"/>
  <c r="H24" i="1" s="1"/>
  <c r="L19" i="2"/>
  <c r="N19" i="2" s="1"/>
  <c r="M19" i="2"/>
  <c r="O19" i="2" s="1"/>
  <c r="C21" i="1"/>
  <c r="I20" i="1"/>
  <c r="J20" i="1" s="1"/>
  <c r="O18" i="1"/>
  <c r="N18" i="1"/>
  <c r="M20" i="2" l="1"/>
  <c r="O20" i="2" s="1"/>
  <c r="L20" i="2"/>
  <c r="N20" i="2" s="1"/>
  <c r="C21" i="2"/>
  <c r="I22" i="2"/>
  <c r="J21" i="2"/>
  <c r="O19" i="1"/>
  <c r="N19" i="1"/>
  <c r="K20" i="1"/>
  <c r="I21" i="1" s="1"/>
  <c r="J21" i="1" s="1"/>
  <c r="L20" i="1"/>
  <c r="M20" i="1"/>
  <c r="C22" i="1"/>
  <c r="L21" i="1" l="1"/>
  <c r="M21" i="1"/>
  <c r="K21" i="1"/>
  <c r="I22" i="1" s="1"/>
  <c r="J22" i="1" s="1"/>
  <c r="O20" i="1"/>
  <c r="N20" i="1"/>
  <c r="C23" i="1"/>
  <c r="C22" i="2"/>
  <c r="I23" i="2"/>
  <c r="J22" i="2"/>
  <c r="M21" i="2"/>
  <c r="O21" i="2" s="1"/>
  <c r="L21" i="2"/>
  <c r="N21" i="2" s="1"/>
  <c r="K22" i="1" l="1"/>
  <c r="L22" i="1"/>
  <c r="M22" i="1"/>
  <c r="C23" i="2"/>
  <c r="I24" i="2"/>
  <c r="J23" i="2"/>
  <c r="L22" i="2"/>
  <c r="N22" i="2" s="1"/>
  <c r="M22" i="2"/>
  <c r="O22" i="2" s="1"/>
  <c r="C24" i="1"/>
  <c r="I23" i="1"/>
  <c r="J23" i="1" s="1"/>
  <c r="O21" i="1"/>
  <c r="N21" i="1"/>
  <c r="C24" i="2" l="1"/>
  <c r="I25" i="2"/>
  <c r="J24" i="2"/>
  <c r="L23" i="1"/>
  <c r="M23" i="1"/>
  <c r="K23" i="1"/>
  <c r="O22" i="1"/>
  <c r="N22" i="1"/>
  <c r="C25" i="1"/>
  <c r="I24" i="1"/>
  <c r="J24" i="1" s="1"/>
  <c r="M23" i="2"/>
  <c r="O23" i="2" s="1"/>
  <c r="L23" i="2"/>
  <c r="N23" i="2" s="1"/>
  <c r="O23" i="1" l="1"/>
  <c r="N23" i="1"/>
  <c r="K24" i="1"/>
  <c r="L24" i="1"/>
  <c r="M24" i="1"/>
  <c r="I25" i="1"/>
  <c r="J25" i="1" s="1"/>
  <c r="C25" i="2"/>
  <c r="J25" i="2"/>
  <c r="L24" i="2"/>
  <c r="N24" i="2" s="1"/>
  <c r="M24" i="2"/>
  <c r="O24" i="2" s="1"/>
  <c r="L25" i="1" l="1"/>
  <c r="M25" i="1"/>
  <c r="K25" i="1"/>
  <c r="O24" i="1"/>
  <c r="N24" i="1"/>
  <c r="L25" i="2"/>
  <c r="N25" i="2" s="1"/>
  <c r="M25" i="2"/>
  <c r="O25" i="2" s="1"/>
  <c r="O28" i="2" s="1"/>
  <c r="O25" i="1" l="1"/>
  <c r="O28" i="1" s="1"/>
  <c r="N25" i="1"/>
  <c r="N30" i="1" s="1"/>
  <c r="N28" i="2"/>
  <c r="N30" i="2"/>
  <c r="N28" i="1" l="1"/>
</calcChain>
</file>

<file path=xl/sharedStrings.xml><?xml version="1.0" encoding="utf-8"?>
<sst xmlns="http://schemas.openxmlformats.org/spreadsheetml/2006/main" count="55" uniqueCount="29">
  <si>
    <t>Year</t>
  </si>
  <si>
    <t>Costs</t>
  </si>
  <si>
    <t>Equity</t>
  </si>
  <si>
    <t>Loan</t>
  </si>
  <si>
    <t>Permanent Loan</t>
  </si>
  <si>
    <t>Appraised Value</t>
  </si>
  <si>
    <t>LTV %</t>
  </si>
  <si>
    <t>Permanent Equity</t>
  </si>
  <si>
    <t>Debt Service</t>
  </si>
  <si>
    <t>NOI(3%)</t>
  </si>
  <si>
    <t>Cumulative</t>
  </si>
  <si>
    <t>Cash Flow</t>
  </si>
  <si>
    <t>Reserve</t>
  </si>
  <si>
    <t>Priority</t>
  </si>
  <si>
    <t>Return</t>
  </si>
  <si>
    <t>CIS</t>
  </si>
  <si>
    <t>Cash after</t>
  </si>
  <si>
    <t>priority</t>
  </si>
  <si>
    <t xml:space="preserve">Unfunded </t>
  </si>
  <si>
    <t>Cash Avail</t>
  </si>
  <si>
    <t>PA &amp; KH</t>
  </si>
  <si>
    <t>to Partners</t>
  </si>
  <si>
    <t>Remain.</t>
  </si>
  <si>
    <t>equity</t>
  </si>
  <si>
    <t>Total Cash Flow</t>
  </si>
  <si>
    <t>Oper. Cash Flow</t>
  </si>
  <si>
    <t>IRR</t>
  </si>
  <si>
    <t>NPV@25%</t>
  </si>
  <si>
    <t>Operating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</si>
</sst>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3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2" fillId="0" borderId="0" xfId="3" applyFont="1" applyAlignment="1">
      <alignment horizontal="center"/>
    </xf>
    <xf numFmtId="6" fontId="0" fillId="0" borderId="0" xfId="0" applyNumberFormat="1"/>
    <xf numFmtId="9" fontId="0" fillId="0" borderId="0" xfId="0" applyNumberFormat="1"/>
    <xf numFmtId="0" fontId="4" fillId="0" borderId="0" xfId="2" applyAlignment="1" applyProtection="1"/>
    <xf numFmtId="0" fontId="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PV@2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2"/>
  <sheetViews>
    <sheetView tabSelected="1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N28" sqref="N28"/>
    </sheetView>
  </sheetViews>
  <sheetFormatPr defaultRowHeight="12.75" x14ac:dyDescent="0.2"/>
  <cols>
    <col min="1" max="1" width="9.140625" customWidth="1"/>
    <col min="2" max="2" width="6.28515625" customWidth="1"/>
    <col min="3" max="3" width="12.42578125" customWidth="1"/>
    <col min="4" max="4" width="11.5703125" customWidth="1"/>
    <col min="5" max="5" width="11.7109375" customWidth="1"/>
    <col min="6" max="6" width="10.28515625" customWidth="1"/>
    <col min="7" max="7" width="11.140625" customWidth="1"/>
    <col min="8" max="8" width="11.5703125" customWidth="1"/>
    <col min="9" max="9" width="12.7109375" customWidth="1"/>
    <col min="10" max="10" width="11" customWidth="1"/>
    <col min="11" max="11" width="10.85546875" customWidth="1"/>
    <col min="12" max="12" width="9.5703125" customWidth="1"/>
    <col min="13" max="13" width="9.85546875" customWidth="1"/>
    <col min="14" max="14" width="10.5703125" customWidth="1"/>
  </cols>
  <sheetData>
    <row r="2" spans="1:15" x14ac:dyDescent="0.2">
      <c r="A2" t="s">
        <v>1</v>
      </c>
      <c r="C2" s="1">
        <v>10300000</v>
      </c>
    </row>
    <row r="3" spans="1:15" x14ac:dyDescent="0.2">
      <c r="A3" t="s">
        <v>2</v>
      </c>
      <c r="C3" s="1">
        <f>1150000+432790+300951+255885+22817+171386</f>
        <v>2333829</v>
      </c>
    </row>
    <row r="4" spans="1:15" x14ac:dyDescent="0.2">
      <c r="A4" t="s">
        <v>3</v>
      </c>
      <c r="C4" s="2">
        <f>C2-C3</f>
        <v>7966171</v>
      </c>
    </row>
    <row r="6" spans="1:15" x14ac:dyDescent="0.2">
      <c r="A6" t="s">
        <v>5</v>
      </c>
      <c r="C6" s="1">
        <v>12000000</v>
      </c>
    </row>
    <row r="7" spans="1:15" x14ac:dyDescent="0.2">
      <c r="A7" t="s">
        <v>6</v>
      </c>
      <c r="C7" s="4">
        <v>0.8</v>
      </c>
    </row>
    <row r="8" spans="1:15" x14ac:dyDescent="0.2">
      <c r="A8" t="s">
        <v>4</v>
      </c>
      <c r="C8" s="2">
        <f>C6*C7</f>
        <v>9600000</v>
      </c>
    </row>
    <row r="10" spans="1:15" x14ac:dyDescent="0.2">
      <c r="A10" t="s">
        <v>7</v>
      </c>
      <c r="C10" s="2">
        <f>C2-C8</f>
        <v>700000</v>
      </c>
      <c r="I10" s="4">
        <v>0.15</v>
      </c>
    </row>
    <row r="11" spans="1:15" x14ac:dyDescent="0.2">
      <c r="C11" s="2"/>
      <c r="I11" s="9" t="s">
        <v>10</v>
      </c>
    </row>
    <row r="12" spans="1:15" x14ac:dyDescent="0.2">
      <c r="F12" s="8"/>
      <c r="G12" s="8"/>
      <c r="H12" s="8" t="s">
        <v>19</v>
      </c>
      <c r="I12" s="6" t="s">
        <v>13</v>
      </c>
      <c r="J12" s="8" t="s">
        <v>16</v>
      </c>
      <c r="K12" s="8" t="s">
        <v>18</v>
      </c>
      <c r="L12" s="13" t="s">
        <v>28</v>
      </c>
      <c r="M12" s="13"/>
      <c r="N12" s="13" t="s">
        <v>24</v>
      </c>
      <c r="O12" s="13"/>
    </row>
    <row r="13" spans="1:15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21</v>
      </c>
      <c r="I13" s="7" t="s">
        <v>14</v>
      </c>
      <c r="J13" s="7" t="s">
        <v>17</v>
      </c>
      <c r="K13" s="7" t="s">
        <v>17</v>
      </c>
      <c r="L13" s="7" t="s">
        <v>20</v>
      </c>
      <c r="M13" s="7" t="s">
        <v>15</v>
      </c>
      <c r="N13" s="7" t="s">
        <v>20</v>
      </c>
      <c r="O13" s="7" t="s">
        <v>15</v>
      </c>
    </row>
    <row r="14" spans="1:15" x14ac:dyDescent="0.2">
      <c r="A14" s="3">
        <v>1</v>
      </c>
      <c r="B14" s="3"/>
      <c r="C14" s="5">
        <f>C3</f>
        <v>2333829</v>
      </c>
      <c r="D14" s="5"/>
      <c r="E14" s="5"/>
      <c r="I14" s="2">
        <f>C14*$I$10</f>
        <v>350074.35</v>
      </c>
      <c r="J14" s="2">
        <f t="shared" ref="J14:J25" si="0">H14-I14</f>
        <v>-350074.35</v>
      </c>
      <c r="K14" s="2">
        <f>MIN(0,J14)</f>
        <v>-350074.35</v>
      </c>
      <c r="L14">
        <f t="shared" ref="L14:L25" si="1">MAX(0,$J14)*0.9</f>
        <v>0</v>
      </c>
      <c r="M14">
        <f t="shared" ref="M14:M25" si="2">MAX(0,$J14)*0.1</f>
        <v>0</v>
      </c>
      <c r="N14" s="2">
        <f>-C14</f>
        <v>-2333829</v>
      </c>
    </row>
    <row r="15" spans="1:15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 t="shared" ref="I15:I25" si="3">C15*$I$10-MIN(0,K14)</f>
        <v>460148.69999999995</v>
      </c>
      <c r="J15" s="2">
        <f t="shared" si="0"/>
        <v>-179515.69999999995</v>
      </c>
      <c r="K15" s="2">
        <f t="shared" ref="K15:K25" si="4">MIN(0,J15)</f>
        <v>-179515.69999999995</v>
      </c>
      <c r="L15" s="1">
        <f t="shared" si="1"/>
        <v>0</v>
      </c>
      <c r="M15" s="1">
        <f t="shared" si="2"/>
        <v>0</v>
      </c>
      <c r="N15" s="2">
        <f>1600000+H15</f>
        <v>1880633</v>
      </c>
    </row>
    <row r="16" spans="1:15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5">D16+E16</f>
        <v>336133</v>
      </c>
      <c r="G16" s="1">
        <f t="shared" ref="G16:G25" si="6">134*250</f>
        <v>33500</v>
      </c>
      <c r="H16" s="2">
        <f t="shared" ref="H16:H25" si="7">F16-G16</f>
        <v>302633</v>
      </c>
      <c r="I16" s="2">
        <f t="shared" si="3"/>
        <v>289590.04999999993</v>
      </c>
      <c r="J16" s="2">
        <f t="shared" si="0"/>
        <v>13042.95000000007</v>
      </c>
      <c r="K16" s="2">
        <f t="shared" si="4"/>
        <v>0</v>
      </c>
      <c r="L16" s="1">
        <f t="shared" si="1"/>
        <v>11738.655000000063</v>
      </c>
      <c r="M16" s="1">
        <f t="shared" si="2"/>
        <v>1304.2950000000071</v>
      </c>
      <c r="N16" s="2">
        <f>H16-M16</f>
        <v>301328.70500000002</v>
      </c>
    </row>
    <row r="17" spans="1:15" x14ac:dyDescent="0.2">
      <c r="A17" s="3">
        <v>4</v>
      </c>
      <c r="B17" s="3"/>
      <c r="C17" s="5">
        <f t="shared" ref="C17:C25" si="8">C16</f>
        <v>733829</v>
      </c>
      <c r="D17" s="5">
        <f t="shared" ref="D17:D25" si="9">D16*1.02</f>
        <v>1144440</v>
      </c>
      <c r="E17" s="5">
        <v>-785867</v>
      </c>
      <c r="F17" s="2">
        <f t="shared" si="5"/>
        <v>358573</v>
      </c>
      <c r="G17" s="1">
        <f t="shared" si="6"/>
        <v>33500</v>
      </c>
      <c r="H17" s="2">
        <f t="shared" si="7"/>
        <v>325073</v>
      </c>
      <c r="I17" s="2">
        <f t="shared" si="3"/>
        <v>110074.34999999999</v>
      </c>
      <c r="J17" s="2">
        <f t="shared" si="0"/>
        <v>214998.65000000002</v>
      </c>
      <c r="K17" s="2">
        <f t="shared" si="4"/>
        <v>0</v>
      </c>
      <c r="L17" s="1">
        <f t="shared" si="1"/>
        <v>193498.78500000003</v>
      </c>
      <c r="M17" s="1">
        <f t="shared" si="2"/>
        <v>21499.865000000005</v>
      </c>
      <c r="N17" s="2">
        <f t="shared" ref="N17:N25" si="10">H17-M17</f>
        <v>303573.13500000001</v>
      </c>
      <c r="O17" s="2">
        <f>M17</f>
        <v>21499.865000000005</v>
      </c>
    </row>
    <row r="18" spans="1:15" x14ac:dyDescent="0.2">
      <c r="A18" s="3">
        <v>5</v>
      </c>
      <c r="B18" s="3"/>
      <c r="C18" s="5">
        <f t="shared" si="8"/>
        <v>733829</v>
      </c>
      <c r="D18" s="5">
        <f t="shared" si="9"/>
        <v>1167328.8</v>
      </c>
      <c r="E18" s="5">
        <v>-785867</v>
      </c>
      <c r="F18" s="2">
        <f t="shared" si="5"/>
        <v>381461.80000000005</v>
      </c>
      <c r="G18" s="1">
        <f t="shared" si="6"/>
        <v>33500</v>
      </c>
      <c r="H18" s="2">
        <f t="shared" si="7"/>
        <v>347961.80000000005</v>
      </c>
      <c r="I18" s="2">
        <f t="shared" si="3"/>
        <v>110074.34999999999</v>
      </c>
      <c r="J18" s="2">
        <f t="shared" si="0"/>
        <v>237887.45000000007</v>
      </c>
      <c r="K18" s="2">
        <f t="shared" si="4"/>
        <v>0</v>
      </c>
      <c r="L18" s="1">
        <f t="shared" si="1"/>
        <v>214098.70500000007</v>
      </c>
      <c r="M18" s="1">
        <f t="shared" si="2"/>
        <v>23788.74500000001</v>
      </c>
      <c r="N18" s="2">
        <f t="shared" si="10"/>
        <v>324173.05500000005</v>
      </c>
      <c r="O18" s="2">
        <f t="shared" ref="O18:O25" si="11">M18</f>
        <v>23788.74500000001</v>
      </c>
    </row>
    <row r="19" spans="1:15" x14ac:dyDescent="0.2">
      <c r="A19" s="3">
        <v>6</v>
      </c>
      <c r="B19" s="3"/>
      <c r="C19" s="5">
        <f t="shared" si="8"/>
        <v>733829</v>
      </c>
      <c r="D19" s="5">
        <f t="shared" si="9"/>
        <v>1190675.3760000002</v>
      </c>
      <c r="E19" s="5">
        <v>-785867</v>
      </c>
      <c r="F19" s="2">
        <f t="shared" si="5"/>
        <v>404808.37600000016</v>
      </c>
      <c r="G19" s="1">
        <f t="shared" si="6"/>
        <v>33500</v>
      </c>
      <c r="H19" s="2">
        <f t="shared" si="7"/>
        <v>371308.37600000016</v>
      </c>
      <c r="I19" s="2">
        <f t="shared" si="3"/>
        <v>110074.34999999999</v>
      </c>
      <c r="J19" s="2">
        <f t="shared" si="0"/>
        <v>261234.02600000019</v>
      </c>
      <c r="K19" s="2">
        <f t="shared" si="4"/>
        <v>0</v>
      </c>
      <c r="L19" s="1">
        <f t="shared" si="1"/>
        <v>235110.62340000019</v>
      </c>
      <c r="M19" s="1">
        <f t="shared" si="2"/>
        <v>26123.402600000019</v>
      </c>
      <c r="N19" s="2">
        <f t="shared" si="10"/>
        <v>345184.97340000013</v>
      </c>
      <c r="O19" s="2">
        <f t="shared" si="11"/>
        <v>26123.402600000019</v>
      </c>
    </row>
    <row r="20" spans="1:15" x14ac:dyDescent="0.2">
      <c r="A20" s="3">
        <v>7</v>
      </c>
      <c r="B20" s="3"/>
      <c r="C20" s="5">
        <f t="shared" si="8"/>
        <v>733829</v>
      </c>
      <c r="D20" s="5">
        <f t="shared" si="9"/>
        <v>1214488.8835200001</v>
      </c>
      <c r="E20" s="5">
        <v>-785867</v>
      </c>
      <c r="F20" s="2">
        <f t="shared" si="5"/>
        <v>428621.88352000015</v>
      </c>
      <c r="G20" s="1">
        <f t="shared" si="6"/>
        <v>33500</v>
      </c>
      <c r="H20" s="2">
        <f t="shared" si="7"/>
        <v>395121.88352000015</v>
      </c>
      <c r="I20" s="2">
        <f t="shared" si="3"/>
        <v>110074.34999999999</v>
      </c>
      <c r="J20" s="2">
        <f t="shared" si="0"/>
        <v>285047.53352000017</v>
      </c>
      <c r="K20" s="2">
        <f t="shared" si="4"/>
        <v>0</v>
      </c>
      <c r="L20" s="1">
        <f t="shared" si="1"/>
        <v>256542.78016800017</v>
      </c>
      <c r="M20" s="1">
        <f t="shared" si="2"/>
        <v>28504.753352000018</v>
      </c>
      <c r="N20" s="2">
        <f t="shared" si="10"/>
        <v>366617.13016800012</v>
      </c>
      <c r="O20" s="2">
        <f t="shared" si="11"/>
        <v>28504.753352000018</v>
      </c>
    </row>
    <row r="21" spans="1:15" x14ac:dyDescent="0.2">
      <c r="A21" s="3">
        <v>8</v>
      </c>
      <c r="B21" s="3"/>
      <c r="C21" s="5">
        <f t="shared" si="8"/>
        <v>733829</v>
      </c>
      <c r="D21" s="5">
        <f t="shared" si="9"/>
        <v>1238778.6611904001</v>
      </c>
      <c r="E21" s="5">
        <v>-785867</v>
      </c>
      <c r="F21" s="2">
        <f t="shared" si="5"/>
        <v>452911.66119040013</v>
      </c>
      <c r="G21" s="1">
        <f t="shared" si="6"/>
        <v>33500</v>
      </c>
      <c r="H21" s="2">
        <f t="shared" si="7"/>
        <v>419411.66119040013</v>
      </c>
      <c r="I21" s="2">
        <f t="shared" si="3"/>
        <v>110074.34999999999</v>
      </c>
      <c r="J21" s="2">
        <f t="shared" si="0"/>
        <v>309337.31119040016</v>
      </c>
      <c r="K21" s="2">
        <f t="shared" si="4"/>
        <v>0</v>
      </c>
      <c r="L21" s="1">
        <f t="shared" si="1"/>
        <v>278403.58007136016</v>
      </c>
      <c r="M21" s="1">
        <f t="shared" si="2"/>
        <v>30933.731119040018</v>
      </c>
      <c r="N21" s="2">
        <f t="shared" si="10"/>
        <v>388477.93007136014</v>
      </c>
      <c r="O21" s="2">
        <f t="shared" si="11"/>
        <v>30933.731119040018</v>
      </c>
    </row>
    <row r="22" spans="1:15" x14ac:dyDescent="0.2">
      <c r="A22" s="3">
        <v>9</v>
      </c>
      <c r="B22" s="3"/>
      <c r="C22" s="5">
        <f t="shared" si="8"/>
        <v>733829</v>
      </c>
      <c r="D22" s="5">
        <f t="shared" si="9"/>
        <v>1263554.2344142082</v>
      </c>
      <c r="E22" s="5">
        <v>-785867</v>
      </c>
      <c r="F22" s="2">
        <f t="shared" si="5"/>
        <v>477687.23441420821</v>
      </c>
      <c r="G22" s="1">
        <f t="shared" si="6"/>
        <v>33500</v>
      </c>
      <c r="H22" s="2">
        <f t="shared" si="7"/>
        <v>444187.23441420821</v>
      </c>
      <c r="I22" s="2">
        <f t="shared" si="3"/>
        <v>110074.34999999999</v>
      </c>
      <c r="J22" s="2">
        <f t="shared" si="0"/>
        <v>334112.88441420824</v>
      </c>
      <c r="K22" s="2">
        <f t="shared" si="4"/>
        <v>0</v>
      </c>
      <c r="L22" s="1">
        <f t="shared" si="1"/>
        <v>300701.59597278741</v>
      </c>
      <c r="M22" s="1">
        <f t="shared" si="2"/>
        <v>33411.288441420824</v>
      </c>
      <c r="N22" s="2">
        <f t="shared" si="10"/>
        <v>410775.94597278739</v>
      </c>
      <c r="O22" s="2">
        <f t="shared" si="11"/>
        <v>33411.288441420824</v>
      </c>
    </row>
    <row r="23" spans="1:15" x14ac:dyDescent="0.2">
      <c r="A23" s="3">
        <v>10</v>
      </c>
      <c r="B23" s="3"/>
      <c r="C23" s="5">
        <f t="shared" si="8"/>
        <v>733829</v>
      </c>
      <c r="D23" s="5">
        <f t="shared" si="9"/>
        <v>1288825.3191024924</v>
      </c>
      <c r="E23" s="5">
        <v>-785867</v>
      </c>
      <c r="F23" s="2">
        <f t="shared" si="5"/>
        <v>502958.31910249242</v>
      </c>
      <c r="G23" s="1">
        <f t="shared" si="6"/>
        <v>33500</v>
      </c>
      <c r="H23" s="2">
        <f t="shared" si="7"/>
        <v>469458.31910249242</v>
      </c>
      <c r="I23" s="2">
        <f t="shared" si="3"/>
        <v>110074.34999999999</v>
      </c>
      <c r="J23" s="2">
        <f t="shared" si="0"/>
        <v>359383.96910249244</v>
      </c>
      <c r="K23" s="2">
        <f t="shared" si="4"/>
        <v>0</v>
      </c>
      <c r="L23" s="1">
        <f t="shared" si="1"/>
        <v>323445.57219224318</v>
      </c>
      <c r="M23" s="1">
        <f t="shared" si="2"/>
        <v>35938.396910249248</v>
      </c>
      <c r="N23" s="2">
        <f t="shared" si="10"/>
        <v>433519.92219224316</v>
      </c>
      <c r="O23" s="2">
        <f t="shared" si="11"/>
        <v>35938.396910249248</v>
      </c>
    </row>
    <row r="24" spans="1:15" x14ac:dyDescent="0.2">
      <c r="A24" s="3">
        <v>11</v>
      </c>
      <c r="B24" s="3"/>
      <c r="C24" s="5">
        <f t="shared" si="8"/>
        <v>733829</v>
      </c>
      <c r="D24" s="5">
        <f t="shared" si="9"/>
        <v>1314601.8254845422</v>
      </c>
      <c r="E24" s="5">
        <v>-785867</v>
      </c>
      <c r="F24" s="2">
        <f t="shared" si="5"/>
        <v>528734.82548454218</v>
      </c>
      <c r="G24" s="1">
        <f t="shared" si="6"/>
        <v>33500</v>
      </c>
      <c r="H24" s="2">
        <f t="shared" si="7"/>
        <v>495234.82548454218</v>
      </c>
      <c r="I24" s="2">
        <f t="shared" si="3"/>
        <v>110074.34999999999</v>
      </c>
      <c r="J24" s="2">
        <f t="shared" si="0"/>
        <v>385160.4754845422</v>
      </c>
      <c r="K24" s="2">
        <f t="shared" si="4"/>
        <v>0</v>
      </c>
      <c r="L24" s="1">
        <f t="shared" si="1"/>
        <v>346644.427936088</v>
      </c>
      <c r="M24" s="1">
        <f t="shared" si="2"/>
        <v>38516.047548454218</v>
      </c>
      <c r="N24" s="2">
        <f t="shared" si="10"/>
        <v>456718.77793608798</v>
      </c>
      <c r="O24" s="2">
        <f t="shared" si="11"/>
        <v>38516.047548454218</v>
      </c>
    </row>
    <row r="25" spans="1:15" x14ac:dyDescent="0.2">
      <c r="A25" s="3">
        <v>12</v>
      </c>
      <c r="B25" s="3"/>
      <c r="C25" s="5">
        <f t="shared" si="8"/>
        <v>733829</v>
      </c>
      <c r="D25" s="5">
        <f t="shared" si="9"/>
        <v>1340893.861994233</v>
      </c>
      <c r="E25" s="5">
        <v>-785867</v>
      </c>
      <c r="F25" s="2">
        <f t="shared" si="5"/>
        <v>555026.86199423298</v>
      </c>
      <c r="G25" s="1">
        <f t="shared" si="6"/>
        <v>33500</v>
      </c>
      <c r="H25" s="2">
        <f t="shared" si="7"/>
        <v>521526.86199423298</v>
      </c>
      <c r="I25" s="2">
        <f t="shared" si="3"/>
        <v>110074.34999999999</v>
      </c>
      <c r="J25" s="2">
        <f t="shared" si="0"/>
        <v>411452.51199423301</v>
      </c>
      <c r="K25" s="2">
        <f t="shared" si="4"/>
        <v>0</v>
      </c>
      <c r="L25" s="1">
        <f t="shared" si="1"/>
        <v>370307.26079480973</v>
      </c>
      <c r="M25" s="1">
        <f t="shared" si="2"/>
        <v>41145.251199423306</v>
      </c>
      <c r="N25" s="2">
        <f t="shared" si="10"/>
        <v>480381.61079480965</v>
      </c>
      <c r="O25" s="2">
        <f t="shared" si="11"/>
        <v>41145.251199423306</v>
      </c>
    </row>
    <row r="26" spans="1:15" x14ac:dyDescent="0.2">
      <c r="N26" s="2">
        <f>0.9*(13000000-C8)</f>
        <v>3060000</v>
      </c>
      <c r="O26" s="2">
        <f>0.1*(13000000-C8)</f>
        <v>340000</v>
      </c>
    </row>
    <row r="28" spans="1:15" x14ac:dyDescent="0.2">
      <c r="N28" s="10">
        <f>NPV(0.25,N14,N15,N16,N17,N18,N19,N20,N21,N22,N23,N24,N25,N26)</f>
        <v>296090.89325863664</v>
      </c>
      <c r="O28" s="10">
        <f>NPV(0.25,O14,O15,O16,O17,O18,O19,O20,O21,O22,O23,O24,O25,O26)</f>
        <v>132398.74445200912</v>
      </c>
    </row>
    <row r="30" spans="1:15" x14ac:dyDescent="0.2">
      <c r="A30" s="7"/>
      <c r="N30" s="11">
        <f>IRR(N14:N26,0.3)</f>
        <v>0.3107499127617086</v>
      </c>
      <c r="O30" s="11"/>
    </row>
    <row r="31" spans="1:15" x14ac:dyDescent="0.2">
      <c r="A31" s="3"/>
    </row>
    <row r="32" spans="1:15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</sheetData>
  <mergeCells count="2">
    <mergeCell ref="L12:M12"/>
    <mergeCell ref="N12:O12"/>
  </mergeCells>
  <phoneticPr fontId="0" type="noConversion"/>
  <pageMargins left="0" right="0" top="0.5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C1" workbookViewId="0">
      <selection activeCell="N12" sqref="N12:O31"/>
    </sheetView>
  </sheetViews>
  <sheetFormatPr defaultRowHeight="12.75" x14ac:dyDescent="0.2"/>
  <cols>
    <col min="3" max="3" width="11.42578125" customWidth="1"/>
    <col min="4" max="4" width="11.28515625" customWidth="1"/>
    <col min="10" max="11" width="9.28515625" bestFit="1" customWidth="1"/>
    <col min="12" max="12" width="9.85546875" customWidth="1"/>
    <col min="14" max="14" width="13.42578125" bestFit="1" customWidth="1"/>
    <col min="15" max="15" width="10.42578125" customWidth="1"/>
  </cols>
  <sheetData>
    <row r="2" spans="1:15" x14ac:dyDescent="0.2">
      <c r="A2" t="s">
        <v>1</v>
      </c>
      <c r="C2" s="1">
        <v>10300000</v>
      </c>
    </row>
    <row r="3" spans="1:15" x14ac:dyDescent="0.2">
      <c r="A3" t="s">
        <v>2</v>
      </c>
      <c r="C3" s="1">
        <f>1150000+432790+300951+255885+22817+171386</f>
        <v>2333829</v>
      </c>
    </row>
    <row r="4" spans="1:15" x14ac:dyDescent="0.2">
      <c r="A4" t="s">
        <v>3</v>
      </c>
      <c r="C4" s="2">
        <f>C2-C3</f>
        <v>7966171</v>
      </c>
    </row>
    <row r="6" spans="1:15" x14ac:dyDescent="0.2">
      <c r="A6" t="s">
        <v>5</v>
      </c>
      <c r="C6" s="1">
        <v>12000000</v>
      </c>
    </row>
    <row r="7" spans="1:15" x14ac:dyDescent="0.2">
      <c r="A7" t="s">
        <v>6</v>
      </c>
      <c r="C7" s="4">
        <v>0.8</v>
      </c>
    </row>
    <row r="8" spans="1:15" x14ac:dyDescent="0.2">
      <c r="A8" t="s">
        <v>4</v>
      </c>
      <c r="C8" s="2">
        <f>C6*C7</f>
        <v>9600000</v>
      </c>
    </row>
    <row r="10" spans="1:15" x14ac:dyDescent="0.2">
      <c r="A10" t="s">
        <v>7</v>
      </c>
      <c r="C10" s="2">
        <f>C2-C8</f>
        <v>700000</v>
      </c>
      <c r="I10" s="4">
        <v>0.15</v>
      </c>
    </row>
    <row r="11" spans="1:15" x14ac:dyDescent="0.2">
      <c r="C11" s="2"/>
      <c r="I11" s="9"/>
    </row>
    <row r="12" spans="1:15" x14ac:dyDescent="0.2">
      <c r="F12" s="8"/>
      <c r="G12" s="8"/>
      <c r="H12" s="8" t="s">
        <v>19</v>
      </c>
      <c r="I12" s="6" t="s">
        <v>22</v>
      </c>
      <c r="J12" s="8" t="s">
        <v>16</v>
      </c>
      <c r="K12" s="8"/>
      <c r="L12" s="13" t="s">
        <v>25</v>
      </c>
      <c r="M12" s="13"/>
      <c r="N12" s="13" t="s">
        <v>24</v>
      </c>
      <c r="O12" s="13"/>
    </row>
    <row r="13" spans="1:15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21</v>
      </c>
      <c r="I13" s="7" t="s">
        <v>2</v>
      </c>
      <c r="J13" s="7" t="s">
        <v>23</v>
      </c>
      <c r="K13" s="7"/>
      <c r="L13" s="7" t="s">
        <v>20</v>
      </c>
      <c r="M13" s="7" t="s">
        <v>15</v>
      </c>
      <c r="N13" s="7" t="s">
        <v>20</v>
      </c>
      <c r="O13" s="7" t="s">
        <v>15</v>
      </c>
    </row>
    <row r="14" spans="1:15" x14ac:dyDescent="0.2">
      <c r="A14" s="3">
        <v>1</v>
      </c>
      <c r="B14" s="3"/>
      <c r="C14" s="5">
        <f>C3</f>
        <v>2333829</v>
      </c>
      <c r="D14" s="5"/>
      <c r="E14" s="5"/>
      <c r="I14" s="2"/>
      <c r="J14" s="2">
        <f>H14-I14</f>
        <v>0</v>
      </c>
      <c r="K14" s="2"/>
      <c r="L14">
        <f t="shared" ref="L14:L25" si="0">MAX(0,$J14)*0.9</f>
        <v>0</v>
      </c>
      <c r="M14">
        <f t="shared" ref="M14:M25" si="1">MAX(0,$J14)*0.1</f>
        <v>0</v>
      </c>
      <c r="N14" s="2">
        <f>-C14</f>
        <v>-2333829</v>
      </c>
    </row>
    <row r="15" spans="1:15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>C15</f>
        <v>733829</v>
      </c>
      <c r="J15" s="2">
        <f>H15-I15</f>
        <v>-453196</v>
      </c>
      <c r="L15" s="1">
        <f t="shared" si="0"/>
        <v>0</v>
      </c>
      <c r="M15" s="1">
        <f t="shared" si="1"/>
        <v>0</v>
      </c>
      <c r="N15" s="2">
        <f>1600000+H15</f>
        <v>1880633</v>
      </c>
    </row>
    <row r="16" spans="1:15" x14ac:dyDescent="0.2">
      <c r="A16" s="3">
        <v>3</v>
      </c>
      <c r="B16" s="3"/>
      <c r="C16" s="5">
        <f>I16</f>
        <v>453196</v>
      </c>
      <c r="D16" s="5">
        <f>D15*1.02</f>
        <v>1122000</v>
      </c>
      <c r="E16" s="5">
        <v>-785867</v>
      </c>
      <c r="F16" s="2">
        <f t="shared" ref="F16:F25" si="2">D16+E16</f>
        <v>336133</v>
      </c>
      <c r="G16" s="1">
        <f t="shared" ref="G16:G25" si="3">134*250</f>
        <v>33500</v>
      </c>
      <c r="H16" s="2">
        <f t="shared" ref="H16:H25" si="4">F16-G16</f>
        <v>302633</v>
      </c>
      <c r="I16" s="2">
        <f>MAX(0,I15-H15)</f>
        <v>453196</v>
      </c>
      <c r="J16" s="2">
        <f t="shared" ref="J16:J25" si="5">H16-I16</f>
        <v>-150563</v>
      </c>
      <c r="K16" s="2"/>
      <c r="L16" s="1">
        <f t="shared" si="0"/>
        <v>0</v>
      </c>
      <c r="M16" s="1">
        <f t="shared" si="1"/>
        <v>0</v>
      </c>
      <c r="N16" s="2">
        <f>H16</f>
        <v>302633</v>
      </c>
    </row>
    <row r="17" spans="1:15" x14ac:dyDescent="0.2">
      <c r="A17" s="3">
        <v>4</v>
      </c>
      <c r="B17" s="3"/>
      <c r="C17" s="5">
        <f t="shared" ref="C17:C25" si="6">I17</f>
        <v>150563</v>
      </c>
      <c r="D17" s="5">
        <f t="shared" ref="D17:D25" si="7">D16*1.02</f>
        <v>1144440</v>
      </c>
      <c r="E17" s="5">
        <v>-785867</v>
      </c>
      <c r="F17" s="2">
        <f t="shared" si="2"/>
        <v>358573</v>
      </c>
      <c r="G17" s="1">
        <f t="shared" si="3"/>
        <v>33500</v>
      </c>
      <c r="H17" s="2">
        <f t="shared" si="4"/>
        <v>325073</v>
      </c>
      <c r="I17" s="2">
        <f t="shared" ref="I17:I25" si="8">MAX(0,I16-H16)</f>
        <v>150563</v>
      </c>
      <c r="J17" s="2">
        <f t="shared" si="5"/>
        <v>174510</v>
      </c>
      <c r="K17" s="2"/>
      <c r="L17" s="1">
        <f t="shared" si="0"/>
        <v>157059</v>
      </c>
      <c r="M17" s="1">
        <f t="shared" si="1"/>
        <v>17451</v>
      </c>
      <c r="N17" s="2">
        <f>I17+L17</f>
        <v>307622</v>
      </c>
      <c r="O17" s="2">
        <f>M17</f>
        <v>17451</v>
      </c>
    </row>
    <row r="18" spans="1:15" x14ac:dyDescent="0.2">
      <c r="A18" s="3">
        <v>5</v>
      </c>
      <c r="B18" s="3"/>
      <c r="C18" s="5">
        <f t="shared" si="6"/>
        <v>0</v>
      </c>
      <c r="D18" s="5">
        <f t="shared" si="7"/>
        <v>1167328.8</v>
      </c>
      <c r="E18" s="5">
        <v>-785867</v>
      </c>
      <c r="F18" s="2">
        <f t="shared" si="2"/>
        <v>381461.80000000005</v>
      </c>
      <c r="G18" s="1">
        <f t="shared" si="3"/>
        <v>33500</v>
      </c>
      <c r="H18" s="2">
        <f t="shared" si="4"/>
        <v>347961.80000000005</v>
      </c>
      <c r="I18" s="2">
        <f t="shared" si="8"/>
        <v>0</v>
      </c>
      <c r="J18" s="2">
        <f t="shared" si="5"/>
        <v>347961.80000000005</v>
      </c>
      <c r="K18" s="2"/>
      <c r="L18" s="1">
        <f t="shared" si="0"/>
        <v>313165.62000000005</v>
      </c>
      <c r="M18" s="1">
        <f t="shared" si="1"/>
        <v>34796.180000000008</v>
      </c>
      <c r="N18" s="2">
        <f>L18</f>
        <v>313165.62000000005</v>
      </c>
      <c r="O18" s="2">
        <f t="shared" ref="O18:O25" si="9">M18</f>
        <v>34796.180000000008</v>
      </c>
    </row>
    <row r="19" spans="1:15" x14ac:dyDescent="0.2">
      <c r="A19" s="3">
        <v>6</v>
      </c>
      <c r="B19" s="3"/>
      <c r="C19" s="5">
        <f t="shared" si="6"/>
        <v>0</v>
      </c>
      <c r="D19" s="5">
        <f t="shared" si="7"/>
        <v>1190675.3760000002</v>
      </c>
      <c r="E19" s="5">
        <v>-785867</v>
      </c>
      <c r="F19" s="2">
        <f t="shared" si="2"/>
        <v>404808.37600000016</v>
      </c>
      <c r="G19" s="1">
        <f t="shared" si="3"/>
        <v>33500</v>
      </c>
      <c r="H19" s="2">
        <f t="shared" si="4"/>
        <v>371308.37600000016</v>
      </c>
      <c r="I19" s="2">
        <f t="shared" si="8"/>
        <v>0</v>
      </c>
      <c r="J19" s="2">
        <f t="shared" si="5"/>
        <v>371308.37600000016</v>
      </c>
      <c r="K19" s="2"/>
      <c r="L19" s="1">
        <f t="shared" si="0"/>
        <v>334177.53840000014</v>
      </c>
      <c r="M19" s="1">
        <f t="shared" si="1"/>
        <v>37130.837600000021</v>
      </c>
      <c r="N19" s="2">
        <f t="shared" ref="N19:N25" si="10">L19</f>
        <v>334177.53840000014</v>
      </c>
      <c r="O19" s="2">
        <f t="shared" si="9"/>
        <v>37130.837600000021</v>
      </c>
    </row>
    <row r="20" spans="1:15" x14ac:dyDescent="0.2">
      <c r="A20" s="3">
        <v>7</v>
      </c>
      <c r="B20" s="3"/>
      <c r="C20" s="5">
        <f t="shared" si="6"/>
        <v>0</v>
      </c>
      <c r="D20" s="5">
        <f t="shared" si="7"/>
        <v>1214488.8835200001</v>
      </c>
      <c r="E20" s="5">
        <v>-785867</v>
      </c>
      <c r="F20" s="2">
        <f t="shared" si="2"/>
        <v>428621.88352000015</v>
      </c>
      <c r="G20" s="1">
        <f t="shared" si="3"/>
        <v>33500</v>
      </c>
      <c r="H20" s="2">
        <f t="shared" si="4"/>
        <v>395121.88352000015</v>
      </c>
      <c r="I20" s="2">
        <f t="shared" si="8"/>
        <v>0</v>
      </c>
      <c r="J20" s="2">
        <f t="shared" si="5"/>
        <v>395121.88352000015</v>
      </c>
      <c r="K20" s="2"/>
      <c r="L20" s="1">
        <f t="shared" si="0"/>
        <v>355609.69516800012</v>
      </c>
      <c r="M20" s="1">
        <f t="shared" si="1"/>
        <v>39512.188352000019</v>
      </c>
      <c r="N20" s="2">
        <f t="shared" si="10"/>
        <v>355609.69516800012</v>
      </c>
      <c r="O20" s="2">
        <f t="shared" si="9"/>
        <v>39512.188352000019</v>
      </c>
    </row>
    <row r="21" spans="1:15" x14ac:dyDescent="0.2">
      <c r="A21" s="3">
        <v>8</v>
      </c>
      <c r="B21" s="3"/>
      <c r="C21" s="5">
        <f t="shared" si="6"/>
        <v>0</v>
      </c>
      <c r="D21" s="5">
        <f t="shared" si="7"/>
        <v>1238778.6611904001</v>
      </c>
      <c r="E21" s="5">
        <v>-785867</v>
      </c>
      <c r="F21" s="2">
        <f t="shared" si="2"/>
        <v>452911.66119040013</v>
      </c>
      <c r="G21" s="1">
        <f t="shared" si="3"/>
        <v>33500</v>
      </c>
      <c r="H21" s="2">
        <f t="shared" si="4"/>
        <v>419411.66119040013</v>
      </c>
      <c r="I21" s="2">
        <f t="shared" si="8"/>
        <v>0</v>
      </c>
      <c r="J21" s="2">
        <f t="shared" si="5"/>
        <v>419411.66119040013</v>
      </c>
      <c r="K21" s="2"/>
      <c r="L21" s="1">
        <f t="shared" si="0"/>
        <v>377470.49507136014</v>
      </c>
      <c r="M21" s="1">
        <f t="shared" si="1"/>
        <v>41941.166119040019</v>
      </c>
      <c r="N21" s="2">
        <f t="shared" si="10"/>
        <v>377470.49507136014</v>
      </c>
      <c r="O21" s="2">
        <f t="shared" si="9"/>
        <v>41941.166119040019</v>
      </c>
    </row>
    <row r="22" spans="1:15" x14ac:dyDescent="0.2">
      <c r="A22" s="3">
        <v>9</v>
      </c>
      <c r="B22" s="3"/>
      <c r="C22" s="5">
        <f t="shared" si="6"/>
        <v>0</v>
      </c>
      <c r="D22" s="5">
        <f t="shared" si="7"/>
        <v>1263554.2344142082</v>
      </c>
      <c r="E22" s="5">
        <v>-785867</v>
      </c>
      <c r="F22" s="2">
        <f t="shared" si="2"/>
        <v>477687.23441420821</v>
      </c>
      <c r="G22" s="1">
        <f t="shared" si="3"/>
        <v>33500</v>
      </c>
      <c r="H22" s="2">
        <f t="shared" si="4"/>
        <v>444187.23441420821</v>
      </c>
      <c r="I22" s="2">
        <f t="shared" si="8"/>
        <v>0</v>
      </c>
      <c r="J22" s="2">
        <f t="shared" si="5"/>
        <v>444187.23441420821</v>
      </c>
      <c r="K22" s="2"/>
      <c r="L22" s="1">
        <f t="shared" si="0"/>
        <v>399768.51097278739</v>
      </c>
      <c r="M22" s="1">
        <f t="shared" si="1"/>
        <v>44418.723441420821</v>
      </c>
      <c r="N22" s="2">
        <f t="shared" si="10"/>
        <v>399768.51097278739</v>
      </c>
      <c r="O22" s="2">
        <f t="shared" si="9"/>
        <v>44418.723441420821</v>
      </c>
    </row>
    <row r="23" spans="1:15" x14ac:dyDescent="0.2">
      <c r="A23" s="3">
        <v>10</v>
      </c>
      <c r="B23" s="3"/>
      <c r="C23" s="5">
        <f t="shared" si="6"/>
        <v>0</v>
      </c>
      <c r="D23" s="5">
        <f t="shared" si="7"/>
        <v>1288825.3191024924</v>
      </c>
      <c r="E23" s="5">
        <v>-785867</v>
      </c>
      <c r="F23" s="2">
        <f t="shared" si="2"/>
        <v>502958.31910249242</v>
      </c>
      <c r="G23" s="1">
        <f t="shared" si="3"/>
        <v>33500</v>
      </c>
      <c r="H23" s="2">
        <f t="shared" si="4"/>
        <v>469458.31910249242</v>
      </c>
      <c r="I23" s="2">
        <f t="shared" si="8"/>
        <v>0</v>
      </c>
      <c r="J23" s="2">
        <f t="shared" si="5"/>
        <v>469458.31910249242</v>
      </c>
      <c r="K23" s="2"/>
      <c r="L23" s="1">
        <f t="shared" si="0"/>
        <v>422512.48719224316</v>
      </c>
      <c r="M23" s="1">
        <f t="shared" si="1"/>
        <v>46945.831910249246</v>
      </c>
      <c r="N23" s="2">
        <f t="shared" si="10"/>
        <v>422512.48719224316</v>
      </c>
      <c r="O23" s="2">
        <f t="shared" si="9"/>
        <v>46945.831910249246</v>
      </c>
    </row>
    <row r="24" spans="1:15" x14ac:dyDescent="0.2">
      <c r="A24" s="3">
        <v>11</v>
      </c>
      <c r="B24" s="3"/>
      <c r="C24" s="5">
        <f t="shared" si="6"/>
        <v>0</v>
      </c>
      <c r="D24" s="5">
        <f t="shared" si="7"/>
        <v>1314601.8254845422</v>
      </c>
      <c r="E24" s="5">
        <v>-785867</v>
      </c>
      <c r="F24" s="2">
        <f t="shared" si="2"/>
        <v>528734.82548454218</v>
      </c>
      <c r="G24" s="1">
        <f t="shared" si="3"/>
        <v>33500</v>
      </c>
      <c r="H24" s="2">
        <f t="shared" si="4"/>
        <v>495234.82548454218</v>
      </c>
      <c r="I24" s="2">
        <f t="shared" si="8"/>
        <v>0</v>
      </c>
      <c r="J24" s="2">
        <f t="shared" si="5"/>
        <v>495234.82548454218</v>
      </c>
      <c r="K24" s="2"/>
      <c r="L24" s="1">
        <f t="shared" si="0"/>
        <v>445711.34293608798</v>
      </c>
      <c r="M24" s="1">
        <f t="shared" si="1"/>
        <v>49523.482548454223</v>
      </c>
      <c r="N24" s="2">
        <f t="shared" si="10"/>
        <v>445711.34293608798</v>
      </c>
      <c r="O24" s="2">
        <f t="shared" si="9"/>
        <v>49523.482548454223</v>
      </c>
    </row>
    <row r="25" spans="1:15" x14ac:dyDescent="0.2">
      <c r="A25" s="3">
        <v>12</v>
      </c>
      <c r="B25" s="3"/>
      <c r="C25" s="5">
        <f t="shared" si="6"/>
        <v>0</v>
      </c>
      <c r="D25" s="5">
        <f t="shared" si="7"/>
        <v>1340893.861994233</v>
      </c>
      <c r="E25" s="5">
        <v>-785867</v>
      </c>
      <c r="F25" s="2">
        <f t="shared" si="2"/>
        <v>555026.86199423298</v>
      </c>
      <c r="G25" s="1">
        <f t="shared" si="3"/>
        <v>33500</v>
      </c>
      <c r="H25" s="2">
        <f t="shared" si="4"/>
        <v>521526.86199423298</v>
      </c>
      <c r="I25" s="2">
        <f t="shared" si="8"/>
        <v>0</v>
      </c>
      <c r="J25" s="2">
        <f t="shared" si="5"/>
        <v>521526.86199423298</v>
      </c>
      <c r="K25" s="2"/>
      <c r="L25" s="1">
        <f t="shared" si="0"/>
        <v>469374.17579480971</v>
      </c>
      <c r="M25" s="1">
        <f t="shared" si="1"/>
        <v>52152.686199423304</v>
      </c>
      <c r="N25" s="2">
        <f t="shared" si="10"/>
        <v>469374.17579480971</v>
      </c>
      <c r="O25" s="2">
        <f t="shared" si="9"/>
        <v>52152.686199423304</v>
      </c>
    </row>
    <row r="26" spans="1:15" x14ac:dyDescent="0.2">
      <c r="A26" s="3">
        <v>13</v>
      </c>
      <c r="N26" s="2">
        <f>0.9*(13000000-C8)</f>
        <v>3060000</v>
      </c>
      <c r="O26" s="2">
        <f>0.1*(13000000-C8)</f>
        <v>340000</v>
      </c>
    </row>
    <row r="28" spans="1:15" x14ac:dyDescent="0.2">
      <c r="M28" s="12" t="s">
        <v>27</v>
      </c>
      <c r="N28" s="10">
        <f>NPV(0.25,N14,N15,N16,N17,N18,N19,N20,N21,N22,N23,N24,N25,N26)</f>
        <v>283408.22659225878</v>
      </c>
      <c r="O28" s="10">
        <f>NPV(0.25,O14,O15,O16,O17,O18,O19,O20,O21,O22,O23,O24,O25,O26)</f>
        <v>158473.87278477839</v>
      </c>
    </row>
    <row r="30" spans="1:15" x14ac:dyDescent="0.2">
      <c r="A30" s="7"/>
      <c r="M30" t="s">
        <v>26</v>
      </c>
      <c r="N30" s="11">
        <f>IRR(N14:N26,0.3)</f>
        <v>0.3084930015396754</v>
      </c>
      <c r="O30" s="11"/>
    </row>
    <row r="31" spans="1:15" x14ac:dyDescent="0.2">
      <c r="A31" s="3"/>
    </row>
  </sheetData>
  <mergeCells count="2">
    <mergeCell ref="L12:M12"/>
    <mergeCell ref="N12:O12"/>
  </mergeCells>
  <phoneticPr fontId="0" type="noConversion"/>
  <hyperlinks>
    <hyperlink ref="M28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2001-10-05T20:02:22Z</cp:lastPrinted>
  <dcterms:created xsi:type="dcterms:W3CDTF">2001-10-05T16:58:02Z</dcterms:created>
  <dcterms:modified xsi:type="dcterms:W3CDTF">2014-09-04T08:11:27Z</dcterms:modified>
</cp:coreProperties>
</file>