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5">Actuals!$D$639:$I$653</definedName>
    <definedName name="_xlnm.Print_Area" localSheetId="10">'BGC-EGM-FLSH'!$A$1:$M$82</definedName>
    <definedName name="_xlnm.Print_Area" localSheetId="36">'BGC-EGM-VAR'!$A$1:$I$82</definedName>
    <definedName name="_xlnm.Print_Area" localSheetId="44">BUG_VAR!$A$1:$I$82</definedName>
    <definedName name="_xlnm.Print_Area" localSheetId="32">'CE-VAR'!$A$1:$I$82</definedName>
    <definedName name="_xlnm.Print_Area" localSheetId="2">Check!$A$1:$H$26</definedName>
    <definedName name="_xlnm.Print_Area" localSheetId="9">'EAST-CON-FLSH'!$A$1:$M$82</definedName>
    <definedName name="_xlnm.Print_Area" localSheetId="35">'EAST-CON-VAR'!$A$1:$I$82</definedName>
    <definedName name="_xlnm.Print_Area" localSheetId="7">'EAST-EGM-FLSH'!$A$1:$M$82</definedName>
    <definedName name="_xlnm.Print_Area" localSheetId="33">'EAST-EGM-VAR'!$A$1:$I$82</definedName>
    <definedName name="_xlnm.Print_Area" localSheetId="8">'EAST-LRC-FLSH'!$A$1:$M$82</definedName>
    <definedName name="_xlnm.Print_Area" localSheetId="34">'EAST-LRC-VAR'!$A$1:$I$82</definedName>
    <definedName name="_xlnm.Print_Area" localSheetId="43">ONT_VAR!$A$1:$I$82</definedName>
    <definedName name="_xlnm.Print_Area" localSheetId="4">RECLASS!$A$1:$AA$82</definedName>
    <definedName name="_xlnm.Print_Area" localSheetId="42">STG_VAR!$A$1:$I$82</definedName>
    <definedName name="_xlnm.Print_Area" localSheetId="5">'TIE-OUT'!$A$1:$AA$95</definedName>
    <definedName name="_xlnm.Print_Area" localSheetId="3">TOTAL!$A$1:$I$82</definedName>
    <definedName name="_xlnm.Print_Area" localSheetId="14">'TX-CON-FLSH'!$A$1:$M$82</definedName>
    <definedName name="_xlnm.Print_Area" localSheetId="40">'TX-CON-VAR'!$A$1:$I$82</definedName>
    <definedName name="_xlnm.Print_Area" localSheetId="11">'TX-EGM-FLSH'!$A$1:$M$82</definedName>
    <definedName name="_xlnm.Print_Area" localSheetId="37">'TX-EGM-VAR'!$A$1:$I$82</definedName>
    <definedName name="_xlnm.Print_Area" localSheetId="12">'TX-HPLR-FLSH'!$A$1:$M$82</definedName>
    <definedName name="_xlnm.Print_Area" localSheetId="38">'TX-HPLR-VAR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 s="1"/>
  <c r="M1" i="44" s="1"/>
  <c r="O1" i="44" s="1"/>
  <c r="Q1" i="44" s="1"/>
  <c r="S1" i="44" s="1"/>
  <c r="U1" i="44" s="1"/>
  <c r="W1" i="44" s="1"/>
  <c r="Y1" i="44" s="1"/>
  <c r="AA1" i="44" s="1"/>
  <c r="AC1" i="44" s="1"/>
  <c r="AE1" i="44" s="1"/>
  <c r="H639" i="44"/>
  <c r="J639" i="44" s="1"/>
  <c r="L639" i="44"/>
  <c r="N639" i="44" s="1"/>
  <c r="P639" i="44" s="1"/>
  <c r="R639" i="44"/>
  <c r="T639" i="44" s="1"/>
  <c r="V639" i="44"/>
  <c r="X639" i="44" s="1"/>
  <c r="Z639" i="44" s="1"/>
  <c r="AB639" i="44" s="1"/>
  <c r="A4" i="10"/>
  <c r="A5" i="10"/>
  <c r="F11" i="10"/>
  <c r="H11" i="10"/>
  <c r="I11" i="10"/>
  <c r="L11" i="10"/>
  <c r="G12" i="10"/>
  <c r="H12" i="10"/>
  <c r="I12" i="10"/>
  <c r="M12" i="10"/>
  <c r="F13" i="10"/>
  <c r="H13" i="10"/>
  <c r="I13" i="10"/>
  <c r="L13" i="10"/>
  <c r="D13" i="34" s="1"/>
  <c r="F14" i="10"/>
  <c r="H14" i="10"/>
  <c r="L14" i="10" s="1"/>
  <c r="I14" i="10"/>
  <c r="H15" i="10"/>
  <c r="F15" i="10" s="1"/>
  <c r="I15" i="10"/>
  <c r="G15" i="10" s="1"/>
  <c r="L15" i="10"/>
  <c r="D15" i="34" s="1"/>
  <c r="M15" i="10"/>
  <c r="E15" i="34" s="1"/>
  <c r="J16" i="10"/>
  <c r="K16" i="10"/>
  <c r="H18" i="10"/>
  <c r="I18" i="10"/>
  <c r="H19" i="10"/>
  <c r="I19" i="10"/>
  <c r="G20" i="10"/>
  <c r="H20" i="10"/>
  <c r="I20" i="10"/>
  <c r="M20" i="10"/>
  <c r="E20" i="34" s="1"/>
  <c r="F21" i="10"/>
  <c r="H21" i="10"/>
  <c r="I21" i="10"/>
  <c r="L21" i="10"/>
  <c r="F22" i="10"/>
  <c r="H22" i="10"/>
  <c r="L22" i="10" s="1"/>
  <c r="I22" i="10"/>
  <c r="F23" i="10"/>
  <c r="H23" i="10"/>
  <c r="I23" i="10"/>
  <c r="L23" i="10"/>
  <c r="D23" i="34" s="1"/>
  <c r="H24" i="10"/>
  <c r="J24" i="10"/>
  <c r="K24" i="10"/>
  <c r="G27" i="10"/>
  <c r="H27" i="10"/>
  <c r="F27" i="10" s="1"/>
  <c r="I27" i="10"/>
  <c r="L27" i="10"/>
  <c r="L29" i="10" s="1"/>
  <c r="M27" i="10"/>
  <c r="F28" i="10"/>
  <c r="F29" i="10" s="1"/>
  <c r="G28" i="10"/>
  <c r="G29" i="10" s="1"/>
  <c r="H28" i="10"/>
  <c r="I28" i="10"/>
  <c r="L28" i="10"/>
  <c r="J29" i="10"/>
  <c r="K29" i="10"/>
  <c r="G32" i="10"/>
  <c r="H32" i="10"/>
  <c r="I32" i="10"/>
  <c r="M32" i="10"/>
  <c r="H33" i="10"/>
  <c r="I33" i="10"/>
  <c r="M33" i="10"/>
  <c r="E33" i="34" s="1"/>
  <c r="G34" i="10"/>
  <c r="H34" i="10"/>
  <c r="F34" i="10" s="1"/>
  <c r="I34" i="10"/>
  <c r="L34" i="10"/>
  <c r="M34" i="10"/>
  <c r="F35" i="10"/>
  <c r="H35" i="10"/>
  <c r="I35" i="10"/>
  <c r="L35" i="10"/>
  <c r="H36" i="10"/>
  <c r="J36" i="10"/>
  <c r="K36" i="10"/>
  <c r="L37" i="10"/>
  <c r="M37" i="10"/>
  <c r="H38" i="10"/>
  <c r="I38" i="10"/>
  <c r="G39" i="10"/>
  <c r="H39" i="10"/>
  <c r="F39" i="10" s="1"/>
  <c r="I39" i="10"/>
  <c r="L39" i="10"/>
  <c r="M39" i="10"/>
  <c r="F40" i="10"/>
  <c r="F42" i="10" s="1"/>
  <c r="F43" i="10" s="1"/>
  <c r="H40" i="10"/>
  <c r="I40" i="10"/>
  <c r="L40" i="10"/>
  <c r="L42" i="10" s="1"/>
  <c r="F41" i="10"/>
  <c r="H41" i="10"/>
  <c r="L41" i="10" s="1"/>
  <c r="I41" i="10"/>
  <c r="M41" i="10" s="1"/>
  <c r="E41" i="34" s="1"/>
  <c r="H42" i="10"/>
  <c r="J42" i="10"/>
  <c r="J43" i="10" s="1"/>
  <c r="K42" i="10"/>
  <c r="K43" i="10" s="1"/>
  <c r="H43" i="10"/>
  <c r="F45" i="10"/>
  <c r="H45" i="10"/>
  <c r="I45" i="10"/>
  <c r="L45" i="10"/>
  <c r="G47" i="10"/>
  <c r="H47" i="10"/>
  <c r="F47" i="10" s="1"/>
  <c r="I47" i="10"/>
  <c r="L47" i="10"/>
  <c r="M47" i="10"/>
  <c r="F49" i="10"/>
  <c r="H49" i="10"/>
  <c r="I49" i="10"/>
  <c r="L49" i="10"/>
  <c r="F51" i="10"/>
  <c r="H51" i="10"/>
  <c r="L51" i="10" s="1"/>
  <c r="I51" i="10"/>
  <c r="G51" i="10" s="1"/>
  <c r="M51" i="10"/>
  <c r="F54" i="10"/>
  <c r="F56" i="10" s="1"/>
  <c r="H54" i="10"/>
  <c r="I54" i="10"/>
  <c r="G54" i="10" s="1"/>
  <c r="L54" i="10"/>
  <c r="M54" i="10"/>
  <c r="G55" i="10"/>
  <c r="H55" i="10"/>
  <c r="F55" i="10" s="1"/>
  <c r="I55" i="10"/>
  <c r="L55" i="10"/>
  <c r="D55" i="34" s="1"/>
  <c r="M55" i="10"/>
  <c r="G56" i="10"/>
  <c r="I56" i="10"/>
  <c r="J56" i="10"/>
  <c r="K56" i="10"/>
  <c r="M56" i="10"/>
  <c r="F59" i="10"/>
  <c r="H59" i="10"/>
  <c r="I59" i="10"/>
  <c r="L59" i="10"/>
  <c r="G60" i="10"/>
  <c r="H60" i="10"/>
  <c r="I60" i="10"/>
  <c r="M60" i="10" s="1"/>
  <c r="H61" i="10"/>
  <c r="J61" i="10"/>
  <c r="K61" i="10"/>
  <c r="F64" i="10"/>
  <c r="H64" i="10"/>
  <c r="I64" i="10"/>
  <c r="L64" i="10"/>
  <c r="G65" i="10"/>
  <c r="H65" i="10"/>
  <c r="F65" i="10" s="1"/>
  <c r="I65" i="10"/>
  <c r="L65" i="10"/>
  <c r="M65" i="10"/>
  <c r="F66" i="10"/>
  <c r="J66" i="10"/>
  <c r="K66" i="10"/>
  <c r="L69" i="10"/>
  <c r="M69" i="10"/>
  <c r="G70" i="10"/>
  <c r="H70" i="10"/>
  <c r="F70" i="10" s="1"/>
  <c r="I70" i="10"/>
  <c r="L70" i="10"/>
  <c r="L72" i="10" s="1"/>
  <c r="M70" i="10"/>
  <c r="F71" i="10"/>
  <c r="F72" i="10" s="1"/>
  <c r="H71" i="10"/>
  <c r="I71" i="10"/>
  <c r="L71" i="10"/>
  <c r="H72" i="10"/>
  <c r="J72" i="10"/>
  <c r="K72" i="10"/>
  <c r="G73" i="10"/>
  <c r="H73" i="10"/>
  <c r="I73" i="10"/>
  <c r="M73" i="10"/>
  <c r="E73" i="34" s="1"/>
  <c r="H74" i="10"/>
  <c r="I74" i="10"/>
  <c r="G75" i="10"/>
  <c r="H75" i="10"/>
  <c r="I75" i="10"/>
  <c r="M75" i="10"/>
  <c r="E75" i="34" s="1"/>
  <c r="F76" i="10"/>
  <c r="H76" i="10"/>
  <c r="I76" i="10"/>
  <c r="L76" i="10"/>
  <c r="F77" i="10"/>
  <c r="H77" i="10"/>
  <c r="L77" i="10" s="1"/>
  <c r="I77" i="10"/>
  <c r="F78" i="10"/>
  <c r="H78" i="10"/>
  <c r="L78" i="10" s="1"/>
  <c r="D78" i="34" s="1"/>
  <c r="I78" i="10"/>
  <c r="G79" i="10"/>
  <c r="H79" i="10"/>
  <c r="F79" i="10" s="1"/>
  <c r="I79" i="10"/>
  <c r="L79" i="10"/>
  <c r="D79" i="34" s="1"/>
  <c r="M79" i="10"/>
  <c r="E79" i="34" s="1"/>
  <c r="F80" i="10"/>
  <c r="H80" i="10"/>
  <c r="I80" i="10"/>
  <c r="M80" i="10" s="1"/>
  <c r="L80" i="10"/>
  <c r="H81" i="10"/>
  <c r="I81" i="10"/>
  <c r="G81" i="10" s="1"/>
  <c r="M81" i="10"/>
  <c r="E81" i="34" s="1"/>
  <c r="D82" i="10"/>
  <c r="E82" i="10"/>
  <c r="A5" i="22"/>
  <c r="Z8" i="22"/>
  <c r="AB8" i="22"/>
  <c r="AD8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S16" i="22" s="1"/>
  <c r="T11" i="22"/>
  <c r="U11" i="22"/>
  <c r="V11" i="22"/>
  <c r="W11" i="22"/>
  <c r="X11" i="22"/>
  <c r="Y11" i="22"/>
  <c r="Z11" i="22"/>
  <c r="AA11" i="22"/>
  <c r="AA16" i="22" s="1"/>
  <c r="AB11" i="22"/>
  <c r="AC11" i="22"/>
  <c r="AD11" i="22"/>
  <c r="AE11" i="22"/>
  <c r="F12" i="22"/>
  <c r="G12" i="22"/>
  <c r="H12" i="22"/>
  <c r="I12" i="22"/>
  <c r="J12" i="22"/>
  <c r="K12" i="22"/>
  <c r="L12" i="22"/>
  <c r="L16" i="22" s="1"/>
  <c r="M12" i="22"/>
  <c r="N12" i="22"/>
  <c r="O12" i="22"/>
  <c r="P12" i="22"/>
  <c r="Q12" i="22"/>
  <c r="R12" i="22"/>
  <c r="S12" i="22"/>
  <c r="T12" i="22"/>
  <c r="T16" i="22" s="1"/>
  <c r="U12" i="22"/>
  <c r="V12" i="22"/>
  <c r="W12" i="22"/>
  <c r="X12" i="22"/>
  <c r="Y12" i="22"/>
  <c r="Z12" i="22"/>
  <c r="AA12" i="22"/>
  <c r="AB12" i="22"/>
  <c r="AB16" i="22" s="1"/>
  <c r="AC12" i="22"/>
  <c r="AD12" i="22"/>
  <c r="AE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Q16" i="22" s="1"/>
  <c r="Q82" i="22" s="1"/>
  <c r="O645" i="44" s="1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F14" i="22"/>
  <c r="G14" i="22"/>
  <c r="H14" i="22"/>
  <c r="I14" i="22"/>
  <c r="J14" i="22"/>
  <c r="K14" i="22"/>
  <c r="L14" i="22"/>
  <c r="M14" i="22"/>
  <c r="E14" i="22" s="1"/>
  <c r="G14" i="34" s="1"/>
  <c r="N14" i="22"/>
  <c r="O14" i="22"/>
  <c r="O16" i="22" s="1"/>
  <c r="P14" i="22"/>
  <c r="Q14" i="22"/>
  <c r="R14" i="22"/>
  <c r="S14" i="22"/>
  <c r="T14" i="22"/>
  <c r="U14" i="22"/>
  <c r="U16" i="22" s="1"/>
  <c r="V14" i="22"/>
  <c r="W14" i="22"/>
  <c r="X14" i="22"/>
  <c r="Y14" i="22"/>
  <c r="Z14" i="22"/>
  <c r="AA14" i="22"/>
  <c r="AB14" i="22"/>
  <c r="AC14" i="22"/>
  <c r="AD14" i="22"/>
  <c r="AE14" i="22"/>
  <c r="F15" i="22"/>
  <c r="G15" i="22"/>
  <c r="H15" i="22"/>
  <c r="I15" i="22"/>
  <c r="J15" i="22"/>
  <c r="K15" i="22"/>
  <c r="L15" i="22"/>
  <c r="M15" i="22"/>
  <c r="E15" i="22" s="1"/>
  <c r="G15" i="34" s="1"/>
  <c r="N15" i="22"/>
  <c r="O15" i="22"/>
  <c r="P15" i="22"/>
  <c r="Q15" i="22"/>
  <c r="R15" i="22"/>
  <c r="R16" i="22" s="1"/>
  <c r="S15" i="22"/>
  <c r="T15" i="22"/>
  <c r="U15" i="22"/>
  <c r="V15" i="22"/>
  <c r="W15" i="22"/>
  <c r="X15" i="22"/>
  <c r="Y15" i="22"/>
  <c r="Z15" i="22"/>
  <c r="Z16" i="22" s="1"/>
  <c r="AA15" i="22"/>
  <c r="AB15" i="22"/>
  <c r="AC15" i="22"/>
  <c r="AD15" i="22"/>
  <c r="AE15" i="22"/>
  <c r="H16" i="22"/>
  <c r="N16" i="22"/>
  <c r="W16" i="22"/>
  <c r="AE16" i="22"/>
  <c r="F19" i="22"/>
  <c r="G19" i="22"/>
  <c r="H19" i="22"/>
  <c r="I19" i="22"/>
  <c r="J19" i="22"/>
  <c r="K19" i="22"/>
  <c r="K24" i="22" s="1"/>
  <c r="L19" i="22"/>
  <c r="M19" i="22"/>
  <c r="E19" i="22" s="1"/>
  <c r="N19" i="22"/>
  <c r="N24" i="22" s="1"/>
  <c r="O19" i="22"/>
  <c r="P19" i="22"/>
  <c r="P24" i="22" s="1"/>
  <c r="Q19" i="22"/>
  <c r="R19" i="22"/>
  <c r="S19" i="22"/>
  <c r="S24" i="22" s="1"/>
  <c r="T19" i="22"/>
  <c r="U19" i="22"/>
  <c r="V19" i="22"/>
  <c r="W19" i="22"/>
  <c r="X19" i="22"/>
  <c r="X24" i="22" s="1"/>
  <c r="Y19" i="22"/>
  <c r="Z19" i="22"/>
  <c r="AA19" i="22"/>
  <c r="AA24" i="22" s="1"/>
  <c r="AB19" i="22"/>
  <c r="AB24" i="22" s="1"/>
  <c r="AC19" i="22"/>
  <c r="AD19" i="22"/>
  <c r="AE19" i="22"/>
  <c r="D20" i="22"/>
  <c r="F20" i="34" s="1"/>
  <c r="F20" i="22"/>
  <c r="F24" i="22" s="1"/>
  <c r="G20" i="22"/>
  <c r="H20" i="22"/>
  <c r="I20" i="22"/>
  <c r="I24" i="22" s="1"/>
  <c r="J20" i="22"/>
  <c r="K20" i="22"/>
  <c r="L20" i="22"/>
  <c r="M20" i="22"/>
  <c r="N20" i="22"/>
  <c r="O20" i="22"/>
  <c r="P20" i="22"/>
  <c r="Q20" i="22"/>
  <c r="Q24" i="22" s="1"/>
  <c r="R20" i="22"/>
  <c r="S20" i="22"/>
  <c r="T20" i="22"/>
  <c r="U20" i="22"/>
  <c r="V20" i="22"/>
  <c r="W20" i="22"/>
  <c r="W24" i="22" s="1"/>
  <c r="X20" i="22"/>
  <c r="Y20" i="22"/>
  <c r="Y24" i="22" s="1"/>
  <c r="Z20" i="22"/>
  <c r="AA20" i="22"/>
  <c r="AB20" i="22"/>
  <c r="AC20" i="22"/>
  <c r="AD20" i="22"/>
  <c r="AD24" i="22" s="1"/>
  <c r="AE20" i="22"/>
  <c r="F21" i="22"/>
  <c r="G21" i="22"/>
  <c r="H21" i="22"/>
  <c r="I21" i="22"/>
  <c r="J21" i="22"/>
  <c r="K21" i="22"/>
  <c r="L21" i="22"/>
  <c r="D21" i="22" s="1"/>
  <c r="F21" i="34" s="1"/>
  <c r="H21" i="34" s="1"/>
  <c r="M21" i="22"/>
  <c r="E21" i="22" s="1"/>
  <c r="G21" i="34" s="1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F23" i="22"/>
  <c r="G23" i="22"/>
  <c r="H23" i="22"/>
  <c r="I23" i="22"/>
  <c r="J23" i="22"/>
  <c r="K23" i="22"/>
  <c r="L23" i="22"/>
  <c r="L24" i="22" s="1"/>
  <c r="M23" i="22"/>
  <c r="E23" i="22" s="1"/>
  <c r="G23" i="34" s="1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G24" i="22"/>
  <c r="O24" i="22"/>
  <c r="R24" i="22"/>
  <c r="V24" i="22"/>
  <c r="Z24" i="22"/>
  <c r="AE24" i="22"/>
  <c r="F27" i="22"/>
  <c r="G27" i="22"/>
  <c r="H27" i="22"/>
  <c r="H29" i="22" s="1"/>
  <c r="I27" i="22"/>
  <c r="J27" i="22"/>
  <c r="J29" i="22" s="1"/>
  <c r="K27" i="22"/>
  <c r="L27" i="22"/>
  <c r="M27" i="22"/>
  <c r="M29" i="22" s="1"/>
  <c r="N27" i="22"/>
  <c r="N29" i="22" s="1"/>
  <c r="O27" i="22"/>
  <c r="P27" i="22"/>
  <c r="Q27" i="22"/>
  <c r="R27" i="22"/>
  <c r="S27" i="22"/>
  <c r="S29" i="22" s="1"/>
  <c r="T27" i="22"/>
  <c r="U27" i="22"/>
  <c r="V27" i="22"/>
  <c r="V29" i="22" s="1"/>
  <c r="W27" i="22"/>
  <c r="X27" i="22"/>
  <c r="Y27" i="22"/>
  <c r="Z27" i="22"/>
  <c r="Z29" i="22" s="1"/>
  <c r="AA27" i="22"/>
  <c r="AB27" i="22"/>
  <c r="AC27" i="22"/>
  <c r="AC29" i="22" s="1"/>
  <c r="AD27" i="22"/>
  <c r="AE27" i="22"/>
  <c r="F28" i="22"/>
  <c r="D28" i="22" s="1"/>
  <c r="F28" i="34" s="1"/>
  <c r="H28" i="34" s="1"/>
  <c r="G28" i="22"/>
  <c r="H28" i="22"/>
  <c r="I28" i="22"/>
  <c r="J28" i="22"/>
  <c r="K28" i="22"/>
  <c r="L28" i="22"/>
  <c r="M28" i="22"/>
  <c r="N28" i="22"/>
  <c r="O28" i="22"/>
  <c r="O29" i="22" s="1"/>
  <c r="P28" i="22"/>
  <c r="Q28" i="22"/>
  <c r="Q29" i="22" s="1"/>
  <c r="R28" i="22"/>
  <c r="S28" i="22"/>
  <c r="T28" i="22"/>
  <c r="T29" i="22" s="1"/>
  <c r="U28" i="22"/>
  <c r="V28" i="22"/>
  <c r="W28" i="22"/>
  <c r="W29" i="22" s="1"/>
  <c r="X28" i="22"/>
  <c r="Y28" i="22"/>
  <c r="Y29" i="22" s="1"/>
  <c r="Z28" i="22"/>
  <c r="AA28" i="22"/>
  <c r="AB28" i="22"/>
  <c r="AB29" i="22" s="1"/>
  <c r="AC28" i="22"/>
  <c r="AD28" i="22"/>
  <c r="AE28" i="22"/>
  <c r="AE29" i="22" s="1"/>
  <c r="F29" i="22"/>
  <c r="I29" i="22"/>
  <c r="K29" i="22"/>
  <c r="L29" i="22"/>
  <c r="P29" i="22"/>
  <c r="R29" i="22"/>
  <c r="U29" i="22"/>
  <c r="X29" i="22"/>
  <c r="AA29" i="22"/>
  <c r="AD29" i="22"/>
  <c r="F32" i="22"/>
  <c r="G32" i="22"/>
  <c r="H32" i="22"/>
  <c r="I32" i="22"/>
  <c r="J32" i="22"/>
  <c r="J36" i="22" s="1"/>
  <c r="K32" i="22"/>
  <c r="L32" i="22"/>
  <c r="M32" i="22"/>
  <c r="M36" i="22" s="1"/>
  <c r="N32" i="22"/>
  <c r="O32" i="22"/>
  <c r="P32" i="22"/>
  <c r="Q32" i="22"/>
  <c r="R32" i="22"/>
  <c r="R36" i="22" s="1"/>
  <c r="S32" i="22"/>
  <c r="T32" i="22"/>
  <c r="U32" i="22"/>
  <c r="V32" i="22"/>
  <c r="W32" i="22"/>
  <c r="W36" i="22" s="1"/>
  <c r="X32" i="22"/>
  <c r="Y32" i="22"/>
  <c r="Z32" i="22"/>
  <c r="Z36" i="22" s="1"/>
  <c r="AA32" i="22"/>
  <c r="AB32" i="22"/>
  <c r="AC32" i="22"/>
  <c r="AD32" i="22"/>
  <c r="AE32" i="22"/>
  <c r="AE36" i="22" s="1"/>
  <c r="F33" i="22"/>
  <c r="G33" i="22"/>
  <c r="H33" i="22"/>
  <c r="I33" i="22"/>
  <c r="J33" i="22"/>
  <c r="K33" i="22"/>
  <c r="K36" i="22" s="1"/>
  <c r="L33" i="22"/>
  <c r="L36" i="22" s="1"/>
  <c r="M33" i="22"/>
  <c r="N33" i="22"/>
  <c r="O33" i="22"/>
  <c r="P33" i="22"/>
  <c r="Q33" i="22"/>
  <c r="R33" i="22"/>
  <c r="S33" i="22"/>
  <c r="S36" i="22" s="1"/>
  <c r="T33" i="22"/>
  <c r="T36" i="22" s="1"/>
  <c r="U33" i="22"/>
  <c r="V33" i="22"/>
  <c r="W33" i="22"/>
  <c r="X33" i="22"/>
  <c r="Y33" i="22"/>
  <c r="Y36" i="22" s="1"/>
  <c r="Z33" i="22"/>
  <c r="AA33" i="22"/>
  <c r="AA36" i="22" s="1"/>
  <c r="AB33" i="22"/>
  <c r="AB36" i="22" s="1"/>
  <c r="AC33" i="22"/>
  <c r="AD33" i="22"/>
  <c r="AE33" i="22"/>
  <c r="F34" i="22"/>
  <c r="G34" i="22"/>
  <c r="E34" i="22" s="1"/>
  <c r="G34" i="34" s="1"/>
  <c r="I34" i="34" s="1"/>
  <c r="H34" i="22"/>
  <c r="H36" i="22" s="1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X36" i="22" s="1"/>
  <c r="Y34" i="22"/>
  <c r="Z34" i="22"/>
  <c r="AA34" i="22"/>
  <c r="AB34" i="22"/>
  <c r="AC34" i="22"/>
  <c r="AD34" i="22"/>
  <c r="AE34" i="22"/>
  <c r="D35" i="22"/>
  <c r="F35" i="34" s="1"/>
  <c r="H35" i="34" s="1"/>
  <c r="F35" i="22"/>
  <c r="G35" i="22"/>
  <c r="H35" i="22"/>
  <c r="I35" i="22"/>
  <c r="J35" i="22"/>
  <c r="K35" i="22"/>
  <c r="L35" i="22"/>
  <c r="M35" i="22"/>
  <c r="N35" i="22"/>
  <c r="N36" i="22" s="1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O36" i="22"/>
  <c r="P36" i="22"/>
  <c r="Q36" i="22"/>
  <c r="U36" i="22"/>
  <c r="AC36" i="22"/>
  <c r="AD36" i="22"/>
  <c r="F39" i="22"/>
  <c r="D39" i="22" s="1"/>
  <c r="F39" i="34" s="1"/>
  <c r="G39" i="22"/>
  <c r="H39" i="22"/>
  <c r="I39" i="22"/>
  <c r="J39" i="22"/>
  <c r="K39" i="22"/>
  <c r="L39" i="22"/>
  <c r="M39" i="22"/>
  <c r="E39" i="22" s="1"/>
  <c r="G39" i="34" s="1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F40" i="22"/>
  <c r="G40" i="22"/>
  <c r="H40" i="22"/>
  <c r="I40" i="22"/>
  <c r="J40" i="22"/>
  <c r="K40" i="22"/>
  <c r="L40" i="22"/>
  <c r="M40" i="22"/>
  <c r="M42" i="22" s="1"/>
  <c r="M43" i="22" s="1"/>
  <c r="N40" i="22"/>
  <c r="O40" i="22"/>
  <c r="P40" i="22"/>
  <c r="P42" i="22" s="1"/>
  <c r="P43" i="22" s="1"/>
  <c r="Q40" i="22"/>
  <c r="R40" i="22"/>
  <c r="S40" i="22"/>
  <c r="T40" i="22"/>
  <c r="U40" i="22"/>
  <c r="U42" i="22" s="1"/>
  <c r="U43" i="22" s="1"/>
  <c r="V40" i="22"/>
  <c r="W40" i="22"/>
  <c r="X40" i="22"/>
  <c r="X42" i="22" s="1"/>
  <c r="Y40" i="22"/>
  <c r="Z40" i="22"/>
  <c r="AA40" i="22"/>
  <c r="AB40" i="22"/>
  <c r="AC40" i="22"/>
  <c r="AC42" i="22" s="1"/>
  <c r="AC43" i="22" s="1"/>
  <c r="AD40" i="22"/>
  <c r="AE40" i="22"/>
  <c r="F41" i="22"/>
  <c r="G41" i="22"/>
  <c r="H41" i="22"/>
  <c r="I41" i="22"/>
  <c r="I42" i="22" s="1"/>
  <c r="I43" i="22" s="1"/>
  <c r="J41" i="22"/>
  <c r="K41" i="22"/>
  <c r="K42" i="22" s="1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Y42" i="22" s="1"/>
  <c r="Z41" i="22"/>
  <c r="AA41" i="22"/>
  <c r="AB41" i="22"/>
  <c r="AC41" i="22"/>
  <c r="AD41" i="22"/>
  <c r="AE41" i="22"/>
  <c r="G42" i="22"/>
  <c r="H42" i="22"/>
  <c r="L42" i="22"/>
  <c r="L43" i="22" s="1"/>
  <c r="O42" i="22"/>
  <c r="O43" i="22" s="1"/>
  <c r="Q42" i="22"/>
  <c r="Q43" i="22" s="1"/>
  <c r="R42" i="22"/>
  <c r="R43" i="22" s="1"/>
  <c r="S42" i="22"/>
  <c r="T42" i="22"/>
  <c r="T43" i="22" s="1"/>
  <c r="W42" i="22"/>
  <c r="W43" i="22" s="1"/>
  <c r="AA42" i="22"/>
  <c r="AA43" i="22" s="1"/>
  <c r="AB42" i="22"/>
  <c r="AB43" i="22" s="1"/>
  <c r="AE42" i="22"/>
  <c r="G43" i="22"/>
  <c r="H43" i="22"/>
  <c r="K43" i="22"/>
  <c r="S43" i="22"/>
  <c r="X43" i="22"/>
  <c r="AE43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F47" i="22"/>
  <c r="G47" i="22"/>
  <c r="E47" i="22" s="1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F49" i="34" s="1"/>
  <c r="H49" i="34" s="1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F54" i="22"/>
  <c r="G54" i="22"/>
  <c r="H54" i="22"/>
  <c r="I54" i="22"/>
  <c r="I56" i="22" s="1"/>
  <c r="J54" i="22"/>
  <c r="D54" i="22" s="1"/>
  <c r="F54" i="34" s="1"/>
  <c r="K54" i="22"/>
  <c r="K56" i="22" s="1"/>
  <c r="L54" i="22"/>
  <c r="M54" i="22"/>
  <c r="N54" i="22"/>
  <c r="O54" i="22"/>
  <c r="P54" i="22"/>
  <c r="Q54" i="22"/>
  <c r="Q56" i="22" s="1"/>
  <c r="R54" i="22"/>
  <c r="S54" i="22"/>
  <c r="S56" i="22" s="1"/>
  <c r="T54" i="22"/>
  <c r="U54" i="22"/>
  <c r="V54" i="22"/>
  <c r="W54" i="22"/>
  <c r="W56" i="22" s="1"/>
  <c r="X54" i="22"/>
  <c r="Y54" i="22"/>
  <c r="Y56" i="22" s="1"/>
  <c r="Z54" i="22"/>
  <c r="AA54" i="22"/>
  <c r="AA56" i="22" s="1"/>
  <c r="AB54" i="22"/>
  <c r="AC54" i="22"/>
  <c r="AD54" i="22"/>
  <c r="AE54" i="22"/>
  <c r="F55" i="22"/>
  <c r="G55" i="22"/>
  <c r="H55" i="22"/>
  <c r="H56" i="22" s="1"/>
  <c r="I55" i="22"/>
  <c r="J55" i="22"/>
  <c r="K55" i="22"/>
  <c r="L55" i="22"/>
  <c r="M55" i="22"/>
  <c r="M56" i="22" s="1"/>
  <c r="N55" i="22"/>
  <c r="N56" i="22" s="1"/>
  <c r="O55" i="22"/>
  <c r="P55" i="22"/>
  <c r="P56" i="22" s="1"/>
  <c r="Q55" i="22"/>
  <c r="R55" i="22"/>
  <c r="S55" i="22"/>
  <c r="T55" i="22"/>
  <c r="U55" i="22"/>
  <c r="U56" i="22" s="1"/>
  <c r="V55" i="22"/>
  <c r="V56" i="22" s="1"/>
  <c r="W55" i="22"/>
  <c r="X55" i="22"/>
  <c r="X56" i="22" s="1"/>
  <c r="Y55" i="22"/>
  <c r="Z55" i="22"/>
  <c r="AA55" i="22"/>
  <c r="AB55" i="22"/>
  <c r="AC55" i="22"/>
  <c r="AC56" i="22" s="1"/>
  <c r="AD55" i="22"/>
  <c r="AD56" i="22" s="1"/>
  <c r="AE55" i="22"/>
  <c r="G56" i="22"/>
  <c r="L56" i="22"/>
  <c r="O56" i="22"/>
  <c r="R56" i="22"/>
  <c r="T56" i="22"/>
  <c r="Z56" i="22"/>
  <c r="AB56" i="22"/>
  <c r="AE56" i="22"/>
  <c r="F59" i="22"/>
  <c r="G59" i="22"/>
  <c r="H59" i="22"/>
  <c r="I59" i="22"/>
  <c r="J59" i="22"/>
  <c r="J61" i="22" s="1"/>
  <c r="K59" i="22"/>
  <c r="L59" i="22"/>
  <c r="M59" i="22"/>
  <c r="M61" i="22" s="1"/>
  <c r="N59" i="22"/>
  <c r="N61" i="22" s="1"/>
  <c r="O59" i="22"/>
  <c r="O61" i="22" s="1"/>
  <c r="P59" i="22"/>
  <c r="Q59" i="22"/>
  <c r="R59" i="22"/>
  <c r="R61" i="22" s="1"/>
  <c r="S59" i="22"/>
  <c r="T59" i="22"/>
  <c r="U59" i="22"/>
  <c r="V59" i="22"/>
  <c r="V61" i="22" s="1"/>
  <c r="W59" i="22"/>
  <c r="W61" i="22" s="1"/>
  <c r="X59" i="22"/>
  <c r="Y59" i="22"/>
  <c r="Z59" i="22"/>
  <c r="Z61" i="22" s="1"/>
  <c r="AA59" i="22"/>
  <c r="AB59" i="22"/>
  <c r="AC59" i="22"/>
  <c r="AD59" i="22"/>
  <c r="AE59" i="22"/>
  <c r="AE61" i="22" s="1"/>
  <c r="AE82" i="22" s="1"/>
  <c r="AC645" i="44" s="1"/>
  <c r="F60" i="22"/>
  <c r="G60" i="22"/>
  <c r="H60" i="22"/>
  <c r="I60" i="22"/>
  <c r="I61" i="22" s="1"/>
  <c r="J60" i="22"/>
  <c r="K60" i="22"/>
  <c r="L60" i="22"/>
  <c r="L61" i="22" s="1"/>
  <c r="M60" i="22"/>
  <c r="N60" i="22"/>
  <c r="O60" i="22"/>
  <c r="P60" i="22"/>
  <c r="Q60" i="22"/>
  <c r="Q61" i="22" s="1"/>
  <c r="R60" i="22"/>
  <c r="S60" i="22"/>
  <c r="T60" i="22"/>
  <c r="T61" i="22" s="1"/>
  <c r="U60" i="22"/>
  <c r="V60" i="22"/>
  <c r="W60" i="22"/>
  <c r="X60" i="22"/>
  <c r="Y60" i="22"/>
  <c r="Y61" i="22" s="1"/>
  <c r="Z60" i="22"/>
  <c r="AA60" i="22"/>
  <c r="AA61" i="22" s="1"/>
  <c r="AB60" i="22"/>
  <c r="AB61" i="22" s="1"/>
  <c r="AC60" i="22"/>
  <c r="AD60" i="22"/>
  <c r="AE60" i="22"/>
  <c r="F61" i="22"/>
  <c r="H61" i="22"/>
  <c r="K61" i="22"/>
  <c r="P61" i="22"/>
  <c r="S61" i="22"/>
  <c r="U61" i="22"/>
  <c r="X61" i="22"/>
  <c r="AC61" i="22"/>
  <c r="AD61" i="22"/>
  <c r="F64" i="22"/>
  <c r="G64" i="22"/>
  <c r="H64" i="22"/>
  <c r="I64" i="22"/>
  <c r="J64" i="22"/>
  <c r="K64" i="22"/>
  <c r="K66" i="22" s="1"/>
  <c r="L64" i="22"/>
  <c r="M64" i="22"/>
  <c r="M66" i="22" s="1"/>
  <c r="N64" i="22"/>
  <c r="N66" i="22" s="1"/>
  <c r="O64" i="22"/>
  <c r="O66" i="22" s="1"/>
  <c r="P64" i="22"/>
  <c r="Q64" i="22"/>
  <c r="Q66" i="22" s="1"/>
  <c r="R64" i="22"/>
  <c r="S64" i="22"/>
  <c r="S66" i="22" s="1"/>
  <c r="T64" i="22"/>
  <c r="U64" i="22"/>
  <c r="U66" i="22" s="1"/>
  <c r="V64" i="22"/>
  <c r="W64" i="22"/>
  <c r="W66" i="22" s="1"/>
  <c r="X64" i="22"/>
  <c r="Y64" i="22"/>
  <c r="Z64" i="22"/>
  <c r="AA64" i="22"/>
  <c r="AA66" i="22" s="1"/>
  <c r="AB64" i="22"/>
  <c r="AC64" i="22"/>
  <c r="AD64" i="22"/>
  <c r="AE64" i="22"/>
  <c r="AE66" i="22" s="1"/>
  <c r="F65" i="22"/>
  <c r="G65" i="22"/>
  <c r="E65" i="22" s="1"/>
  <c r="G65" i="34" s="1"/>
  <c r="I65" i="34" s="1"/>
  <c r="H65" i="22"/>
  <c r="H66" i="22" s="1"/>
  <c r="I65" i="22"/>
  <c r="J65" i="22"/>
  <c r="K65" i="22"/>
  <c r="L65" i="22"/>
  <c r="M65" i="22"/>
  <c r="N65" i="22"/>
  <c r="O65" i="22"/>
  <c r="P65" i="22"/>
  <c r="P66" i="22" s="1"/>
  <c r="Q65" i="22"/>
  <c r="R65" i="22"/>
  <c r="S65" i="22"/>
  <c r="T65" i="22"/>
  <c r="U65" i="22"/>
  <c r="V65" i="22"/>
  <c r="W65" i="22"/>
  <c r="X65" i="22"/>
  <c r="X66" i="22" s="1"/>
  <c r="Y65" i="22"/>
  <c r="Z65" i="22"/>
  <c r="AA65" i="22"/>
  <c r="AB65" i="22"/>
  <c r="AC65" i="22"/>
  <c r="AD65" i="22"/>
  <c r="AE65" i="22"/>
  <c r="F66" i="22"/>
  <c r="I66" i="22"/>
  <c r="L66" i="22"/>
  <c r="T66" i="22"/>
  <c r="V66" i="22"/>
  <c r="Y66" i="22"/>
  <c r="AB66" i="22"/>
  <c r="AC66" i="22"/>
  <c r="AD66" i="22"/>
  <c r="F70" i="22"/>
  <c r="G70" i="22"/>
  <c r="H70" i="22"/>
  <c r="H72" i="22" s="1"/>
  <c r="I70" i="22"/>
  <c r="J70" i="22"/>
  <c r="J72" i="22" s="1"/>
  <c r="K70" i="22"/>
  <c r="L70" i="22"/>
  <c r="M70" i="22"/>
  <c r="N70" i="22"/>
  <c r="O70" i="22"/>
  <c r="P70" i="22"/>
  <c r="Q70" i="22"/>
  <c r="Q72" i="22" s="1"/>
  <c r="R70" i="22"/>
  <c r="S70" i="22"/>
  <c r="S72" i="22" s="1"/>
  <c r="T70" i="22"/>
  <c r="U70" i="22"/>
  <c r="V70" i="22"/>
  <c r="W70" i="22"/>
  <c r="X70" i="22"/>
  <c r="X72" i="22" s="1"/>
  <c r="Y70" i="22"/>
  <c r="Z70" i="22"/>
  <c r="Z72" i="22" s="1"/>
  <c r="AA70" i="22"/>
  <c r="AA72" i="22" s="1"/>
  <c r="AB70" i="22"/>
  <c r="AC70" i="22"/>
  <c r="AD70" i="22"/>
  <c r="AE70" i="22"/>
  <c r="D71" i="22"/>
  <c r="F71" i="34" s="1"/>
  <c r="H71" i="34" s="1"/>
  <c r="F71" i="22"/>
  <c r="G71" i="22"/>
  <c r="H71" i="22"/>
  <c r="I71" i="22"/>
  <c r="J71" i="22"/>
  <c r="K71" i="22"/>
  <c r="L71" i="22"/>
  <c r="L72" i="22" s="1"/>
  <c r="M71" i="22"/>
  <c r="N71" i="22"/>
  <c r="N72" i="22" s="1"/>
  <c r="O71" i="22"/>
  <c r="P71" i="22"/>
  <c r="Q71" i="22"/>
  <c r="R71" i="22"/>
  <c r="S71" i="22"/>
  <c r="T71" i="22"/>
  <c r="T72" i="22" s="1"/>
  <c r="U71" i="22"/>
  <c r="V71" i="22"/>
  <c r="V72" i="22" s="1"/>
  <c r="W71" i="22"/>
  <c r="W72" i="22" s="1"/>
  <c r="X71" i="22"/>
  <c r="Y71" i="22"/>
  <c r="Z71" i="22"/>
  <c r="AA71" i="22"/>
  <c r="AB71" i="22"/>
  <c r="AB72" i="22" s="1"/>
  <c r="AC71" i="22"/>
  <c r="AD71" i="22"/>
  <c r="AD72" i="22" s="1"/>
  <c r="AE71" i="22"/>
  <c r="AE72" i="22" s="1"/>
  <c r="I72" i="22"/>
  <c r="K72" i="22"/>
  <c r="M72" i="22"/>
  <c r="P72" i="22"/>
  <c r="R72" i="22"/>
  <c r="U72" i="22"/>
  <c r="Y72" i="22"/>
  <c r="AC72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F75" i="22"/>
  <c r="G75" i="22"/>
  <c r="H75" i="22"/>
  <c r="I75" i="22"/>
  <c r="J75" i="22"/>
  <c r="K75" i="22"/>
  <c r="E75" i="22" s="1"/>
  <c r="G75" i="34" s="1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F77" i="34" s="1"/>
  <c r="H77" i="34" s="1"/>
  <c r="F77" i="22"/>
  <c r="G77" i="22"/>
  <c r="H77" i="22"/>
  <c r="I77" i="22"/>
  <c r="J77" i="22"/>
  <c r="K77" i="22"/>
  <c r="L77" i="22"/>
  <c r="M77" i="22"/>
  <c r="E77" i="22" s="1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F81" i="22"/>
  <c r="G81" i="22"/>
  <c r="H81" i="22"/>
  <c r="I81" i="22"/>
  <c r="J81" i="22"/>
  <c r="K81" i="22"/>
  <c r="L81" i="22"/>
  <c r="D81" i="22" s="1"/>
  <c r="F81" i="34" s="1"/>
  <c r="M81" i="22"/>
  <c r="E81" i="22" s="1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5" i="34"/>
  <c r="E12" i="34"/>
  <c r="D14" i="34"/>
  <c r="D21" i="34"/>
  <c r="D22" i="34"/>
  <c r="D27" i="34"/>
  <c r="D29" i="34" s="1"/>
  <c r="E27" i="34"/>
  <c r="D28" i="34"/>
  <c r="D34" i="34"/>
  <c r="E34" i="34"/>
  <c r="D35" i="34"/>
  <c r="D39" i="34"/>
  <c r="E39" i="34"/>
  <c r="I39" i="34"/>
  <c r="D40" i="34"/>
  <c r="D42" i="34" s="1"/>
  <c r="D43" i="34" s="1"/>
  <c r="D41" i="34"/>
  <c r="D45" i="34"/>
  <c r="D47" i="34"/>
  <c r="E47" i="34"/>
  <c r="G47" i="34"/>
  <c r="I47" i="34" s="1"/>
  <c r="D49" i="34"/>
  <c r="D51" i="34"/>
  <c r="E51" i="34"/>
  <c r="E54" i="34"/>
  <c r="E56" i="34" s="1"/>
  <c r="E55" i="34"/>
  <c r="D59" i="34"/>
  <c r="E60" i="34"/>
  <c r="D65" i="34"/>
  <c r="E65" i="34"/>
  <c r="D70" i="34"/>
  <c r="E70" i="34"/>
  <c r="D71" i="34"/>
  <c r="D72" i="34" s="1"/>
  <c r="D76" i="34"/>
  <c r="D77" i="34"/>
  <c r="G77" i="34"/>
  <c r="D80" i="34"/>
  <c r="E80" i="34"/>
  <c r="G81" i="34"/>
  <c r="I81" i="34" s="1"/>
  <c r="A5" i="17"/>
  <c r="G11" i="17"/>
  <c r="H11" i="17"/>
  <c r="I11" i="17"/>
  <c r="M11" i="17"/>
  <c r="F12" i="17"/>
  <c r="G12" i="17"/>
  <c r="H12" i="17"/>
  <c r="I12" i="17"/>
  <c r="L12" i="17"/>
  <c r="M12" i="17"/>
  <c r="H13" i="17"/>
  <c r="I13" i="17"/>
  <c r="G13" i="17" s="1"/>
  <c r="M13" i="17"/>
  <c r="F14" i="17"/>
  <c r="G14" i="17"/>
  <c r="H14" i="17"/>
  <c r="L14" i="17" s="1"/>
  <c r="I14" i="17"/>
  <c r="M14" i="17"/>
  <c r="H15" i="17"/>
  <c r="I15" i="17"/>
  <c r="J16" i="17"/>
  <c r="K16" i="17"/>
  <c r="H18" i="17"/>
  <c r="I18" i="17"/>
  <c r="G19" i="17"/>
  <c r="H19" i="17"/>
  <c r="I19" i="17"/>
  <c r="L19" i="17"/>
  <c r="M19" i="17"/>
  <c r="F20" i="17"/>
  <c r="H20" i="17"/>
  <c r="I20" i="17"/>
  <c r="L20" i="17"/>
  <c r="G21" i="17"/>
  <c r="H21" i="17"/>
  <c r="I21" i="17"/>
  <c r="M21" i="17"/>
  <c r="H22" i="17"/>
  <c r="I22" i="17"/>
  <c r="G22" i="17" s="1"/>
  <c r="M22" i="17"/>
  <c r="H23" i="17"/>
  <c r="I23" i="17"/>
  <c r="J24" i="17"/>
  <c r="K24" i="17"/>
  <c r="F27" i="17"/>
  <c r="G27" i="17"/>
  <c r="H27" i="17"/>
  <c r="I27" i="17"/>
  <c r="L27" i="17"/>
  <c r="H28" i="17"/>
  <c r="I28" i="17"/>
  <c r="J29" i="17"/>
  <c r="K29" i="17"/>
  <c r="F32" i="17"/>
  <c r="G32" i="17"/>
  <c r="H32" i="17"/>
  <c r="I32" i="17"/>
  <c r="L32" i="17"/>
  <c r="H33" i="17"/>
  <c r="F33" i="17" s="1"/>
  <c r="I33" i="17"/>
  <c r="L33" i="17"/>
  <c r="F34" i="17"/>
  <c r="G34" i="17"/>
  <c r="H34" i="17"/>
  <c r="I34" i="17"/>
  <c r="L34" i="17"/>
  <c r="M34" i="17"/>
  <c r="F35" i="17"/>
  <c r="H35" i="17"/>
  <c r="L35" i="17" s="1"/>
  <c r="I35" i="17"/>
  <c r="F36" i="17"/>
  <c r="J36" i="17"/>
  <c r="K36" i="17"/>
  <c r="L37" i="17"/>
  <c r="M37" i="17"/>
  <c r="H38" i="17"/>
  <c r="I38" i="17"/>
  <c r="F39" i="17"/>
  <c r="H39" i="17"/>
  <c r="I39" i="17"/>
  <c r="L39" i="17"/>
  <c r="F40" i="17"/>
  <c r="G40" i="17"/>
  <c r="H40" i="17"/>
  <c r="L40" i="17" s="1"/>
  <c r="I40" i="17"/>
  <c r="M40" i="17"/>
  <c r="F41" i="17"/>
  <c r="H41" i="17"/>
  <c r="H42" i="17" s="1"/>
  <c r="H43" i="17" s="1"/>
  <c r="I41" i="17"/>
  <c r="M41" i="17"/>
  <c r="M42" i="17" s="1"/>
  <c r="J42" i="17"/>
  <c r="K42" i="17"/>
  <c r="K43" i="17" s="1"/>
  <c r="J43" i="17"/>
  <c r="G45" i="17"/>
  <c r="H45" i="17"/>
  <c r="I45" i="17"/>
  <c r="M45" i="17"/>
  <c r="F47" i="17"/>
  <c r="H47" i="17"/>
  <c r="I47" i="17"/>
  <c r="L47" i="17"/>
  <c r="F49" i="17"/>
  <c r="G49" i="17"/>
  <c r="H49" i="17"/>
  <c r="L49" i="17" s="1"/>
  <c r="I49" i="17"/>
  <c r="M49" i="17" s="1"/>
  <c r="F51" i="17"/>
  <c r="H51" i="17"/>
  <c r="I51" i="17"/>
  <c r="L51" i="17"/>
  <c r="G54" i="17"/>
  <c r="H54" i="17"/>
  <c r="F54" i="17" s="1"/>
  <c r="I54" i="17"/>
  <c r="M54" i="17" s="1"/>
  <c r="L54" i="17"/>
  <c r="F55" i="17"/>
  <c r="F56" i="17" s="1"/>
  <c r="H55" i="17"/>
  <c r="I55" i="17"/>
  <c r="L55" i="17"/>
  <c r="L56" i="17" s="1"/>
  <c r="H56" i="17"/>
  <c r="I56" i="17"/>
  <c r="J56" i="17"/>
  <c r="K56" i="17"/>
  <c r="H59" i="17"/>
  <c r="I59" i="17"/>
  <c r="G60" i="17"/>
  <c r="H60" i="17"/>
  <c r="L60" i="17" s="1"/>
  <c r="I60" i="17"/>
  <c r="M60" i="17" s="1"/>
  <c r="J61" i="17"/>
  <c r="K61" i="17"/>
  <c r="G64" i="17"/>
  <c r="H64" i="17"/>
  <c r="I64" i="17"/>
  <c r="M64" i="17"/>
  <c r="F65" i="17"/>
  <c r="H65" i="17"/>
  <c r="I65" i="17"/>
  <c r="L65" i="17"/>
  <c r="J66" i="17"/>
  <c r="K66" i="17"/>
  <c r="L69" i="17"/>
  <c r="M69" i="17"/>
  <c r="F70" i="17"/>
  <c r="H70" i="17"/>
  <c r="I70" i="17"/>
  <c r="L70" i="17"/>
  <c r="G71" i="17"/>
  <c r="H71" i="17"/>
  <c r="I71" i="17"/>
  <c r="M71" i="17" s="1"/>
  <c r="I72" i="17"/>
  <c r="J72" i="17"/>
  <c r="K72" i="17"/>
  <c r="G73" i="17"/>
  <c r="H73" i="17"/>
  <c r="F73" i="17" s="1"/>
  <c r="I73" i="17"/>
  <c r="L73" i="17"/>
  <c r="M73" i="17"/>
  <c r="G74" i="17"/>
  <c r="H74" i="17"/>
  <c r="I74" i="17"/>
  <c r="M74" i="17"/>
  <c r="F75" i="17"/>
  <c r="H75" i="17"/>
  <c r="I75" i="17"/>
  <c r="L75" i="17"/>
  <c r="F76" i="17"/>
  <c r="G76" i="17"/>
  <c r="H76" i="17"/>
  <c r="L76" i="17" s="1"/>
  <c r="I76" i="17"/>
  <c r="M76" i="17"/>
  <c r="F77" i="17"/>
  <c r="G77" i="17"/>
  <c r="H77" i="17"/>
  <c r="I77" i="17"/>
  <c r="M77" i="17" s="1"/>
  <c r="L77" i="17"/>
  <c r="H78" i="17"/>
  <c r="F78" i="17" s="1"/>
  <c r="I78" i="17"/>
  <c r="M78" i="17" s="1"/>
  <c r="L78" i="17"/>
  <c r="F79" i="17"/>
  <c r="G79" i="17"/>
  <c r="H79" i="17"/>
  <c r="I79" i="17"/>
  <c r="M79" i="17" s="1"/>
  <c r="L79" i="17"/>
  <c r="H80" i="17"/>
  <c r="I80" i="17"/>
  <c r="G81" i="17"/>
  <c r="H81" i="17"/>
  <c r="I81" i="17"/>
  <c r="M81" i="17" s="1"/>
  <c r="D82" i="17"/>
  <c r="E82" i="17"/>
  <c r="A5" i="29"/>
  <c r="Z8" i="29"/>
  <c r="AB8" i="29"/>
  <c r="AD8" i="29"/>
  <c r="F11" i="29"/>
  <c r="H11" i="29"/>
  <c r="I11" i="29"/>
  <c r="K11" i="29"/>
  <c r="L11" i="29"/>
  <c r="M11" i="29"/>
  <c r="M16" i="29" s="1"/>
  <c r="P11" i="29"/>
  <c r="R11" i="29"/>
  <c r="S11" i="29"/>
  <c r="T11" i="29"/>
  <c r="U11" i="29"/>
  <c r="V11" i="29"/>
  <c r="V16" i="29" s="1"/>
  <c r="W11" i="29"/>
  <c r="X11" i="29"/>
  <c r="X16" i="29" s="1"/>
  <c r="Y11" i="29"/>
  <c r="Z11" i="29"/>
  <c r="AA11" i="29"/>
  <c r="AB11" i="29"/>
  <c r="AC11" i="29"/>
  <c r="AD11" i="29"/>
  <c r="AD16" i="29" s="1"/>
  <c r="AE11" i="29"/>
  <c r="D12" i="29"/>
  <c r="F12" i="41" s="1"/>
  <c r="H12" i="41" s="1"/>
  <c r="F12" i="29"/>
  <c r="G12" i="29"/>
  <c r="H12" i="29"/>
  <c r="I12" i="29"/>
  <c r="J12" i="29"/>
  <c r="J16" i="29" s="1"/>
  <c r="L12" i="29"/>
  <c r="M12" i="29"/>
  <c r="N12" i="29"/>
  <c r="O12" i="29"/>
  <c r="O16" i="29" s="1"/>
  <c r="P12" i="29"/>
  <c r="Q12" i="29"/>
  <c r="R12" i="29"/>
  <c r="S12" i="29"/>
  <c r="T12" i="29"/>
  <c r="U12" i="29"/>
  <c r="V12" i="29"/>
  <c r="W12" i="29"/>
  <c r="W16" i="29" s="1"/>
  <c r="X12" i="29"/>
  <c r="Y12" i="29"/>
  <c r="Z12" i="29"/>
  <c r="AA12" i="29"/>
  <c r="AB12" i="29"/>
  <c r="AC12" i="29"/>
  <c r="AD12" i="29"/>
  <c r="AE12" i="29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F14" i="29"/>
  <c r="G14" i="29"/>
  <c r="H14" i="29"/>
  <c r="H16" i="29" s="1"/>
  <c r="I14" i="29"/>
  <c r="J14" i="29"/>
  <c r="K14" i="29"/>
  <c r="L14" i="29"/>
  <c r="M14" i="29"/>
  <c r="N14" i="29"/>
  <c r="O14" i="29"/>
  <c r="P14" i="29"/>
  <c r="Q14" i="29"/>
  <c r="Q16" i="29" s="1"/>
  <c r="R14" i="29"/>
  <c r="S14" i="29"/>
  <c r="T14" i="29"/>
  <c r="U14" i="29"/>
  <c r="V14" i="29"/>
  <c r="W14" i="29"/>
  <c r="X14" i="29"/>
  <c r="Y14" i="29"/>
  <c r="Y16" i="29" s="1"/>
  <c r="Z14" i="29"/>
  <c r="AA14" i="29"/>
  <c r="AB14" i="29"/>
  <c r="AC14" i="29"/>
  <c r="AD14" i="29"/>
  <c r="AE14" i="29"/>
  <c r="F15" i="29"/>
  <c r="H15" i="29"/>
  <c r="J15" i="29"/>
  <c r="L15" i="29"/>
  <c r="M15" i="29"/>
  <c r="N15" i="29"/>
  <c r="O15" i="29"/>
  <c r="P15" i="29"/>
  <c r="P16" i="29" s="1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K16" i="29"/>
  <c r="L16" i="29"/>
  <c r="T16" i="29"/>
  <c r="T82" i="29" s="1"/>
  <c r="R641" i="44" s="1"/>
  <c r="U16" i="29"/>
  <c r="F19" i="29"/>
  <c r="G19" i="29"/>
  <c r="H19" i="29"/>
  <c r="I19" i="29"/>
  <c r="L19" i="29"/>
  <c r="O19" i="29"/>
  <c r="P19" i="29"/>
  <c r="P24" i="29" s="1"/>
  <c r="Q19" i="29"/>
  <c r="Q24" i="29" s="1"/>
  <c r="R19" i="29"/>
  <c r="S19" i="29"/>
  <c r="T19" i="29"/>
  <c r="U19" i="29"/>
  <c r="V19" i="29"/>
  <c r="W19" i="29"/>
  <c r="X19" i="29"/>
  <c r="Y19" i="29"/>
  <c r="Y24" i="29" s="1"/>
  <c r="Z19" i="29"/>
  <c r="AA19" i="29"/>
  <c r="AB19" i="29"/>
  <c r="AC19" i="29"/>
  <c r="AD19" i="29"/>
  <c r="AE19" i="29"/>
  <c r="F20" i="29"/>
  <c r="G20" i="29"/>
  <c r="H20" i="29"/>
  <c r="I20" i="29"/>
  <c r="J20" i="29"/>
  <c r="K20" i="29"/>
  <c r="L20" i="29"/>
  <c r="D20" i="29" s="1"/>
  <c r="M20" i="29"/>
  <c r="M24" i="29" s="1"/>
  <c r="N20" i="29"/>
  <c r="O20" i="29"/>
  <c r="P20" i="29"/>
  <c r="Q20" i="29"/>
  <c r="R20" i="29"/>
  <c r="S20" i="29"/>
  <c r="T20" i="29"/>
  <c r="U20" i="29"/>
  <c r="U24" i="29" s="1"/>
  <c r="V20" i="29"/>
  <c r="W20" i="29"/>
  <c r="X20" i="29"/>
  <c r="Y20" i="29"/>
  <c r="Z20" i="29"/>
  <c r="AA20" i="29"/>
  <c r="AB20" i="29"/>
  <c r="AB24" i="29" s="1"/>
  <c r="AC20" i="29"/>
  <c r="AC24" i="29" s="1"/>
  <c r="AD20" i="29"/>
  <c r="AE20" i="29"/>
  <c r="F21" i="29"/>
  <c r="G21" i="29"/>
  <c r="J21" i="29"/>
  <c r="K21" i="29"/>
  <c r="R21" i="29"/>
  <c r="S21" i="29"/>
  <c r="T21" i="29"/>
  <c r="U21" i="29"/>
  <c r="V21" i="29"/>
  <c r="W21" i="29"/>
  <c r="W24" i="29" s="1"/>
  <c r="X21" i="29"/>
  <c r="Y21" i="29"/>
  <c r="Z21" i="29"/>
  <c r="AA21" i="29"/>
  <c r="AB21" i="29"/>
  <c r="AC21" i="29"/>
  <c r="AD21" i="29"/>
  <c r="AE21" i="29"/>
  <c r="F22" i="29"/>
  <c r="G22" i="29"/>
  <c r="H22" i="29"/>
  <c r="I22" i="29"/>
  <c r="J22" i="29"/>
  <c r="K22" i="29"/>
  <c r="E22" i="29" s="1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D24" i="29" s="1"/>
  <c r="AE22" i="29"/>
  <c r="F23" i="29"/>
  <c r="G23" i="29"/>
  <c r="H23" i="29"/>
  <c r="I23" i="29"/>
  <c r="I24" i="29" s="1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N24" i="29"/>
  <c r="O24" i="29"/>
  <c r="T24" i="29"/>
  <c r="X24" i="29"/>
  <c r="AE24" i="29"/>
  <c r="D27" i="29"/>
  <c r="F27" i="29"/>
  <c r="G27" i="29"/>
  <c r="H27" i="29"/>
  <c r="H29" i="29" s="1"/>
  <c r="I27" i="29"/>
  <c r="J27" i="29"/>
  <c r="J29" i="29" s="1"/>
  <c r="K27" i="29"/>
  <c r="K29" i="29" s="1"/>
  <c r="L27" i="29"/>
  <c r="M27" i="29"/>
  <c r="N27" i="29"/>
  <c r="O27" i="29"/>
  <c r="P27" i="29"/>
  <c r="P29" i="29" s="1"/>
  <c r="Q27" i="29"/>
  <c r="Q29" i="29" s="1"/>
  <c r="R27" i="29"/>
  <c r="R29" i="29" s="1"/>
  <c r="S27" i="29"/>
  <c r="T27" i="29"/>
  <c r="T29" i="29" s="1"/>
  <c r="U27" i="29"/>
  <c r="V27" i="29"/>
  <c r="W27" i="29"/>
  <c r="X27" i="29"/>
  <c r="Y27" i="29"/>
  <c r="Y29" i="29" s="1"/>
  <c r="Z27" i="29"/>
  <c r="Z29" i="29" s="1"/>
  <c r="AA27" i="29"/>
  <c r="AB27" i="29"/>
  <c r="AC27" i="29"/>
  <c r="AC29" i="29" s="1"/>
  <c r="AD27" i="29"/>
  <c r="AE27" i="29"/>
  <c r="F28" i="29"/>
  <c r="G28" i="29"/>
  <c r="H28" i="29"/>
  <c r="I28" i="29"/>
  <c r="J28" i="29"/>
  <c r="K28" i="29"/>
  <c r="L28" i="29"/>
  <c r="M28" i="29"/>
  <c r="E28" i="29" s="1"/>
  <c r="G28" i="41" s="1"/>
  <c r="I28" i="41" s="1"/>
  <c r="N28" i="29"/>
  <c r="N29" i="29" s="1"/>
  <c r="O28" i="29"/>
  <c r="P28" i="29"/>
  <c r="Q28" i="29"/>
  <c r="R28" i="29"/>
  <c r="S28" i="29"/>
  <c r="T28" i="29"/>
  <c r="U28" i="29"/>
  <c r="U29" i="29" s="1"/>
  <c r="V28" i="29"/>
  <c r="V29" i="29" s="1"/>
  <c r="W28" i="29"/>
  <c r="W29" i="29" s="1"/>
  <c r="X28" i="29"/>
  <c r="Y28" i="29"/>
  <c r="Z28" i="29"/>
  <c r="AA28" i="29"/>
  <c r="AB28" i="29"/>
  <c r="AC28" i="29"/>
  <c r="AD28" i="29"/>
  <c r="AD29" i="29" s="1"/>
  <c r="AE28" i="29"/>
  <c r="AE29" i="29" s="1"/>
  <c r="L29" i="29"/>
  <c r="M29" i="29"/>
  <c r="O29" i="29"/>
  <c r="S29" i="29"/>
  <c r="X29" i="29"/>
  <c r="AA29" i="29"/>
  <c r="AB29" i="29"/>
  <c r="F32" i="29"/>
  <c r="G32" i="29"/>
  <c r="L32" i="29"/>
  <c r="M32" i="29"/>
  <c r="N32" i="29"/>
  <c r="O32" i="29"/>
  <c r="P32" i="29"/>
  <c r="Q32" i="29"/>
  <c r="R32" i="29"/>
  <c r="S32" i="29"/>
  <c r="T32" i="29"/>
  <c r="T36" i="29" s="1"/>
  <c r="U32" i="29"/>
  <c r="U36" i="29" s="1"/>
  <c r="V32" i="29"/>
  <c r="W32" i="29"/>
  <c r="X32" i="29"/>
  <c r="Y32" i="29"/>
  <c r="Z32" i="29"/>
  <c r="AA32" i="29"/>
  <c r="AB32" i="29"/>
  <c r="AB36" i="29" s="1"/>
  <c r="AC32" i="29"/>
  <c r="AC36" i="29" s="1"/>
  <c r="AD32" i="29"/>
  <c r="AE32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S36" i="29" s="1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Z36" i="29" s="1"/>
  <c r="AA34" i="29"/>
  <c r="AB34" i="29"/>
  <c r="AC34" i="29"/>
  <c r="AD34" i="29"/>
  <c r="AE34" i="29"/>
  <c r="AE36" i="29" s="1"/>
  <c r="F35" i="29"/>
  <c r="G35" i="29"/>
  <c r="E35" i="29" s="1"/>
  <c r="G35" i="41" s="1"/>
  <c r="I35" i="41" s="1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J36" i="29"/>
  <c r="K36" i="29"/>
  <c r="R36" i="29"/>
  <c r="V36" i="29"/>
  <c r="AA36" i="29"/>
  <c r="F39" i="29"/>
  <c r="G39" i="29"/>
  <c r="P39" i="29"/>
  <c r="Q39" i="29"/>
  <c r="R39" i="29"/>
  <c r="R43" i="29" s="1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F40" i="29"/>
  <c r="D40" i="29" s="1"/>
  <c r="G40" i="29"/>
  <c r="H40" i="29"/>
  <c r="I40" i="29"/>
  <c r="J40" i="29"/>
  <c r="J42" i="29" s="1"/>
  <c r="K40" i="29"/>
  <c r="L40" i="29"/>
  <c r="M40" i="29"/>
  <c r="N40" i="29"/>
  <c r="O40" i="29"/>
  <c r="R40" i="29"/>
  <c r="S40" i="29"/>
  <c r="T40" i="29"/>
  <c r="T42" i="29" s="1"/>
  <c r="T43" i="29" s="1"/>
  <c r="U40" i="29"/>
  <c r="U42" i="29" s="1"/>
  <c r="U43" i="29" s="1"/>
  <c r="V40" i="29"/>
  <c r="V42" i="29" s="1"/>
  <c r="W40" i="29"/>
  <c r="X40" i="29"/>
  <c r="Y40" i="29"/>
  <c r="Z40" i="29"/>
  <c r="AA40" i="29"/>
  <c r="AB40" i="29"/>
  <c r="AC40" i="29"/>
  <c r="AC42" i="29" s="1"/>
  <c r="AC43" i="29" s="1"/>
  <c r="AD40" i="29"/>
  <c r="AD42" i="29" s="1"/>
  <c r="AE40" i="29"/>
  <c r="AE42" i="29" s="1"/>
  <c r="AE43" i="29" s="1"/>
  <c r="F41" i="29"/>
  <c r="G41" i="29"/>
  <c r="H41" i="29"/>
  <c r="I41" i="29"/>
  <c r="J41" i="29"/>
  <c r="K41" i="29"/>
  <c r="L41" i="29"/>
  <c r="M41" i="29"/>
  <c r="N41" i="29"/>
  <c r="O41" i="29"/>
  <c r="P41" i="29"/>
  <c r="P42" i="29" s="1"/>
  <c r="Q41" i="29"/>
  <c r="R41" i="29"/>
  <c r="R42" i="29" s="1"/>
  <c r="S41" i="29"/>
  <c r="S42" i="29" s="1"/>
  <c r="S43" i="29" s="1"/>
  <c r="T41" i="29"/>
  <c r="U41" i="29"/>
  <c r="V41" i="29"/>
  <c r="W41" i="29"/>
  <c r="X41" i="29"/>
  <c r="Y41" i="29"/>
  <c r="Z41" i="29"/>
  <c r="Z42" i="29" s="1"/>
  <c r="AA41" i="29"/>
  <c r="AA42" i="29" s="1"/>
  <c r="AA43" i="29" s="1"/>
  <c r="AB41" i="29"/>
  <c r="AC41" i="29"/>
  <c r="AD41" i="29"/>
  <c r="AE41" i="29"/>
  <c r="G42" i="29"/>
  <c r="G43" i="29" s="1"/>
  <c r="M42" i="29"/>
  <c r="M43" i="29" s="1"/>
  <c r="N42" i="29"/>
  <c r="N43" i="29" s="1"/>
  <c r="O42" i="29"/>
  <c r="Q42" i="29"/>
  <c r="Q43" i="29" s="1"/>
  <c r="W42" i="29"/>
  <c r="W43" i="29" s="1"/>
  <c r="X42" i="29"/>
  <c r="Y42" i="29"/>
  <c r="AB42" i="29"/>
  <c r="J43" i="29"/>
  <c r="O43" i="29"/>
  <c r="P43" i="29"/>
  <c r="X43" i="29"/>
  <c r="Z43" i="29"/>
  <c r="AB43" i="29"/>
  <c r="F45" i="29"/>
  <c r="G45" i="29"/>
  <c r="H45" i="29"/>
  <c r="I45" i="29"/>
  <c r="J45" i="29"/>
  <c r="K45" i="29"/>
  <c r="L45" i="29"/>
  <c r="M45" i="29"/>
  <c r="E45" i="29" s="1"/>
  <c r="G45" i="41" s="1"/>
  <c r="I45" i="41" s="1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F49" i="29"/>
  <c r="G49" i="29"/>
  <c r="H49" i="29"/>
  <c r="I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F51" i="29"/>
  <c r="G51" i="29"/>
  <c r="L51" i="29"/>
  <c r="M51" i="29"/>
  <c r="N51" i="29"/>
  <c r="O51" i="29"/>
  <c r="P51" i="29"/>
  <c r="Q51" i="29"/>
  <c r="E51" i="29" s="1"/>
  <c r="G51" i="41" s="1"/>
  <c r="I51" i="41" s="1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F54" i="29"/>
  <c r="H54" i="29"/>
  <c r="I54" i="29"/>
  <c r="I56" i="29" s="1"/>
  <c r="J54" i="29"/>
  <c r="K54" i="29"/>
  <c r="K56" i="29" s="1"/>
  <c r="L54" i="29"/>
  <c r="M54" i="29"/>
  <c r="M56" i="29" s="1"/>
  <c r="N54" i="29"/>
  <c r="O54" i="29"/>
  <c r="P54" i="29"/>
  <c r="Q54" i="29"/>
  <c r="R54" i="29"/>
  <c r="S54" i="29"/>
  <c r="T54" i="29"/>
  <c r="U54" i="29"/>
  <c r="U56" i="29" s="1"/>
  <c r="V54" i="29"/>
  <c r="W54" i="29"/>
  <c r="W56" i="29" s="1"/>
  <c r="X54" i="29"/>
  <c r="Y54" i="29"/>
  <c r="Y56" i="29" s="1"/>
  <c r="Z54" i="29"/>
  <c r="AA54" i="29"/>
  <c r="AB54" i="29"/>
  <c r="AC54" i="29"/>
  <c r="AC56" i="29" s="1"/>
  <c r="AD54" i="29"/>
  <c r="AE54" i="29"/>
  <c r="F55" i="29"/>
  <c r="J55" i="29"/>
  <c r="L55" i="29"/>
  <c r="L56" i="29" s="1"/>
  <c r="N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B56" i="29" s="1"/>
  <c r="AC55" i="29"/>
  <c r="AD55" i="29"/>
  <c r="AD56" i="29" s="1"/>
  <c r="AE55" i="29"/>
  <c r="F56" i="29"/>
  <c r="H56" i="29"/>
  <c r="J56" i="29"/>
  <c r="N56" i="29"/>
  <c r="O56" i="29"/>
  <c r="P56" i="29"/>
  <c r="Q56" i="29"/>
  <c r="T56" i="29"/>
  <c r="V56" i="29"/>
  <c r="X56" i="29"/>
  <c r="AE56" i="29"/>
  <c r="F59" i="29"/>
  <c r="G59" i="29"/>
  <c r="H59" i="29"/>
  <c r="H61" i="29" s="1"/>
  <c r="J59" i="29"/>
  <c r="J61" i="29" s="1"/>
  <c r="L59" i="29"/>
  <c r="M59" i="29"/>
  <c r="N59" i="29"/>
  <c r="O59" i="29"/>
  <c r="O61" i="29" s="1"/>
  <c r="P59" i="29"/>
  <c r="Q59" i="29"/>
  <c r="R59" i="29"/>
  <c r="S59" i="29"/>
  <c r="T59" i="29"/>
  <c r="U59" i="29"/>
  <c r="V59" i="29"/>
  <c r="W59" i="29"/>
  <c r="X59" i="29"/>
  <c r="X61" i="29" s="1"/>
  <c r="Y59" i="29"/>
  <c r="Z59" i="29"/>
  <c r="AA59" i="29"/>
  <c r="AB59" i="29"/>
  <c r="AC59" i="29"/>
  <c r="AD59" i="29"/>
  <c r="AE59" i="29"/>
  <c r="AE61" i="29" s="1"/>
  <c r="D60" i="29"/>
  <c r="F60" i="41" s="1"/>
  <c r="H60" i="41" s="1"/>
  <c r="F60" i="29"/>
  <c r="G60" i="29"/>
  <c r="H60" i="29"/>
  <c r="J60" i="29"/>
  <c r="K60" i="29"/>
  <c r="L60" i="29"/>
  <c r="M60" i="29"/>
  <c r="N60" i="29"/>
  <c r="O60" i="29"/>
  <c r="P60" i="29"/>
  <c r="Q60" i="29"/>
  <c r="Q61" i="29" s="1"/>
  <c r="R60" i="29"/>
  <c r="S60" i="29"/>
  <c r="S61" i="29" s="1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G61" i="29"/>
  <c r="I61" i="29"/>
  <c r="K61" i="29"/>
  <c r="L61" i="29"/>
  <c r="N61" i="29"/>
  <c r="P61" i="29"/>
  <c r="T61" i="29"/>
  <c r="V61" i="29"/>
  <c r="W61" i="29"/>
  <c r="Y61" i="29"/>
  <c r="AB61" i="29"/>
  <c r="AC61" i="29"/>
  <c r="AD61" i="29"/>
  <c r="F64" i="29"/>
  <c r="G64" i="29"/>
  <c r="H64" i="29"/>
  <c r="I64" i="29"/>
  <c r="J64" i="29"/>
  <c r="J66" i="29" s="1"/>
  <c r="K64" i="29"/>
  <c r="L64" i="29"/>
  <c r="L66" i="29" s="1"/>
  <c r="M64" i="29"/>
  <c r="P64" i="29"/>
  <c r="Q64" i="29"/>
  <c r="R64" i="29"/>
  <c r="R66" i="29" s="1"/>
  <c r="S64" i="29"/>
  <c r="S66" i="29" s="1"/>
  <c r="T64" i="29"/>
  <c r="U64" i="29"/>
  <c r="U66" i="29" s="1"/>
  <c r="V64" i="29"/>
  <c r="W64" i="29"/>
  <c r="X64" i="29"/>
  <c r="Y64" i="29"/>
  <c r="Z64" i="29"/>
  <c r="Z66" i="29" s="1"/>
  <c r="AA64" i="29"/>
  <c r="AA66" i="29" s="1"/>
  <c r="AB64" i="29"/>
  <c r="AB66" i="29" s="1"/>
  <c r="AC64" i="29"/>
  <c r="AD64" i="29"/>
  <c r="AD66" i="29" s="1"/>
  <c r="AE64" i="29"/>
  <c r="F65" i="29"/>
  <c r="G65" i="29"/>
  <c r="H65" i="29"/>
  <c r="I65" i="29"/>
  <c r="J65" i="29"/>
  <c r="K65" i="29"/>
  <c r="L65" i="29"/>
  <c r="M65" i="29"/>
  <c r="N65" i="29"/>
  <c r="P65" i="29"/>
  <c r="P66" i="29" s="1"/>
  <c r="Q65" i="29"/>
  <c r="R65" i="29"/>
  <c r="S65" i="29"/>
  <c r="T65" i="29"/>
  <c r="U65" i="29"/>
  <c r="V65" i="29"/>
  <c r="W65" i="29"/>
  <c r="X65" i="29"/>
  <c r="X66" i="29" s="1"/>
  <c r="Y65" i="29"/>
  <c r="Z65" i="29"/>
  <c r="AA65" i="29"/>
  <c r="AB65" i="29"/>
  <c r="AC65" i="29"/>
  <c r="AD65" i="29"/>
  <c r="AE65" i="29"/>
  <c r="F66" i="29"/>
  <c r="K66" i="29"/>
  <c r="M66" i="29"/>
  <c r="N66" i="29"/>
  <c r="O66" i="29"/>
  <c r="T66" i="29"/>
  <c r="V66" i="29"/>
  <c r="W66" i="29"/>
  <c r="AC66" i="29"/>
  <c r="AE66" i="29"/>
  <c r="F70" i="29"/>
  <c r="G70" i="29"/>
  <c r="H70" i="29"/>
  <c r="H72" i="29" s="1"/>
  <c r="I70" i="29"/>
  <c r="J70" i="29"/>
  <c r="J72" i="29" s="1"/>
  <c r="L70" i="29"/>
  <c r="M70" i="29"/>
  <c r="N70" i="29"/>
  <c r="O70" i="29"/>
  <c r="O72" i="29" s="1"/>
  <c r="P70" i="29"/>
  <c r="Q70" i="29"/>
  <c r="Q72" i="29" s="1"/>
  <c r="R70" i="29"/>
  <c r="S70" i="29"/>
  <c r="S72" i="29" s="1"/>
  <c r="T70" i="29"/>
  <c r="U70" i="29"/>
  <c r="V70" i="29"/>
  <c r="W70" i="29"/>
  <c r="W72" i="29" s="1"/>
  <c r="X70" i="29"/>
  <c r="Y70" i="29"/>
  <c r="Y72" i="29" s="1"/>
  <c r="Z70" i="29"/>
  <c r="AA70" i="29"/>
  <c r="AA72" i="29" s="1"/>
  <c r="AB70" i="29"/>
  <c r="AC70" i="29"/>
  <c r="AD70" i="29"/>
  <c r="AE70" i="29"/>
  <c r="F71" i="29"/>
  <c r="G71" i="29"/>
  <c r="G72" i="29" s="1"/>
  <c r="H71" i="29"/>
  <c r="I71" i="29"/>
  <c r="I72" i="29" s="1"/>
  <c r="J71" i="29"/>
  <c r="K71" i="29"/>
  <c r="K72" i="29" s="1"/>
  <c r="L71" i="29"/>
  <c r="D71" i="29" s="1"/>
  <c r="F71" i="41" s="1"/>
  <c r="H71" i="41" s="1"/>
  <c r="M71" i="29"/>
  <c r="E71" i="29" s="1"/>
  <c r="G71" i="41" s="1"/>
  <c r="I71" i="41" s="1"/>
  <c r="N71" i="29"/>
  <c r="N72" i="29" s="1"/>
  <c r="O71" i="29"/>
  <c r="P71" i="29"/>
  <c r="Q71" i="29"/>
  <c r="R71" i="29"/>
  <c r="S71" i="29"/>
  <c r="T71" i="29"/>
  <c r="U71" i="29"/>
  <c r="U72" i="29" s="1"/>
  <c r="V71" i="29"/>
  <c r="V72" i="29" s="1"/>
  <c r="W71" i="29"/>
  <c r="X71" i="29"/>
  <c r="Y71" i="29"/>
  <c r="Z71" i="29"/>
  <c r="AA71" i="29"/>
  <c r="AB71" i="29"/>
  <c r="AC71" i="29"/>
  <c r="AD71" i="29"/>
  <c r="AD72" i="29" s="1"/>
  <c r="AE71" i="29"/>
  <c r="L72" i="29"/>
  <c r="P72" i="29"/>
  <c r="R72" i="29"/>
  <c r="T72" i="29"/>
  <c r="X72" i="29"/>
  <c r="Z72" i="29"/>
  <c r="AB72" i="29"/>
  <c r="AE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F74" i="29"/>
  <c r="G74" i="29"/>
  <c r="E74" i="29" s="1"/>
  <c r="G74" i="41" s="1"/>
  <c r="I74" i="41" s="1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F79" i="29"/>
  <c r="G79" i="29"/>
  <c r="H79" i="29"/>
  <c r="I79" i="29"/>
  <c r="J79" i="29"/>
  <c r="K79" i="29"/>
  <c r="L79" i="29"/>
  <c r="M79" i="29"/>
  <c r="E79" i="29" s="1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F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4" i="41"/>
  <c r="A5" i="41"/>
  <c r="D11" i="41"/>
  <c r="E11" i="41"/>
  <c r="D12" i="41"/>
  <c r="E12" i="41"/>
  <c r="E16" i="41" s="1"/>
  <c r="D13" i="41"/>
  <c r="E13" i="41"/>
  <c r="D14" i="41"/>
  <c r="E14" i="41"/>
  <c r="D15" i="41"/>
  <c r="E15" i="41"/>
  <c r="D19" i="41"/>
  <c r="E19" i="41"/>
  <c r="D20" i="41"/>
  <c r="D24" i="41" s="1"/>
  <c r="E20" i="41"/>
  <c r="F20" i="41"/>
  <c r="H20" i="41" s="1"/>
  <c r="D21" i="41"/>
  <c r="E21" i="41"/>
  <c r="D22" i="41"/>
  <c r="E22" i="41"/>
  <c r="G22" i="41"/>
  <c r="I22" i="41" s="1"/>
  <c r="D23" i="41"/>
  <c r="E23" i="41"/>
  <c r="E24" i="41"/>
  <c r="D27" i="41"/>
  <c r="D29" i="41" s="1"/>
  <c r="E27" i="41"/>
  <c r="F27" i="41"/>
  <c r="D28" i="41"/>
  <c r="E28" i="41"/>
  <c r="D32" i="41"/>
  <c r="E32" i="41"/>
  <c r="D33" i="41"/>
  <c r="E33" i="41"/>
  <c r="D34" i="41"/>
  <c r="E34" i="41"/>
  <c r="E36" i="41" s="1"/>
  <c r="D35" i="41"/>
  <c r="E35" i="41"/>
  <c r="D39" i="41"/>
  <c r="E39" i="41"/>
  <c r="D40" i="41"/>
  <c r="E40" i="41"/>
  <c r="D41" i="41"/>
  <c r="E41" i="41"/>
  <c r="D42" i="41"/>
  <c r="D43" i="41" s="1"/>
  <c r="E42" i="41"/>
  <c r="D45" i="41"/>
  <c r="E45" i="41"/>
  <c r="D47" i="41"/>
  <c r="E47" i="41"/>
  <c r="D49" i="41"/>
  <c r="E49" i="41"/>
  <c r="D51" i="41"/>
  <c r="E51" i="41"/>
  <c r="D54" i="41"/>
  <c r="D56" i="41" s="1"/>
  <c r="E54" i="41"/>
  <c r="E56" i="41" s="1"/>
  <c r="D55" i="41"/>
  <c r="E55" i="41"/>
  <c r="D59" i="41"/>
  <c r="E59" i="41"/>
  <c r="E61" i="41" s="1"/>
  <c r="D60" i="41"/>
  <c r="E60" i="41"/>
  <c r="D64" i="41"/>
  <c r="E64" i="41"/>
  <c r="E66" i="41" s="1"/>
  <c r="D65" i="41"/>
  <c r="E65" i="41"/>
  <c r="D66" i="41"/>
  <c r="D70" i="41"/>
  <c r="E70" i="41"/>
  <c r="D71" i="41"/>
  <c r="D72" i="41" s="1"/>
  <c r="E71" i="41"/>
  <c r="E72" i="41" s="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G79" i="41"/>
  <c r="I79" i="41" s="1"/>
  <c r="D80" i="41"/>
  <c r="E80" i="41"/>
  <c r="D81" i="41"/>
  <c r="E81" i="41"/>
  <c r="A5" i="20"/>
  <c r="F11" i="20"/>
  <c r="G11" i="20"/>
  <c r="H11" i="20"/>
  <c r="I11" i="20"/>
  <c r="J11" i="20"/>
  <c r="K11" i="20"/>
  <c r="L11" i="20"/>
  <c r="L16" i="20" s="1"/>
  <c r="M11" i="20"/>
  <c r="N11" i="20"/>
  <c r="O11" i="20"/>
  <c r="P11" i="20"/>
  <c r="Q11" i="20"/>
  <c r="R11" i="20"/>
  <c r="S11" i="20"/>
  <c r="T11" i="20"/>
  <c r="T16" i="20" s="1"/>
  <c r="U11" i="20"/>
  <c r="V11" i="20"/>
  <c r="W11" i="20"/>
  <c r="X11" i="20"/>
  <c r="Y11" i="20"/>
  <c r="Z11" i="20"/>
  <c r="AA11" i="20"/>
  <c r="AB11" i="20"/>
  <c r="AB16" i="20" s="1"/>
  <c r="AC11" i="20"/>
  <c r="AD11" i="20"/>
  <c r="AE11" i="20"/>
  <c r="F12" i="20"/>
  <c r="G12" i="20"/>
  <c r="H12" i="20"/>
  <c r="H16" i="20" s="1"/>
  <c r="H82" i="20" s="1"/>
  <c r="F642" i="44" s="1"/>
  <c r="I12" i="20"/>
  <c r="J12" i="20"/>
  <c r="K12" i="20"/>
  <c r="L12" i="20"/>
  <c r="M12" i="20"/>
  <c r="N12" i="20"/>
  <c r="O12" i="20"/>
  <c r="P12" i="20"/>
  <c r="P16" i="20" s="1"/>
  <c r="P82" i="20" s="1"/>
  <c r="N642" i="44" s="1"/>
  <c r="Q12" i="20"/>
  <c r="R12" i="20"/>
  <c r="S12" i="20"/>
  <c r="T12" i="20"/>
  <c r="U12" i="20"/>
  <c r="V12" i="20"/>
  <c r="V16" i="20" s="1"/>
  <c r="V82" i="20" s="1"/>
  <c r="T642" i="44" s="1"/>
  <c r="W12" i="20"/>
  <c r="X12" i="20"/>
  <c r="X16" i="20" s="1"/>
  <c r="X82" i="20" s="1"/>
  <c r="V642" i="44" s="1"/>
  <c r="Y12" i="20"/>
  <c r="Z12" i="20"/>
  <c r="AA12" i="20"/>
  <c r="AB12" i="20"/>
  <c r="AC12" i="20"/>
  <c r="AD12" i="20"/>
  <c r="AE12" i="20"/>
  <c r="D13" i="20"/>
  <c r="F13" i="32" s="1"/>
  <c r="H13" i="32" s="1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S16" i="20" s="1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F15" i="20"/>
  <c r="G15" i="20"/>
  <c r="H15" i="20"/>
  <c r="I15" i="20"/>
  <c r="J15" i="20"/>
  <c r="K15" i="20"/>
  <c r="L15" i="20"/>
  <c r="D15" i="20" s="1"/>
  <c r="M15" i="20"/>
  <c r="N15" i="20"/>
  <c r="O15" i="20"/>
  <c r="P15" i="20"/>
  <c r="Q15" i="20"/>
  <c r="R15" i="20"/>
  <c r="S15" i="20"/>
  <c r="T15" i="20"/>
  <c r="U15" i="20"/>
  <c r="V15" i="20"/>
  <c r="W15" i="20"/>
  <c r="W16" i="20" s="1"/>
  <c r="W82" i="20" s="1"/>
  <c r="U642" i="44" s="1"/>
  <c r="X15" i="20"/>
  <c r="Y15" i="20"/>
  <c r="Z15" i="20"/>
  <c r="AA15" i="20"/>
  <c r="AB15" i="20"/>
  <c r="AC15" i="20"/>
  <c r="AD15" i="20"/>
  <c r="AE15" i="20"/>
  <c r="F16" i="20"/>
  <c r="I16" i="20"/>
  <c r="N16" i="20"/>
  <c r="Q16" i="20"/>
  <c r="Y16" i="20"/>
  <c r="AD16" i="20"/>
  <c r="D19" i="20"/>
  <c r="F19" i="20"/>
  <c r="H19" i="20"/>
  <c r="I19" i="20"/>
  <c r="J19" i="20"/>
  <c r="K19" i="20"/>
  <c r="K24" i="20" s="1"/>
  <c r="L19" i="20"/>
  <c r="L24" i="20" s="1"/>
  <c r="M19" i="20"/>
  <c r="N19" i="20"/>
  <c r="O19" i="20"/>
  <c r="P19" i="20"/>
  <c r="Q19" i="20"/>
  <c r="R19" i="20"/>
  <c r="S19" i="20"/>
  <c r="S24" i="20" s="1"/>
  <c r="T19" i="20"/>
  <c r="T24" i="20" s="1"/>
  <c r="U19" i="20"/>
  <c r="V19" i="20"/>
  <c r="W19" i="20"/>
  <c r="X19" i="20"/>
  <c r="Y19" i="20"/>
  <c r="Z19" i="20"/>
  <c r="AA19" i="20"/>
  <c r="AA24" i="20" s="1"/>
  <c r="AB19" i="20"/>
  <c r="AB24" i="20" s="1"/>
  <c r="AC19" i="20"/>
  <c r="AD19" i="20"/>
  <c r="AE19" i="20"/>
  <c r="F20" i="20"/>
  <c r="G20" i="20"/>
  <c r="H20" i="20"/>
  <c r="I20" i="20"/>
  <c r="I24" i="20" s="1"/>
  <c r="J20" i="20"/>
  <c r="K20" i="20"/>
  <c r="L20" i="20"/>
  <c r="M20" i="20"/>
  <c r="N20" i="20"/>
  <c r="O20" i="20"/>
  <c r="P20" i="20"/>
  <c r="P24" i="20" s="1"/>
  <c r="Q20" i="20"/>
  <c r="Q24" i="20" s="1"/>
  <c r="R20" i="20"/>
  <c r="S20" i="20"/>
  <c r="T20" i="20"/>
  <c r="U20" i="20"/>
  <c r="V20" i="20"/>
  <c r="W20" i="20"/>
  <c r="X20" i="20"/>
  <c r="X24" i="20" s="1"/>
  <c r="Y20" i="20"/>
  <c r="Y24" i="20" s="1"/>
  <c r="Z20" i="20"/>
  <c r="AA20" i="20"/>
  <c r="AB20" i="20"/>
  <c r="AC20" i="20"/>
  <c r="AD20" i="20"/>
  <c r="AE20" i="20"/>
  <c r="F21" i="20"/>
  <c r="G21" i="20"/>
  <c r="H21" i="20"/>
  <c r="I21" i="20"/>
  <c r="J21" i="20"/>
  <c r="K21" i="20"/>
  <c r="L21" i="20"/>
  <c r="D21" i="20" s="1"/>
  <c r="F21" i="32" s="1"/>
  <c r="M21" i="20"/>
  <c r="E21" i="20" s="1"/>
  <c r="G21" i="32" s="1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V24" i="20" s="1"/>
  <c r="W22" i="20"/>
  <c r="X22" i="20"/>
  <c r="Y22" i="20"/>
  <c r="Z22" i="20"/>
  <c r="AA22" i="20"/>
  <c r="AB22" i="20"/>
  <c r="AC22" i="20"/>
  <c r="AD22" i="20"/>
  <c r="AD24" i="20" s="1"/>
  <c r="AE22" i="20"/>
  <c r="F23" i="20"/>
  <c r="G23" i="20"/>
  <c r="H23" i="20"/>
  <c r="I23" i="20"/>
  <c r="J23" i="20"/>
  <c r="K23" i="20"/>
  <c r="L23" i="20"/>
  <c r="M23" i="20"/>
  <c r="N23" i="20"/>
  <c r="O23" i="20"/>
  <c r="O24" i="20" s="1"/>
  <c r="P23" i="20"/>
  <c r="Q23" i="20"/>
  <c r="R23" i="20"/>
  <c r="S23" i="20"/>
  <c r="T23" i="20"/>
  <c r="U23" i="20"/>
  <c r="V23" i="20"/>
  <c r="W23" i="20"/>
  <c r="W24" i="20" s="1"/>
  <c r="X23" i="20"/>
  <c r="Y23" i="20"/>
  <c r="Z23" i="20"/>
  <c r="AA23" i="20"/>
  <c r="AB23" i="20"/>
  <c r="AC23" i="20"/>
  <c r="AD23" i="20"/>
  <c r="AE23" i="20"/>
  <c r="AE24" i="20" s="1"/>
  <c r="H24" i="20"/>
  <c r="F27" i="20"/>
  <c r="G27" i="20"/>
  <c r="G29" i="20" s="1"/>
  <c r="H27" i="20"/>
  <c r="I27" i="20"/>
  <c r="J27" i="20"/>
  <c r="K27" i="20"/>
  <c r="L27" i="20"/>
  <c r="M27" i="20"/>
  <c r="M29" i="20" s="1"/>
  <c r="N27" i="20"/>
  <c r="O27" i="20"/>
  <c r="P27" i="20"/>
  <c r="Q27" i="20"/>
  <c r="R27" i="20"/>
  <c r="R29" i="20" s="1"/>
  <c r="S27" i="20"/>
  <c r="T27" i="20"/>
  <c r="U27" i="20"/>
  <c r="U29" i="20" s="1"/>
  <c r="V27" i="20"/>
  <c r="W27" i="20"/>
  <c r="W29" i="20" s="1"/>
  <c r="X27" i="20"/>
  <c r="Y27" i="20"/>
  <c r="Z27" i="20"/>
  <c r="Z29" i="20" s="1"/>
  <c r="AA27" i="20"/>
  <c r="AA29" i="20" s="1"/>
  <c r="AB27" i="20"/>
  <c r="AC27" i="20"/>
  <c r="AD27" i="20"/>
  <c r="AE27" i="20"/>
  <c r="F28" i="20"/>
  <c r="G28" i="20"/>
  <c r="H28" i="20"/>
  <c r="H29" i="20" s="1"/>
  <c r="I28" i="20"/>
  <c r="I29" i="20" s="1"/>
  <c r="J28" i="20"/>
  <c r="K28" i="20"/>
  <c r="L28" i="20"/>
  <c r="M28" i="20"/>
  <c r="N28" i="20"/>
  <c r="N29" i="20" s="1"/>
  <c r="O28" i="20"/>
  <c r="P28" i="20"/>
  <c r="P29" i="20" s="1"/>
  <c r="Q28" i="20"/>
  <c r="Q29" i="20" s="1"/>
  <c r="R28" i="20"/>
  <c r="S28" i="20"/>
  <c r="T28" i="20"/>
  <c r="U28" i="20"/>
  <c r="V28" i="20"/>
  <c r="V29" i="20" s="1"/>
  <c r="W28" i="20"/>
  <c r="X28" i="20"/>
  <c r="X29" i="20" s="1"/>
  <c r="Y28" i="20"/>
  <c r="Y29" i="20" s="1"/>
  <c r="Z28" i="20"/>
  <c r="AA28" i="20"/>
  <c r="AB28" i="20"/>
  <c r="AC28" i="20"/>
  <c r="AD28" i="20"/>
  <c r="AD29" i="20" s="1"/>
  <c r="AE28" i="20"/>
  <c r="J29" i="20"/>
  <c r="L29" i="20"/>
  <c r="O29" i="20"/>
  <c r="S29" i="20"/>
  <c r="T29" i="20"/>
  <c r="AB29" i="20"/>
  <c r="AC29" i="20"/>
  <c r="AE29" i="20"/>
  <c r="F32" i="20"/>
  <c r="G32" i="20"/>
  <c r="H32" i="20"/>
  <c r="I32" i="20"/>
  <c r="J32" i="20"/>
  <c r="K32" i="20"/>
  <c r="K36" i="20" s="1"/>
  <c r="L32" i="20"/>
  <c r="M32" i="20"/>
  <c r="N32" i="20"/>
  <c r="O32" i="20"/>
  <c r="P32" i="20"/>
  <c r="Q32" i="20"/>
  <c r="R32" i="20"/>
  <c r="S32" i="20"/>
  <c r="S36" i="20" s="1"/>
  <c r="T32" i="20"/>
  <c r="U32" i="20"/>
  <c r="V32" i="20"/>
  <c r="W32" i="20"/>
  <c r="X32" i="20"/>
  <c r="X36" i="20" s="1"/>
  <c r="Y32" i="20"/>
  <c r="Z32" i="20"/>
  <c r="AA32" i="20"/>
  <c r="AA36" i="20" s="1"/>
  <c r="AB32" i="20"/>
  <c r="AC32" i="20"/>
  <c r="AD32" i="20"/>
  <c r="AE32" i="20"/>
  <c r="F33" i="20"/>
  <c r="G33" i="20"/>
  <c r="H33" i="20"/>
  <c r="I33" i="20"/>
  <c r="J33" i="20"/>
  <c r="K33" i="20"/>
  <c r="L33" i="20"/>
  <c r="L36" i="20" s="1"/>
  <c r="M33" i="20"/>
  <c r="N33" i="20"/>
  <c r="O33" i="20"/>
  <c r="P33" i="20"/>
  <c r="Q33" i="20"/>
  <c r="R33" i="20"/>
  <c r="S33" i="20"/>
  <c r="T33" i="20"/>
  <c r="T36" i="20" s="1"/>
  <c r="U33" i="20"/>
  <c r="V33" i="20"/>
  <c r="W33" i="20"/>
  <c r="X33" i="20"/>
  <c r="Y33" i="20"/>
  <c r="Z33" i="20"/>
  <c r="AA33" i="20"/>
  <c r="AB33" i="20"/>
  <c r="AB36" i="20" s="1"/>
  <c r="AC33" i="20"/>
  <c r="AD33" i="20"/>
  <c r="AE33" i="20"/>
  <c r="F34" i="20"/>
  <c r="G34" i="20"/>
  <c r="H34" i="20"/>
  <c r="I34" i="20"/>
  <c r="I36" i="20" s="1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Y36" i="20" s="1"/>
  <c r="Z34" i="20"/>
  <c r="AA34" i="20"/>
  <c r="AB34" i="20"/>
  <c r="AC34" i="20"/>
  <c r="AD34" i="20"/>
  <c r="AD36" i="20" s="1"/>
  <c r="AE34" i="20"/>
  <c r="F35" i="20"/>
  <c r="G35" i="20"/>
  <c r="H35" i="20"/>
  <c r="I35" i="20"/>
  <c r="J35" i="20"/>
  <c r="K35" i="20"/>
  <c r="L35" i="20"/>
  <c r="M35" i="20"/>
  <c r="E35" i="20" s="1"/>
  <c r="G35" i="32" s="1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H36" i="20"/>
  <c r="N36" i="20"/>
  <c r="P36" i="20"/>
  <c r="V36" i="20"/>
  <c r="W36" i="20"/>
  <c r="F39" i="20"/>
  <c r="G39" i="20"/>
  <c r="H39" i="20"/>
  <c r="I39" i="20"/>
  <c r="J39" i="20"/>
  <c r="K39" i="20"/>
  <c r="L39" i="20"/>
  <c r="M39" i="20"/>
  <c r="E39" i="20" s="1"/>
  <c r="G39" i="32" s="1"/>
  <c r="N39" i="20"/>
  <c r="O39" i="20"/>
  <c r="P39" i="20"/>
  <c r="Q39" i="20"/>
  <c r="R39" i="20"/>
  <c r="S39" i="20"/>
  <c r="T39" i="20"/>
  <c r="U39" i="20"/>
  <c r="U43" i="20" s="1"/>
  <c r="V39" i="20"/>
  <c r="W39" i="20"/>
  <c r="X39" i="20"/>
  <c r="Y39" i="20"/>
  <c r="Z39" i="20"/>
  <c r="AA39" i="20"/>
  <c r="AB39" i="20"/>
  <c r="AB43" i="20" s="1"/>
  <c r="AC39" i="20"/>
  <c r="AC43" i="20" s="1"/>
  <c r="AD39" i="20"/>
  <c r="AE39" i="20"/>
  <c r="F40" i="20"/>
  <c r="G40" i="20"/>
  <c r="G42" i="20" s="1"/>
  <c r="G43" i="20" s="1"/>
  <c r="H40" i="20"/>
  <c r="I40" i="20"/>
  <c r="J40" i="20"/>
  <c r="K40" i="20"/>
  <c r="K42" i="20" s="1"/>
  <c r="K43" i="20" s="1"/>
  <c r="L40" i="20"/>
  <c r="M40" i="20"/>
  <c r="N40" i="20"/>
  <c r="N42" i="20" s="1"/>
  <c r="N43" i="20" s="1"/>
  <c r="O40" i="20"/>
  <c r="P40" i="20"/>
  <c r="Q40" i="20"/>
  <c r="R40" i="20"/>
  <c r="S40" i="20"/>
  <c r="S42" i="20" s="1"/>
  <c r="T40" i="20"/>
  <c r="U40" i="20"/>
  <c r="V40" i="20"/>
  <c r="W40" i="20"/>
  <c r="X40" i="20"/>
  <c r="Y40" i="20"/>
  <c r="Z40" i="20"/>
  <c r="AA40" i="20"/>
  <c r="AB40" i="20"/>
  <c r="AC40" i="20"/>
  <c r="AD40" i="20"/>
  <c r="AD42" i="20" s="1"/>
  <c r="AD43" i="20" s="1"/>
  <c r="AE40" i="20"/>
  <c r="F41" i="20"/>
  <c r="G41" i="20"/>
  <c r="H41" i="20"/>
  <c r="I41" i="20"/>
  <c r="J41" i="20"/>
  <c r="K41" i="20"/>
  <c r="L41" i="20"/>
  <c r="L42" i="20" s="1"/>
  <c r="M41" i="20"/>
  <c r="M42" i="20" s="1"/>
  <c r="N41" i="20"/>
  <c r="O41" i="20"/>
  <c r="P41" i="20"/>
  <c r="Q41" i="20"/>
  <c r="R41" i="20"/>
  <c r="R42" i="20" s="1"/>
  <c r="R43" i="20" s="1"/>
  <c r="S41" i="20"/>
  <c r="T41" i="20"/>
  <c r="T42" i="20" s="1"/>
  <c r="U41" i="20"/>
  <c r="U42" i="20" s="1"/>
  <c r="V41" i="20"/>
  <c r="W41" i="20"/>
  <c r="W42" i="20" s="1"/>
  <c r="W43" i="20" s="1"/>
  <c r="X41" i="20"/>
  <c r="Y41" i="20"/>
  <c r="Z41" i="20"/>
  <c r="Z42" i="20" s="1"/>
  <c r="Z43" i="20" s="1"/>
  <c r="AA41" i="20"/>
  <c r="AB41" i="20"/>
  <c r="AB42" i="20" s="1"/>
  <c r="AC41" i="20"/>
  <c r="AC42" i="20" s="1"/>
  <c r="AD41" i="20"/>
  <c r="AE41" i="20"/>
  <c r="F42" i="20"/>
  <c r="F43" i="20" s="1"/>
  <c r="H42" i="20"/>
  <c r="H43" i="20" s="1"/>
  <c r="I42" i="20"/>
  <c r="I43" i="20" s="1"/>
  <c r="O42" i="20"/>
  <c r="O43" i="20" s="1"/>
  <c r="P42" i="20"/>
  <c r="P43" i="20" s="1"/>
  <c r="Q42" i="20"/>
  <c r="Q43" i="20" s="1"/>
  <c r="V42" i="20"/>
  <c r="V43" i="20" s="1"/>
  <c r="X42" i="20"/>
  <c r="X43" i="20" s="1"/>
  <c r="Y42" i="20"/>
  <c r="Y43" i="20" s="1"/>
  <c r="AA42" i="20"/>
  <c r="AE42" i="20"/>
  <c r="AE43" i="20" s="1"/>
  <c r="M43" i="20"/>
  <c r="S43" i="20"/>
  <c r="AA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F47" i="20"/>
  <c r="G47" i="20"/>
  <c r="H47" i="20"/>
  <c r="I47" i="20"/>
  <c r="J47" i="20"/>
  <c r="D47" i="20" s="1"/>
  <c r="F47" i="32" s="1"/>
  <c r="H47" i="32" s="1"/>
  <c r="K47" i="20"/>
  <c r="L47" i="20"/>
  <c r="M47" i="20"/>
  <c r="E47" i="20" s="1"/>
  <c r="G47" i="32" s="1"/>
  <c r="I47" i="32" s="1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F51" i="20"/>
  <c r="G51" i="20"/>
  <c r="H51" i="20"/>
  <c r="I51" i="20"/>
  <c r="J51" i="20"/>
  <c r="K51" i="20"/>
  <c r="L51" i="20"/>
  <c r="D51" i="20" s="1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F54" i="20"/>
  <c r="H54" i="20"/>
  <c r="I54" i="20"/>
  <c r="J54" i="20"/>
  <c r="K54" i="20"/>
  <c r="L54" i="20"/>
  <c r="M54" i="20"/>
  <c r="N54" i="20"/>
  <c r="O54" i="20"/>
  <c r="O56" i="20" s="1"/>
  <c r="P54" i="20"/>
  <c r="Q54" i="20"/>
  <c r="Q56" i="20" s="1"/>
  <c r="R54" i="20"/>
  <c r="S54" i="20"/>
  <c r="T54" i="20"/>
  <c r="U54" i="20"/>
  <c r="V54" i="20"/>
  <c r="W54" i="20"/>
  <c r="W56" i="20" s="1"/>
  <c r="X54" i="20"/>
  <c r="Y54" i="20"/>
  <c r="Z54" i="20"/>
  <c r="AA54" i="20"/>
  <c r="AB54" i="20"/>
  <c r="AC54" i="20"/>
  <c r="AD54" i="20"/>
  <c r="AD56" i="20" s="1"/>
  <c r="AE54" i="20"/>
  <c r="AE56" i="20" s="1"/>
  <c r="F55" i="20"/>
  <c r="H55" i="20"/>
  <c r="I55" i="20"/>
  <c r="J55" i="20"/>
  <c r="K55" i="20"/>
  <c r="L55" i="20"/>
  <c r="L56" i="20" s="1"/>
  <c r="M55" i="20"/>
  <c r="M56" i="20" s="1"/>
  <c r="N55" i="20"/>
  <c r="O55" i="20"/>
  <c r="P55" i="20"/>
  <c r="Q55" i="20"/>
  <c r="R55" i="20"/>
  <c r="R56" i="20" s="1"/>
  <c r="S55" i="20"/>
  <c r="S56" i="20" s="1"/>
  <c r="T55" i="20"/>
  <c r="T56" i="20" s="1"/>
  <c r="U55" i="20"/>
  <c r="U56" i="20" s="1"/>
  <c r="V55" i="20"/>
  <c r="W55" i="20"/>
  <c r="X55" i="20"/>
  <c r="Y55" i="20"/>
  <c r="Z55" i="20"/>
  <c r="Z56" i="20" s="1"/>
  <c r="AA55" i="20"/>
  <c r="AB55" i="20"/>
  <c r="AB56" i="20" s="1"/>
  <c r="AC55" i="20"/>
  <c r="AC56" i="20" s="1"/>
  <c r="AD55" i="20"/>
  <c r="AE55" i="20"/>
  <c r="H56" i="20"/>
  <c r="I56" i="20"/>
  <c r="N56" i="20"/>
  <c r="P56" i="20"/>
  <c r="V56" i="20"/>
  <c r="X56" i="20"/>
  <c r="Y56" i="20"/>
  <c r="F59" i="20"/>
  <c r="G59" i="20"/>
  <c r="H59" i="20"/>
  <c r="I59" i="20"/>
  <c r="J59" i="20"/>
  <c r="K59" i="20"/>
  <c r="L59" i="20"/>
  <c r="L61" i="20" s="1"/>
  <c r="M59" i="20"/>
  <c r="E59" i="20" s="1"/>
  <c r="N59" i="20"/>
  <c r="O59" i="20"/>
  <c r="P59" i="20"/>
  <c r="Q59" i="20"/>
  <c r="R59" i="20"/>
  <c r="S59" i="20"/>
  <c r="T59" i="20"/>
  <c r="U59" i="20"/>
  <c r="U61" i="20" s="1"/>
  <c r="V59" i="20"/>
  <c r="W59" i="20"/>
  <c r="X59" i="20"/>
  <c r="Y59" i="20"/>
  <c r="Z59" i="20"/>
  <c r="Z61" i="20" s="1"/>
  <c r="AA59" i="20"/>
  <c r="AB59" i="20"/>
  <c r="AB61" i="20" s="1"/>
  <c r="AC59" i="20"/>
  <c r="AC61" i="20" s="1"/>
  <c r="AD59" i="20"/>
  <c r="AE59" i="20"/>
  <c r="AE61" i="20" s="1"/>
  <c r="F60" i="20"/>
  <c r="G60" i="20"/>
  <c r="H60" i="20"/>
  <c r="H61" i="20" s="1"/>
  <c r="I60" i="20"/>
  <c r="I61" i="20" s="1"/>
  <c r="J60" i="20"/>
  <c r="K60" i="20"/>
  <c r="K61" i="20" s="1"/>
  <c r="L60" i="20"/>
  <c r="M60" i="20"/>
  <c r="N60" i="20"/>
  <c r="N61" i="20" s="1"/>
  <c r="O60" i="20"/>
  <c r="P60" i="20"/>
  <c r="P61" i="20" s="1"/>
  <c r="Q60" i="20"/>
  <c r="Q61" i="20" s="1"/>
  <c r="R60" i="20"/>
  <c r="S60" i="20"/>
  <c r="S61" i="20" s="1"/>
  <c r="T60" i="20"/>
  <c r="U60" i="20"/>
  <c r="V60" i="20"/>
  <c r="V61" i="20" s="1"/>
  <c r="W60" i="20"/>
  <c r="X60" i="20"/>
  <c r="X61" i="20" s="1"/>
  <c r="Y60" i="20"/>
  <c r="Y61" i="20" s="1"/>
  <c r="Z60" i="20"/>
  <c r="AA60" i="20"/>
  <c r="AB60" i="20"/>
  <c r="AC60" i="20"/>
  <c r="AD60" i="20"/>
  <c r="AD61" i="20" s="1"/>
  <c r="AE60" i="20"/>
  <c r="G61" i="20"/>
  <c r="J61" i="20"/>
  <c r="M61" i="20"/>
  <c r="O61" i="20"/>
  <c r="R61" i="20"/>
  <c r="T61" i="20"/>
  <c r="W61" i="20"/>
  <c r="AA61" i="20"/>
  <c r="F64" i="20"/>
  <c r="G64" i="20"/>
  <c r="H64" i="20"/>
  <c r="H66" i="20" s="1"/>
  <c r="I64" i="20"/>
  <c r="J64" i="20"/>
  <c r="K64" i="20"/>
  <c r="L64" i="20"/>
  <c r="M64" i="20"/>
  <c r="N64" i="20"/>
  <c r="N66" i="20" s="1"/>
  <c r="O64" i="20"/>
  <c r="P64" i="20"/>
  <c r="P66" i="20" s="1"/>
  <c r="Q64" i="20"/>
  <c r="R64" i="20"/>
  <c r="S64" i="20"/>
  <c r="T64" i="20"/>
  <c r="U64" i="20"/>
  <c r="V64" i="20"/>
  <c r="V66" i="20" s="1"/>
  <c r="W64" i="20"/>
  <c r="W66" i="20" s="1"/>
  <c r="X64" i="20"/>
  <c r="X66" i="20" s="1"/>
  <c r="Y64" i="20"/>
  <c r="Z64" i="20"/>
  <c r="AA64" i="20"/>
  <c r="AB64" i="20"/>
  <c r="AC64" i="20"/>
  <c r="AD64" i="20"/>
  <c r="AD66" i="20" s="1"/>
  <c r="AE64" i="20"/>
  <c r="AE66" i="20" s="1"/>
  <c r="F65" i="20"/>
  <c r="G65" i="20"/>
  <c r="E65" i="20" s="1"/>
  <c r="G65" i="32" s="1"/>
  <c r="I65" i="32" s="1"/>
  <c r="H65" i="20"/>
  <c r="I65" i="20"/>
  <c r="J65" i="20"/>
  <c r="J66" i="20" s="1"/>
  <c r="K65" i="20"/>
  <c r="L65" i="20"/>
  <c r="L66" i="20" s="1"/>
  <c r="M65" i="20"/>
  <c r="M66" i="20" s="1"/>
  <c r="N65" i="20"/>
  <c r="O65" i="20"/>
  <c r="P65" i="20"/>
  <c r="Q65" i="20"/>
  <c r="R65" i="20"/>
  <c r="R66" i="20" s="1"/>
  <c r="S65" i="20"/>
  <c r="T65" i="20"/>
  <c r="T66" i="20" s="1"/>
  <c r="U65" i="20"/>
  <c r="U66" i="20" s="1"/>
  <c r="V65" i="20"/>
  <c r="W65" i="20"/>
  <c r="X65" i="20"/>
  <c r="Y65" i="20"/>
  <c r="Z65" i="20"/>
  <c r="Z66" i="20" s="1"/>
  <c r="AA65" i="20"/>
  <c r="AA66" i="20" s="1"/>
  <c r="AB65" i="20"/>
  <c r="AB66" i="20" s="1"/>
  <c r="AC65" i="20"/>
  <c r="AC66" i="20" s="1"/>
  <c r="AD65" i="20"/>
  <c r="AE65" i="20"/>
  <c r="I66" i="20"/>
  <c r="K66" i="20"/>
  <c r="O66" i="20"/>
  <c r="Q66" i="20"/>
  <c r="Y66" i="20"/>
  <c r="F70" i="20"/>
  <c r="G70" i="20"/>
  <c r="G72" i="20" s="1"/>
  <c r="H70" i="20"/>
  <c r="I70" i="20"/>
  <c r="J70" i="20"/>
  <c r="D70" i="20" s="1"/>
  <c r="K70" i="20"/>
  <c r="L70" i="20"/>
  <c r="M70" i="20"/>
  <c r="M72" i="20" s="1"/>
  <c r="N70" i="20"/>
  <c r="O70" i="20"/>
  <c r="O72" i="20" s="1"/>
  <c r="P70" i="20"/>
  <c r="Q70" i="20"/>
  <c r="R70" i="20"/>
  <c r="S70" i="20"/>
  <c r="T70" i="20"/>
  <c r="U70" i="20"/>
  <c r="U72" i="20" s="1"/>
  <c r="V70" i="20"/>
  <c r="W70" i="20"/>
  <c r="W72" i="20" s="1"/>
  <c r="X70" i="20"/>
  <c r="Y70" i="20"/>
  <c r="Z70" i="20"/>
  <c r="AA70" i="20"/>
  <c r="AB70" i="20"/>
  <c r="AC70" i="20"/>
  <c r="AC72" i="20" s="1"/>
  <c r="AD70" i="20"/>
  <c r="AE70" i="20"/>
  <c r="AE72" i="20" s="1"/>
  <c r="F71" i="20"/>
  <c r="G71" i="20"/>
  <c r="H71" i="20"/>
  <c r="H72" i="20" s="1"/>
  <c r="I71" i="20"/>
  <c r="I72" i="20" s="1"/>
  <c r="J71" i="20"/>
  <c r="K71" i="20"/>
  <c r="K72" i="20" s="1"/>
  <c r="L71" i="20"/>
  <c r="M71" i="20"/>
  <c r="N71" i="20"/>
  <c r="N72" i="20" s="1"/>
  <c r="O71" i="20"/>
  <c r="P71" i="20"/>
  <c r="P72" i="20" s="1"/>
  <c r="Q71" i="20"/>
  <c r="Q72" i="20" s="1"/>
  <c r="R71" i="20"/>
  <c r="S71" i="20"/>
  <c r="S72" i="20" s="1"/>
  <c r="T71" i="20"/>
  <c r="U71" i="20"/>
  <c r="V71" i="20"/>
  <c r="V72" i="20" s="1"/>
  <c r="W71" i="20"/>
  <c r="X71" i="20"/>
  <c r="X72" i="20" s="1"/>
  <c r="Y71" i="20"/>
  <c r="Y72" i="20" s="1"/>
  <c r="Z71" i="20"/>
  <c r="AA71" i="20"/>
  <c r="AB71" i="20"/>
  <c r="AC71" i="20"/>
  <c r="AD71" i="20"/>
  <c r="AD72" i="20" s="1"/>
  <c r="AE71" i="20"/>
  <c r="J72" i="20"/>
  <c r="L72" i="20"/>
  <c r="R72" i="20"/>
  <c r="T72" i="20"/>
  <c r="Z72" i="20"/>
  <c r="AB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F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F78" i="20"/>
  <c r="G78" i="20"/>
  <c r="H78" i="20"/>
  <c r="I78" i="20"/>
  <c r="J78" i="20"/>
  <c r="K78" i="20"/>
  <c r="L78" i="20"/>
  <c r="D78" i="20" s="1"/>
  <c r="F78" i="32" s="1"/>
  <c r="H78" i="32" s="1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F79" i="20"/>
  <c r="G79" i="20"/>
  <c r="H79" i="20"/>
  <c r="I79" i="20"/>
  <c r="J79" i="20"/>
  <c r="K79" i="20"/>
  <c r="L79" i="20"/>
  <c r="M79" i="20"/>
  <c r="E79" i="20" s="1"/>
  <c r="G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F81" i="20"/>
  <c r="G81" i="20"/>
  <c r="H81" i="20"/>
  <c r="I81" i="20"/>
  <c r="J81" i="20"/>
  <c r="K81" i="20"/>
  <c r="L81" i="20"/>
  <c r="M81" i="20"/>
  <c r="E81" i="20" s="1"/>
  <c r="G81" i="32" s="1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4" i="8"/>
  <c r="A5" i="8"/>
  <c r="H11" i="8"/>
  <c r="I11" i="8"/>
  <c r="L11" i="8"/>
  <c r="L16" i="8" s="1"/>
  <c r="F12" i="8"/>
  <c r="G12" i="8"/>
  <c r="H12" i="8"/>
  <c r="I12" i="8"/>
  <c r="L12" i="8"/>
  <c r="D12" i="32" s="1"/>
  <c r="M12" i="8"/>
  <c r="E12" i="32" s="1"/>
  <c r="F13" i="8"/>
  <c r="H13" i="8"/>
  <c r="L13" i="8" s="1"/>
  <c r="I13" i="8"/>
  <c r="F14" i="8"/>
  <c r="H14" i="8"/>
  <c r="I14" i="8"/>
  <c r="L14" i="8"/>
  <c r="H15" i="8"/>
  <c r="F15" i="8" s="1"/>
  <c r="I15" i="8"/>
  <c r="G15" i="8" s="1"/>
  <c r="L15" i="8"/>
  <c r="D15" i="32" s="1"/>
  <c r="J16" i="8"/>
  <c r="K16" i="8"/>
  <c r="H18" i="8"/>
  <c r="I18" i="8"/>
  <c r="H19" i="8"/>
  <c r="I19" i="8"/>
  <c r="L19" i="8"/>
  <c r="F20" i="8"/>
  <c r="G20" i="8"/>
  <c r="H20" i="8"/>
  <c r="I20" i="8"/>
  <c r="L20" i="8"/>
  <c r="M20" i="8"/>
  <c r="E20" i="32" s="1"/>
  <c r="F21" i="8"/>
  <c r="H21" i="8"/>
  <c r="L21" i="8" s="1"/>
  <c r="I21" i="8"/>
  <c r="F22" i="8"/>
  <c r="H22" i="8"/>
  <c r="I22" i="8"/>
  <c r="L22" i="8"/>
  <c r="D22" i="32" s="1"/>
  <c r="H23" i="8"/>
  <c r="F23" i="8" s="1"/>
  <c r="I23" i="8"/>
  <c r="G23" i="8" s="1"/>
  <c r="L23" i="8"/>
  <c r="M23" i="8"/>
  <c r="E23" i="32" s="1"/>
  <c r="J24" i="8"/>
  <c r="K24" i="8"/>
  <c r="F27" i="8"/>
  <c r="G27" i="8"/>
  <c r="H27" i="8"/>
  <c r="I27" i="8"/>
  <c r="L27" i="8"/>
  <c r="M27" i="8"/>
  <c r="E27" i="32" s="1"/>
  <c r="H28" i="8"/>
  <c r="I28" i="8"/>
  <c r="J29" i="8"/>
  <c r="K29" i="8"/>
  <c r="F32" i="8"/>
  <c r="G32" i="8"/>
  <c r="H32" i="8"/>
  <c r="H36" i="8" s="1"/>
  <c r="I32" i="8"/>
  <c r="M32" i="8" s="1"/>
  <c r="L32" i="8"/>
  <c r="H33" i="8"/>
  <c r="F33" i="8" s="1"/>
  <c r="I33" i="8"/>
  <c r="G33" i="8" s="1"/>
  <c r="L33" i="8"/>
  <c r="M33" i="8"/>
  <c r="E33" i="32" s="1"/>
  <c r="F34" i="8"/>
  <c r="G34" i="8"/>
  <c r="H34" i="8"/>
  <c r="I34" i="8"/>
  <c r="L34" i="8"/>
  <c r="D34" i="32" s="1"/>
  <c r="M34" i="8"/>
  <c r="E34" i="32" s="1"/>
  <c r="F35" i="8"/>
  <c r="H35" i="8"/>
  <c r="L35" i="8" s="1"/>
  <c r="I35" i="8"/>
  <c r="J36" i="8"/>
  <c r="K36" i="8"/>
  <c r="L37" i="8"/>
  <c r="M37" i="8"/>
  <c r="H38" i="8"/>
  <c r="I38" i="8"/>
  <c r="F39" i="8"/>
  <c r="G39" i="8"/>
  <c r="H39" i="8"/>
  <c r="I39" i="8"/>
  <c r="L39" i="8"/>
  <c r="M39" i="8"/>
  <c r="E39" i="32" s="1"/>
  <c r="F40" i="8"/>
  <c r="H40" i="8"/>
  <c r="L40" i="8" s="1"/>
  <c r="D40" i="32" s="1"/>
  <c r="I40" i="8"/>
  <c r="F41" i="8"/>
  <c r="G41" i="8"/>
  <c r="H41" i="8"/>
  <c r="H42" i="8" s="1"/>
  <c r="H43" i="8" s="1"/>
  <c r="I41" i="8"/>
  <c r="M41" i="8" s="1"/>
  <c r="L41" i="8"/>
  <c r="L42" i="8" s="1"/>
  <c r="L43" i="8" s="1"/>
  <c r="I42" i="8"/>
  <c r="I43" i="8" s="1"/>
  <c r="J42" i="8"/>
  <c r="J43" i="8" s="1"/>
  <c r="K42" i="8"/>
  <c r="K43" i="8"/>
  <c r="H45" i="8"/>
  <c r="F45" i="8" s="1"/>
  <c r="I45" i="8"/>
  <c r="L45" i="8"/>
  <c r="F47" i="8"/>
  <c r="G47" i="8"/>
  <c r="H47" i="8"/>
  <c r="I47" i="8"/>
  <c r="L47" i="8"/>
  <c r="M47" i="8"/>
  <c r="E47" i="32" s="1"/>
  <c r="F49" i="8"/>
  <c r="H49" i="8"/>
  <c r="L49" i="8" s="1"/>
  <c r="I49" i="8"/>
  <c r="F51" i="8"/>
  <c r="G51" i="8"/>
  <c r="H51" i="8"/>
  <c r="I51" i="8"/>
  <c r="M51" i="8" s="1"/>
  <c r="E51" i="32" s="1"/>
  <c r="L51" i="8"/>
  <c r="H54" i="8"/>
  <c r="F54" i="8" s="1"/>
  <c r="I54" i="8"/>
  <c r="L54" i="8"/>
  <c r="F55" i="8"/>
  <c r="G55" i="8"/>
  <c r="H55" i="8"/>
  <c r="I55" i="8"/>
  <c r="L55" i="8"/>
  <c r="M55" i="8"/>
  <c r="E55" i="32" s="1"/>
  <c r="F56" i="8"/>
  <c r="H56" i="8"/>
  <c r="J56" i="8"/>
  <c r="K56" i="8"/>
  <c r="F59" i="8"/>
  <c r="F61" i="8" s="1"/>
  <c r="H59" i="8"/>
  <c r="L59" i="8" s="1"/>
  <c r="I59" i="8"/>
  <c r="F60" i="8"/>
  <c r="H60" i="8"/>
  <c r="I60" i="8"/>
  <c r="G60" i="8" s="1"/>
  <c r="L60" i="8"/>
  <c r="M60" i="8"/>
  <c r="E60" i="32" s="1"/>
  <c r="H61" i="8"/>
  <c r="J61" i="8"/>
  <c r="K61" i="8"/>
  <c r="H64" i="8"/>
  <c r="I64" i="8"/>
  <c r="F65" i="8"/>
  <c r="G65" i="8"/>
  <c r="H65" i="8"/>
  <c r="I65" i="8"/>
  <c r="L65" i="8"/>
  <c r="M65" i="8"/>
  <c r="E65" i="32" s="1"/>
  <c r="J66" i="8"/>
  <c r="K66" i="8"/>
  <c r="L69" i="8"/>
  <c r="M69" i="8"/>
  <c r="F70" i="8"/>
  <c r="G70" i="8"/>
  <c r="H70" i="8"/>
  <c r="I70" i="8"/>
  <c r="L70" i="8"/>
  <c r="M70" i="8"/>
  <c r="G71" i="8"/>
  <c r="H71" i="8"/>
  <c r="L71" i="8" s="1"/>
  <c r="I71" i="8"/>
  <c r="M71" i="8" s="1"/>
  <c r="E71" i="32" s="1"/>
  <c r="G72" i="8"/>
  <c r="H72" i="8"/>
  <c r="I72" i="8"/>
  <c r="J72" i="8"/>
  <c r="K72" i="8"/>
  <c r="K82" i="8" s="1"/>
  <c r="F73" i="8"/>
  <c r="H73" i="8"/>
  <c r="I73" i="8"/>
  <c r="G73" i="8" s="1"/>
  <c r="L73" i="8"/>
  <c r="M73" i="8"/>
  <c r="E73" i="32" s="1"/>
  <c r="H74" i="8"/>
  <c r="F74" i="8" s="1"/>
  <c r="I74" i="8"/>
  <c r="L74" i="8"/>
  <c r="F75" i="8"/>
  <c r="G75" i="8"/>
  <c r="H75" i="8"/>
  <c r="I75" i="8"/>
  <c r="L75" i="8"/>
  <c r="M75" i="8"/>
  <c r="E75" i="32" s="1"/>
  <c r="F76" i="8"/>
  <c r="H76" i="8"/>
  <c r="L76" i="8" s="1"/>
  <c r="I76" i="8"/>
  <c r="F77" i="8"/>
  <c r="H77" i="8"/>
  <c r="I77" i="8"/>
  <c r="L77" i="8"/>
  <c r="H78" i="8"/>
  <c r="F78" i="8" s="1"/>
  <c r="I78" i="8"/>
  <c r="L78" i="8"/>
  <c r="D78" i="32" s="1"/>
  <c r="F79" i="8"/>
  <c r="G79" i="8"/>
  <c r="H79" i="8"/>
  <c r="I79" i="8"/>
  <c r="L79" i="8"/>
  <c r="M79" i="8"/>
  <c r="E79" i="32" s="1"/>
  <c r="F80" i="8"/>
  <c r="H80" i="8"/>
  <c r="L80" i="8" s="1"/>
  <c r="I80" i="8"/>
  <c r="F81" i="8"/>
  <c r="H81" i="8"/>
  <c r="I81" i="8"/>
  <c r="G81" i="8" s="1"/>
  <c r="L81" i="8"/>
  <c r="D81" i="32" s="1"/>
  <c r="D82" i="8"/>
  <c r="E82" i="8"/>
  <c r="J82" i="8"/>
  <c r="A5" i="32"/>
  <c r="D11" i="32"/>
  <c r="D13" i="32"/>
  <c r="D14" i="32"/>
  <c r="F15" i="32"/>
  <c r="H15" i="32"/>
  <c r="D19" i="32"/>
  <c r="D20" i="32"/>
  <c r="D21" i="32"/>
  <c r="H21" i="32"/>
  <c r="D23" i="32"/>
  <c r="D27" i="32"/>
  <c r="D32" i="32"/>
  <c r="E32" i="32"/>
  <c r="D33" i="32"/>
  <c r="D36" i="32" s="1"/>
  <c r="D35" i="32"/>
  <c r="D39" i="32"/>
  <c r="D41" i="32"/>
  <c r="D42" i="32" s="1"/>
  <c r="D43" i="32" s="1"/>
  <c r="E41" i="32"/>
  <c r="D45" i="32"/>
  <c r="D47" i="32"/>
  <c r="D49" i="32"/>
  <c r="D51" i="32"/>
  <c r="F51" i="32"/>
  <c r="H51" i="32" s="1"/>
  <c r="D55" i="32"/>
  <c r="D59" i="32"/>
  <c r="D60" i="32"/>
  <c r="D65" i="32"/>
  <c r="F70" i="32"/>
  <c r="D71" i="32"/>
  <c r="D73" i="32"/>
  <c r="D74" i="32"/>
  <c r="D75" i="32"/>
  <c r="D76" i="32"/>
  <c r="D77" i="32"/>
  <c r="D79" i="32"/>
  <c r="I79" i="32"/>
  <c r="D80" i="32"/>
  <c r="F80" i="32"/>
  <c r="D11" i="4"/>
  <c r="F11" i="4"/>
  <c r="C12" i="4"/>
  <c r="E12" i="4"/>
  <c r="H12" i="4"/>
  <c r="D13" i="4"/>
  <c r="F13" i="4"/>
  <c r="E13" i="4" s="1"/>
  <c r="D14" i="4"/>
  <c r="E14" i="4"/>
  <c r="F14" i="4"/>
  <c r="D15" i="4"/>
  <c r="F15" i="4"/>
  <c r="E15" i="4" s="1"/>
  <c r="D16" i="4"/>
  <c r="E16" i="4"/>
  <c r="F16" i="4"/>
  <c r="D17" i="4"/>
  <c r="F17" i="4"/>
  <c r="E17" i="4" s="1"/>
  <c r="D18" i="4"/>
  <c r="E18" i="4"/>
  <c r="F18" i="4"/>
  <c r="D19" i="4"/>
  <c r="F19" i="4"/>
  <c r="D20" i="4"/>
  <c r="E20" i="4"/>
  <c r="F20" i="4"/>
  <c r="D21" i="4"/>
  <c r="E21" i="4"/>
  <c r="F21" i="4"/>
  <c r="D22" i="4"/>
  <c r="E22" i="4"/>
  <c r="F22" i="4"/>
  <c r="D23" i="4"/>
  <c r="F23" i="4"/>
  <c r="E23" i="4" s="1"/>
  <c r="D24" i="4"/>
  <c r="F24" i="4"/>
  <c r="E24" i="4" s="1"/>
  <c r="D26" i="4"/>
  <c r="E26" i="4"/>
  <c r="F26" i="4"/>
  <c r="H26" i="4"/>
  <c r="A5" i="12"/>
  <c r="D11" i="12"/>
  <c r="D16" i="12" s="1"/>
  <c r="E11" i="12"/>
  <c r="E16" i="12" s="1"/>
  <c r="J11" i="12"/>
  <c r="K11" i="12"/>
  <c r="D12" i="12"/>
  <c r="E12" i="12"/>
  <c r="J12" i="12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K16" i="12" s="1"/>
  <c r="J16" i="12"/>
  <c r="J82" i="12" s="1"/>
  <c r="J91" i="12" s="1"/>
  <c r="D19" i="12"/>
  <c r="E19" i="12"/>
  <c r="J19" i="12"/>
  <c r="K19" i="12"/>
  <c r="D20" i="12"/>
  <c r="E20" i="12"/>
  <c r="J20" i="12"/>
  <c r="K20" i="12"/>
  <c r="D21" i="12"/>
  <c r="E21" i="12"/>
  <c r="J21" i="12"/>
  <c r="K21" i="12"/>
  <c r="D22" i="12"/>
  <c r="E22" i="12"/>
  <c r="J22" i="12"/>
  <c r="J24" i="12" s="1"/>
  <c r="K22" i="12"/>
  <c r="D23" i="12"/>
  <c r="E23" i="12"/>
  <c r="J23" i="12"/>
  <c r="K23" i="12"/>
  <c r="E24" i="12"/>
  <c r="D27" i="12"/>
  <c r="D29" i="12" s="1"/>
  <c r="E27" i="12"/>
  <c r="J27" i="12"/>
  <c r="K27" i="12"/>
  <c r="D28" i="12"/>
  <c r="E28" i="12"/>
  <c r="J28" i="12"/>
  <c r="J29" i="12" s="1"/>
  <c r="K28" i="12"/>
  <c r="E29" i="12"/>
  <c r="K29" i="12"/>
  <c r="D32" i="12"/>
  <c r="E32" i="12"/>
  <c r="J32" i="12"/>
  <c r="K32" i="12"/>
  <c r="D33" i="12"/>
  <c r="D36" i="12" s="1"/>
  <c r="E33" i="12"/>
  <c r="J33" i="12"/>
  <c r="K33" i="12"/>
  <c r="K36" i="12" s="1"/>
  <c r="D34" i="12"/>
  <c r="E34" i="12"/>
  <c r="J34" i="12"/>
  <c r="J36" i="12" s="1"/>
  <c r="K34" i="12"/>
  <c r="D35" i="12"/>
  <c r="E35" i="12"/>
  <c r="J35" i="12"/>
  <c r="K35" i="12"/>
  <c r="E36" i="12"/>
  <c r="L37" i="12"/>
  <c r="M37" i="12"/>
  <c r="D39" i="12"/>
  <c r="E39" i="12"/>
  <c r="J39" i="12"/>
  <c r="K39" i="12"/>
  <c r="D40" i="12"/>
  <c r="E40" i="12"/>
  <c r="J40" i="12"/>
  <c r="J42" i="12" s="1"/>
  <c r="K40" i="12"/>
  <c r="D41" i="12"/>
  <c r="E41" i="12"/>
  <c r="J41" i="12"/>
  <c r="K41" i="12"/>
  <c r="K42" i="12" s="1"/>
  <c r="K43" i="12" s="1"/>
  <c r="D42" i="12"/>
  <c r="D43" i="12" s="1"/>
  <c r="E42" i="12"/>
  <c r="E43" i="12" s="1"/>
  <c r="J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D56" i="12" s="1"/>
  <c r="E54" i="12"/>
  <c r="E56" i="12" s="1"/>
  <c r="J54" i="12"/>
  <c r="J56" i="12" s="1"/>
  <c r="K54" i="12"/>
  <c r="D55" i="12"/>
  <c r="E55" i="12"/>
  <c r="J55" i="12"/>
  <c r="K55" i="12"/>
  <c r="K56" i="12" s="1"/>
  <c r="D59" i="12"/>
  <c r="D61" i="12" s="1"/>
  <c r="E59" i="12"/>
  <c r="J59" i="12"/>
  <c r="K59" i="12"/>
  <c r="D60" i="12"/>
  <c r="E60" i="12"/>
  <c r="J60" i="12"/>
  <c r="K60" i="12"/>
  <c r="K61" i="12" s="1"/>
  <c r="J61" i="12"/>
  <c r="D64" i="12"/>
  <c r="D66" i="12" s="1"/>
  <c r="E64" i="12"/>
  <c r="J64" i="12"/>
  <c r="K64" i="12"/>
  <c r="K66" i="12" s="1"/>
  <c r="D65" i="12"/>
  <c r="E65" i="12"/>
  <c r="J65" i="12"/>
  <c r="J66" i="12" s="1"/>
  <c r="K65" i="12"/>
  <c r="E66" i="12"/>
  <c r="D70" i="12"/>
  <c r="E70" i="12"/>
  <c r="E72" i="12" s="1"/>
  <c r="J70" i="12"/>
  <c r="K70" i="12"/>
  <c r="K72" i="12" s="1"/>
  <c r="D71" i="12"/>
  <c r="D72" i="12" s="1"/>
  <c r="E71" i="12"/>
  <c r="J71" i="12"/>
  <c r="K71" i="12"/>
  <c r="J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D86" i="12"/>
  <c r="E86" i="12"/>
  <c r="E89" i="12" s="1"/>
  <c r="F86" i="12"/>
  <c r="G86" i="12"/>
  <c r="J86" i="12"/>
  <c r="K86" i="12"/>
  <c r="K89" i="12" s="1"/>
  <c r="D87" i="12"/>
  <c r="E87" i="12"/>
  <c r="F87" i="12"/>
  <c r="G87" i="12"/>
  <c r="J87" i="12"/>
  <c r="J89" i="12" s="1"/>
  <c r="K87" i="12"/>
  <c r="D88" i="12"/>
  <c r="E88" i="12"/>
  <c r="F88" i="12"/>
  <c r="G88" i="12"/>
  <c r="H88" i="12"/>
  <c r="J88" i="12"/>
  <c r="K88" i="12"/>
  <c r="F89" i="12"/>
  <c r="A5" i="24"/>
  <c r="Z8" i="24"/>
  <c r="AB8" i="24"/>
  <c r="AD8" i="24"/>
  <c r="F11" i="24"/>
  <c r="V11" i="24"/>
  <c r="AA11" i="24"/>
  <c r="F12" i="24"/>
  <c r="G12" i="24"/>
  <c r="F13" i="24"/>
  <c r="G13" i="24"/>
  <c r="J13" i="24"/>
  <c r="N13" i="24"/>
  <c r="F14" i="24"/>
  <c r="G14" i="24"/>
  <c r="F15" i="24"/>
  <c r="F16" i="24"/>
  <c r="F19" i="24"/>
  <c r="F20" i="24"/>
  <c r="G20" i="24"/>
  <c r="N20" i="24"/>
  <c r="F21" i="24"/>
  <c r="G21" i="24"/>
  <c r="F22" i="24"/>
  <c r="G22" i="24"/>
  <c r="F23" i="24"/>
  <c r="G23" i="24"/>
  <c r="T23" i="24"/>
  <c r="V23" i="24"/>
  <c r="F24" i="24"/>
  <c r="F27" i="24"/>
  <c r="G27" i="24"/>
  <c r="AD27" i="24"/>
  <c r="F28" i="24"/>
  <c r="G28" i="24"/>
  <c r="F29" i="24"/>
  <c r="F32" i="24"/>
  <c r="G32" i="24"/>
  <c r="P32" i="24"/>
  <c r="Z32" i="24"/>
  <c r="F33" i="24"/>
  <c r="G33" i="24"/>
  <c r="F34" i="24"/>
  <c r="G34" i="24"/>
  <c r="N34" i="24"/>
  <c r="Y34" i="24"/>
  <c r="F35" i="24"/>
  <c r="G35" i="24"/>
  <c r="N35" i="24"/>
  <c r="V35" i="24"/>
  <c r="F36" i="24"/>
  <c r="F39" i="24"/>
  <c r="G39" i="24"/>
  <c r="N39" i="24"/>
  <c r="F40" i="24"/>
  <c r="G40" i="24"/>
  <c r="AD40" i="24"/>
  <c r="F41" i="24"/>
  <c r="G41" i="24"/>
  <c r="M41" i="24"/>
  <c r="F45" i="24"/>
  <c r="G45" i="24"/>
  <c r="F47" i="24"/>
  <c r="G47" i="24"/>
  <c r="R47" i="24"/>
  <c r="F49" i="24"/>
  <c r="G49" i="24"/>
  <c r="J49" i="24"/>
  <c r="F51" i="24"/>
  <c r="G51" i="24"/>
  <c r="W51" i="24"/>
  <c r="X51" i="24"/>
  <c r="F54" i="24"/>
  <c r="AD54" i="24"/>
  <c r="F55" i="24"/>
  <c r="F56" i="24"/>
  <c r="V56" i="24"/>
  <c r="F59" i="24"/>
  <c r="G59" i="24"/>
  <c r="N59" i="24"/>
  <c r="F60" i="24"/>
  <c r="G60" i="24"/>
  <c r="J60" i="24"/>
  <c r="F64" i="24"/>
  <c r="F66" i="24" s="1"/>
  <c r="G64" i="24"/>
  <c r="J64" i="24"/>
  <c r="F65" i="24"/>
  <c r="G65" i="24"/>
  <c r="G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F70" i="24"/>
  <c r="G70" i="24"/>
  <c r="U70" i="24"/>
  <c r="V70" i="24"/>
  <c r="F71" i="24"/>
  <c r="G71" i="24"/>
  <c r="R71" i="24"/>
  <c r="G72" i="24"/>
  <c r="F73" i="24"/>
  <c r="G73" i="24"/>
  <c r="F74" i="24"/>
  <c r="V74" i="24"/>
  <c r="F75" i="24"/>
  <c r="G75" i="24"/>
  <c r="F76" i="24"/>
  <c r="G76" i="24"/>
  <c r="F77" i="24"/>
  <c r="G77" i="24"/>
  <c r="F78" i="24"/>
  <c r="G78" i="24"/>
  <c r="V78" i="24"/>
  <c r="F79" i="24"/>
  <c r="G79" i="24"/>
  <c r="J79" i="24"/>
  <c r="F80" i="24"/>
  <c r="G80" i="24"/>
  <c r="N80" i="24"/>
  <c r="F81" i="24"/>
  <c r="G81" i="24"/>
  <c r="J81" i="24"/>
  <c r="K81" i="24"/>
  <c r="AA81" i="24"/>
  <c r="G86" i="24"/>
  <c r="H86" i="24"/>
  <c r="I86" i="24"/>
  <c r="J86" i="24"/>
  <c r="K86" i="24"/>
  <c r="L86" i="24"/>
  <c r="M86" i="24"/>
  <c r="M89" i="24" s="1"/>
  <c r="N86" i="24"/>
  <c r="O86" i="24"/>
  <c r="O89" i="24" s="1"/>
  <c r="P86" i="24"/>
  <c r="Q86" i="24"/>
  <c r="R86" i="24"/>
  <c r="S86" i="24"/>
  <c r="T86" i="24"/>
  <c r="U86" i="24"/>
  <c r="U89" i="24" s="1"/>
  <c r="V86" i="24"/>
  <c r="W86" i="24"/>
  <c r="W89" i="24" s="1"/>
  <c r="X86" i="24"/>
  <c r="Y86" i="24"/>
  <c r="Z86" i="24"/>
  <c r="AA86" i="24"/>
  <c r="AB86" i="24"/>
  <c r="AC86" i="24"/>
  <c r="AC89" i="24" s="1"/>
  <c r="AD86" i="24"/>
  <c r="AE86" i="24"/>
  <c r="AE89" i="24" s="1"/>
  <c r="H87" i="24"/>
  <c r="I87" i="24"/>
  <c r="I89" i="24" s="1"/>
  <c r="J87" i="24"/>
  <c r="K87" i="24"/>
  <c r="K89" i="24" s="1"/>
  <c r="L87" i="24"/>
  <c r="L89" i="24" s="1"/>
  <c r="M87" i="24"/>
  <c r="N87" i="24"/>
  <c r="O87" i="24"/>
  <c r="P87" i="24"/>
  <c r="Q87" i="24"/>
  <c r="Q89" i="24" s="1"/>
  <c r="R87" i="24"/>
  <c r="S87" i="24"/>
  <c r="S89" i="24" s="1"/>
  <c r="T87" i="24"/>
  <c r="U87" i="24"/>
  <c r="V87" i="24"/>
  <c r="W87" i="24"/>
  <c r="X87" i="24"/>
  <c r="Y87" i="24"/>
  <c r="Y89" i="24" s="1"/>
  <c r="Z87" i="24"/>
  <c r="AA87" i="24"/>
  <c r="AA89" i="24" s="1"/>
  <c r="AB87" i="24"/>
  <c r="AC87" i="24"/>
  <c r="AD87" i="24"/>
  <c r="AE87" i="24"/>
  <c r="G88" i="24"/>
  <c r="H88" i="24"/>
  <c r="I88" i="24"/>
  <c r="J88" i="24"/>
  <c r="K88" i="24"/>
  <c r="L88" i="24"/>
  <c r="M88" i="24"/>
  <c r="N88" i="24"/>
  <c r="N89" i="24" s="1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D89" i="24" s="1"/>
  <c r="AE88" i="24"/>
  <c r="R89" i="24"/>
  <c r="T89" i="24"/>
  <c r="AB89" i="24"/>
  <c r="A4" i="36"/>
  <c r="A5" i="36"/>
  <c r="A4" i="9"/>
  <c r="A5" i="9"/>
  <c r="F11" i="9"/>
  <c r="G11" i="9"/>
  <c r="H11" i="9"/>
  <c r="I11" i="9"/>
  <c r="M11" i="9" s="1"/>
  <c r="H12" i="9"/>
  <c r="I12" i="9"/>
  <c r="M12" i="9"/>
  <c r="H13" i="9"/>
  <c r="F13" i="9" s="1"/>
  <c r="I13" i="9"/>
  <c r="M13" i="9"/>
  <c r="F14" i="9"/>
  <c r="G14" i="9"/>
  <c r="H14" i="9"/>
  <c r="I14" i="9"/>
  <c r="L14" i="9"/>
  <c r="M14" i="9"/>
  <c r="F15" i="9"/>
  <c r="G15" i="9"/>
  <c r="H15" i="9"/>
  <c r="I15" i="9"/>
  <c r="J16" i="9"/>
  <c r="K16" i="9"/>
  <c r="H18" i="9"/>
  <c r="I18" i="9"/>
  <c r="F19" i="9"/>
  <c r="G19" i="9"/>
  <c r="H19" i="9"/>
  <c r="I19" i="9"/>
  <c r="G20" i="9"/>
  <c r="H20" i="9"/>
  <c r="I20" i="9"/>
  <c r="H21" i="9"/>
  <c r="I21" i="9"/>
  <c r="M21" i="9" s="1"/>
  <c r="F22" i="9"/>
  <c r="G22" i="9"/>
  <c r="H22" i="9"/>
  <c r="I22" i="9"/>
  <c r="L22" i="9"/>
  <c r="D22" i="33" s="1"/>
  <c r="M22" i="9"/>
  <c r="F23" i="9"/>
  <c r="H23" i="9"/>
  <c r="I23" i="9"/>
  <c r="H24" i="9"/>
  <c r="J24" i="9"/>
  <c r="K24" i="9"/>
  <c r="H27" i="9"/>
  <c r="I27" i="9"/>
  <c r="M27" i="9"/>
  <c r="M29" i="9" s="1"/>
  <c r="H28" i="9"/>
  <c r="L28" i="9" s="1"/>
  <c r="I28" i="9"/>
  <c r="M28" i="9"/>
  <c r="J29" i="9"/>
  <c r="K29" i="9"/>
  <c r="F32" i="9"/>
  <c r="G32" i="9"/>
  <c r="H32" i="9"/>
  <c r="I32" i="9"/>
  <c r="L32" i="9"/>
  <c r="M32" i="9"/>
  <c r="F33" i="9"/>
  <c r="F36" i="9" s="1"/>
  <c r="G33" i="9"/>
  <c r="H33" i="9"/>
  <c r="I33" i="9"/>
  <c r="F34" i="9"/>
  <c r="G34" i="9"/>
  <c r="H34" i="9"/>
  <c r="I34" i="9"/>
  <c r="M34" i="9"/>
  <c r="E34" i="33" s="1"/>
  <c r="H35" i="9"/>
  <c r="F35" i="9" s="1"/>
  <c r="I35" i="9"/>
  <c r="M35" i="9"/>
  <c r="J36" i="9"/>
  <c r="K36" i="9"/>
  <c r="H38" i="9"/>
  <c r="I38" i="9"/>
  <c r="H39" i="9"/>
  <c r="L39" i="9" s="1"/>
  <c r="D39" i="33" s="1"/>
  <c r="I39" i="9"/>
  <c r="M39" i="9"/>
  <c r="F40" i="9"/>
  <c r="G40" i="9"/>
  <c r="H40" i="9"/>
  <c r="I40" i="9"/>
  <c r="L40" i="9"/>
  <c r="M40" i="9"/>
  <c r="F41" i="9"/>
  <c r="F42" i="9" s="1"/>
  <c r="G41" i="9"/>
  <c r="H41" i="9"/>
  <c r="I41" i="9"/>
  <c r="H42" i="9"/>
  <c r="H43" i="9" s="1"/>
  <c r="I42" i="9"/>
  <c r="I43" i="9" s="1"/>
  <c r="J42" i="9"/>
  <c r="K42" i="9"/>
  <c r="K43" i="9" s="1"/>
  <c r="J43" i="9"/>
  <c r="G45" i="9"/>
  <c r="H45" i="9"/>
  <c r="I45" i="9"/>
  <c r="M45" i="9" s="1"/>
  <c r="E45" i="33" s="1"/>
  <c r="H47" i="9"/>
  <c r="I47" i="9"/>
  <c r="L47" i="9"/>
  <c r="F49" i="9"/>
  <c r="G49" i="9"/>
  <c r="H49" i="9"/>
  <c r="I49" i="9"/>
  <c r="L49" i="9"/>
  <c r="M49" i="9"/>
  <c r="F51" i="9"/>
  <c r="H51" i="9"/>
  <c r="I51" i="9"/>
  <c r="F54" i="9"/>
  <c r="H54" i="9"/>
  <c r="I54" i="9"/>
  <c r="M54" i="9"/>
  <c r="H55" i="9"/>
  <c r="L55" i="9" s="1"/>
  <c r="D55" i="33" s="1"/>
  <c r="I55" i="9"/>
  <c r="J56" i="9"/>
  <c r="K56" i="9"/>
  <c r="F59" i="9"/>
  <c r="G59" i="9"/>
  <c r="H59" i="9"/>
  <c r="I59" i="9"/>
  <c r="L59" i="9"/>
  <c r="M59" i="9"/>
  <c r="M61" i="9" s="1"/>
  <c r="F60" i="9"/>
  <c r="F61" i="9" s="1"/>
  <c r="G60" i="9"/>
  <c r="H60" i="9"/>
  <c r="I60" i="9"/>
  <c r="M60" i="9" s="1"/>
  <c r="H61" i="9"/>
  <c r="J61" i="9"/>
  <c r="K61" i="9"/>
  <c r="F64" i="9"/>
  <c r="G64" i="9"/>
  <c r="H64" i="9"/>
  <c r="I64" i="9"/>
  <c r="M64" i="9" s="1"/>
  <c r="H65" i="9"/>
  <c r="I65" i="9"/>
  <c r="L65" i="9"/>
  <c r="D65" i="33" s="1"/>
  <c r="M65" i="9"/>
  <c r="M66" i="9" s="1"/>
  <c r="J66" i="9"/>
  <c r="K66" i="9"/>
  <c r="F70" i="9"/>
  <c r="G70" i="9"/>
  <c r="H70" i="9"/>
  <c r="I70" i="9"/>
  <c r="L70" i="9"/>
  <c r="M70" i="9"/>
  <c r="F71" i="9"/>
  <c r="G71" i="9"/>
  <c r="H71" i="9"/>
  <c r="I71" i="9"/>
  <c r="F72" i="9"/>
  <c r="G72" i="9"/>
  <c r="H72" i="9"/>
  <c r="J72" i="9"/>
  <c r="K72" i="9"/>
  <c r="F73" i="9"/>
  <c r="H73" i="9"/>
  <c r="I73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F77" i="9"/>
  <c r="G77" i="9"/>
  <c r="H77" i="9"/>
  <c r="L77" i="9" s="1"/>
  <c r="I77" i="9"/>
  <c r="M77" i="9"/>
  <c r="H78" i="9"/>
  <c r="I78" i="9"/>
  <c r="M78" i="9" s="1"/>
  <c r="F79" i="9"/>
  <c r="G79" i="9"/>
  <c r="H79" i="9"/>
  <c r="I79" i="9"/>
  <c r="L79" i="9"/>
  <c r="M79" i="9"/>
  <c r="F80" i="9"/>
  <c r="G80" i="9"/>
  <c r="H80" i="9"/>
  <c r="I80" i="9"/>
  <c r="G81" i="9"/>
  <c r="H81" i="9"/>
  <c r="I81" i="9"/>
  <c r="D82" i="9"/>
  <c r="E82" i="9"/>
  <c r="K82" i="9"/>
  <c r="K91" i="9" s="1"/>
  <c r="H86" i="9"/>
  <c r="I86" i="9"/>
  <c r="H87" i="9"/>
  <c r="H87" i="12" s="1"/>
  <c r="I87" i="9"/>
  <c r="H88" i="9"/>
  <c r="I88" i="9"/>
  <c r="I88" i="12" s="1"/>
  <c r="L88" i="9"/>
  <c r="M88" i="9"/>
  <c r="D89" i="9"/>
  <c r="D91" i="9" s="1"/>
  <c r="E89" i="9"/>
  <c r="E91" i="9" s="1"/>
  <c r="F89" i="9"/>
  <c r="G89" i="9"/>
  <c r="J89" i="9"/>
  <c r="K89" i="9"/>
  <c r="A5" i="21"/>
  <c r="Z8" i="21"/>
  <c r="AB8" i="21"/>
  <c r="AD8" i="21"/>
  <c r="F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U11" i="24" s="1"/>
  <c r="V11" i="21"/>
  <c r="W11" i="21"/>
  <c r="X11" i="21"/>
  <c r="Y11" i="21"/>
  <c r="Z11" i="21"/>
  <c r="AA11" i="21"/>
  <c r="AB11" i="21"/>
  <c r="AC11" i="21"/>
  <c r="AD11" i="21"/>
  <c r="AE11" i="21"/>
  <c r="F12" i="21"/>
  <c r="F16" i="21" s="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V16" i="21" s="1"/>
  <c r="W12" i="21"/>
  <c r="W16" i="21" s="1"/>
  <c r="X12" i="21"/>
  <c r="Y12" i="21"/>
  <c r="Z12" i="21"/>
  <c r="AA12" i="21"/>
  <c r="AB12" i="21"/>
  <c r="AC12" i="21"/>
  <c r="AD12" i="21"/>
  <c r="AE12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F15" i="21"/>
  <c r="H15" i="21"/>
  <c r="I15" i="21"/>
  <c r="J15" i="21"/>
  <c r="J15" i="24" s="1"/>
  <c r="K15" i="21"/>
  <c r="L15" i="21"/>
  <c r="M15" i="21"/>
  <c r="M15" i="24" s="1"/>
  <c r="N15" i="21"/>
  <c r="O15" i="21"/>
  <c r="P15" i="21"/>
  <c r="Q15" i="21"/>
  <c r="Q15" i="24" s="1"/>
  <c r="R15" i="21"/>
  <c r="R15" i="24" s="1"/>
  <c r="S15" i="21"/>
  <c r="T15" i="21"/>
  <c r="U15" i="21"/>
  <c r="U15" i="24" s="1"/>
  <c r="V15" i="21"/>
  <c r="W15" i="21"/>
  <c r="X15" i="21"/>
  <c r="Y15" i="21"/>
  <c r="Z15" i="21"/>
  <c r="Z15" i="24" s="1"/>
  <c r="AA15" i="21"/>
  <c r="AB15" i="21"/>
  <c r="AC15" i="21"/>
  <c r="AC15" i="24" s="1"/>
  <c r="AD15" i="21"/>
  <c r="AE15" i="21"/>
  <c r="I16" i="21"/>
  <c r="L16" i="21"/>
  <c r="T16" i="21"/>
  <c r="Y16" i="21"/>
  <c r="F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Q20" i="24" s="1"/>
  <c r="R20" i="21"/>
  <c r="R20" i="24" s="1"/>
  <c r="S20" i="21"/>
  <c r="T20" i="21"/>
  <c r="V20" i="21"/>
  <c r="X20" i="21"/>
  <c r="Z20" i="21"/>
  <c r="AA20" i="21"/>
  <c r="AB20" i="21"/>
  <c r="AC20" i="21"/>
  <c r="AD20" i="21"/>
  <c r="AE20" i="21"/>
  <c r="F21" i="21"/>
  <c r="G21" i="21"/>
  <c r="H21" i="21"/>
  <c r="I21" i="21"/>
  <c r="J21" i="21"/>
  <c r="J21" i="24" s="1"/>
  <c r="K21" i="21"/>
  <c r="L21" i="21"/>
  <c r="L21" i="24" s="1"/>
  <c r="M21" i="21"/>
  <c r="N21" i="21"/>
  <c r="O21" i="21"/>
  <c r="P21" i="21"/>
  <c r="P21" i="24" s="1"/>
  <c r="Q21" i="21"/>
  <c r="R21" i="21"/>
  <c r="S21" i="21"/>
  <c r="T21" i="21"/>
  <c r="T21" i="24" s="1"/>
  <c r="U21" i="21"/>
  <c r="V21" i="21"/>
  <c r="W21" i="21"/>
  <c r="X21" i="21"/>
  <c r="X21" i="24" s="1"/>
  <c r="Y21" i="21"/>
  <c r="Y21" i="24" s="1"/>
  <c r="Z21" i="21"/>
  <c r="Z21" i="24" s="1"/>
  <c r="AA21" i="21"/>
  <c r="AB21" i="21"/>
  <c r="AB21" i="24" s="1"/>
  <c r="AC21" i="21"/>
  <c r="AD21" i="21"/>
  <c r="AE21" i="21"/>
  <c r="D22" i="21"/>
  <c r="F22" i="33" s="1"/>
  <c r="H22" i="33" s="1"/>
  <c r="F22" i="21"/>
  <c r="G22" i="21"/>
  <c r="H22" i="21"/>
  <c r="I22" i="21"/>
  <c r="I22" i="24" s="1"/>
  <c r="J22" i="21"/>
  <c r="K22" i="21"/>
  <c r="L22" i="21"/>
  <c r="M22" i="21"/>
  <c r="M22" i="24" s="1"/>
  <c r="N22" i="21"/>
  <c r="O22" i="21"/>
  <c r="P22" i="21"/>
  <c r="Q22" i="21"/>
  <c r="Q22" i="24" s="1"/>
  <c r="R22" i="21"/>
  <c r="S22" i="21"/>
  <c r="T22" i="21"/>
  <c r="U22" i="21"/>
  <c r="V22" i="21"/>
  <c r="W22" i="21"/>
  <c r="X22" i="21"/>
  <c r="Y22" i="21"/>
  <c r="Y22" i="24" s="1"/>
  <c r="Z22" i="21"/>
  <c r="AA22" i="21"/>
  <c r="AB22" i="21"/>
  <c r="AC22" i="21"/>
  <c r="AD22" i="21"/>
  <c r="AE22" i="21"/>
  <c r="AE22" i="24" s="1"/>
  <c r="F23" i="21"/>
  <c r="G23" i="21"/>
  <c r="H23" i="21"/>
  <c r="I23" i="21"/>
  <c r="J23" i="21"/>
  <c r="K23" i="21"/>
  <c r="L23" i="21"/>
  <c r="M23" i="21"/>
  <c r="M23" i="24" s="1"/>
  <c r="N23" i="21"/>
  <c r="O23" i="21"/>
  <c r="P23" i="21"/>
  <c r="Q23" i="21"/>
  <c r="R23" i="21"/>
  <c r="S23" i="21"/>
  <c r="S23" i="24" s="1"/>
  <c r="T23" i="21"/>
  <c r="U23" i="21"/>
  <c r="U23" i="24" s="1"/>
  <c r="V23" i="21"/>
  <c r="W23" i="21"/>
  <c r="X23" i="21"/>
  <c r="Y23" i="21"/>
  <c r="Z23" i="21"/>
  <c r="Z23" i="24" s="1"/>
  <c r="AA23" i="21"/>
  <c r="AA23" i="24" s="1"/>
  <c r="AB23" i="21"/>
  <c r="AC23" i="21"/>
  <c r="AC23" i="24" s="1"/>
  <c r="AD23" i="21"/>
  <c r="AE23" i="21"/>
  <c r="J24" i="21"/>
  <c r="R24" i="21"/>
  <c r="Y24" i="21"/>
  <c r="Z24" i="21"/>
  <c r="D27" i="21"/>
  <c r="F27" i="21"/>
  <c r="G27" i="21"/>
  <c r="H27" i="21"/>
  <c r="I27" i="21"/>
  <c r="J27" i="21"/>
  <c r="K27" i="21"/>
  <c r="L27" i="21"/>
  <c r="M27" i="21"/>
  <c r="N27" i="21"/>
  <c r="O27" i="21"/>
  <c r="P27" i="21"/>
  <c r="P29" i="21" s="1"/>
  <c r="Q27" i="21"/>
  <c r="R27" i="21"/>
  <c r="S27" i="21"/>
  <c r="T27" i="21"/>
  <c r="T27" i="24" s="1"/>
  <c r="U27" i="21"/>
  <c r="V27" i="21"/>
  <c r="W27" i="21"/>
  <c r="X27" i="21"/>
  <c r="Y27" i="21"/>
  <c r="Z27" i="21"/>
  <c r="AA27" i="21"/>
  <c r="AB27" i="21"/>
  <c r="AC27" i="21"/>
  <c r="AD27" i="21"/>
  <c r="AD29" i="21" s="1"/>
  <c r="AE27" i="21"/>
  <c r="F28" i="21"/>
  <c r="G28" i="21"/>
  <c r="H28" i="21"/>
  <c r="I28" i="21"/>
  <c r="J28" i="21"/>
  <c r="K28" i="21"/>
  <c r="L28" i="21"/>
  <c r="M28" i="21"/>
  <c r="N28" i="21"/>
  <c r="O28" i="21"/>
  <c r="P28" i="21"/>
  <c r="P28" i="24" s="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F29" i="21"/>
  <c r="G29" i="21"/>
  <c r="H29" i="21"/>
  <c r="K29" i="21"/>
  <c r="O29" i="21"/>
  <c r="S29" i="21"/>
  <c r="T29" i="21"/>
  <c r="U29" i="21"/>
  <c r="W29" i="21"/>
  <c r="AE29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F33" i="21"/>
  <c r="G33" i="21"/>
  <c r="H33" i="21"/>
  <c r="I33" i="21"/>
  <c r="J33" i="21"/>
  <c r="K33" i="21"/>
  <c r="L33" i="21"/>
  <c r="L33" i="24" s="1"/>
  <c r="M33" i="21"/>
  <c r="N33" i="21"/>
  <c r="N33" i="24" s="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F35" i="21"/>
  <c r="G35" i="21"/>
  <c r="H35" i="21"/>
  <c r="I35" i="21"/>
  <c r="J35" i="21"/>
  <c r="K35" i="21"/>
  <c r="L35" i="21"/>
  <c r="M35" i="21"/>
  <c r="M35" i="24" s="1"/>
  <c r="N35" i="21"/>
  <c r="O35" i="21"/>
  <c r="O36" i="21" s="1"/>
  <c r="P35" i="21"/>
  <c r="Q35" i="21"/>
  <c r="R35" i="21"/>
  <c r="S35" i="21"/>
  <c r="T35" i="21"/>
  <c r="U35" i="21"/>
  <c r="U35" i="24" s="1"/>
  <c r="V35" i="21"/>
  <c r="W35" i="21"/>
  <c r="X35" i="21"/>
  <c r="Y35" i="21"/>
  <c r="Z35" i="21"/>
  <c r="AA35" i="21"/>
  <c r="AB35" i="21"/>
  <c r="AC35" i="21"/>
  <c r="AC35" i="24" s="1"/>
  <c r="AD35" i="21"/>
  <c r="AE35" i="21"/>
  <c r="K36" i="21"/>
  <c r="L36" i="21"/>
  <c r="P36" i="21"/>
  <c r="AA36" i="21"/>
  <c r="AB36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U39" i="24" s="1"/>
  <c r="V39" i="21"/>
  <c r="W39" i="21"/>
  <c r="X39" i="21"/>
  <c r="Y39" i="21"/>
  <c r="Z39" i="21"/>
  <c r="AA39" i="21"/>
  <c r="AB39" i="21"/>
  <c r="AC39" i="21"/>
  <c r="AD39" i="21"/>
  <c r="AE39" i="21"/>
  <c r="F40" i="21"/>
  <c r="G40" i="21"/>
  <c r="H40" i="21"/>
  <c r="I40" i="21"/>
  <c r="J40" i="21"/>
  <c r="K40" i="21"/>
  <c r="L40" i="21"/>
  <c r="M40" i="21"/>
  <c r="N40" i="21"/>
  <c r="N40" i="24" s="1"/>
  <c r="O40" i="21"/>
  <c r="P40" i="21"/>
  <c r="Q40" i="21"/>
  <c r="R40" i="21"/>
  <c r="S40" i="21"/>
  <c r="T40" i="21"/>
  <c r="U40" i="21"/>
  <c r="V40" i="21"/>
  <c r="V40" i="24" s="1"/>
  <c r="W40" i="21"/>
  <c r="X40" i="21"/>
  <c r="Y40" i="21"/>
  <c r="Z40" i="21"/>
  <c r="Z40" i="24" s="1"/>
  <c r="Z42" i="24" s="1"/>
  <c r="Z43" i="24" s="1"/>
  <c r="AA40" i="21"/>
  <c r="AB40" i="21"/>
  <c r="AC40" i="21"/>
  <c r="AD40" i="21"/>
  <c r="AE40" i="21"/>
  <c r="F41" i="21"/>
  <c r="G41" i="21"/>
  <c r="H41" i="21"/>
  <c r="I41" i="21"/>
  <c r="J41" i="21"/>
  <c r="K41" i="21"/>
  <c r="L41" i="21"/>
  <c r="L41" i="24" s="1"/>
  <c r="M41" i="21"/>
  <c r="M42" i="21" s="1"/>
  <c r="N41" i="21"/>
  <c r="O41" i="21"/>
  <c r="P41" i="21"/>
  <c r="Q41" i="21"/>
  <c r="R41" i="21"/>
  <c r="S41" i="21"/>
  <c r="T41" i="21"/>
  <c r="U41" i="21"/>
  <c r="V41" i="21"/>
  <c r="W41" i="21"/>
  <c r="W41" i="24" s="1"/>
  <c r="X41" i="21"/>
  <c r="Y41" i="21"/>
  <c r="Z41" i="21"/>
  <c r="AA41" i="21"/>
  <c r="AB41" i="21"/>
  <c r="AC41" i="21"/>
  <c r="AC42" i="21" s="1"/>
  <c r="AD41" i="21"/>
  <c r="AE41" i="21"/>
  <c r="I42" i="21"/>
  <c r="I43" i="21" s="1"/>
  <c r="L42" i="21"/>
  <c r="L43" i="21" s="1"/>
  <c r="O42" i="21"/>
  <c r="O43" i="21" s="1"/>
  <c r="Q42" i="21"/>
  <c r="Q43" i="21" s="1"/>
  <c r="S42" i="21"/>
  <c r="Y42" i="21"/>
  <c r="Y43" i="21" s="1"/>
  <c r="Z42" i="21"/>
  <c r="Z43" i="21" s="1"/>
  <c r="AA42" i="21"/>
  <c r="AA43" i="21" s="1"/>
  <c r="AB42" i="21"/>
  <c r="AB43" i="21" s="1"/>
  <c r="S43" i="21"/>
  <c r="F45" i="21"/>
  <c r="G45" i="21"/>
  <c r="H45" i="21"/>
  <c r="I45" i="21"/>
  <c r="I45" i="24" s="1"/>
  <c r="J45" i="21"/>
  <c r="K45" i="21"/>
  <c r="L45" i="21"/>
  <c r="M45" i="21"/>
  <c r="N45" i="21"/>
  <c r="O45" i="21"/>
  <c r="P45" i="21"/>
  <c r="Q45" i="21"/>
  <c r="Q45" i="24" s="1"/>
  <c r="R45" i="21"/>
  <c r="R45" i="24" s="1"/>
  <c r="S45" i="21"/>
  <c r="T45" i="21"/>
  <c r="U45" i="21"/>
  <c r="V45" i="21"/>
  <c r="W45" i="21"/>
  <c r="X45" i="21"/>
  <c r="Y45" i="21"/>
  <c r="Y45" i="24" s="1"/>
  <c r="Z45" i="21"/>
  <c r="Z45" i="24" s="1"/>
  <c r="AA45" i="21"/>
  <c r="AB45" i="21"/>
  <c r="AC45" i="21"/>
  <c r="AD45" i="21"/>
  <c r="AE45" i="21"/>
  <c r="F47" i="21"/>
  <c r="G47" i="21"/>
  <c r="H47" i="21"/>
  <c r="I47" i="21"/>
  <c r="J47" i="21"/>
  <c r="J47" i="24" s="1"/>
  <c r="K47" i="21"/>
  <c r="L47" i="21"/>
  <c r="M47" i="21"/>
  <c r="N47" i="21"/>
  <c r="N47" i="24" s="1"/>
  <c r="O47" i="21"/>
  <c r="P47" i="21"/>
  <c r="Q47" i="21"/>
  <c r="R47" i="21"/>
  <c r="S47" i="21"/>
  <c r="T47" i="21"/>
  <c r="U47" i="21"/>
  <c r="V47" i="21"/>
  <c r="V47" i="24" s="1"/>
  <c r="W47" i="21"/>
  <c r="X47" i="21"/>
  <c r="Y47" i="21"/>
  <c r="Z47" i="21"/>
  <c r="AA47" i="21"/>
  <c r="AB47" i="21"/>
  <c r="AC47" i="21"/>
  <c r="AD47" i="21"/>
  <c r="AD47" i="24" s="1"/>
  <c r="AE47" i="21"/>
  <c r="D49" i="21"/>
  <c r="F49" i="33" s="1"/>
  <c r="H49" i="33" s="1"/>
  <c r="F49" i="21"/>
  <c r="G49" i="21"/>
  <c r="H49" i="21"/>
  <c r="I49" i="21"/>
  <c r="J49" i="21"/>
  <c r="K49" i="21"/>
  <c r="K49" i="24" s="1"/>
  <c r="L49" i="21"/>
  <c r="M49" i="21"/>
  <c r="N49" i="21"/>
  <c r="O49" i="21"/>
  <c r="P49" i="21"/>
  <c r="Q49" i="21"/>
  <c r="R49" i="21"/>
  <c r="S49" i="21"/>
  <c r="S49" i="24" s="1"/>
  <c r="T49" i="21"/>
  <c r="U49" i="21"/>
  <c r="V49" i="21"/>
  <c r="W49" i="21"/>
  <c r="X49" i="21"/>
  <c r="Y49" i="21"/>
  <c r="Z49" i="21"/>
  <c r="AA49" i="21"/>
  <c r="AA49" i="24" s="1"/>
  <c r="AB49" i="21"/>
  <c r="AC49" i="21"/>
  <c r="AD49" i="21"/>
  <c r="AE49" i="21"/>
  <c r="F51" i="21"/>
  <c r="G51" i="21"/>
  <c r="H51" i="21"/>
  <c r="I51" i="21"/>
  <c r="J51" i="21"/>
  <c r="J51" i="24" s="1"/>
  <c r="K51" i="21"/>
  <c r="L51" i="21"/>
  <c r="M51" i="21"/>
  <c r="N51" i="21"/>
  <c r="N51" i="24" s="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F54" i="21"/>
  <c r="H54" i="21"/>
  <c r="I54" i="21"/>
  <c r="J54" i="21"/>
  <c r="K54" i="21"/>
  <c r="L54" i="21"/>
  <c r="M54" i="21"/>
  <c r="N54" i="21"/>
  <c r="N54" i="24" s="1"/>
  <c r="O54" i="21"/>
  <c r="P54" i="21"/>
  <c r="Q54" i="21"/>
  <c r="R54" i="21"/>
  <c r="S54" i="21"/>
  <c r="T54" i="21"/>
  <c r="U54" i="21"/>
  <c r="V54" i="21"/>
  <c r="W54" i="21"/>
  <c r="X54" i="21"/>
  <c r="Y54" i="21"/>
  <c r="Z54" i="21"/>
  <c r="Z54" i="24" s="1"/>
  <c r="AA54" i="21"/>
  <c r="AB54" i="21"/>
  <c r="AC54" i="21"/>
  <c r="AD54" i="21"/>
  <c r="AE54" i="21"/>
  <c r="F55" i="21"/>
  <c r="F56" i="21" s="1"/>
  <c r="H55" i="21"/>
  <c r="I55" i="21"/>
  <c r="J55" i="21"/>
  <c r="K55" i="21"/>
  <c r="K55" i="24" s="1"/>
  <c r="L55" i="21"/>
  <c r="M55" i="21"/>
  <c r="M56" i="21" s="1"/>
  <c r="N55" i="21"/>
  <c r="O55" i="21"/>
  <c r="P55" i="21"/>
  <c r="Q55" i="21"/>
  <c r="R55" i="21"/>
  <c r="S55" i="21"/>
  <c r="S55" i="24" s="1"/>
  <c r="T55" i="21"/>
  <c r="T55" i="24" s="1"/>
  <c r="U55" i="21"/>
  <c r="U56" i="21" s="1"/>
  <c r="V55" i="21"/>
  <c r="V56" i="21" s="1"/>
  <c r="W55" i="21"/>
  <c r="X55" i="21"/>
  <c r="Y55" i="21"/>
  <c r="Z55" i="21"/>
  <c r="AA55" i="21"/>
  <c r="AB55" i="21"/>
  <c r="AC55" i="21"/>
  <c r="AC56" i="21" s="1"/>
  <c r="AD55" i="21"/>
  <c r="AD56" i="21" s="1"/>
  <c r="AE55" i="21"/>
  <c r="I56" i="21"/>
  <c r="J56" i="21"/>
  <c r="Q56" i="21"/>
  <c r="R56" i="21"/>
  <c r="Y56" i="21"/>
  <c r="Z56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T59" i="24" s="1"/>
  <c r="U59" i="21"/>
  <c r="V59" i="21"/>
  <c r="W59" i="21"/>
  <c r="X59" i="21"/>
  <c r="Y59" i="21"/>
  <c r="Z59" i="21"/>
  <c r="AA59" i="21"/>
  <c r="AB59" i="21"/>
  <c r="AC59" i="21"/>
  <c r="AC61" i="21" s="1"/>
  <c r="AD59" i="21"/>
  <c r="AE59" i="21"/>
  <c r="D60" i="21"/>
  <c r="F60" i="33" s="1"/>
  <c r="F60" i="21"/>
  <c r="G60" i="21"/>
  <c r="H60" i="21"/>
  <c r="I60" i="21"/>
  <c r="J60" i="21"/>
  <c r="J61" i="21" s="1"/>
  <c r="K60" i="21"/>
  <c r="L60" i="21"/>
  <c r="M60" i="21"/>
  <c r="N60" i="21"/>
  <c r="O60" i="21"/>
  <c r="P60" i="21"/>
  <c r="Q60" i="21"/>
  <c r="R60" i="21"/>
  <c r="R61" i="21" s="1"/>
  <c r="S60" i="21"/>
  <c r="T60" i="21"/>
  <c r="U60" i="21"/>
  <c r="V60" i="21"/>
  <c r="W60" i="21"/>
  <c r="X60" i="21"/>
  <c r="Y60" i="21"/>
  <c r="Z60" i="21"/>
  <c r="Z61" i="21" s="1"/>
  <c r="AA60" i="21"/>
  <c r="AB60" i="21"/>
  <c r="AC60" i="21"/>
  <c r="AD60" i="21"/>
  <c r="AE60" i="21"/>
  <c r="F61" i="21"/>
  <c r="M61" i="21"/>
  <c r="N61" i="21"/>
  <c r="U61" i="21"/>
  <c r="V61" i="21"/>
  <c r="X61" i="21"/>
  <c r="AA61" i="21"/>
  <c r="AD61" i="21"/>
  <c r="D64" i="21"/>
  <c r="F64" i="33" s="1"/>
  <c r="F64" i="21"/>
  <c r="G64" i="21"/>
  <c r="H64" i="21"/>
  <c r="I64" i="21"/>
  <c r="I64" i="24" s="1"/>
  <c r="J64" i="21"/>
  <c r="K64" i="21"/>
  <c r="L64" i="21"/>
  <c r="L66" i="21" s="1"/>
  <c r="M64" i="21"/>
  <c r="N64" i="21"/>
  <c r="O64" i="21"/>
  <c r="P64" i="21"/>
  <c r="Q64" i="21"/>
  <c r="R64" i="21"/>
  <c r="S64" i="21"/>
  <c r="T64" i="21"/>
  <c r="T66" i="21" s="1"/>
  <c r="U64" i="21"/>
  <c r="V64" i="21"/>
  <c r="W64" i="21"/>
  <c r="X64" i="21"/>
  <c r="Y64" i="21"/>
  <c r="Z64" i="21"/>
  <c r="AA64" i="21"/>
  <c r="AA66" i="21" s="1"/>
  <c r="AB64" i="21"/>
  <c r="AC64" i="21"/>
  <c r="AD64" i="21"/>
  <c r="AE64" i="21"/>
  <c r="F65" i="21"/>
  <c r="F66" i="21" s="1"/>
  <c r="G65" i="21"/>
  <c r="H65" i="21"/>
  <c r="I65" i="21"/>
  <c r="J65" i="21"/>
  <c r="K65" i="21"/>
  <c r="L65" i="21"/>
  <c r="M65" i="21"/>
  <c r="M66" i="21" s="1"/>
  <c r="N65" i="21"/>
  <c r="N66" i="21" s="1"/>
  <c r="O65" i="21"/>
  <c r="O66" i="21" s="1"/>
  <c r="P65" i="21"/>
  <c r="P66" i="21" s="1"/>
  <c r="Q65" i="21"/>
  <c r="R65" i="21"/>
  <c r="S65" i="21"/>
  <c r="T65" i="21"/>
  <c r="U65" i="21"/>
  <c r="U66" i="21" s="1"/>
  <c r="V65" i="21"/>
  <c r="V66" i="21" s="1"/>
  <c r="W65" i="21"/>
  <c r="W66" i="21" s="1"/>
  <c r="X65" i="21"/>
  <c r="Y65" i="21"/>
  <c r="Z65" i="21"/>
  <c r="AA65" i="21"/>
  <c r="AB65" i="21"/>
  <c r="AC65" i="21"/>
  <c r="AC66" i="21" s="1"/>
  <c r="AD65" i="21"/>
  <c r="AD66" i="21" s="1"/>
  <c r="AE65" i="21"/>
  <c r="AE66" i="21" s="1"/>
  <c r="H66" i="21"/>
  <c r="I66" i="21"/>
  <c r="J66" i="21"/>
  <c r="Q66" i="21"/>
  <c r="R66" i="21"/>
  <c r="S66" i="21"/>
  <c r="Y66" i="21"/>
  <c r="Z66" i="21"/>
  <c r="AB66" i="21"/>
  <c r="F70" i="21"/>
  <c r="G70" i="21"/>
  <c r="G72" i="21" s="1"/>
  <c r="H70" i="21"/>
  <c r="I70" i="21"/>
  <c r="I70" i="24" s="1"/>
  <c r="J70" i="21"/>
  <c r="L70" i="21"/>
  <c r="M70" i="21"/>
  <c r="N70" i="21"/>
  <c r="N70" i="24" s="1"/>
  <c r="O70" i="21"/>
  <c r="P70" i="21"/>
  <c r="Q70" i="21"/>
  <c r="R70" i="21"/>
  <c r="S70" i="21"/>
  <c r="T70" i="21"/>
  <c r="U70" i="21"/>
  <c r="V70" i="21"/>
  <c r="V72" i="21" s="1"/>
  <c r="W70" i="21"/>
  <c r="X70" i="21"/>
  <c r="Y70" i="21"/>
  <c r="Z70" i="21"/>
  <c r="AA70" i="21"/>
  <c r="AB70" i="21"/>
  <c r="AC70" i="21"/>
  <c r="AC70" i="24" s="1"/>
  <c r="AD70" i="21"/>
  <c r="AE70" i="21"/>
  <c r="F71" i="21"/>
  <c r="G71" i="21"/>
  <c r="H71" i="21"/>
  <c r="I71" i="21"/>
  <c r="E71" i="21" s="1"/>
  <c r="J71" i="21"/>
  <c r="J72" i="21" s="1"/>
  <c r="K71" i="21"/>
  <c r="K72" i="21" s="1"/>
  <c r="L71" i="21"/>
  <c r="M71" i="21"/>
  <c r="N71" i="21"/>
  <c r="O71" i="21"/>
  <c r="O71" i="24" s="1"/>
  <c r="P71" i="21"/>
  <c r="Q71" i="21"/>
  <c r="Q71" i="24" s="1"/>
  <c r="R71" i="21"/>
  <c r="R72" i="21" s="1"/>
  <c r="S71" i="21"/>
  <c r="S72" i="21" s="1"/>
  <c r="T71" i="21"/>
  <c r="U71" i="21"/>
  <c r="V71" i="21"/>
  <c r="W71" i="21"/>
  <c r="W71" i="24" s="1"/>
  <c r="X71" i="21"/>
  <c r="Y71" i="21"/>
  <c r="Y71" i="24" s="1"/>
  <c r="Z71" i="21"/>
  <c r="AA71" i="21"/>
  <c r="AA72" i="21" s="1"/>
  <c r="AB71" i="21"/>
  <c r="AC71" i="21"/>
  <c r="AD71" i="21"/>
  <c r="AE71" i="21"/>
  <c r="AE71" i="24" s="1"/>
  <c r="F72" i="21"/>
  <c r="L72" i="21"/>
  <c r="M72" i="21"/>
  <c r="N72" i="21"/>
  <c r="O72" i="21"/>
  <c r="P72" i="21"/>
  <c r="W72" i="21"/>
  <c r="X72" i="21"/>
  <c r="Z72" i="21"/>
  <c r="AC72" i="21"/>
  <c r="AD72" i="21"/>
  <c r="AE72" i="21"/>
  <c r="F73" i="21"/>
  <c r="G73" i="21"/>
  <c r="H73" i="21"/>
  <c r="I73" i="21"/>
  <c r="I73" i="24" s="1"/>
  <c r="J73" i="21"/>
  <c r="J73" i="24" s="1"/>
  <c r="K73" i="21"/>
  <c r="L73" i="21"/>
  <c r="M73" i="21"/>
  <c r="N73" i="21"/>
  <c r="N73" i="24" s="1"/>
  <c r="O73" i="21"/>
  <c r="P73" i="21"/>
  <c r="Q73" i="21"/>
  <c r="Q73" i="24" s="1"/>
  <c r="R73" i="21"/>
  <c r="S73" i="21"/>
  <c r="T73" i="21"/>
  <c r="U73" i="21"/>
  <c r="V73" i="21"/>
  <c r="V73" i="24" s="1"/>
  <c r="W73" i="21"/>
  <c r="X73" i="21"/>
  <c r="Y73" i="21"/>
  <c r="Y73" i="24" s="1"/>
  <c r="Z73" i="21"/>
  <c r="AA73" i="21"/>
  <c r="AB73" i="21"/>
  <c r="AC73" i="21"/>
  <c r="AD73" i="21"/>
  <c r="AD73" i="24" s="1"/>
  <c r="AE73" i="21"/>
  <c r="F74" i="21"/>
  <c r="D74" i="21" s="1"/>
  <c r="F74" i="33" s="1"/>
  <c r="H74" i="33" s="1"/>
  <c r="H74" i="21"/>
  <c r="I74" i="21"/>
  <c r="J74" i="21"/>
  <c r="L74" i="21"/>
  <c r="L74" i="24" s="1"/>
  <c r="M74" i="21"/>
  <c r="N74" i="21"/>
  <c r="N74" i="24" s="1"/>
  <c r="O74" i="21"/>
  <c r="P74" i="21"/>
  <c r="Q74" i="21"/>
  <c r="R74" i="21"/>
  <c r="S74" i="21"/>
  <c r="T74" i="21"/>
  <c r="T74" i="24" s="1"/>
  <c r="U74" i="21"/>
  <c r="V74" i="21"/>
  <c r="W74" i="21"/>
  <c r="X74" i="21"/>
  <c r="Y74" i="21"/>
  <c r="Z74" i="21"/>
  <c r="AA74" i="21"/>
  <c r="AB74" i="21"/>
  <c r="AB74" i="24" s="1"/>
  <c r="AC74" i="21"/>
  <c r="AC74" i="24" s="1"/>
  <c r="AD74" i="21"/>
  <c r="AE74" i="21"/>
  <c r="F75" i="21"/>
  <c r="G75" i="21"/>
  <c r="H75" i="21"/>
  <c r="H75" i="24" s="1"/>
  <c r="I75" i="21"/>
  <c r="J75" i="21"/>
  <c r="J75" i="24" s="1"/>
  <c r="K75" i="21"/>
  <c r="L75" i="21"/>
  <c r="M75" i="21"/>
  <c r="N75" i="21"/>
  <c r="O75" i="21"/>
  <c r="P75" i="21"/>
  <c r="P75" i="24" s="1"/>
  <c r="Q75" i="21"/>
  <c r="R75" i="21"/>
  <c r="R75" i="24" s="1"/>
  <c r="S75" i="21"/>
  <c r="T75" i="21"/>
  <c r="U75" i="21"/>
  <c r="V75" i="21"/>
  <c r="W75" i="21"/>
  <c r="X75" i="21"/>
  <c r="X75" i="24" s="1"/>
  <c r="Y75" i="21"/>
  <c r="Y75" i="24" s="1"/>
  <c r="Z75" i="21"/>
  <c r="AA75" i="21"/>
  <c r="AB75" i="21"/>
  <c r="AC75" i="21"/>
  <c r="AD75" i="21"/>
  <c r="AE75" i="21"/>
  <c r="F76" i="21"/>
  <c r="G76" i="21"/>
  <c r="H76" i="21"/>
  <c r="I76" i="21"/>
  <c r="J76" i="21"/>
  <c r="K76" i="21"/>
  <c r="L76" i="21"/>
  <c r="L76" i="24" s="1"/>
  <c r="M76" i="21"/>
  <c r="M76" i="24" s="1"/>
  <c r="N76" i="21"/>
  <c r="O76" i="21"/>
  <c r="P76" i="21"/>
  <c r="Q76" i="21"/>
  <c r="R76" i="21"/>
  <c r="S76" i="21"/>
  <c r="T76" i="21"/>
  <c r="T76" i="24" s="1"/>
  <c r="U76" i="21"/>
  <c r="U76" i="24" s="1"/>
  <c r="V76" i="21"/>
  <c r="V76" i="24" s="1"/>
  <c r="W76" i="21"/>
  <c r="X76" i="21"/>
  <c r="Y76" i="21"/>
  <c r="Z76" i="21"/>
  <c r="AA76" i="21"/>
  <c r="AB76" i="21"/>
  <c r="AB76" i="24" s="1"/>
  <c r="AC76" i="21"/>
  <c r="AC76" i="24" s="1"/>
  <c r="AD76" i="21"/>
  <c r="AE76" i="21"/>
  <c r="F77" i="21"/>
  <c r="G77" i="21"/>
  <c r="H77" i="21"/>
  <c r="H77" i="24" s="1"/>
  <c r="I77" i="21"/>
  <c r="J77" i="21"/>
  <c r="K77" i="21"/>
  <c r="L77" i="21"/>
  <c r="D77" i="21" s="1"/>
  <c r="F77" i="33" s="1"/>
  <c r="H77" i="33" s="1"/>
  <c r="M77" i="21"/>
  <c r="N77" i="21"/>
  <c r="O77" i="21"/>
  <c r="P77" i="21"/>
  <c r="P77" i="24" s="1"/>
  <c r="Q77" i="21"/>
  <c r="Q77" i="24" s="1"/>
  <c r="R77" i="21"/>
  <c r="R77" i="24" s="1"/>
  <c r="S77" i="21"/>
  <c r="T77" i="21"/>
  <c r="U77" i="21"/>
  <c r="V77" i="21"/>
  <c r="W77" i="21"/>
  <c r="X77" i="21"/>
  <c r="X77" i="24" s="1"/>
  <c r="Y77" i="21"/>
  <c r="Y77" i="24" s="1"/>
  <c r="Z77" i="21"/>
  <c r="AA77" i="21"/>
  <c r="AB77" i="21"/>
  <c r="AC77" i="21"/>
  <c r="AD77" i="21"/>
  <c r="AE77" i="21"/>
  <c r="F78" i="21"/>
  <c r="G78" i="21"/>
  <c r="H78" i="21"/>
  <c r="I78" i="21"/>
  <c r="J78" i="21"/>
  <c r="K78" i="21"/>
  <c r="L78" i="21"/>
  <c r="L78" i="24" s="1"/>
  <c r="M78" i="21"/>
  <c r="M78" i="24" s="1"/>
  <c r="N78" i="21"/>
  <c r="O78" i="21"/>
  <c r="P78" i="21"/>
  <c r="Q78" i="21"/>
  <c r="R78" i="21"/>
  <c r="S78" i="21"/>
  <c r="T78" i="21"/>
  <c r="T78" i="24" s="1"/>
  <c r="U78" i="21"/>
  <c r="U78" i="24" s="1"/>
  <c r="V78" i="21"/>
  <c r="W78" i="21"/>
  <c r="X78" i="21"/>
  <c r="Y78" i="21"/>
  <c r="Z78" i="21"/>
  <c r="AA78" i="21"/>
  <c r="AB78" i="21"/>
  <c r="AB78" i="24" s="1"/>
  <c r="AC78" i="21"/>
  <c r="AC78" i="24" s="1"/>
  <c r="AD78" i="21"/>
  <c r="AD78" i="24" s="1"/>
  <c r="AE78" i="21"/>
  <c r="F79" i="21"/>
  <c r="G79" i="21"/>
  <c r="H79" i="21"/>
  <c r="I79" i="21"/>
  <c r="J79" i="21"/>
  <c r="K79" i="21"/>
  <c r="L79" i="21"/>
  <c r="M79" i="21"/>
  <c r="N79" i="21"/>
  <c r="O79" i="21"/>
  <c r="P79" i="21"/>
  <c r="P79" i="24" s="1"/>
  <c r="Q79" i="21"/>
  <c r="Q79" i="24" s="1"/>
  <c r="R79" i="21"/>
  <c r="S79" i="21"/>
  <c r="T79" i="21"/>
  <c r="U79" i="21"/>
  <c r="V79" i="21"/>
  <c r="W79" i="21"/>
  <c r="X79" i="21"/>
  <c r="X79" i="24" s="1"/>
  <c r="Y79" i="21"/>
  <c r="Y79" i="24" s="1"/>
  <c r="Z79" i="21"/>
  <c r="Z79" i="24" s="1"/>
  <c r="AA79" i="21"/>
  <c r="AB79" i="21"/>
  <c r="AC79" i="21"/>
  <c r="AD79" i="21"/>
  <c r="AE79" i="21"/>
  <c r="F80" i="21"/>
  <c r="G80" i="21"/>
  <c r="H80" i="21"/>
  <c r="I80" i="21"/>
  <c r="J80" i="21"/>
  <c r="K80" i="21"/>
  <c r="L80" i="21"/>
  <c r="L80" i="24" s="1"/>
  <c r="M80" i="21"/>
  <c r="M80" i="24" s="1"/>
  <c r="N80" i="21"/>
  <c r="O80" i="21"/>
  <c r="P80" i="21"/>
  <c r="Q80" i="21"/>
  <c r="R80" i="21"/>
  <c r="S80" i="21"/>
  <c r="T80" i="21"/>
  <c r="T80" i="24" s="1"/>
  <c r="U80" i="21"/>
  <c r="U80" i="24" s="1"/>
  <c r="V80" i="21"/>
  <c r="V80" i="24" s="1"/>
  <c r="W80" i="21"/>
  <c r="X80" i="21"/>
  <c r="Y80" i="21"/>
  <c r="Z80" i="21"/>
  <c r="AA80" i="21"/>
  <c r="AB80" i="21"/>
  <c r="AB80" i="24" s="1"/>
  <c r="AC80" i="21"/>
  <c r="AC80" i="24" s="1"/>
  <c r="AD80" i="21"/>
  <c r="AE80" i="21"/>
  <c r="D81" i="21"/>
  <c r="F81" i="33" s="1"/>
  <c r="F81" i="21"/>
  <c r="G81" i="21"/>
  <c r="H81" i="21"/>
  <c r="H81" i="24" s="1"/>
  <c r="I81" i="21"/>
  <c r="J81" i="21"/>
  <c r="K81" i="21"/>
  <c r="L81" i="21"/>
  <c r="M81" i="21"/>
  <c r="N81" i="21"/>
  <c r="O81" i="21"/>
  <c r="P81" i="21"/>
  <c r="Q81" i="21"/>
  <c r="Q81" i="24" s="1"/>
  <c r="R81" i="21"/>
  <c r="R81" i="24" s="1"/>
  <c r="S81" i="21"/>
  <c r="T81" i="21"/>
  <c r="U81" i="21"/>
  <c r="V81" i="21"/>
  <c r="W81" i="21"/>
  <c r="X81" i="21"/>
  <c r="Y81" i="21"/>
  <c r="Y81" i="24" s="1"/>
  <c r="Z81" i="21"/>
  <c r="AA81" i="21"/>
  <c r="AB81" i="21"/>
  <c r="AC81" i="21"/>
  <c r="AD81" i="21"/>
  <c r="AE81" i="21"/>
  <c r="D86" i="21"/>
  <c r="E86" i="21"/>
  <c r="F86" i="21"/>
  <c r="G86" i="21"/>
  <c r="G89" i="21" s="1"/>
  <c r="D87" i="21"/>
  <c r="E87" i="21"/>
  <c r="F87" i="21"/>
  <c r="F87" i="24" s="1"/>
  <c r="D87" i="24" s="1"/>
  <c r="F87" i="36" s="1"/>
  <c r="G87" i="21"/>
  <c r="G87" i="24" s="1"/>
  <c r="D88" i="21"/>
  <c r="F88" i="33" s="1"/>
  <c r="E88" i="21"/>
  <c r="G88" i="33" s="1"/>
  <c r="F88" i="21"/>
  <c r="F88" i="24" s="1"/>
  <c r="D88" i="24" s="1"/>
  <c r="F88" i="36" s="1"/>
  <c r="G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5" i="33"/>
  <c r="E11" i="33"/>
  <c r="E12" i="33"/>
  <c r="E13" i="33"/>
  <c r="D14" i="33"/>
  <c r="E14" i="33"/>
  <c r="E21" i="33"/>
  <c r="E22" i="33"/>
  <c r="E27" i="33"/>
  <c r="F27" i="33"/>
  <c r="D28" i="33"/>
  <c r="E28" i="33"/>
  <c r="E29" i="33"/>
  <c r="D32" i="33"/>
  <c r="E32" i="33"/>
  <c r="E35" i="33"/>
  <c r="E39" i="33"/>
  <c r="E40" i="33"/>
  <c r="D47" i="33"/>
  <c r="D49" i="33"/>
  <c r="E49" i="33"/>
  <c r="D59" i="33"/>
  <c r="E59" i="33"/>
  <c r="E61" i="33" s="1"/>
  <c r="E60" i="33"/>
  <c r="E64" i="33"/>
  <c r="E65" i="33"/>
  <c r="D70" i="33"/>
  <c r="E70" i="33"/>
  <c r="G71" i="33"/>
  <c r="D74" i="33"/>
  <c r="E74" i="33"/>
  <c r="D75" i="33"/>
  <c r="E75" i="33"/>
  <c r="D77" i="33"/>
  <c r="E77" i="33"/>
  <c r="E78" i="33"/>
  <c r="D79" i="33"/>
  <c r="E79" i="33"/>
  <c r="F87" i="33"/>
  <c r="G87" i="33"/>
  <c r="A4" i="11"/>
  <c r="A5" i="11"/>
  <c r="F11" i="11"/>
  <c r="G11" i="11"/>
  <c r="H11" i="11"/>
  <c r="L11" i="11" s="1"/>
  <c r="D11" i="35" s="1"/>
  <c r="I11" i="11"/>
  <c r="H12" i="11"/>
  <c r="I12" i="11"/>
  <c r="G12" i="11" s="1"/>
  <c r="F13" i="11"/>
  <c r="H13" i="11"/>
  <c r="I13" i="11"/>
  <c r="G13" i="11" s="1"/>
  <c r="L13" i="11"/>
  <c r="D13" i="35" s="1"/>
  <c r="F14" i="11"/>
  <c r="G14" i="11"/>
  <c r="H14" i="11"/>
  <c r="L14" i="11" s="1"/>
  <c r="D14" i="35" s="1"/>
  <c r="I14" i="11"/>
  <c r="M14" i="11"/>
  <c r="E14" i="35" s="1"/>
  <c r="F15" i="11"/>
  <c r="G15" i="11"/>
  <c r="H15" i="11"/>
  <c r="L15" i="11" s="1"/>
  <c r="I15" i="11"/>
  <c r="M15" i="11" s="1"/>
  <c r="G16" i="11"/>
  <c r="H16" i="11"/>
  <c r="J16" i="11"/>
  <c r="J82" i="11" s="1"/>
  <c r="K16" i="11"/>
  <c r="H18" i="11"/>
  <c r="I18" i="11"/>
  <c r="F19" i="11"/>
  <c r="G19" i="11"/>
  <c r="H19" i="11"/>
  <c r="L19" i="11" s="1"/>
  <c r="I19" i="11"/>
  <c r="M19" i="11" s="1"/>
  <c r="G20" i="11"/>
  <c r="H20" i="11"/>
  <c r="I20" i="11"/>
  <c r="M20" i="11" s="1"/>
  <c r="E20" i="35" s="1"/>
  <c r="F21" i="11"/>
  <c r="H21" i="11"/>
  <c r="I21" i="11"/>
  <c r="G21" i="11" s="1"/>
  <c r="L21" i="11"/>
  <c r="M21" i="11"/>
  <c r="E21" i="35" s="1"/>
  <c r="F22" i="11"/>
  <c r="G22" i="11"/>
  <c r="H22" i="11"/>
  <c r="L22" i="11" s="1"/>
  <c r="I22" i="11"/>
  <c r="M22" i="11"/>
  <c r="F23" i="11"/>
  <c r="H23" i="11"/>
  <c r="L23" i="11" s="1"/>
  <c r="D23" i="35" s="1"/>
  <c r="I23" i="11"/>
  <c r="H24" i="11"/>
  <c r="J24" i="11"/>
  <c r="K24" i="11"/>
  <c r="H27" i="11"/>
  <c r="I27" i="11"/>
  <c r="M27" i="11" s="1"/>
  <c r="F28" i="11"/>
  <c r="H28" i="11"/>
  <c r="I28" i="11"/>
  <c r="G28" i="11" s="1"/>
  <c r="L28" i="11"/>
  <c r="J29" i="11"/>
  <c r="K29" i="11"/>
  <c r="F32" i="11"/>
  <c r="G32" i="11"/>
  <c r="H32" i="11"/>
  <c r="L32" i="11" s="1"/>
  <c r="I32" i="11"/>
  <c r="I32" i="12" s="1"/>
  <c r="M32" i="11"/>
  <c r="F33" i="11"/>
  <c r="G33" i="11"/>
  <c r="H33" i="11"/>
  <c r="L33" i="11" s="1"/>
  <c r="I33" i="11"/>
  <c r="H34" i="11"/>
  <c r="I34" i="11"/>
  <c r="F35" i="11"/>
  <c r="H35" i="11"/>
  <c r="I35" i="11"/>
  <c r="G35" i="11" s="1"/>
  <c r="L35" i="11"/>
  <c r="D35" i="35" s="1"/>
  <c r="J36" i="11"/>
  <c r="K36" i="11"/>
  <c r="L37" i="11"/>
  <c r="M37" i="11"/>
  <c r="H38" i="11"/>
  <c r="I38" i="11"/>
  <c r="H39" i="11"/>
  <c r="I39" i="11"/>
  <c r="F40" i="11"/>
  <c r="H40" i="11"/>
  <c r="I40" i="11"/>
  <c r="G40" i="11" s="1"/>
  <c r="G42" i="11" s="1"/>
  <c r="L40" i="11"/>
  <c r="M40" i="11"/>
  <c r="F41" i="11"/>
  <c r="G41" i="11"/>
  <c r="H41" i="11"/>
  <c r="L41" i="11" s="1"/>
  <c r="D41" i="35" s="1"/>
  <c r="I41" i="11"/>
  <c r="M41" i="11"/>
  <c r="E41" i="35" s="1"/>
  <c r="F42" i="11"/>
  <c r="H42" i="11"/>
  <c r="I42" i="11"/>
  <c r="J42" i="11"/>
  <c r="K42" i="11"/>
  <c r="J43" i="11"/>
  <c r="K43" i="11"/>
  <c r="F45" i="11"/>
  <c r="G45" i="11"/>
  <c r="H45" i="11"/>
  <c r="L45" i="11" s="1"/>
  <c r="I45" i="11"/>
  <c r="M45" i="11" s="1"/>
  <c r="H47" i="11"/>
  <c r="I47" i="11"/>
  <c r="G47" i="11" s="1"/>
  <c r="F49" i="11"/>
  <c r="H49" i="11"/>
  <c r="I49" i="11"/>
  <c r="M49" i="11" s="1"/>
  <c r="E49" i="35" s="1"/>
  <c r="L49" i="11"/>
  <c r="F51" i="11"/>
  <c r="G51" i="11"/>
  <c r="H51" i="11"/>
  <c r="L51" i="11" s="1"/>
  <c r="D51" i="35" s="1"/>
  <c r="I51" i="11"/>
  <c r="M51" i="11"/>
  <c r="F54" i="11"/>
  <c r="H54" i="11"/>
  <c r="L54" i="11" s="1"/>
  <c r="I54" i="11"/>
  <c r="G55" i="11"/>
  <c r="H55" i="11"/>
  <c r="I55" i="11"/>
  <c r="M55" i="11"/>
  <c r="E55" i="35" s="1"/>
  <c r="J56" i="11"/>
  <c r="K56" i="11"/>
  <c r="F59" i="11"/>
  <c r="H59" i="11"/>
  <c r="I59" i="11"/>
  <c r="G59" i="11" s="1"/>
  <c r="L59" i="11"/>
  <c r="D59" i="35" s="1"/>
  <c r="F60" i="11"/>
  <c r="G60" i="11"/>
  <c r="H60" i="11"/>
  <c r="L60" i="11" s="1"/>
  <c r="I60" i="11"/>
  <c r="M60" i="11"/>
  <c r="E60" i="35" s="1"/>
  <c r="F61" i="11"/>
  <c r="G61" i="11"/>
  <c r="H61" i="11"/>
  <c r="J61" i="11"/>
  <c r="K61" i="11"/>
  <c r="F64" i="11"/>
  <c r="G64" i="11"/>
  <c r="H64" i="11"/>
  <c r="L64" i="11" s="1"/>
  <c r="I64" i="11"/>
  <c r="H65" i="11"/>
  <c r="I65" i="11"/>
  <c r="M65" i="11"/>
  <c r="E65" i="35" s="1"/>
  <c r="J66" i="11"/>
  <c r="K66" i="11"/>
  <c r="F70" i="11"/>
  <c r="H70" i="11"/>
  <c r="I70" i="11"/>
  <c r="M70" i="11" s="1"/>
  <c r="L70" i="11"/>
  <c r="F71" i="11"/>
  <c r="G71" i="11"/>
  <c r="H71" i="11"/>
  <c r="L71" i="11" s="1"/>
  <c r="I71" i="11"/>
  <c r="M71" i="11"/>
  <c r="E71" i="35" s="1"/>
  <c r="F72" i="11"/>
  <c r="H72" i="11"/>
  <c r="J72" i="11"/>
  <c r="K72" i="11"/>
  <c r="F73" i="11"/>
  <c r="H73" i="11"/>
  <c r="L73" i="11" s="1"/>
  <c r="I73" i="11"/>
  <c r="G74" i="11"/>
  <c r="H74" i="11"/>
  <c r="I74" i="11"/>
  <c r="M74" i="11" s="1"/>
  <c r="E74" i="35" s="1"/>
  <c r="F75" i="11"/>
  <c r="H75" i="11"/>
  <c r="I75" i="11"/>
  <c r="L75" i="11"/>
  <c r="F76" i="11"/>
  <c r="G76" i="11"/>
  <c r="H76" i="11"/>
  <c r="L76" i="11" s="1"/>
  <c r="I76" i="11"/>
  <c r="M76" i="11"/>
  <c r="E76" i="35" s="1"/>
  <c r="F77" i="11"/>
  <c r="G77" i="11"/>
  <c r="H77" i="11"/>
  <c r="H77" i="12" s="1"/>
  <c r="I77" i="11"/>
  <c r="G78" i="11"/>
  <c r="H78" i="11"/>
  <c r="I78" i="11"/>
  <c r="M78" i="11"/>
  <c r="E78" i="35" s="1"/>
  <c r="F79" i="11"/>
  <c r="H79" i="11"/>
  <c r="H79" i="12" s="1"/>
  <c r="I79" i="11"/>
  <c r="M79" i="11" s="1"/>
  <c r="E79" i="35" s="1"/>
  <c r="L79" i="11"/>
  <c r="F80" i="11"/>
  <c r="G80" i="11"/>
  <c r="H80" i="11"/>
  <c r="L80" i="11" s="1"/>
  <c r="D80" i="35" s="1"/>
  <c r="I80" i="11"/>
  <c r="M80" i="11"/>
  <c r="F81" i="11"/>
  <c r="G81" i="11"/>
  <c r="H81" i="11"/>
  <c r="L81" i="11" s="1"/>
  <c r="I81" i="11"/>
  <c r="M81" i="11" s="1"/>
  <c r="D82" i="11"/>
  <c r="E82" i="11"/>
  <c r="E84" i="12" s="1"/>
  <c r="A5" i="23"/>
  <c r="Z8" i="23"/>
  <c r="AB8" i="23"/>
  <c r="AD8" i="23"/>
  <c r="F11" i="23"/>
  <c r="G11" i="23"/>
  <c r="H11" i="23"/>
  <c r="I11" i="23"/>
  <c r="J11" i="23"/>
  <c r="J16" i="23" s="1"/>
  <c r="K11" i="23"/>
  <c r="L11" i="23"/>
  <c r="M11" i="23"/>
  <c r="N11" i="23"/>
  <c r="O11" i="23"/>
  <c r="O16" i="23" s="1"/>
  <c r="P11" i="23"/>
  <c r="Q11" i="23"/>
  <c r="R11" i="23"/>
  <c r="R16" i="23" s="1"/>
  <c r="S11" i="23"/>
  <c r="T11" i="23"/>
  <c r="U11" i="23"/>
  <c r="V11" i="23"/>
  <c r="W11" i="23"/>
  <c r="W16" i="23" s="1"/>
  <c r="X11" i="23"/>
  <c r="Y11" i="23"/>
  <c r="Z11" i="23"/>
  <c r="Z16" i="23" s="1"/>
  <c r="AA11" i="23"/>
  <c r="AB11" i="23"/>
  <c r="AC11" i="23"/>
  <c r="AD11" i="23"/>
  <c r="AE11" i="23"/>
  <c r="AE16" i="23" s="1"/>
  <c r="F12" i="23"/>
  <c r="G12" i="23"/>
  <c r="H12" i="23"/>
  <c r="I12" i="23"/>
  <c r="J12" i="23"/>
  <c r="J12" i="24" s="1"/>
  <c r="K12" i="23"/>
  <c r="L12" i="23"/>
  <c r="D12" i="23" s="1"/>
  <c r="F12" i="35" s="1"/>
  <c r="M12" i="23"/>
  <c r="N12" i="23"/>
  <c r="O12" i="23"/>
  <c r="P12" i="23"/>
  <c r="Q12" i="23"/>
  <c r="R12" i="23"/>
  <c r="S12" i="23"/>
  <c r="S12" i="24" s="1"/>
  <c r="T12" i="23"/>
  <c r="U12" i="23"/>
  <c r="U12" i="24" s="1"/>
  <c r="V12" i="23"/>
  <c r="W12" i="23"/>
  <c r="X12" i="23"/>
  <c r="Y12" i="23"/>
  <c r="Z12" i="23"/>
  <c r="Z12" i="24" s="1"/>
  <c r="AA12" i="23"/>
  <c r="AB12" i="23"/>
  <c r="AC12" i="23"/>
  <c r="AD12" i="23"/>
  <c r="AE12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W13" i="24" s="1"/>
  <c r="X13" i="23"/>
  <c r="Y13" i="23"/>
  <c r="Y13" i="24" s="1"/>
  <c r="Z13" i="23"/>
  <c r="AA13" i="23"/>
  <c r="AB13" i="23"/>
  <c r="AC13" i="23"/>
  <c r="AD13" i="23"/>
  <c r="AE13" i="23"/>
  <c r="F14" i="23"/>
  <c r="G14" i="23"/>
  <c r="H14" i="23"/>
  <c r="I14" i="23"/>
  <c r="I14" i="24" s="1"/>
  <c r="J14" i="23"/>
  <c r="J14" i="24" s="1"/>
  <c r="K14" i="23"/>
  <c r="L14" i="23"/>
  <c r="L16" i="23" s="1"/>
  <c r="M14" i="23"/>
  <c r="E14" i="23" s="1"/>
  <c r="G14" i="35" s="1"/>
  <c r="I14" i="35" s="1"/>
  <c r="N14" i="23"/>
  <c r="O14" i="23"/>
  <c r="P14" i="23"/>
  <c r="Q14" i="23"/>
  <c r="Q14" i="24" s="1"/>
  <c r="R14" i="23"/>
  <c r="S14" i="23"/>
  <c r="S14" i="24" s="1"/>
  <c r="T14" i="23"/>
  <c r="T16" i="23" s="1"/>
  <c r="T82" i="23" s="1"/>
  <c r="R644" i="44" s="1"/>
  <c r="U14" i="23"/>
  <c r="U16" i="23" s="1"/>
  <c r="V14" i="23"/>
  <c r="W14" i="23"/>
  <c r="X14" i="23"/>
  <c r="Y14" i="23"/>
  <c r="Z14" i="23"/>
  <c r="Z14" i="24" s="1"/>
  <c r="AA14" i="23"/>
  <c r="AB14" i="23"/>
  <c r="D14" i="23" s="1"/>
  <c r="F14" i="35" s="1"/>
  <c r="AC14" i="23"/>
  <c r="AD14" i="23"/>
  <c r="AE14" i="23"/>
  <c r="F15" i="23"/>
  <c r="G15" i="23"/>
  <c r="H15" i="23"/>
  <c r="I15" i="23"/>
  <c r="J15" i="23"/>
  <c r="K15" i="23"/>
  <c r="L15" i="23"/>
  <c r="M15" i="23"/>
  <c r="N15" i="23"/>
  <c r="O15" i="23"/>
  <c r="O15" i="24" s="1"/>
  <c r="P15" i="23"/>
  <c r="Q15" i="23"/>
  <c r="R15" i="23"/>
  <c r="S15" i="23"/>
  <c r="T15" i="23"/>
  <c r="U15" i="23"/>
  <c r="V15" i="23"/>
  <c r="W15" i="23"/>
  <c r="X15" i="23"/>
  <c r="Y15" i="23"/>
  <c r="Y15" i="24" s="1"/>
  <c r="Z15" i="23"/>
  <c r="AA15" i="23"/>
  <c r="AB15" i="23"/>
  <c r="AC15" i="23"/>
  <c r="AD15" i="23"/>
  <c r="AE15" i="23"/>
  <c r="AE15" i="24" s="1"/>
  <c r="F16" i="23"/>
  <c r="G16" i="23"/>
  <c r="N16" i="23"/>
  <c r="S16" i="23"/>
  <c r="V16" i="23"/>
  <c r="AD16" i="23"/>
  <c r="F19" i="23"/>
  <c r="G19" i="23"/>
  <c r="H19" i="23"/>
  <c r="I19" i="23"/>
  <c r="J19" i="23"/>
  <c r="J24" i="23" s="1"/>
  <c r="K19" i="23"/>
  <c r="L19" i="23"/>
  <c r="M19" i="23"/>
  <c r="N19" i="23"/>
  <c r="O19" i="23"/>
  <c r="P19" i="23"/>
  <c r="Q19" i="23"/>
  <c r="R19" i="23"/>
  <c r="R24" i="23" s="1"/>
  <c r="S19" i="23"/>
  <c r="T19" i="23"/>
  <c r="U19" i="23"/>
  <c r="V19" i="23"/>
  <c r="W19" i="23"/>
  <c r="W19" i="24" s="1"/>
  <c r="X19" i="23"/>
  <c r="Y19" i="23"/>
  <c r="Z19" i="23"/>
  <c r="Z24" i="23" s="1"/>
  <c r="AA19" i="23"/>
  <c r="AB19" i="23"/>
  <c r="AC19" i="23"/>
  <c r="AD19" i="23"/>
  <c r="AD19" i="24" s="1"/>
  <c r="AE19" i="23"/>
  <c r="F20" i="23"/>
  <c r="G20" i="23"/>
  <c r="H20" i="23"/>
  <c r="I20" i="23"/>
  <c r="J20" i="23"/>
  <c r="K20" i="23"/>
  <c r="K20" i="24" s="1"/>
  <c r="L20" i="23"/>
  <c r="D20" i="23" s="1"/>
  <c r="F20" i="35" s="1"/>
  <c r="M20" i="23"/>
  <c r="M24" i="23" s="1"/>
  <c r="N20" i="23"/>
  <c r="O20" i="23"/>
  <c r="O20" i="24" s="1"/>
  <c r="P20" i="23"/>
  <c r="Q20" i="23"/>
  <c r="R20" i="23"/>
  <c r="S20" i="23"/>
  <c r="T20" i="23"/>
  <c r="T20" i="24" s="1"/>
  <c r="U20" i="23"/>
  <c r="U20" i="24" s="1"/>
  <c r="V20" i="23"/>
  <c r="W20" i="23"/>
  <c r="W20" i="24" s="1"/>
  <c r="X20" i="23"/>
  <c r="Y20" i="23"/>
  <c r="Y20" i="24" s="1"/>
  <c r="Z20" i="23"/>
  <c r="AA20" i="23"/>
  <c r="AA20" i="24" s="1"/>
  <c r="AB20" i="23"/>
  <c r="AB24" i="23" s="1"/>
  <c r="AC20" i="23"/>
  <c r="AC20" i="24" s="1"/>
  <c r="AD20" i="23"/>
  <c r="AE20" i="23"/>
  <c r="F21" i="23"/>
  <c r="G21" i="23"/>
  <c r="H21" i="23"/>
  <c r="I21" i="23"/>
  <c r="J21" i="23"/>
  <c r="K21" i="23"/>
  <c r="L21" i="23"/>
  <c r="M21" i="23"/>
  <c r="N21" i="23"/>
  <c r="O21" i="23"/>
  <c r="O21" i="24" s="1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C21" i="24" s="1"/>
  <c r="AD21" i="23"/>
  <c r="AE21" i="23"/>
  <c r="D22" i="23"/>
  <c r="F22" i="23"/>
  <c r="G22" i="23"/>
  <c r="H22" i="23"/>
  <c r="I22" i="23"/>
  <c r="J22" i="23"/>
  <c r="K22" i="23"/>
  <c r="L22" i="23"/>
  <c r="L22" i="24" s="1"/>
  <c r="M22" i="23"/>
  <c r="N22" i="23"/>
  <c r="O22" i="23"/>
  <c r="P22" i="23"/>
  <c r="Q22" i="23"/>
  <c r="R22" i="23"/>
  <c r="S22" i="23"/>
  <c r="S22" i="24" s="1"/>
  <c r="T22" i="23"/>
  <c r="U22" i="23"/>
  <c r="U22" i="24" s="1"/>
  <c r="V22" i="23"/>
  <c r="V22" i="24" s="1"/>
  <c r="W22" i="23"/>
  <c r="X22" i="23"/>
  <c r="Y22" i="23"/>
  <c r="Z22" i="23"/>
  <c r="AA22" i="23"/>
  <c r="AB22" i="23"/>
  <c r="AB22" i="24" s="1"/>
  <c r="AC22" i="23"/>
  <c r="AD22" i="23"/>
  <c r="AE22" i="23"/>
  <c r="F23" i="23"/>
  <c r="G23" i="23"/>
  <c r="H23" i="23"/>
  <c r="I23" i="23"/>
  <c r="J23" i="23"/>
  <c r="J23" i="24" s="1"/>
  <c r="K23" i="23"/>
  <c r="L23" i="23"/>
  <c r="M23" i="23"/>
  <c r="N23" i="23"/>
  <c r="O23" i="23"/>
  <c r="P23" i="23"/>
  <c r="Q23" i="23"/>
  <c r="R23" i="23"/>
  <c r="R23" i="24" s="1"/>
  <c r="S23" i="23"/>
  <c r="T23" i="23"/>
  <c r="U23" i="23"/>
  <c r="V23" i="23"/>
  <c r="W23" i="23"/>
  <c r="X23" i="23"/>
  <c r="X23" i="24" s="1"/>
  <c r="Y23" i="23"/>
  <c r="Z23" i="23"/>
  <c r="AA23" i="23"/>
  <c r="AB23" i="23"/>
  <c r="AC23" i="23"/>
  <c r="AD23" i="23"/>
  <c r="AE23" i="23"/>
  <c r="F24" i="23"/>
  <c r="N24" i="23"/>
  <c r="S24" i="23"/>
  <c r="T24" i="23"/>
  <c r="U24" i="23"/>
  <c r="V24" i="23"/>
  <c r="AC24" i="23"/>
  <c r="AD24" i="23"/>
  <c r="AE24" i="23"/>
  <c r="F27" i="23"/>
  <c r="G27" i="23"/>
  <c r="H27" i="23"/>
  <c r="I27" i="23"/>
  <c r="J27" i="23"/>
  <c r="K27" i="23"/>
  <c r="L27" i="23"/>
  <c r="M27" i="23"/>
  <c r="N27" i="23"/>
  <c r="O27" i="23"/>
  <c r="O29" i="23" s="1"/>
  <c r="P27" i="23"/>
  <c r="P29" i="23" s="1"/>
  <c r="Q27" i="23"/>
  <c r="R27" i="23"/>
  <c r="S27" i="23"/>
  <c r="S27" i="24" s="1"/>
  <c r="T27" i="23"/>
  <c r="U27" i="23"/>
  <c r="V27" i="23"/>
  <c r="W27" i="23"/>
  <c r="W29" i="23" s="1"/>
  <c r="X27" i="23"/>
  <c r="Y27" i="23"/>
  <c r="Z27" i="23"/>
  <c r="AA27" i="23"/>
  <c r="AA29" i="23" s="1"/>
  <c r="AB27" i="23"/>
  <c r="AC27" i="23"/>
  <c r="AD27" i="23"/>
  <c r="AE27" i="23"/>
  <c r="F28" i="23"/>
  <c r="F29" i="23" s="1"/>
  <c r="G28" i="23"/>
  <c r="H28" i="23"/>
  <c r="I28" i="23"/>
  <c r="J28" i="23"/>
  <c r="K28" i="23"/>
  <c r="L28" i="23"/>
  <c r="L29" i="23" s="1"/>
  <c r="M28" i="23"/>
  <c r="M29" i="23" s="1"/>
  <c r="N28" i="23"/>
  <c r="N29" i="23" s="1"/>
  <c r="O28" i="23"/>
  <c r="P28" i="23"/>
  <c r="Q28" i="23"/>
  <c r="R28" i="23"/>
  <c r="S28" i="23"/>
  <c r="T28" i="23"/>
  <c r="T29" i="23" s="1"/>
  <c r="U28" i="23"/>
  <c r="U29" i="23" s="1"/>
  <c r="V28" i="23"/>
  <c r="V29" i="23" s="1"/>
  <c r="W28" i="23"/>
  <c r="W28" i="24" s="1"/>
  <c r="X28" i="23"/>
  <c r="Y28" i="23"/>
  <c r="Z28" i="23"/>
  <c r="AA28" i="23"/>
  <c r="AB28" i="23"/>
  <c r="AB29" i="23" s="1"/>
  <c r="AC28" i="23"/>
  <c r="AC29" i="23" s="1"/>
  <c r="AD28" i="23"/>
  <c r="AD29" i="23" s="1"/>
  <c r="AE28" i="23"/>
  <c r="H29" i="23"/>
  <c r="I29" i="23"/>
  <c r="J29" i="23"/>
  <c r="Q29" i="23"/>
  <c r="R29" i="23"/>
  <c r="S29" i="23"/>
  <c r="X29" i="23"/>
  <c r="Y29" i="23"/>
  <c r="Z29" i="23"/>
  <c r="F32" i="23"/>
  <c r="G32" i="23"/>
  <c r="H32" i="23"/>
  <c r="I32" i="23"/>
  <c r="J32" i="23"/>
  <c r="K32" i="23"/>
  <c r="E32" i="23" s="1"/>
  <c r="L32" i="23"/>
  <c r="D32" i="23" s="1"/>
  <c r="M32" i="23"/>
  <c r="N32" i="23"/>
  <c r="O32" i="23"/>
  <c r="O32" i="24" s="1"/>
  <c r="P32" i="23"/>
  <c r="Q32" i="23"/>
  <c r="R32" i="23"/>
  <c r="S32" i="23"/>
  <c r="T32" i="23"/>
  <c r="T36" i="23" s="1"/>
  <c r="U32" i="23"/>
  <c r="V32" i="23"/>
  <c r="W32" i="23"/>
  <c r="X32" i="23"/>
  <c r="Y32" i="23"/>
  <c r="Z32" i="23"/>
  <c r="AA32" i="23"/>
  <c r="AB32" i="23"/>
  <c r="AB36" i="23" s="1"/>
  <c r="AC32" i="23"/>
  <c r="AD32" i="23"/>
  <c r="AE32" i="23"/>
  <c r="AE36" i="23" s="1"/>
  <c r="F33" i="23"/>
  <c r="G33" i="23"/>
  <c r="H33" i="23"/>
  <c r="I33" i="23"/>
  <c r="I36" i="23" s="1"/>
  <c r="J33" i="23"/>
  <c r="J33" i="24" s="1"/>
  <c r="K33" i="23"/>
  <c r="L33" i="23"/>
  <c r="M33" i="23"/>
  <c r="N33" i="23"/>
  <c r="O33" i="23"/>
  <c r="P33" i="23"/>
  <c r="Q33" i="23"/>
  <c r="Q36" i="23" s="1"/>
  <c r="R33" i="23"/>
  <c r="R36" i="23" s="1"/>
  <c r="S33" i="23"/>
  <c r="T33" i="23"/>
  <c r="U33" i="23"/>
  <c r="V33" i="23"/>
  <c r="W33" i="23"/>
  <c r="X33" i="23"/>
  <c r="Y33" i="23"/>
  <c r="Y36" i="23" s="1"/>
  <c r="Z33" i="23"/>
  <c r="Z33" i="24" s="1"/>
  <c r="AA33" i="23"/>
  <c r="AB33" i="23"/>
  <c r="AC33" i="23"/>
  <c r="AD33" i="23"/>
  <c r="AE33" i="23"/>
  <c r="F34" i="23"/>
  <c r="G34" i="23"/>
  <c r="H34" i="23"/>
  <c r="H34" i="24" s="1"/>
  <c r="I34" i="23"/>
  <c r="J34" i="23"/>
  <c r="K34" i="23"/>
  <c r="L34" i="23"/>
  <c r="D34" i="23" s="1"/>
  <c r="F34" i="35" s="1"/>
  <c r="M34" i="23"/>
  <c r="E34" i="23" s="1"/>
  <c r="N34" i="23"/>
  <c r="O34" i="23"/>
  <c r="P34" i="23"/>
  <c r="Q34" i="23"/>
  <c r="R34" i="23"/>
  <c r="S34" i="23"/>
  <c r="T34" i="23"/>
  <c r="U34" i="23"/>
  <c r="U36" i="23" s="1"/>
  <c r="V34" i="23"/>
  <c r="W34" i="23"/>
  <c r="W34" i="24" s="1"/>
  <c r="X34" i="23"/>
  <c r="Y34" i="23"/>
  <c r="Z34" i="23"/>
  <c r="AA34" i="23"/>
  <c r="AB34" i="23"/>
  <c r="AC34" i="23"/>
  <c r="AD34" i="23"/>
  <c r="AD34" i="24" s="1"/>
  <c r="AE34" i="23"/>
  <c r="F35" i="23"/>
  <c r="G35" i="23"/>
  <c r="H35" i="23"/>
  <c r="I35" i="23"/>
  <c r="J35" i="23"/>
  <c r="K35" i="23"/>
  <c r="K36" i="23" s="1"/>
  <c r="L35" i="23"/>
  <c r="M35" i="23"/>
  <c r="N35" i="23"/>
  <c r="O35" i="23"/>
  <c r="P35" i="23"/>
  <c r="Q35" i="23"/>
  <c r="R35" i="23"/>
  <c r="R35" i="24" s="1"/>
  <c r="S35" i="23"/>
  <c r="T35" i="23"/>
  <c r="U35" i="23"/>
  <c r="V35" i="23"/>
  <c r="W35" i="23"/>
  <c r="X35" i="23"/>
  <c r="Y35" i="23"/>
  <c r="Z35" i="23"/>
  <c r="Z35" i="24" s="1"/>
  <c r="AA35" i="23"/>
  <c r="AB35" i="23"/>
  <c r="AC35" i="23"/>
  <c r="AD35" i="23"/>
  <c r="AE35" i="23"/>
  <c r="F36" i="23"/>
  <c r="G36" i="23"/>
  <c r="L36" i="23"/>
  <c r="N36" i="23"/>
  <c r="V36" i="23"/>
  <c r="W36" i="23"/>
  <c r="AD36" i="23"/>
  <c r="F39" i="23"/>
  <c r="G39" i="23"/>
  <c r="H39" i="23"/>
  <c r="I39" i="23"/>
  <c r="J39" i="23"/>
  <c r="J39" i="24" s="1"/>
  <c r="K39" i="23"/>
  <c r="L39" i="23"/>
  <c r="M39" i="23"/>
  <c r="N39" i="23"/>
  <c r="O39" i="23"/>
  <c r="P39" i="23"/>
  <c r="Q39" i="23"/>
  <c r="R39" i="23"/>
  <c r="S39" i="23"/>
  <c r="S39" i="24" s="1"/>
  <c r="T39" i="23"/>
  <c r="U39" i="23"/>
  <c r="V39" i="23"/>
  <c r="W39" i="23"/>
  <c r="X39" i="23"/>
  <c r="Y39" i="23"/>
  <c r="Z39" i="23"/>
  <c r="Z39" i="24" s="1"/>
  <c r="AA39" i="23"/>
  <c r="AB39" i="23"/>
  <c r="AC39" i="23"/>
  <c r="AD39" i="23"/>
  <c r="AE39" i="23"/>
  <c r="D40" i="23"/>
  <c r="F40" i="35" s="1"/>
  <c r="F40" i="23"/>
  <c r="G40" i="23"/>
  <c r="H40" i="23"/>
  <c r="I40" i="23"/>
  <c r="J40" i="23"/>
  <c r="K40" i="23"/>
  <c r="L40" i="23"/>
  <c r="L42" i="23" s="1"/>
  <c r="L43" i="23" s="1"/>
  <c r="M40" i="23"/>
  <c r="M42" i="23" s="1"/>
  <c r="M43" i="23" s="1"/>
  <c r="N40" i="23"/>
  <c r="O40" i="23"/>
  <c r="P40" i="23"/>
  <c r="P40" i="24" s="1"/>
  <c r="Q40" i="23"/>
  <c r="R40" i="23"/>
  <c r="S40" i="23"/>
  <c r="S42" i="23" s="1"/>
  <c r="S43" i="23" s="1"/>
  <c r="T40" i="23"/>
  <c r="U40" i="23"/>
  <c r="V40" i="23"/>
  <c r="W40" i="23"/>
  <c r="X40" i="23"/>
  <c r="Y40" i="23"/>
  <c r="Z40" i="23"/>
  <c r="AA40" i="23"/>
  <c r="AB40" i="23"/>
  <c r="AB42" i="23" s="1"/>
  <c r="AB43" i="23" s="1"/>
  <c r="AC40" i="23"/>
  <c r="AD40" i="23"/>
  <c r="AE40" i="23"/>
  <c r="F41" i="23"/>
  <c r="G41" i="23"/>
  <c r="H41" i="23"/>
  <c r="I41" i="23"/>
  <c r="I42" i="23" s="1"/>
  <c r="I43" i="23" s="1"/>
  <c r="J41" i="23"/>
  <c r="J42" i="23" s="1"/>
  <c r="J43" i="23" s="1"/>
  <c r="K41" i="23"/>
  <c r="L41" i="23"/>
  <c r="M41" i="23"/>
  <c r="N41" i="23"/>
  <c r="O41" i="23"/>
  <c r="P41" i="23"/>
  <c r="P42" i="23" s="1"/>
  <c r="P43" i="23" s="1"/>
  <c r="Q41" i="23"/>
  <c r="Q42" i="23" s="1"/>
  <c r="Q43" i="23" s="1"/>
  <c r="R41" i="23"/>
  <c r="R41" i="24" s="1"/>
  <c r="S41" i="23"/>
  <c r="T41" i="23"/>
  <c r="U41" i="23"/>
  <c r="V41" i="23"/>
  <c r="W41" i="23"/>
  <c r="X41" i="23"/>
  <c r="X42" i="23" s="1"/>
  <c r="X43" i="23" s="1"/>
  <c r="Y41" i="23"/>
  <c r="Y42" i="23" s="1"/>
  <c r="Y43" i="23" s="1"/>
  <c r="Z41" i="23"/>
  <c r="Z41" i="24" s="1"/>
  <c r="AA41" i="23"/>
  <c r="AB41" i="23"/>
  <c r="AC41" i="23"/>
  <c r="AD41" i="23"/>
  <c r="AE41" i="23"/>
  <c r="F42" i="23"/>
  <c r="F43" i="23" s="1"/>
  <c r="G42" i="23"/>
  <c r="N42" i="23"/>
  <c r="N43" i="23" s="1"/>
  <c r="O42" i="23"/>
  <c r="T42" i="23"/>
  <c r="T43" i="23" s="1"/>
  <c r="U42" i="23"/>
  <c r="U43" i="23" s="1"/>
  <c r="V42" i="23"/>
  <c r="V43" i="23" s="1"/>
  <c r="W42" i="23"/>
  <c r="AC42" i="23"/>
  <c r="AC43" i="23" s="1"/>
  <c r="AD42" i="23"/>
  <c r="AD43" i="23" s="1"/>
  <c r="AE42" i="23"/>
  <c r="F45" i="23"/>
  <c r="G45" i="23"/>
  <c r="H45" i="23"/>
  <c r="I45" i="23"/>
  <c r="J45" i="23"/>
  <c r="K45" i="23"/>
  <c r="L45" i="23"/>
  <c r="L45" i="24" s="1"/>
  <c r="M45" i="23"/>
  <c r="E45" i="23" s="1"/>
  <c r="G45" i="35" s="1"/>
  <c r="I45" i="35" s="1"/>
  <c r="N45" i="23"/>
  <c r="N45" i="24" s="1"/>
  <c r="O45" i="23"/>
  <c r="P45" i="23"/>
  <c r="P45" i="24" s="1"/>
  <c r="Q45" i="23"/>
  <c r="R45" i="23"/>
  <c r="S45" i="23"/>
  <c r="T45" i="23"/>
  <c r="U45" i="23"/>
  <c r="V45" i="23"/>
  <c r="V45" i="24" s="1"/>
  <c r="W45" i="23"/>
  <c r="X45" i="23"/>
  <c r="Y45" i="23"/>
  <c r="Z45" i="23"/>
  <c r="AA45" i="23"/>
  <c r="AB45" i="23"/>
  <c r="AC45" i="23"/>
  <c r="AD45" i="23"/>
  <c r="AE45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T47" i="24" s="1"/>
  <c r="U47" i="23"/>
  <c r="V47" i="23"/>
  <c r="W47" i="23"/>
  <c r="X47" i="23"/>
  <c r="Y47" i="23"/>
  <c r="Z47" i="23"/>
  <c r="Z47" i="24" s="1"/>
  <c r="AA47" i="23"/>
  <c r="AB47" i="23"/>
  <c r="AB47" i="24" s="1"/>
  <c r="AC47" i="23"/>
  <c r="AD47" i="23"/>
  <c r="AE47" i="23"/>
  <c r="F49" i="23"/>
  <c r="G49" i="23"/>
  <c r="H49" i="23"/>
  <c r="I49" i="23"/>
  <c r="I49" i="24" s="1"/>
  <c r="J49" i="23"/>
  <c r="K49" i="23"/>
  <c r="L49" i="23"/>
  <c r="D49" i="23" s="1"/>
  <c r="F49" i="35" s="1"/>
  <c r="H49" i="35" s="1"/>
  <c r="M49" i="23"/>
  <c r="N49" i="23"/>
  <c r="N49" i="24" s="1"/>
  <c r="O49" i="23"/>
  <c r="P49" i="23"/>
  <c r="Q49" i="23"/>
  <c r="R49" i="23"/>
  <c r="S49" i="23"/>
  <c r="T49" i="23"/>
  <c r="U49" i="23"/>
  <c r="V49" i="23"/>
  <c r="V49" i="24" s="1"/>
  <c r="W49" i="23"/>
  <c r="X49" i="23"/>
  <c r="Y49" i="23"/>
  <c r="Y49" i="24" s="1"/>
  <c r="Z49" i="23"/>
  <c r="AA49" i="23"/>
  <c r="AB49" i="23"/>
  <c r="AC49" i="23"/>
  <c r="AD49" i="23"/>
  <c r="AD49" i="24" s="1"/>
  <c r="AE49" i="23"/>
  <c r="F51" i="23"/>
  <c r="G51" i="23"/>
  <c r="H51" i="23"/>
  <c r="I51" i="23"/>
  <c r="J51" i="23"/>
  <c r="K51" i="23"/>
  <c r="L51" i="23"/>
  <c r="M51" i="23"/>
  <c r="M51" i="24" s="1"/>
  <c r="N51" i="23"/>
  <c r="O51" i="23"/>
  <c r="P51" i="23"/>
  <c r="Q51" i="23"/>
  <c r="R51" i="23"/>
  <c r="R51" i="24" s="1"/>
  <c r="S51" i="23"/>
  <c r="T51" i="23"/>
  <c r="U51" i="23"/>
  <c r="V51" i="23"/>
  <c r="W51" i="23"/>
  <c r="X51" i="23"/>
  <c r="Y51" i="23"/>
  <c r="Z51" i="23"/>
  <c r="Z51" i="24" s="1"/>
  <c r="AA51" i="23"/>
  <c r="AB51" i="23"/>
  <c r="AC51" i="23"/>
  <c r="AC51" i="24" s="1"/>
  <c r="AD51" i="23"/>
  <c r="AE51" i="23"/>
  <c r="F54" i="23"/>
  <c r="G54" i="23"/>
  <c r="H54" i="23"/>
  <c r="I54" i="23"/>
  <c r="J54" i="23"/>
  <c r="K54" i="23"/>
  <c r="K54" i="24" s="1"/>
  <c r="L54" i="23"/>
  <c r="D54" i="23" s="1"/>
  <c r="F54" i="35" s="1"/>
  <c r="M54" i="23"/>
  <c r="N54" i="23"/>
  <c r="O54" i="23"/>
  <c r="P54" i="23"/>
  <c r="Q54" i="23"/>
  <c r="R54" i="23"/>
  <c r="R54" i="24" s="1"/>
  <c r="S54" i="23"/>
  <c r="T54" i="23"/>
  <c r="U54" i="23"/>
  <c r="V54" i="23"/>
  <c r="V54" i="24" s="1"/>
  <c r="W54" i="23"/>
  <c r="X54" i="23"/>
  <c r="Y54" i="23"/>
  <c r="Z54" i="23"/>
  <c r="AA54" i="23"/>
  <c r="AB54" i="23"/>
  <c r="AC54" i="23"/>
  <c r="AD54" i="23"/>
  <c r="AE54" i="23"/>
  <c r="F55" i="23"/>
  <c r="G55" i="23"/>
  <c r="H55" i="23"/>
  <c r="I55" i="23"/>
  <c r="I56" i="23" s="1"/>
  <c r="J55" i="23"/>
  <c r="J55" i="24" s="1"/>
  <c r="K55" i="23"/>
  <c r="L55" i="23"/>
  <c r="M55" i="23"/>
  <c r="N55" i="23"/>
  <c r="O55" i="23"/>
  <c r="P55" i="23"/>
  <c r="P56" i="23" s="1"/>
  <c r="Q55" i="23"/>
  <c r="Q56" i="23" s="1"/>
  <c r="R55" i="23"/>
  <c r="R56" i="23" s="1"/>
  <c r="S55" i="23"/>
  <c r="T55" i="23"/>
  <c r="U55" i="23"/>
  <c r="V55" i="23"/>
  <c r="V55" i="24" s="1"/>
  <c r="W55" i="23"/>
  <c r="W56" i="23" s="1"/>
  <c r="X55" i="23"/>
  <c r="X56" i="23" s="1"/>
  <c r="Y55" i="23"/>
  <c r="Z55" i="23"/>
  <c r="Z56" i="23" s="1"/>
  <c r="AA55" i="23"/>
  <c r="AB55" i="23"/>
  <c r="AC55" i="23"/>
  <c r="AD55" i="23"/>
  <c r="AE55" i="23"/>
  <c r="AE56" i="23" s="1"/>
  <c r="F56" i="23"/>
  <c r="M56" i="23"/>
  <c r="N56" i="23"/>
  <c r="O56" i="23"/>
  <c r="S56" i="23"/>
  <c r="T56" i="23"/>
  <c r="U56" i="23"/>
  <c r="V56" i="23"/>
  <c r="AA56" i="23"/>
  <c r="AB56" i="23"/>
  <c r="AC56" i="23"/>
  <c r="AD56" i="23"/>
  <c r="F59" i="23"/>
  <c r="G59" i="23"/>
  <c r="H59" i="23"/>
  <c r="I59" i="23"/>
  <c r="I61" i="23" s="1"/>
  <c r="J59" i="23"/>
  <c r="J59" i="24" s="1"/>
  <c r="K59" i="23"/>
  <c r="K61" i="23" s="1"/>
  <c r="L59" i="23"/>
  <c r="M59" i="23"/>
  <c r="N59" i="23"/>
  <c r="O59" i="23"/>
  <c r="O59" i="24" s="1"/>
  <c r="P59" i="23"/>
  <c r="Q59" i="23"/>
  <c r="Q61" i="23" s="1"/>
  <c r="R59" i="23"/>
  <c r="R59" i="24" s="1"/>
  <c r="S59" i="23"/>
  <c r="S61" i="23" s="1"/>
  <c r="T59" i="23"/>
  <c r="U59" i="23"/>
  <c r="U59" i="24" s="1"/>
  <c r="V59" i="23"/>
  <c r="W59" i="23"/>
  <c r="X59" i="23"/>
  <c r="Y59" i="23"/>
  <c r="Y61" i="23" s="1"/>
  <c r="Z59" i="23"/>
  <c r="AA59" i="23"/>
  <c r="AB59" i="23"/>
  <c r="AC59" i="23"/>
  <c r="AC59" i="24" s="1"/>
  <c r="AD59" i="23"/>
  <c r="AD59" i="24" s="1"/>
  <c r="AE59" i="23"/>
  <c r="F60" i="23"/>
  <c r="G60" i="23"/>
  <c r="H60" i="23"/>
  <c r="I60" i="23"/>
  <c r="J60" i="23"/>
  <c r="K60" i="23"/>
  <c r="K60" i="24" s="1"/>
  <c r="L60" i="23"/>
  <c r="L61" i="23" s="1"/>
  <c r="M60" i="23"/>
  <c r="M61" i="23" s="1"/>
  <c r="N60" i="23"/>
  <c r="O60" i="23"/>
  <c r="O61" i="23" s="1"/>
  <c r="P60" i="23"/>
  <c r="Q60" i="23"/>
  <c r="R60" i="23"/>
  <c r="S60" i="23"/>
  <c r="T60" i="23"/>
  <c r="T61" i="23" s="1"/>
  <c r="U60" i="23"/>
  <c r="U61" i="23" s="1"/>
  <c r="V60" i="23"/>
  <c r="W60" i="23"/>
  <c r="W61" i="23" s="1"/>
  <c r="X60" i="23"/>
  <c r="Y60" i="23"/>
  <c r="Z60" i="23"/>
  <c r="AA60" i="23"/>
  <c r="AA60" i="24" s="1"/>
  <c r="AB60" i="23"/>
  <c r="AB61" i="23" s="1"/>
  <c r="AC60" i="23"/>
  <c r="AC61" i="23" s="1"/>
  <c r="AD60" i="23"/>
  <c r="AE60" i="23"/>
  <c r="AE61" i="23" s="1"/>
  <c r="H61" i="23"/>
  <c r="J61" i="23"/>
  <c r="P61" i="23"/>
  <c r="R61" i="23"/>
  <c r="X61" i="23"/>
  <c r="AA61" i="23"/>
  <c r="F64" i="23"/>
  <c r="G64" i="23"/>
  <c r="H64" i="23"/>
  <c r="I64" i="23"/>
  <c r="J64" i="23"/>
  <c r="K64" i="23"/>
  <c r="L64" i="23"/>
  <c r="D64" i="23" s="1"/>
  <c r="F64" i="35" s="1"/>
  <c r="M64" i="23"/>
  <c r="M66" i="23" s="1"/>
  <c r="N64" i="23"/>
  <c r="O64" i="23"/>
  <c r="P64" i="23"/>
  <c r="Q64" i="23"/>
  <c r="R64" i="23"/>
  <c r="S64" i="23"/>
  <c r="S66" i="23" s="1"/>
  <c r="T64" i="23"/>
  <c r="U64" i="23"/>
  <c r="V64" i="23"/>
  <c r="W64" i="23"/>
  <c r="X64" i="23"/>
  <c r="Y64" i="23"/>
  <c r="Z64" i="23"/>
  <c r="AA64" i="23"/>
  <c r="AA66" i="23" s="1"/>
  <c r="AB64" i="23"/>
  <c r="AC64" i="23"/>
  <c r="AD64" i="23"/>
  <c r="AE64" i="23"/>
  <c r="F65" i="23"/>
  <c r="G65" i="23"/>
  <c r="H65" i="23"/>
  <c r="I65" i="23"/>
  <c r="J65" i="23"/>
  <c r="K65" i="23"/>
  <c r="L65" i="23"/>
  <c r="M65" i="23"/>
  <c r="N65" i="23"/>
  <c r="O65" i="23"/>
  <c r="P65" i="23"/>
  <c r="P66" i="23" s="1"/>
  <c r="Q65" i="23"/>
  <c r="Q66" i="23" s="1"/>
  <c r="R65" i="23"/>
  <c r="R66" i="23" s="1"/>
  <c r="S65" i="23"/>
  <c r="T65" i="23"/>
  <c r="U65" i="23"/>
  <c r="V65" i="23"/>
  <c r="W65" i="23"/>
  <c r="W66" i="23" s="1"/>
  <c r="X65" i="23"/>
  <c r="X66" i="23" s="1"/>
  <c r="Y65" i="23"/>
  <c r="Y66" i="23" s="1"/>
  <c r="Z65" i="23"/>
  <c r="Z66" i="23" s="1"/>
  <c r="AA65" i="23"/>
  <c r="AB65" i="23"/>
  <c r="AC65" i="23"/>
  <c r="AD65" i="23"/>
  <c r="AE65" i="23"/>
  <c r="AE66" i="23" s="1"/>
  <c r="F66" i="23"/>
  <c r="N66" i="23"/>
  <c r="O66" i="23"/>
  <c r="T66" i="23"/>
  <c r="U66" i="23"/>
  <c r="V66" i="23"/>
  <c r="AB66" i="23"/>
  <c r="AC66" i="23"/>
  <c r="AD66" i="23"/>
  <c r="F70" i="23"/>
  <c r="G70" i="23"/>
  <c r="H70" i="23"/>
  <c r="I70" i="23"/>
  <c r="J70" i="23"/>
  <c r="K70" i="23"/>
  <c r="L70" i="23"/>
  <c r="M70" i="23"/>
  <c r="N70" i="23"/>
  <c r="O70" i="23"/>
  <c r="O72" i="23" s="1"/>
  <c r="P70" i="23"/>
  <c r="Q70" i="23"/>
  <c r="R70" i="23"/>
  <c r="S70" i="23"/>
  <c r="S72" i="23" s="1"/>
  <c r="T70" i="23"/>
  <c r="U70" i="23"/>
  <c r="V70" i="23"/>
  <c r="W70" i="23"/>
  <c r="W70" i="24" s="1"/>
  <c r="X70" i="23"/>
  <c r="Y70" i="23"/>
  <c r="Z70" i="23"/>
  <c r="AA70" i="23"/>
  <c r="AB70" i="23"/>
  <c r="AC70" i="23"/>
  <c r="AD70" i="23"/>
  <c r="AE70" i="23"/>
  <c r="F71" i="23"/>
  <c r="G71" i="23"/>
  <c r="H71" i="23"/>
  <c r="I71" i="23"/>
  <c r="J71" i="23"/>
  <c r="K71" i="23"/>
  <c r="L71" i="23"/>
  <c r="L72" i="23" s="1"/>
  <c r="M71" i="23"/>
  <c r="M72" i="23" s="1"/>
  <c r="N71" i="23"/>
  <c r="O71" i="23"/>
  <c r="P71" i="23"/>
  <c r="Q71" i="23"/>
  <c r="R71" i="23"/>
  <c r="S71" i="23"/>
  <c r="S71" i="24" s="1"/>
  <c r="T71" i="23"/>
  <c r="T72" i="23" s="1"/>
  <c r="U71" i="23"/>
  <c r="U72" i="23" s="1"/>
  <c r="V71" i="23"/>
  <c r="W71" i="23"/>
  <c r="W72" i="23" s="1"/>
  <c r="X71" i="23"/>
  <c r="Y71" i="23"/>
  <c r="Z71" i="23"/>
  <c r="AA71" i="23"/>
  <c r="AB71" i="23"/>
  <c r="AC71" i="23"/>
  <c r="AC72" i="23" s="1"/>
  <c r="AD71" i="23"/>
  <c r="AE71" i="23"/>
  <c r="G72" i="23"/>
  <c r="H72" i="23"/>
  <c r="I72" i="23"/>
  <c r="P72" i="23"/>
  <c r="Q72" i="23"/>
  <c r="X72" i="23"/>
  <c r="Y72" i="23"/>
  <c r="AA72" i="23"/>
  <c r="AE72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B73" i="24" s="1"/>
  <c r="AC73" i="23"/>
  <c r="AD73" i="23"/>
  <c r="AE73" i="23"/>
  <c r="F74" i="23"/>
  <c r="G74" i="23"/>
  <c r="H74" i="23"/>
  <c r="I74" i="23"/>
  <c r="J74" i="23"/>
  <c r="K74" i="23"/>
  <c r="K74" i="24" s="1"/>
  <c r="L74" i="23"/>
  <c r="M74" i="23"/>
  <c r="M74" i="24" s="1"/>
  <c r="N74" i="23"/>
  <c r="O74" i="23"/>
  <c r="P74" i="23"/>
  <c r="Q74" i="23"/>
  <c r="R74" i="23"/>
  <c r="S74" i="23"/>
  <c r="T74" i="23"/>
  <c r="U74" i="23"/>
  <c r="U74" i="24" s="1"/>
  <c r="V74" i="23"/>
  <c r="W74" i="23"/>
  <c r="X74" i="23"/>
  <c r="Y74" i="23"/>
  <c r="Z74" i="23"/>
  <c r="Z74" i="24" s="1"/>
  <c r="AA74" i="23"/>
  <c r="AB74" i="23"/>
  <c r="AC74" i="23"/>
  <c r="AD74" i="23"/>
  <c r="AE74" i="23"/>
  <c r="F75" i="23"/>
  <c r="G75" i="23"/>
  <c r="H75" i="23"/>
  <c r="I75" i="23"/>
  <c r="I75" i="24" s="1"/>
  <c r="J75" i="23"/>
  <c r="K75" i="23"/>
  <c r="L75" i="23"/>
  <c r="M75" i="23"/>
  <c r="E75" i="23" s="1"/>
  <c r="G75" i="35" s="1"/>
  <c r="N75" i="23"/>
  <c r="O75" i="23"/>
  <c r="P75" i="23"/>
  <c r="Q75" i="23"/>
  <c r="Q75" i="24" s="1"/>
  <c r="R75" i="23"/>
  <c r="S75" i="23"/>
  <c r="T75" i="23"/>
  <c r="U75" i="23"/>
  <c r="V75" i="23"/>
  <c r="V75" i="24" s="1"/>
  <c r="W75" i="23"/>
  <c r="X75" i="23"/>
  <c r="Y75" i="23"/>
  <c r="Z75" i="23"/>
  <c r="AA75" i="23"/>
  <c r="AB75" i="23"/>
  <c r="AB75" i="24" s="1"/>
  <c r="AC75" i="23"/>
  <c r="AD75" i="23"/>
  <c r="AD75" i="24" s="1"/>
  <c r="AE75" i="23"/>
  <c r="F76" i="23"/>
  <c r="G76" i="23"/>
  <c r="H76" i="23"/>
  <c r="I76" i="23"/>
  <c r="J76" i="23"/>
  <c r="K76" i="23"/>
  <c r="L76" i="23"/>
  <c r="M76" i="23"/>
  <c r="N76" i="23"/>
  <c r="N76" i="24" s="1"/>
  <c r="O76" i="23"/>
  <c r="P76" i="23"/>
  <c r="Q76" i="23"/>
  <c r="R76" i="23"/>
  <c r="S76" i="23"/>
  <c r="T76" i="23"/>
  <c r="U76" i="23"/>
  <c r="V76" i="23"/>
  <c r="W76" i="23"/>
  <c r="X76" i="23"/>
  <c r="Y76" i="23"/>
  <c r="Z76" i="23"/>
  <c r="Z76" i="24" s="1"/>
  <c r="AA76" i="23"/>
  <c r="AB76" i="23"/>
  <c r="AC76" i="23"/>
  <c r="AD76" i="23"/>
  <c r="AD76" i="24" s="1"/>
  <c r="AE76" i="23"/>
  <c r="F77" i="23"/>
  <c r="G77" i="23"/>
  <c r="H77" i="23"/>
  <c r="I77" i="23"/>
  <c r="J77" i="23"/>
  <c r="J77" i="24" s="1"/>
  <c r="K77" i="23"/>
  <c r="L77" i="23"/>
  <c r="M77" i="23"/>
  <c r="N77" i="23"/>
  <c r="O77" i="23"/>
  <c r="P77" i="23"/>
  <c r="Q77" i="23"/>
  <c r="R77" i="23"/>
  <c r="S77" i="23"/>
  <c r="T77" i="23"/>
  <c r="U77" i="23"/>
  <c r="V77" i="23"/>
  <c r="V77" i="24" s="1"/>
  <c r="W77" i="23"/>
  <c r="X77" i="23"/>
  <c r="Y77" i="23"/>
  <c r="Z77" i="23"/>
  <c r="Z77" i="24" s="1"/>
  <c r="AA77" i="23"/>
  <c r="AB77" i="23"/>
  <c r="AC77" i="23"/>
  <c r="AD77" i="23"/>
  <c r="AE77" i="23"/>
  <c r="F78" i="23"/>
  <c r="G78" i="23"/>
  <c r="H78" i="23"/>
  <c r="I78" i="23"/>
  <c r="J78" i="23"/>
  <c r="K78" i="23"/>
  <c r="L78" i="23"/>
  <c r="M78" i="23"/>
  <c r="N78" i="23"/>
  <c r="N78" i="24" s="1"/>
  <c r="O78" i="23"/>
  <c r="P78" i="23"/>
  <c r="Q78" i="23"/>
  <c r="R78" i="23"/>
  <c r="S78" i="23"/>
  <c r="T78" i="23"/>
  <c r="U78" i="23"/>
  <c r="V78" i="23"/>
  <c r="W78" i="23"/>
  <c r="W78" i="24" s="1"/>
  <c r="X78" i="23"/>
  <c r="Y78" i="23"/>
  <c r="Z78" i="23"/>
  <c r="Z78" i="24" s="1"/>
  <c r="AA78" i="23"/>
  <c r="AB78" i="23"/>
  <c r="AC78" i="23"/>
  <c r="AD78" i="23"/>
  <c r="AE78" i="23"/>
  <c r="F79" i="23"/>
  <c r="G79" i="23"/>
  <c r="H79" i="23"/>
  <c r="I79" i="23"/>
  <c r="J79" i="23"/>
  <c r="K79" i="23"/>
  <c r="E79" i="23" s="1"/>
  <c r="G79" i="35" s="1"/>
  <c r="L79" i="23"/>
  <c r="M79" i="23"/>
  <c r="N79" i="23"/>
  <c r="O79" i="23"/>
  <c r="P79" i="23"/>
  <c r="Q79" i="23"/>
  <c r="R79" i="23"/>
  <c r="R79" i="24" s="1"/>
  <c r="S79" i="23"/>
  <c r="S79" i="24" s="1"/>
  <c r="T79" i="23"/>
  <c r="U79" i="23"/>
  <c r="V79" i="23"/>
  <c r="W79" i="23"/>
  <c r="X79" i="23"/>
  <c r="Y79" i="23"/>
  <c r="Z79" i="23"/>
  <c r="AA79" i="23"/>
  <c r="AB79" i="23"/>
  <c r="AC79" i="23"/>
  <c r="AD79" i="23"/>
  <c r="AD79" i="24" s="1"/>
  <c r="AE79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Z80" i="24" s="1"/>
  <c r="AA80" i="23"/>
  <c r="AB80" i="23"/>
  <c r="AC80" i="23"/>
  <c r="AD80" i="23"/>
  <c r="AD80" i="24" s="1"/>
  <c r="AE80" i="23"/>
  <c r="AE80" i="24" s="1"/>
  <c r="F81" i="23"/>
  <c r="G81" i="23"/>
  <c r="H81" i="23"/>
  <c r="I81" i="23"/>
  <c r="J81" i="23"/>
  <c r="L81" i="23"/>
  <c r="D81" i="23" s="1"/>
  <c r="F81" i="35" s="1"/>
  <c r="H81" i="35" s="1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Z81" i="24" s="1"/>
  <c r="AA81" i="23"/>
  <c r="AB81" i="23"/>
  <c r="AB81" i="24" s="1"/>
  <c r="AC81" i="23"/>
  <c r="AD81" i="23"/>
  <c r="AE81" i="23"/>
  <c r="A4" i="35"/>
  <c r="A5" i="35"/>
  <c r="H14" i="35"/>
  <c r="D15" i="35"/>
  <c r="E15" i="35"/>
  <c r="D21" i="35"/>
  <c r="D22" i="35"/>
  <c r="E22" i="35"/>
  <c r="F22" i="35"/>
  <c r="H22" i="35"/>
  <c r="D28" i="35"/>
  <c r="D32" i="35"/>
  <c r="D33" i="35"/>
  <c r="G34" i="35"/>
  <c r="D40" i="35"/>
  <c r="D42" i="35" s="1"/>
  <c r="H40" i="35"/>
  <c r="D45" i="35"/>
  <c r="E45" i="35"/>
  <c r="D49" i="35"/>
  <c r="E51" i="35"/>
  <c r="D54" i="35"/>
  <c r="D60" i="35"/>
  <c r="D64" i="35"/>
  <c r="D71" i="35"/>
  <c r="D73" i="35"/>
  <c r="D75" i="35"/>
  <c r="D76" i="35"/>
  <c r="D79" i="35"/>
  <c r="I79" i="35"/>
  <c r="E80" i="35"/>
  <c r="D81" i="35"/>
  <c r="E81" i="35"/>
  <c r="A5" i="19"/>
  <c r="F11" i="19"/>
  <c r="H11" i="19"/>
  <c r="I11" i="19"/>
  <c r="L11" i="19"/>
  <c r="F12" i="19"/>
  <c r="G12" i="19"/>
  <c r="H12" i="19"/>
  <c r="L12" i="19" s="1"/>
  <c r="I12" i="19"/>
  <c r="M12" i="19"/>
  <c r="F13" i="19"/>
  <c r="F16" i="19" s="1"/>
  <c r="G13" i="19"/>
  <c r="H13" i="19"/>
  <c r="I13" i="19"/>
  <c r="M13" i="19" s="1"/>
  <c r="H14" i="19"/>
  <c r="F14" i="19" s="1"/>
  <c r="I14" i="19"/>
  <c r="G14" i="19" s="1"/>
  <c r="L14" i="19"/>
  <c r="D14" i="43" s="1"/>
  <c r="M14" i="19"/>
  <c r="E14" i="43" s="1"/>
  <c r="F15" i="19"/>
  <c r="H15" i="19"/>
  <c r="I15" i="19"/>
  <c r="G15" i="19" s="1"/>
  <c r="L15" i="19"/>
  <c r="J16" i="19"/>
  <c r="K16" i="19"/>
  <c r="H18" i="19"/>
  <c r="I18" i="19"/>
  <c r="F19" i="19"/>
  <c r="H19" i="19"/>
  <c r="I19" i="19"/>
  <c r="L19" i="19"/>
  <c r="M19" i="19"/>
  <c r="F20" i="19"/>
  <c r="G20" i="19"/>
  <c r="H20" i="19"/>
  <c r="L20" i="19" s="1"/>
  <c r="I20" i="19"/>
  <c r="M20" i="19"/>
  <c r="G21" i="19"/>
  <c r="H21" i="19"/>
  <c r="I21" i="19"/>
  <c r="M21" i="19" s="1"/>
  <c r="H22" i="19"/>
  <c r="F22" i="19" s="1"/>
  <c r="I22" i="19"/>
  <c r="G22" i="19" s="1"/>
  <c r="L22" i="19"/>
  <c r="F23" i="19"/>
  <c r="H23" i="19"/>
  <c r="I23" i="19"/>
  <c r="G23" i="19" s="1"/>
  <c r="L23" i="19"/>
  <c r="J24" i="19"/>
  <c r="K24" i="19"/>
  <c r="F27" i="19"/>
  <c r="G27" i="19"/>
  <c r="H27" i="19"/>
  <c r="L27" i="19" s="1"/>
  <c r="L29" i="19" s="1"/>
  <c r="I27" i="19"/>
  <c r="M27" i="19"/>
  <c r="M29" i="19" s="1"/>
  <c r="F28" i="19"/>
  <c r="G28" i="19"/>
  <c r="G29" i="19" s="1"/>
  <c r="H28" i="19"/>
  <c r="L28" i="19" s="1"/>
  <c r="I28" i="19"/>
  <c r="M28" i="19" s="1"/>
  <c r="H29" i="19"/>
  <c r="I29" i="19"/>
  <c r="J29" i="19"/>
  <c r="K29" i="19"/>
  <c r="G32" i="19"/>
  <c r="H32" i="19"/>
  <c r="H36" i="19" s="1"/>
  <c r="I32" i="19"/>
  <c r="M32" i="19"/>
  <c r="F33" i="19"/>
  <c r="H33" i="19"/>
  <c r="I33" i="19"/>
  <c r="G33" i="19" s="1"/>
  <c r="L33" i="19"/>
  <c r="F34" i="19"/>
  <c r="G34" i="19"/>
  <c r="H34" i="19"/>
  <c r="L34" i="19" s="1"/>
  <c r="D34" i="43" s="1"/>
  <c r="I34" i="19"/>
  <c r="M34" i="19"/>
  <c r="E34" i="43" s="1"/>
  <c r="F35" i="19"/>
  <c r="G35" i="19"/>
  <c r="H35" i="19"/>
  <c r="L35" i="19" s="1"/>
  <c r="I35" i="19"/>
  <c r="M35" i="19" s="1"/>
  <c r="I36" i="19"/>
  <c r="J36" i="19"/>
  <c r="J82" i="19" s="1"/>
  <c r="J91" i="19" s="1"/>
  <c r="K36" i="19"/>
  <c r="L37" i="19"/>
  <c r="M37" i="19"/>
  <c r="H38" i="19"/>
  <c r="I38" i="19"/>
  <c r="F39" i="19"/>
  <c r="G39" i="19"/>
  <c r="H39" i="19"/>
  <c r="L39" i="19" s="1"/>
  <c r="D39" i="43" s="1"/>
  <c r="I39" i="19"/>
  <c r="M39" i="19"/>
  <c r="F40" i="19"/>
  <c r="H40" i="19"/>
  <c r="I40" i="19"/>
  <c r="H41" i="19"/>
  <c r="I41" i="19"/>
  <c r="J42" i="19"/>
  <c r="K42" i="19"/>
  <c r="J43" i="19"/>
  <c r="K43" i="19"/>
  <c r="F45" i="19"/>
  <c r="H45" i="19"/>
  <c r="I45" i="19"/>
  <c r="G45" i="19" s="1"/>
  <c r="L45" i="19"/>
  <c r="F47" i="19"/>
  <c r="G47" i="19"/>
  <c r="H47" i="19"/>
  <c r="L47" i="19" s="1"/>
  <c r="I47" i="19"/>
  <c r="M47" i="19"/>
  <c r="E47" i="43" s="1"/>
  <c r="F49" i="19"/>
  <c r="H49" i="19"/>
  <c r="L49" i="19" s="1"/>
  <c r="I49" i="19"/>
  <c r="G51" i="19"/>
  <c r="H51" i="19"/>
  <c r="F51" i="19" s="1"/>
  <c r="I51" i="19"/>
  <c r="M51" i="19" s="1"/>
  <c r="E51" i="43" s="1"/>
  <c r="L51" i="19"/>
  <c r="F54" i="19"/>
  <c r="H54" i="19"/>
  <c r="I54" i="19"/>
  <c r="L54" i="19"/>
  <c r="F55" i="19"/>
  <c r="F56" i="19" s="1"/>
  <c r="G55" i="19"/>
  <c r="H55" i="19"/>
  <c r="L55" i="19" s="1"/>
  <c r="I55" i="19"/>
  <c r="M55" i="19"/>
  <c r="H56" i="19"/>
  <c r="I56" i="19"/>
  <c r="J56" i="19"/>
  <c r="K56" i="19"/>
  <c r="G59" i="19"/>
  <c r="H59" i="19"/>
  <c r="I59" i="19"/>
  <c r="M59" i="19" s="1"/>
  <c r="G60" i="19"/>
  <c r="H60" i="19"/>
  <c r="F60" i="19" s="1"/>
  <c r="I60" i="19"/>
  <c r="M60" i="19" s="1"/>
  <c r="M61" i="19" s="1"/>
  <c r="J61" i="19"/>
  <c r="K61" i="19"/>
  <c r="F64" i="19"/>
  <c r="H64" i="19"/>
  <c r="I64" i="19"/>
  <c r="L64" i="19"/>
  <c r="M64" i="19"/>
  <c r="F65" i="19"/>
  <c r="G65" i="19"/>
  <c r="H65" i="19"/>
  <c r="L65" i="19" s="1"/>
  <c r="I65" i="19"/>
  <c r="M65" i="19"/>
  <c r="F66" i="19"/>
  <c r="H66" i="19"/>
  <c r="J66" i="19"/>
  <c r="K66" i="19"/>
  <c r="L69" i="19"/>
  <c r="M69" i="19"/>
  <c r="F70" i="19"/>
  <c r="G70" i="19"/>
  <c r="H70" i="19"/>
  <c r="L70" i="19" s="1"/>
  <c r="I70" i="19"/>
  <c r="M70" i="19"/>
  <c r="F71" i="19"/>
  <c r="G71" i="19"/>
  <c r="G72" i="19" s="1"/>
  <c r="H71" i="19"/>
  <c r="I71" i="19"/>
  <c r="M71" i="19" s="1"/>
  <c r="I72" i="19"/>
  <c r="J72" i="19"/>
  <c r="K72" i="19"/>
  <c r="G73" i="19"/>
  <c r="H73" i="19"/>
  <c r="F73" i="19" s="1"/>
  <c r="I73" i="19"/>
  <c r="M73" i="19" s="1"/>
  <c r="F74" i="19"/>
  <c r="H74" i="19"/>
  <c r="I74" i="19"/>
  <c r="L74" i="19"/>
  <c r="D74" i="43" s="1"/>
  <c r="F75" i="19"/>
  <c r="G75" i="19"/>
  <c r="H75" i="19"/>
  <c r="L75" i="19" s="1"/>
  <c r="I75" i="19"/>
  <c r="M75" i="19"/>
  <c r="E75" i="43" s="1"/>
  <c r="F76" i="19"/>
  <c r="G76" i="19"/>
  <c r="H76" i="19"/>
  <c r="L76" i="19" s="1"/>
  <c r="I76" i="19"/>
  <c r="M76" i="19" s="1"/>
  <c r="G77" i="19"/>
  <c r="H77" i="19"/>
  <c r="F77" i="19" s="1"/>
  <c r="I77" i="19"/>
  <c r="L77" i="19"/>
  <c r="M77" i="19"/>
  <c r="F78" i="19"/>
  <c r="H78" i="19"/>
  <c r="I78" i="19"/>
  <c r="L78" i="19"/>
  <c r="F79" i="19"/>
  <c r="G79" i="19"/>
  <c r="H79" i="19"/>
  <c r="L79" i="19" s="1"/>
  <c r="D79" i="43" s="1"/>
  <c r="I79" i="19"/>
  <c r="M79" i="19"/>
  <c r="E79" i="43" s="1"/>
  <c r="F80" i="19"/>
  <c r="G80" i="19"/>
  <c r="H80" i="19"/>
  <c r="L80" i="19" s="1"/>
  <c r="I80" i="19"/>
  <c r="M80" i="19" s="1"/>
  <c r="H81" i="19"/>
  <c r="F81" i="19" s="1"/>
  <c r="I81" i="19"/>
  <c r="D82" i="19"/>
  <c r="E82" i="19"/>
  <c r="K82" i="19"/>
  <c r="K91" i="19" s="1"/>
  <c r="G86" i="19"/>
  <c r="H86" i="19"/>
  <c r="L86" i="19" s="1"/>
  <c r="I86" i="19"/>
  <c r="M86" i="19"/>
  <c r="F87" i="19"/>
  <c r="H87" i="19"/>
  <c r="I87" i="19"/>
  <c r="L87" i="19"/>
  <c r="F88" i="19"/>
  <c r="G88" i="19"/>
  <c r="H88" i="19"/>
  <c r="L88" i="19" s="1"/>
  <c r="I88" i="19"/>
  <c r="M88" i="19"/>
  <c r="D89" i="19"/>
  <c r="D91" i="19" s="1"/>
  <c r="E89" i="19"/>
  <c r="J89" i="19"/>
  <c r="K89" i="19"/>
  <c r="E91" i="19"/>
  <c r="A5" i="31"/>
  <c r="Z8" i="31"/>
  <c r="AB8" i="31"/>
  <c r="AD8" i="31"/>
  <c r="F11" i="31"/>
  <c r="G11" i="31"/>
  <c r="H11" i="31"/>
  <c r="I11" i="31"/>
  <c r="R11" i="31"/>
  <c r="S11" i="31"/>
  <c r="T11" i="31"/>
  <c r="U11" i="31"/>
  <c r="V11" i="31"/>
  <c r="W11" i="31"/>
  <c r="X11" i="31"/>
  <c r="Y11" i="31"/>
  <c r="F12" i="31"/>
  <c r="G12" i="31"/>
  <c r="R12" i="31"/>
  <c r="S12" i="31"/>
  <c r="T12" i="31"/>
  <c r="U12" i="31"/>
  <c r="V12" i="31"/>
  <c r="W12" i="31"/>
  <c r="X12" i="31"/>
  <c r="X16" i="31" s="1"/>
  <c r="X82" i="31" s="1"/>
  <c r="Y12" i="31"/>
  <c r="F13" i="31"/>
  <c r="G13" i="31"/>
  <c r="R13" i="31"/>
  <c r="S13" i="31"/>
  <c r="E13" i="31" s="1"/>
  <c r="T13" i="31"/>
  <c r="D13" i="31" s="1"/>
  <c r="F13" i="43" s="1"/>
  <c r="U13" i="31"/>
  <c r="V13" i="31"/>
  <c r="W13" i="31"/>
  <c r="X13" i="31"/>
  <c r="Y13" i="31"/>
  <c r="F14" i="31"/>
  <c r="G14" i="31"/>
  <c r="R14" i="31"/>
  <c r="S14" i="31"/>
  <c r="T14" i="31"/>
  <c r="U14" i="31"/>
  <c r="V14" i="31"/>
  <c r="W14" i="31"/>
  <c r="X14" i="31"/>
  <c r="Y14" i="31"/>
  <c r="Y16" i="31" s="1"/>
  <c r="F15" i="31"/>
  <c r="G15" i="31"/>
  <c r="R15" i="31"/>
  <c r="S15" i="31"/>
  <c r="T15" i="31"/>
  <c r="D15" i="31" s="1"/>
  <c r="U15" i="31"/>
  <c r="U16" i="31" s="1"/>
  <c r="V15" i="31"/>
  <c r="W15" i="31"/>
  <c r="E15" i="31" s="1"/>
  <c r="G15" i="43" s="1"/>
  <c r="X15" i="31"/>
  <c r="Y15" i="31"/>
  <c r="H16" i="31"/>
  <c r="H82" i="31" s="1"/>
  <c r="I16" i="31"/>
  <c r="J16" i="31"/>
  <c r="K16" i="31"/>
  <c r="L16" i="31"/>
  <c r="M16" i="31"/>
  <c r="N16" i="31"/>
  <c r="O16" i="31"/>
  <c r="P16" i="31"/>
  <c r="Q16" i="31"/>
  <c r="R16" i="31"/>
  <c r="V16" i="31"/>
  <c r="Z16" i="31"/>
  <c r="AA16" i="31"/>
  <c r="AB16" i="31"/>
  <c r="AC16" i="31"/>
  <c r="AD16" i="31"/>
  <c r="AD82" i="31" s="1"/>
  <c r="AE16" i="31"/>
  <c r="F19" i="31"/>
  <c r="G19" i="31"/>
  <c r="R19" i="31"/>
  <c r="S19" i="31"/>
  <c r="E19" i="31" s="1"/>
  <c r="T19" i="31"/>
  <c r="U19" i="31"/>
  <c r="V19" i="31"/>
  <c r="W19" i="31"/>
  <c r="X19" i="31"/>
  <c r="X24" i="31" s="1"/>
  <c r="Y19" i="31"/>
  <c r="E20" i="31"/>
  <c r="G20" i="43" s="1"/>
  <c r="F20" i="31"/>
  <c r="D20" i="31" s="1"/>
  <c r="G20" i="31"/>
  <c r="R20" i="31"/>
  <c r="R24" i="31" s="1"/>
  <c r="T20" i="31"/>
  <c r="V20" i="31"/>
  <c r="X20" i="31"/>
  <c r="F21" i="31"/>
  <c r="G21" i="31"/>
  <c r="R21" i="31"/>
  <c r="S21" i="31"/>
  <c r="T21" i="31"/>
  <c r="U21" i="31"/>
  <c r="V21" i="31"/>
  <c r="W21" i="31"/>
  <c r="X21" i="31"/>
  <c r="Y21" i="31"/>
  <c r="F22" i="31"/>
  <c r="G22" i="31"/>
  <c r="R22" i="31"/>
  <c r="S22" i="31"/>
  <c r="T22" i="31"/>
  <c r="U22" i="31"/>
  <c r="E22" i="31" s="1"/>
  <c r="G22" i="43" s="1"/>
  <c r="V22" i="31"/>
  <c r="W22" i="31"/>
  <c r="W24" i="31" s="1"/>
  <c r="X22" i="31"/>
  <c r="Y22" i="31"/>
  <c r="F23" i="31"/>
  <c r="G23" i="31"/>
  <c r="R23" i="31"/>
  <c r="S23" i="31"/>
  <c r="T23" i="31"/>
  <c r="U23" i="31"/>
  <c r="V23" i="31"/>
  <c r="W23" i="31"/>
  <c r="X23" i="31"/>
  <c r="Y23" i="31"/>
  <c r="H24" i="31"/>
  <c r="I24" i="31"/>
  <c r="J24" i="31"/>
  <c r="K24" i="31"/>
  <c r="L24" i="31"/>
  <c r="M24" i="31"/>
  <c r="N24" i="31"/>
  <c r="O24" i="31"/>
  <c r="P24" i="31"/>
  <c r="Q24" i="31"/>
  <c r="U24" i="31"/>
  <c r="V24" i="31"/>
  <c r="Z24" i="31"/>
  <c r="AA24" i="31"/>
  <c r="AB24" i="31"/>
  <c r="AC24" i="31"/>
  <c r="AD24" i="31"/>
  <c r="AE24" i="31"/>
  <c r="F27" i="31"/>
  <c r="G27" i="31"/>
  <c r="R27" i="31"/>
  <c r="S27" i="31"/>
  <c r="T27" i="31"/>
  <c r="T29" i="31" s="1"/>
  <c r="U27" i="31"/>
  <c r="V27" i="31"/>
  <c r="W27" i="31"/>
  <c r="X27" i="31"/>
  <c r="Y27" i="31"/>
  <c r="F28" i="31"/>
  <c r="F29" i="31" s="1"/>
  <c r="G28" i="31"/>
  <c r="G29" i="31" s="1"/>
  <c r="R28" i="31"/>
  <c r="S28" i="31"/>
  <c r="T28" i="31"/>
  <c r="U28" i="31"/>
  <c r="V28" i="31"/>
  <c r="D28" i="31" s="1"/>
  <c r="F28" i="43" s="1"/>
  <c r="H28" i="43" s="1"/>
  <c r="W28" i="31"/>
  <c r="E28" i="31" s="1"/>
  <c r="G28" i="43" s="1"/>
  <c r="I28" i="43" s="1"/>
  <c r="X28" i="31"/>
  <c r="X29" i="31" s="1"/>
  <c r="Y28" i="31"/>
  <c r="Y29" i="31" s="1"/>
  <c r="H29" i="31"/>
  <c r="I29" i="31"/>
  <c r="J29" i="31"/>
  <c r="K29" i="31"/>
  <c r="L29" i="31"/>
  <c r="M29" i="31"/>
  <c r="N29" i="31"/>
  <c r="O29" i="31"/>
  <c r="P29" i="31"/>
  <c r="Q29" i="31"/>
  <c r="U29" i="31"/>
  <c r="Z29" i="31"/>
  <c r="AA29" i="31"/>
  <c r="AA82" i="31" s="1"/>
  <c r="AB29" i="31"/>
  <c r="AC29" i="31"/>
  <c r="AD29" i="31"/>
  <c r="AE29" i="31"/>
  <c r="F32" i="31"/>
  <c r="G32" i="31"/>
  <c r="R32" i="31"/>
  <c r="R36" i="31" s="1"/>
  <c r="S32" i="31"/>
  <c r="T32" i="31"/>
  <c r="U32" i="31"/>
  <c r="V32" i="31"/>
  <c r="W32" i="31"/>
  <c r="X32" i="31"/>
  <c r="Y32" i="31"/>
  <c r="Y36" i="31" s="1"/>
  <c r="D33" i="31"/>
  <c r="F33" i="43" s="1"/>
  <c r="F33" i="31"/>
  <c r="G33" i="31"/>
  <c r="R33" i="31"/>
  <c r="S33" i="31"/>
  <c r="T33" i="31"/>
  <c r="U33" i="31"/>
  <c r="V33" i="31"/>
  <c r="W33" i="31"/>
  <c r="X33" i="31"/>
  <c r="Y33" i="31"/>
  <c r="F34" i="31"/>
  <c r="G34" i="31"/>
  <c r="R34" i="31"/>
  <c r="S34" i="31"/>
  <c r="T34" i="31"/>
  <c r="U34" i="31"/>
  <c r="V34" i="31"/>
  <c r="W34" i="31"/>
  <c r="X34" i="31"/>
  <c r="Y34" i="31"/>
  <c r="D35" i="31"/>
  <c r="F35" i="31"/>
  <c r="G35" i="31"/>
  <c r="R35" i="31"/>
  <c r="S35" i="31"/>
  <c r="T35" i="31"/>
  <c r="U35" i="31"/>
  <c r="E35" i="31" s="1"/>
  <c r="V35" i="31"/>
  <c r="W35" i="31"/>
  <c r="X35" i="31"/>
  <c r="Y35" i="31"/>
  <c r="F36" i="31"/>
  <c r="G36" i="31"/>
  <c r="H36" i="31"/>
  <c r="I36" i="31"/>
  <c r="J36" i="31"/>
  <c r="K36" i="31"/>
  <c r="L36" i="31"/>
  <c r="M36" i="31"/>
  <c r="N36" i="31"/>
  <c r="O36" i="31"/>
  <c r="O82" i="31" s="1"/>
  <c r="P36" i="31"/>
  <c r="Q36" i="31"/>
  <c r="W36" i="31"/>
  <c r="X36" i="31"/>
  <c r="Z36" i="31"/>
  <c r="AA36" i="31"/>
  <c r="AB36" i="31"/>
  <c r="AC36" i="31"/>
  <c r="AD36" i="31"/>
  <c r="AE36" i="31"/>
  <c r="F39" i="31"/>
  <c r="G39" i="31"/>
  <c r="R39" i="31"/>
  <c r="S39" i="31"/>
  <c r="T39" i="31"/>
  <c r="U39" i="31"/>
  <c r="E39" i="31" s="1"/>
  <c r="G39" i="43" s="1"/>
  <c r="V39" i="31"/>
  <c r="V43" i="31" s="1"/>
  <c r="W39" i="31"/>
  <c r="X39" i="31"/>
  <c r="Y39" i="31"/>
  <c r="F40" i="31"/>
  <c r="G40" i="31"/>
  <c r="R40" i="31"/>
  <c r="S40" i="31"/>
  <c r="S42" i="31" s="1"/>
  <c r="S43" i="31" s="1"/>
  <c r="T40" i="31"/>
  <c r="U40" i="31"/>
  <c r="V40" i="31"/>
  <c r="W40" i="31"/>
  <c r="W42" i="31" s="1"/>
  <c r="W43" i="31" s="1"/>
  <c r="X40" i="31"/>
  <c r="Y40" i="31"/>
  <c r="Y42" i="31" s="1"/>
  <c r="Y43" i="31" s="1"/>
  <c r="F41" i="31"/>
  <c r="F42" i="31" s="1"/>
  <c r="F43" i="31" s="1"/>
  <c r="G41" i="31"/>
  <c r="R41" i="31"/>
  <c r="S41" i="31"/>
  <c r="T41" i="31"/>
  <c r="U41" i="31"/>
  <c r="U42" i="31" s="1"/>
  <c r="U43" i="31" s="1"/>
  <c r="V41" i="31"/>
  <c r="V42" i="31" s="1"/>
  <c r="W41" i="31"/>
  <c r="X41" i="31"/>
  <c r="Y41" i="31"/>
  <c r="G42" i="31"/>
  <c r="G43" i="31" s="1"/>
  <c r="H42" i="31"/>
  <c r="H43" i="31" s="1"/>
  <c r="I42" i="31"/>
  <c r="I43" i="31" s="1"/>
  <c r="J42" i="31"/>
  <c r="J43" i="31" s="1"/>
  <c r="K42" i="31"/>
  <c r="L42" i="31"/>
  <c r="L43" i="31" s="1"/>
  <c r="M42" i="31"/>
  <c r="N42" i="31"/>
  <c r="O42" i="31"/>
  <c r="O43" i="31" s="1"/>
  <c r="P42" i="31"/>
  <c r="Q42" i="31"/>
  <c r="Q43" i="31" s="1"/>
  <c r="T42" i="31"/>
  <c r="T43" i="31" s="1"/>
  <c r="X42" i="31"/>
  <c r="Z42" i="31"/>
  <c r="Z43" i="31" s="1"/>
  <c r="AA42" i="31"/>
  <c r="AB42" i="31"/>
  <c r="AB43" i="31" s="1"/>
  <c r="AC42" i="31"/>
  <c r="AD42" i="31"/>
  <c r="AD43" i="31" s="1"/>
  <c r="AE42" i="31"/>
  <c r="AE43" i="31" s="1"/>
  <c r="K43" i="31"/>
  <c r="M43" i="31"/>
  <c r="N43" i="31"/>
  <c r="P43" i="31"/>
  <c r="X43" i="31"/>
  <c r="AA43" i="31"/>
  <c r="AC43" i="31"/>
  <c r="D45" i="31"/>
  <c r="F45" i="31"/>
  <c r="G45" i="31"/>
  <c r="R45" i="31"/>
  <c r="S45" i="31"/>
  <c r="T45" i="31"/>
  <c r="U45" i="31"/>
  <c r="V45" i="31"/>
  <c r="W45" i="31"/>
  <c r="E45" i="31" s="1"/>
  <c r="G45" i="43" s="1"/>
  <c r="X45" i="31"/>
  <c r="Y45" i="31"/>
  <c r="F47" i="31"/>
  <c r="G47" i="31"/>
  <c r="R47" i="31"/>
  <c r="S47" i="31"/>
  <c r="E47" i="31" s="1"/>
  <c r="T47" i="31"/>
  <c r="U47" i="31"/>
  <c r="V47" i="31"/>
  <c r="W47" i="31"/>
  <c r="X47" i="31"/>
  <c r="Y47" i="31"/>
  <c r="F49" i="31"/>
  <c r="G49" i="31"/>
  <c r="R49" i="31"/>
  <c r="S49" i="31"/>
  <c r="T49" i="31"/>
  <c r="U49" i="31"/>
  <c r="V49" i="31"/>
  <c r="D49" i="31" s="1"/>
  <c r="F49" i="43" s="1"/>
  <c r="H49" i="43" s="1"/>
  <c r="W49" i="31"/>
  <c r="E49" i="31" s="1"/>
  <c r="G49" i="43" s="1"/>
  <c r="X49" i="31"/>
  <c r="Y49" i="31"/>
  <c r="F51" i="31"/>
  <c r="G51" i="31"/>
  <c r="R51" i="31"/>
  <c r="S51" i="31"/>
  <c r="E51" i="31" s="1"/>
  <c r="G51" i="43" s="1"/>
  <c r="I51" i="43" s="1"/>
  <c r="T51" i="31"/>
  <c r="U51" i="31"/>
  <c r="V51" i="31"/>
  <c r="W51" i="31"/>
  <c r="X51" i="31"/>
  <c r="Y51" i="31"/>
  <c r="F54" i="31"/>
  <c r="G54" i="31"/>
  <c r="R54" i="31"/>
  <c r="R56" i="31" s="1"/>
  <c r="S54" i="31"/>
  <c r="T54" i="31"/>
  <c r="T56" i="31" s="1"/>
  <c r="U54" i="31"/>
  <c r="V54" i="31"/>
  <c r="W54" i="31"/>
  <c r="E54" i="31" s="1"/>
  <c r="X54" i="31"/>
  <c r="X56" i="31" s="1"/>
  <c r="Y54" i="31"/>
  <c r="F55" i="31"/>
  <c r="G55" i="31"/>
  <c r="R55" i="31"/>
  <c r="D55" i="31" s="1"/>
  <c r="S55" i="31"/>
  <c r="E55" i="31" s="1"/>
  <c r="T55" i="31"/>
  <c r="U55" i="31"/>
  <c r="V55" i="31"/>
  <c r="W55" i="31"/>
  <c r="X55" i="31"/>
  <c r="Y55" i="31"/>
  <c r="G56" i="31"/>
  <c r="H56" i="31"/>
  <c r="I56" i="31"/>
  <c r="J56" i="31"/>
  <c r="K56" i="31"/>
  <c r="L56" i="31"/>
  <c r="M56" i="31"/>
  <c r="N56" i="31"/>
  <c r="O56" i="31"/>
  <c r="P56" i="31"/>
  <c r="Q56" i="31"/>
  <c r="U56" i="31"/>
  <c r="V56" i="31"/>
  <c r="W56" i="31"/>
  <c r="Y56" i="31"/>
  <c r="Z56" i="31"/>
  <c r="AA56" i="31"/>
  <c r="AB56" i="31"/>
  <c r="AC56" i="31"/>
  <c r="AD56" i="31"/>
  <c r="AE56" i="31"/>
  <c r="AE82" i="31" s="1"/>
  <c r="F59" i="31"/>
  <c r="G59" i="31"/>
  <c r="R59" i="31"/>
  <c r="S59" i="31"/>
  <c r="E59" i="31" s="1"/>
  <c r="T59" i="31"/>
  <c r="U59" i="31"/>
  <c r="U61" i="31" s="1"/>
  <c r="V59" i="31"/>
  <c r="W59" i="31"/>
  <c r="X59" i="31"/>
  <c r="Y59" i="31"/>
  <c r="F60" i="31"/>
  <c r="G60" i="31"/>
  <c r="R60" i="31"/>
  <c r="S60" i="31"/>
  <c r="T60" i="31"/>
  <c r="U60" i="31"/>
  <c r="V60" i="31"/>
  <c r="W60" i="31"/>
  <c r="X60" i="31"/>
  <c r="X61" i="31" s="1"/>
  <c r="Y60" i="31"/>
  <c r="Y61" i="31" s="1"/>
  <c r="H61" i="31"/>
  <c r="I61" i="31"/>
  <c r="J61" i="31"/>
  <c r="K61" i="31"/>
  <c r="L61" i="31"/>
  <c r="M61" i="31"/>
  <c r="N61" i="31"/>
  <c r="O61" i="31"/>
  <c r="P61" i="31"/>
  <c r="Q61" i="31"/>
  <c r="R61" i="31"/>
  <c r="S61" i="31"/>
  <c r="V61" i="31"/>
  <c r="Z61" i="31"/>
  <c r="AA61" i="31"/>
  <c r="AB61" i="31"/>
  <c r="AC61" i="31"/>
  <c r="AD61" i="31"/>
  <c r="AE61" i="31"/>
  <c r="F64" i="31"/>
  <c r="G64" i="31"/>
  <c r="R64" i="31"/>
  <c r="S64" i="31"/>
  <c r="S66" i="31" s="1"/>
  <c r="T64" i="31"/>
  <c r="U64" i="31"/>
  <c r="V64" i="31"/>
  <c r="W64" i="31"/>
  <c r="W66" i="31" s="1"/>
  <c r="X64" i="31"/>
  <c r="Y64" i="31"/>
  <c r="F65" i="31"/>
  <c r="F66" i="31" s="1"/>
  <c r="G65" i="31"/>
  <c r="R65" i="31"/>
  <c r="S65" i="31"/>
  <c r="T65" i="31"/>
  <c r="U65" i="31"/>
  <c r="U66" i="31" s="1"/>
  <c r="V65" i="31"/>
  <c r="V66" i="31" s="1"/>
  <c r="W65" i="31"/>
  <c r="E65" i="31" s="1"/>
  <c r="G65" i="43" s="1"/>
  <c r="I65" i="43" s="1"/>
  <c r="X65" i="31"/>
  <c r="Y65" i="31"/>
  <c r="G66" i="31"/>
  <c r="H66" i="31"/>
  <c r="I66" i="31"/>
  <c r="J66" i="31"/>
  <c r="K66" i="31"/>
  <c r="L66" i="31"/>
  <c r="M66" i="31"/>
  <c r="N66" i="31"/>
  <c r="O66" i="31"/>
  <c r="P66" i="31"/>
  <c r="Q66" i="31"/>
  <c r="T66" i="31"/>
  <c r="X66" i="31"/>
  <c r="Y66" i="31"/>
  <c r="Z66" i="31"/>
  <c r="AA66" i="31"/>
  <c r="AB66" i="31"/>
  <c r="AC66" i="31"/>
  <c r="AD66" i="31"/>
  <c r="AE66" i="31"/>
  <c r="F70" i="31"/>
  <c r="G70" i="31"/>
  <c r="R70" i="31"/>
  <c r="R72" i="31" s="1"/>
  <c r="S70" i="31"/>
  <c r="T70" i="31"/>
  <c r="U70" i="31"/>
  <c r="V70" i="31"/>
  <c r="D70" i="31" s="1"/>
  <c r="F70" i="43" s="1"/>
  <c r="W70" i="31"/>
  <c r="W72" i="31" s="1"/>
  <c r="X70" i="31"/>
  <c r="Y70" i="31"/>
  <c r="F71" i="31"/>
  <c r="G71" i="31"/>
  <c r="G72" i="31" s="1"/>
  <c r="R71" i="31"/>
  <c r="S71" i="31"/>
  <c r="T71" i="31"/>
  <c r="U71" i="31"/>
  <c r="V71" i="31"/>
  <c r="W71" i="31"/>
  <c r="X71" i="31"/>
  <c r="Y71" i="31"/>
  <c r="F72" i="31"/>
  <c r="H72" i="31"/>
  <c r="I72" i="31"/>
  <c r="J72" i="31"/>
  <c r="K72" i="31"/>
  <c r="L72" i="31"/>
  <c r="M72" i="31"/>
  <c r="N72" i="31"/>
  <c r="O72" i="31"/>
  <c r="P72" i="31"/>
  <c r="Q72" i="31"/>
  <c r="U72" i="31"/>
  <c r="V72" i="31"/>
  <c r="X72" i="31"/>
  <c r="Y72" i="31"/>
  <c r="Z72" i="31"/>
  <c r="AA72" i="31"/>
  <c r="AB72" i="31"/>
  <c r="AC72" i="31"/>
  <c r="AD72" i="31"/>
  <c r="AE72" i="31"/>
  <c r="F73" i="31"/>
  <c r="G73" i="31"/>
  <c r="R73" i="31"/>
  <c r="S73" i="31"/>
  <c r="T73" i="31"/>
  <c r="U73" i="31"/>
  <c r="V73" i="31"/>
  <c r="D73" i="31" s="1"/>
  <c r="F73" i="43" s="1"/>
  <c r="W73" i="31"/>
  <c r="E73" i="31" s="1"/>
  <c r="G73" i="43" s="1"/>
  <c r="X73" i="31"/>
  <c r="Y73" i="31"/>
  <c r="F74" i="31"/>
  <c r="R74" i="31"/>
  <c r="S74" i="31"/>
  <c r="T74" i="31"/>
  <c r="U74" i="31"/>
  <c r="V74" i="31"/>
  <c r="W74" i="31"/>
  <c r="X74" i="31"/>
  <c r="F75" i="31"/>
  <c r="G75" i="31"/>
  <c r="R75" i="31"/>
  <c r="S75" i="31"/>
  <c r="T75" i="31"/>
  <c r="U75" i="31"/>
  <c r="V75" i="31"/>
  <c r="W75" i="31"/>
  <c r="E75" i="31" s="1"/>
  <c r="G75" i="43" s="1"/>
  <c r="I75" i="43" s="1"/>
  <c r="X75" i="31"/>
  <c r="Y75" i="31"/>
  <c r="F76" i="31"/>
  <c r="G76" i="31"/>
  <c r="R76" i="31"/>
  <c r="S76" i="31"/>
  <c r="T76" i="31"/>
  <c r="D76" i="31" s="1"/>
  <c r="F76" i="43" s="1"/>
  <c r="U76" i="31"/>
  <c r="V76" i="31"/>
  <c r="W76" i="31"/>
  <c r="X76" i="31"/>
  <c r="Y76" i="31"/>
  <c r="F77" i="31"/>
  <c r="G77" i="31"/>
  <c r="R77" i="31"/>
  <c r="S77" i="31"/>
  <c r="T77" i="31"/>
  <c r="U77" i="31"/>
  <c r="V77" i="31"/>
  <c r="W77" i="31"/>
  <c r="X77" i="31"/>
  <c r="Y77" i="31"/>
  <c r="F78" i="31"/>
  <c r="G78" i="31"/>
  <c r="R78" i="31"/>
  <c r="S78" i="31"/>
  <c r="T78" i="31"/>
  <c r="D78" i="31" s="1"/>
  <c r="F78" i="43" s="1"/>
  <c r="H78" i="43" s="1"/>
  <c r="U78" i="31"/>
  <c r="E78" i="31" s="1"/>
  <c r="G78" i="43" s="1"/>
  <c r="V78" i="31"/>
  <c r="W78" i="31"/>
  <c r="X78" i="31"/>
  <c r="Y78" i="31"/>
  <c r="F79" i="31"/>
  <c r="G79" i="31"/>
  <c r="R79" i="31"/>
  <c r="S79" i="31"/>
  <c r="T79" i="31"/>
  <c r="U79" i="31"/>
  <c r="V79" i="31"/>
  <c r="W79" i="31"/>
  <c r="X79" i="31"/>
  <c r="Y79" i="31"/>
  <c r="F80" i="31"/>
  <c r="G80" i="31"/>
  <c r="R80" i="31"/>
  <c r="S80" i="31"/>
  <c r="T80" i="31"/>
  <c r="U80" i="31"/>
  <c r="E80" i="31" s="1"/>
  <c r="G80" i="43" s="1"/>
  <c r="V80" i="31"/>
  <c r="D80" i="31" s="1"/>
  <c r="F80" i="43" s="1"/>
  <c r="W80" i="31"/>
  <c r="X80" i="31"/>
  <c r="Y80" i="31"/>
  <c r="F81" i="31"/>
  <c r="G81" i="31"/>
  <c r="R81" i="31"/>
  <c r="S81" i="31"/>
  <c r="E81" i="31" s="1"/>
  <c r="G81" i="43" s="1"/>
  <c r="T81" i="31"/>
  <c r="U81" i="31"/>
  <c r="V81" i="31"/>
  <c r="W81" i="31"/>
  <c r="X81" i="31"/>
  <c r="Y81" i="31"/>
  <c r="E86" i="31"/>
  <c r="F86" i="31"/>
  <c r="G86" i="31"/>
  <c r="D87" i="31"/>
  <c r="E87" i="31"/>
  <c r="F87" i="31"/>
  <c r="G87" i="31"/>
  <c r="F88" i="31"/>
  <c r="D88" i="31" s="1"/>
  <c r="G88" i="31"/>
  <c r="E88" i="31" s="1"/>
  <c r="G88" i="43" s="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5" i="43"/>
  <c r="D11" i="43"/>
  <c r="D12" i="43"/>
  <c r="E12" i="43"/>
  <c r="E13" i="43"/>
  <c r="G13" i="43"/>
  <c r="I13" i="43" s="1"/>
  <c r="D15" i="43"/>
  <c r="F15" i="43"/>
  <c r="G19" i="43"/>
  <c r="D20" i="43"/>
  <c r="E20" i="43"/>
  <c r="F20" i="43"/>
  <c r="H20" i="43"/>
  <c r="I20" i="43"/>
  <c r="E21" i="43"/>
  <c r="D22" i="43"/>
  <c r="D23" i="43"/>
  <c r="D27" i="43"/>
  <c r="D29" i="43" s="1"/>
  <c r="E27" i="43"/>
  <c r="E29" i="43" s="1"/>
  <c r="D28" i="43"/>
  <c r="E28" i="43"/>
  <c r="D33" i="43"/>
  <c r="D35" i="43"/>
  <c r="E35" i="43"/>
  <c r="F35" i="43"/>
  <c r="G35" i="43"/>
  <c r="I35" i="43" s="1"/>
  <c r="H35" i="43"/>
  <c r="E39" i="43"/>
  <c r="D45" i="43"/>
  <c r="F45" i="43"/>
  <c r="H45" i="43" s="1"/>
  <c r="D47" i="43"/>
  <c r="G47" i="43"/>
  <c r="D49" i="43"/>
  <c r="D51" i="43"/>
  <c r="D55" i="43"/>
  <c r="E55" i="43"/>
  <c r="F55" i="43"/>
  <c r="G55" i="43"/>
  <c r="I55" i="43" s="1"/>
  <c r="E59" i="43"/>
  <c r="D64" i="43"/>
  <c r="D65" i="43"/>
  <c r="D66" i="43" s="1"/>
  <c r="E65" i="43"/>
  <c r="D70" i="43"/>
  <c r="H70" i="43"/>
  <c r="E71" i="43"/>
  <c r="E73" i="43"/>
  <c r="D75" i="43"/>
  <c r="D76" i="43"/>
  <c r="E76" i="43"/>
  <c r="D77" i="43"/>
  <c r="E77" i="43"/>
  <c r="D78" i="43"/>
  <c r="D80" i="43"/>
  <c r="E80" i="43"/>
  <c r="E86" i="43"/>
  <c r="D87" i="43"/>
  <c r="F87" i="43"/>
  <c r="H87" i="43" s="1"/>
  <c r="G87" i="43"/>
  <c r="D88" i="43"/>
  <c r="E88" i="43"/>
  <c r="F88" i="43"/>
  <c r="A5" i="6"/>
  <c r="D11" i="6"/>
  <c r="E11" i="6"/>
  <c r="I11" i="6"/>
  <c r="AA11" i="6"/>
  <c r="G11" i="29" s="1"/>
  <c r="D12" i="6"/>
  <c r="E12" i="6"/>
  <c r="D13" i="6"/>
  <c r="D16" i="6" s="1"/>
  <c r="E13" i="6"/>
  <c r="D14" i="6"/>
  <c r="E14" i="6"/>
  <c r="D15" i="6"/>
  <c r="I15" i="6"/>
  <c r="AA15" i="6"/>
  <c r="F16" i="6"/>
  <c r="G16" i="6"/>
  <c r="H16" i="6"/>
  <c r="I16" i="6"/>
  <c r="J16" i="6"/>
  <c r="K16" i="6"/>
  <c r="L16" i="6"/>
  <c r="L82" i="6" s="1"/>
  <c r="M16" i="6"/>
  <c r="N16" i="6"/>
  <c r="O16" i="6"/>
  <c r="P16" i="6"/>
  <c r="Q16" i="6"/>
  <c r="R16" i="6"/>
  <c r="S16" i="6"/>
  <c r="T16" i="6"/>
  <c r="T82" i="6" s="1"/>
  <c r="U16" i="6"/>
  <c r="V16" i="6"/>
  <c r="W16" i="6"/>
  <c r="X16" i="6"/>
  <c r="Y16" i="6"/>
  <c r="Z16" i="6"/>
  <c r="AA16" i="6"/>
  <c r="D19" i="6"/>
  <c r="E19" i="6"/>
  <c r="G19" i="6"/>
  <c r="G19" i="20" s="1"/>
  <c r="I19" i="6"/>
  <c r="D20" i="6"/>
  <c r="E20" i="6"/>
  <c r="D21" i="6"/>
  <c r="E21" i="6"/>
  <c r="D22" i="6"/>
  <c r="E22" i="6"/>
  <c r="D23" i="6"/>
  <c r="E23" i="6"/>
  <c r="F24" i="6"/>
  <c r="G24" i="6"/>
  <c r="H24" i="6"/>
  <c r="H82" i="6" s="1"/>
  <c r="I24" i="6"/>
  <c r="J24" i="6"/>
  <c r="K24" i="6"/>
  <c r="L24" i="6"/>
  <c r="M24" i="6"/>
  <c r="N24" i="6"/>
  <c r="O24" i="6"/>
  <c r="P24" i="6"/>
  <c r="P82" i="6" s="1"/>
  <c r="Q24" i="6"/>
  <c r="R24" i="6"/>
  <c r="S24" i="6"/>
  <c r="T24" i="6"/>
  <c r="U24" i="6"/>
  <c r="V24" i="6"/>
  <c r="W24" i="6"/>
  <c r="X24" i="6"/>
  <c r="X82" i="6" s="1"/>
  <c r="Y24" i="6"/>
  <c r="Z24" i="6"/>
  <c r="AA24" i="6"/>
  <c r="D27" i="6"/>
  <c r="E27" i="6"/>
  <c r="D28" i="6"/>
  <c r="E28" i="6"/>
  <c r="E29" i="6" s="1"/>
  <c r="D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E36" i="6" s="1"/>
  <c r="D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D42" i="6" s="1"/>
  <c r="D43" i="6" s="1"/>
  <c r="E40" i="6"/>
  <c r="D41" i="6"/>
  <c r="E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E43" i="6"/>
  <c r="F43" i="6"/>
  <c r="F82" i="6" s="1"/>
  <c r="G43" i="6"/>
  <c r="H43" i="6"/>
  <c r="I43" i="6"/>
  <c r="J43" i="6"/>
  <c r="K43" i="6"/>
  <c r="L43" i="6"/>
  <c r="M43" i="6"/>
  <c r="N43" i="6"/>
  <c r="N82" i="6" s="1"/>
  <c r="O43" i="6"/>
  <c r="P43" i="6"/>
  <c r="Q43" i="6"/>
  <c r="R43" i="6"/>
  <c r="S43" i="6"/>
  <c r="T43" i="6"/>
  <c r="U43" i="6"/>
  <c r="V43" i="6"/>
  <c r="V82" i="6" s="1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G54" i="6"/>
  <c r="I54" i="6"/>
  <c r="O54" i="6"/>
  <c r="AA54" i="6"/>
  <c r="G54" i="29" s="1"/>
  <c r="D55" i="6"/>
  <c r="D56" i="6" s="1"/>
  <c r="G55" i="6"/>
  <c r="G55" i="20" s="1"/>
  <c r="E55" i="20" s="1"/>
  <c r="G55" i="32" s="1"/>
  <c r="I55" i="32" s="1"/>
  <c r="I55" i="6"/>
  <c r="O55" i="6"/>
  <c r="O56" i="6" s="1"/>
  <c r="AA55" i="6"/>
  <c r="F56" i="6"/>
  <c r="H56" i="6"/>
  <c r="J56" i="6"/>
  <c r="K56" i="6"/>
  <c r="L56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D59" i="6"/>
  <c r="D61" i="6" s="1"/>
  <c r="E59" i="6"/>
  <c r="D60" i="6"/>
  <c r="E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E66" i="6" s="1"/>
  <c r="D65" i="6"/>
  <c r="D66" i="6" s="1"/>
  <c r="E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D72" i="6" s="1"/>
  <c r="E70" i="6"/>
  <c r="D71" i="6"/>
  <c r="E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G74" i="20" s="1"/>
  <c r="E74" i="20" s="1"/>
  <c r="G74" i="32" s="1"/>
  <c r="I74" i="6"/>
  <c r="U74" i="6"/>
  <c r="W74" i="6"/>
  <c r="Y74" i="6"/>
  <c r="G74" i="31" s="1"/>
  <c r="E74" i="31" s="1"/>
  <c r="G74" i="43" s="1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G81" i="29" s="1"/>
  <c r="E81" i="29" s="1"/>
  <c r="G81" i="41" s="1"/>
  <c r="I81" i="41" s="1"/>
  <c r="J82" i="6"/>
  <c r="M82" i="6"/>
  <c r="R82" i="6"/>
  <c r="U82" i="6"/>
  <c r="Z82" i="6"/>
  <c r="A5" i="18"/>
  <c r="G11" i="18"/>
  <c r="H11" i="18"/>
  <c r="L11" i="18" s="1"/>
  <c r="I11" i="18"/>
  <c r="M11" i="18"/>
  <c r="H12" i="18"/>
  <c r="L12" i="18" s="1"/>
  <c r="D12" i="42" s="1"/>
  <c r="I12" i="18"/>
  <c r="F13" i="18"/>
  <c r="G13" i="18"/>
  <c r="H13" i="18"/>
  <c r="I13" i="18"/>
  <c r="L13" i="18"/>
  <c r="D13" i="42" s="1"/>
  <c r="M13" i="18"/>
  <c r="E13" i="42" s="1"/>
  <c r="F14" i="18"/>
  <c r="H14" i="18"/>
  <c r="L14" i="18" s="1"/>
  <c r="D14" i="42" s="1"/>
  <c r="I14" i="18"/>
  <c r="G14" i="18" s="1"/>
  <c r="G15" i="18"/>
  <c r="H15" i="18"/>
  <c r="I15" i="18"/>
  <c r="M15" i="18"/>
  <c r="D16" i="18"/>
  <c r="E16" i="18"/>
  <c r="J16" i="18"/>
  <c r="K16" i="18"/>
  <c r="H18" i="18"/>
  <c r="I18" i="18"/>
  <c r="F19" i="18"/>
  <c r="H19" i="18"/>
  <c r="L19" i="18" s="1"/>
  <c r="D19" i="42" s="1"/>
  <c r="I19" i="18"/>
  <c r="G19" i="18" s="1"/>
  <c r="F20" i="18"/>
  <c r="G20" i="18"/>
  <c r="H20" i="18"/>
  <c r="I20" i="18"/>
  <c r="M20" i="18"/>
  <c r="H21" i="18"/>
  <c r="I21" i="18"/>
  <c r="F22" i="18"/>
  <c r="G22" i="18"/>
  <c r="H22" i="18"/>
  <c r="I22" i="18"/>
  <c r="L22" i="18"/>
  <c r="D22" i="42" s="1"/>
  <c r="M22" i="18"/>
  <c r="E22" i="42" s="1"/>
  <c r="F23" i="18"/>
  <c r="H23" i="18"/>
  <c r="L23" i="18" s="1"/>
  <c r="D23" i="42" s="1"/>
  <c r="I23" i="18"/>
  <c r="G23" i="18" s="1"/>
  <c r="D24" i="18"/>
  <c r="E24" i="18"/>
  <c r="J24" i="18"/>
  <c r="K24" i="18"/>
  <c r="F27" i="18"/>
  <c r="H27" i="18"/>
  <c r="L27" i="18" s="1"/>
  <c r="I27" i="18"/>
  <c r="G27" i="18" s="1"/>
  <c r="G28" i="18"/>
  <c r="H28" i="18"/>
  <c r="I28" i="18"/>
  <c r="M28" i="18"/>
  <c r="D29" i="18"/>
  <c r="E29" i="18"/>
  <c r="G29" i="18"/>
  <c r="J29" i="18"/>
  <c r="K29" i="18"/>
  <c r="K82" i="18" s="1"/>
  <c r="G32" i="18"/>
  <c r="H32" i="18"/>
  <c r="I32" i="18"/>
  <c r="M32" i="18"/>
  <c r="H33" i="18"/>
  <c r="I33" i="18"/>
  <c r="F34" i="18"/>
  <c r="G34" i="18"/>
  <c r="H34" i="18"/>
  <c r="I34" i="18"/>
  <c r="L34" i="18"/>
  <c r="D34" i="42" s="1"/>
  <c r="M34" i="18"/>
  <c r="E34" i="42" s="1"/>
  <c r="F35" i="18"/>
  <c r="H35" i="18"/>
  <c r="L35" i="18" s="1"/>
  <c r="D35" i="42" s="1"/>
  <c r="I35" i="18"/>
  <c r="G35" i="18" s="1"/>
  <c r="D36" i="18"/>
  <c r="E36" i="18"/>
  <c r="J36" i="18"/>
  <c r="K36" i="18"/>
  <c r="L37" i="18"/>
  <c r="M37" i="18"/>
  <c r="H38" i="18"/>
  <c r="I38" i="18"/>
  <c r="H39" i="18"/>
  <c r="F39" i="18" s="1"/>
  <c r="I39" i="18"/>
  <c r="L39" i="18"/>
  <c r="D39" i="42" s="1"/>
  <c r="F40" i="18"/>
  <c r="G40" i="18"/>
  <c r="G42" i="18" s="1"/>
  <c r="H40" i="18"/>
  <c r="I40" i="18"/>
  <c r="L40" i="18"/>
  <c r="M40" i="18"/>
  <c r="F41" i="18"/>
  <c r="F42" i="18" s="1"/>
  <c r="F43" i="18" s="1"/>
  <c r="H41" i="18"/>
  <c r="L41" i="18" s="1"/>
  <c r="I41" i="18"/>
  <c r="G41" i="18" s="1"/>
  <c r="D42" i="18"/>
  <c r="D43" i="18" s="1"/>
  <c r="E42" i="18"/>
  <c r="E43" i="18" s="1"/>
  <c r="H42" i="18"/>
  <c r="I42" i="18"/>
  <c r="J42" i="18"/>
  <c r="K42" i="18"/>
  <c r="J43" i="18"/>
  <c r="K43" i="18"/>
  <c r="F45" i="18"/>
  <c r="G45" i="18"/>
  <c r="H45" i="18"/>
  <c r="I45" i="18"/>
  <c r="L45" i="18"/>
  <c r="M45" i="18"/>
  <c r="F47" i="18"/>
  <c r="H47" i="18"/>
  <c r="L47" i="18" s="1"/>
  <c r="D47" i="42" s="1"/>
  <c r="I47" i="18"/>
  <c r="G47" i="18" s="1"/>
  <c r="F49" i="18"/>
  <c r="G49" i="18"/>
  <c r="H49" i="18"/>
  <c r="L49" i="18" s="1"/>
  <c r="D49" i="42" s="1"/>
  <c r="I49" i="18"/>
  <c r="M49" i="18"/>
  <c r="H51" i="18"/>
  <c r="F51" i="18" s="1"/>
  <c r="I51" i="18"/>
  <c r="L51" i="18"/>
  <c r="F54" i="18"/>
  <c r="G54" i="18"/>
  <c r="H54" i="18"/>
  <c r="I54" i="18"/>
  <c r="L54" i="18"/>
  <c r="L56" i="18" s="1"/>
  <c r="M54" i="18"/>
  <c r="F55" i="18"/>
  <c r="F56" i="18" s="1"/>
  <c r="H55" i="18"/>
  <c r="L55" i="18" s="1"/>
  <c r="D55" i="42" s="1"/>
  <c r="I55" i="18"/>
  <c r="G55" i="18" s="1"/>
  <c r="D56" i="18"/>
  <c r="E56" i="18"/>
  <c r="H56" i="18"/>
  <c r="I56" i="18"/>
  <c r="J56" i="18"/>
  <c r="K56" i="18"/>
  <c r="F59" i="18"/>
  <c r="H59" i="18"/>
  <c r="L59" i="18" s="1"/>
  <c r="I59" i="18"/>
  <c r="G59" i="18" s="1"/>
  <c r="G60" i="18"/>
  <c r="H60" i="18"/>
  <c r="I60" i="18"/>
  <c r="M60" i="18"/>
  <c r="D61" i="18"/>
  <c r="E61" i="18"/>
  <c r="H61" i="18"/>
  <c r="J61" i="18"/>
  <c r="K61" i="18"/>
  <c r="G64" i="18"/>
  <c r="H64" i="18"/>
  <c r="L64" i="18" s="1"/>
  <c r="I64" i="18"/>
  <c r="M64" i="18"/>
  <c r="H65" i="18"/>
  <c r="I65" i="18"/>
  <c r="L65" i="18"/>
  <c r="D65" i="42" s="1"/>
  <c r="D66" i="18"/>
  <c r="E66" i="18"/>
  <c r="J66" i="18"/>
  <c r="K66" i="18"/>
  <c r="L69" i="18"/>
  <c r="M69" i="18"/>
  <c r="G70" i="18"/>
  <c r="H70" i="18"/>
  <c r="L70" i="18" s="1"/>
  <c r="I70" i="18"/>
  <c r="M70" i="18"/>
  <c r="E70" i="42" s="1"/>
  <c r="H71" i="18"/>
  <c r="I71" i="18"/>
  <c r="L71" i="18"/>
  <c r="D71" i="42" s="1"/>
  <c r="D72" i="18"/>
  <c r="E72" i="18"/>
  <c r="J72" i="18"/>
  <c r="K72" i="18"/>
  <c r="H73" i="18"/>
  <c r="I73" i="18"/>
  <c r="F74" i="18"/>
  <c r="G74" i="18"/>
  <c r="H74" i="18"/>
  <c r="I74" i="18"/>
  <c r="L74" i="18"/>
  <c r="D74" i="42" s="1"/>
  <c r="M74" i="18"/>
  <c r="E74" i="42" s="1"/>
  <c r="F75" i="18"/>
  <c r="H75" i="18"/>
  <c r="L75" i="18" s="1"/>
  <c r="D75" i="42" s="1"/>
  <c r="I75" i="18"/>
  <c r="G75" i="18" s="1"/>
  <c r="F76" i="18"/>
  <c r="G76" i="18"/>
  <c r="H76" i="18"/>
  <c r="L76" i="18" s="1"/>
  <c r="I76" i="18"/>
  <c r="M76" i="18"/>
  <c r="H77" i="18"/>
  <c r="I77" i="18"/>
  <c r="F78" i="18"/>
  <c r="G78" i="18"/>
  <c r="H78" i="18"/>
  <c r="I78" i="18"/>
  <c r="L78" i="18"/>
  <c r="D78" i="42" s="1"/>
  <c r="M78" i="18"/>
  <c r="E78" i="42" s="1"/>
  <c r="F79" i="18"/>
  <c r="H79" i="18"/>
  <c r="L79" i="18" s="1"/>
  <c r="D79" i="42" s="1"/>
  <c r="I79" i="18"/>
  <c r="G79" i="18" s="1"/>
  <c r="F80" i="18"/>
  <c r="G80" i="18"/>
  <c r="H80" i="18"/>
  <c r="L80" i="18" s="1"/>
  <c r="I80" i="18"/>
  <c r="M80" i="18"/>
  <c r="H81" i="18"/>
  <c r="F81" i="18" s="1"/>
  <c r="I81" i="18"/>
  <c r="L81" i="18"/>
  <c r="J82" i="18"/>
  <c r="A5" i="30"/>
  <c r="Z8" i="30"/>
  <c r="AB8" i="30"/>
  <c r="AD8" i="30"/>
  <c r="D11" i="30"/>
  <c r="F11" i="30"/>
  <c r="G11" i="30"/>
  <c r="E11" i="30" s="1"/>
  <c r="F12" i="30"/>
  <c r="G12" i="30"/>
  <c r="D13" i="30"/>
  <c r="F13" i="30"/>
  <c r="G13" i="30"/>
  <c r="E13" i="30" s="1"/>
  <c r="F14" i="30"/>
  <c r="D14" i="30" s="1"/>
  <c r="F14" i="42" s="1"/>
  <c r="G14" i="30"/>
  <c r="E14" i="30" s="1"/>
  <c r="G14" i="42" s="1"/>
  <c r="D15" i="30"/>
  <c r="F15" i="42" s="1"/>
  <c r="F15" i="30"/>
  <c r="G15" i="30"/>
  <c r="E15" i="30" s="1"/>
  <c r="G15" i="42" s="1"/>
  <c r="I15" i="42" s="1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X82" i="30" s="1"/>
  <c r="V652" i="44" s="1"/>
  <c r="Y16" i="30"/>
  <c r="Z16" i="30"/>
  <c r="AA16" i="30"/>
  <c r="AB16" i="30"/>
  <c r="AC16" i="30"/>
  <c r="AD16" i="30"/>
  <c r="AE16" i="30"/>
  <c r="D19" i="30"/>
  <c r="F19" i="30"/>
  <c r="G19" i="30"/>
  <c r="E19" i="30" s="1"/>
  <c r="F20" i="30"/>
  <c r="D20" i="30" s="1"/>
  <c r="F20" i="42" s="1"/>
  <c r="G20" i="30"/>
  <c r="D21" i="30"/>
  <c r="F21" i="42" s="1"/>
  <c r="F21" i="30"/>
  <c r="G21" i="30"/>
  <c r="E21" i="30" s="1"/>
  <c r="G21" i="42" s="1"/>
  <c r="F22" i="30"/>
  <c r="D22" i="30" s="1"/>
  <c r="G22" i="30"/>
  <c r="E22" i="30" s="1"/>
  <c r="G22" i="42" s="1"/>
  <c r="D23" i="30"/>
  <c r="F23" i="42" s="1"/>
  <c r="H23" i="42" s="1"/>
  <c r="F23" i="30"/>
  <c r="G23" i="30"/>
  <c r="E23" i="30" s="1"/>
  <c r="G23" i="42" s="1"/>
  <c r="F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F27" i="42" s="1"/>
  <c r="F27" i="30"/>
  <c r="G27" i="30"/>
  <c r="E27" i="30" s="1"/>
  <c r="F28" i="30"/>
  <c r="G28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F32" i="30"/>
  <c r="G32" i="30"/>
  <c r="D33" i="30"/>
  <c r="F33" i="42" s="1"/>
  <c r="F33" i="30"/>
  <c r="G33" i="30"/>
  <c r="E33" i="30" s="1"/>
  <c r="G33" i="42" s="1"/>
  <c r="F34" i="30"/>
  <c r="D34" i="30" s="1"/>
  <c r="G34" i="30"/>
  <c r="E34" i="30" s="1"/>
  <c r="G34" i="42" s="1"/>
  <c r="D35" i="30"/>
  <c r="F35" i="42" s="1"/>
  <c r="F35" i="30"/>
  <c r="G35" i="30"/>
  <c r="E35" i="30" s="1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F39" i="42" s="1"/>
  <c r="F39" i="30"/>
  <c r="G39" i="30"/>
  <c r="E39" i="30" s="1"/>
  <c r="G39" i="42" s="1"/>
  <c r="F40" i="30"/>
  <c r="G40" i="30"/>
  <c r="E40" i="30" s="1"/>
  <c r="D41" i="30"/>
  <c r="F41" i="42" s="1"/>
  <c r="F41" i="30"/>
  <c r="G41" i="30"/>
  <c r="E41" i="30" s="1"/>
  <c r="G41" i="42" s="1"/>
  <c r="H42" i="30"/>
  <c r="H43" i="30" s="1"/>
  <c r="I42" i="30"/>
  <c r="I43" i="30" s="1"/>
  <c r="J42" i="30"/>
  <c r="K42" i="30"/>
  <c r="L42" i="30"/>
  <c r="M42" i="30"/>
  <c r="N42" i="30"/>
  <c r="N43" i="30" s="1"/>
  <c r="O42" i="30"/>
  <c r="O43" i="30" s="1"/>
  <c r="P42" i="30"/>
  <c r="P43" i="30" s="1"/>
  <c r="Q42" i="30"/>
  <c r="Q43" i="30" s="1"/>
  <c r="R42" i="30"/>
  <c r="S42" i="30"/>
  <c r="T42" i="30"/>
  <c r="U42" i="30"/>
  <c r="V42" i="30"/>
  <c r="V43" i="30" s="1"/>
  <c r="W42" i="30"/>
  <c r="W43" i="30" s="1"/>
  <c r="X42" i="30"/>
  <c r="X43" i="30" s="1"/>
  <c r="Y42" i="30"/>
  <c r="Y43" i="30" s="1"/>
  <c r="Z42" i="30"/>
  <c r="AA42" i="30"/>
  <c r="AB42" i="30"/>
  <c r="AC42" i="30"/>
  <c r="AD42" i="30"/>
  <c r="AD43" i="30" s="1"/>
  <c r="AE42" i="30"/>
  <c r="AE43" i="30" s="1"/>
  <c r="J43" i="30"/>
  <c r="K43" i="30"/>
  <c r="L43" i="30"/>
  <c r="M43" i="30"/>
  <c r="R43" i="30"/>
  <c r="S43" i="30"/>
  <c r="T43" i="30"/>
  <c r="U43" i="30"/>
  <c r="Z43" i="30"/>
  <c r="AA43" i="30"/>
  <c r="AB43" i="30"/>
  <c r="AC43" i="30"/>
  <c r="F45" i="30"/>
  <c r="D45" i="30" s="1"/>
  <c r="G45" i="30"/>
  <c r="E45" i="30" s="1"/>
  <c r="G45" i="42" s="1"/>
  <c r="D47" i="30"/>
  <c r="F47" i="42" s="1"/>
  <c r="H47" i="42" s="1"/>
  <c r="F47" i="30"/>
  <c r="G47" i="30"/>
  <c r="E47" i="30" s="1"/>
  <c r="G47" i="42" s="1"/>
  <c r="F49" i="30"/>
  <c r="D49" i="30" s="1"/>
  <c r="F49" i="42" s="1"/>
  <c r="G49" i="30"/>
  <c r="E49" i="30" s="1"/>
  <c r="G49" i="42" s="1"/>
  <c r="D51" i="30"/>
  <c r="F51" i="42" s="1"/>
  <c r="F51" i="30"/>
  <c r="G51" i="30"/>
  <c r="E51" i="30" s="1"/>
  <c r="G51" i="42" s="1"/>
  <c r="F54" i="30"/>
  <c r="G54" i="30"/>
  <c r="E54" i="30" s="1"/>
  <c r="D55" i="30"/>
  <c r="F55" i="42" s="1"/>
  <c r="H55" i="42" s="1"/>
  <c r="F55" i="30"/>
  <c r="G55" i="30"/>
  <c r="E55" i="30" s="1"/>
  <c r="G55" i="42" s="1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F59" i="42" s="1"/>
  <c r="F59" i="30"/>
  <c r="G59" i="30"/>
  <c r="E59" i="30" s="1"/>
  <c r="F60" i="30"/>
  <c r="G60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F64" i="30"/>
  <c r="D64" i="30" s="1"/>
  <c r="G64" i="30"/>
  <c r="E64" i="30" s="1"/>
  <c r="D65" i="30"/>
  <c r="F65" i="42" s="1"/>
  <c r="F65" i="30"/>
  <c r="G65" i="30"/>
  <c r="E65" i="30" s="1"/>
  <c r="G65" i="42" s="1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F70" i="30"/>
  <c r="G70" i="30"/>
  <c r="E70" i="30" s="1"/>
  <c r="M70" i="30"/>
  <c r="M72" i="30" s="1"/>
  <c r="M82" i="30" s="1"/>
  <c r="K652" i="44" s="1"/>
  <c r="E71" i="30"/>
  <c r="G71" i="42" s="1"/>
  <c r="F71" i="30"/>
  <c r="G71" i="30"/>
  <c r="G72" i="30" s="1"/>
  <c r="H72" i="30"/>
  <c r="I72" i="30"/>
  <c r="J72" i="30"/>
  <c r="K72" i="30"/>
  <c r="L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E73" i="30"/>
  <c r="G73" i="42" s="1"/>
  <c r="F73" i="30"/>
  <c r="D73" i="30" s="1"/>
  <c r="G73" i="30"/>
  <c r="F74" i="30"/>
  <c r="D74" i="30" s="1"/>
  <c r="G74" i="30"/>
  <c r="E74" i="30" s="1"/>
  <c r="E75" i="30"/>
  <c r="G75" i="42" s="1"/>
  <c r="F75" i="30"/>
  <c r="D75" i="30" s="1"/>
  <c r="F75" i="42" s="1"/>
  <c r="G75" i="30"/>
  <c r="F76" i="30"/>
  <c r="D76" i="30" s="1"/>
  <c r="F76" i="42" s="1"/>
  <c r="G76" i="30"/>
  <c r="E76" i="30" s="1"/>
  <c r="G76" i="42" s="1"/>
  <c r="E77" i="30"/>
  <c r="G77" i="42" s="1"/>
  <c r="F77" i="30"/>
  <c r="D77" i="30" s="1"/>
  <c r="G77" i="30"/>
  <c r="F78" i="30"/>
  <c r="D78" i="30" s="1"/>
  <c r="F78" i="42" s="1"/>
  <c r="G78" i="30"/>
  <c r="E78" i="30" s="1"/>
  <c r="G78" i="42" s="1"/>
  <c r="F79" i="30"/>
  <c r="D79" i="30" s="1"/>
  <c r="F79" i="42" s="1"/>
  <c r="H79" i="42" s="1"/>
  <c r="G79" i="30"/>
  <c r="E79" i="30" s="1"/>
  <c r="G79" i="42" s="1"/>
  <c r="F80" i="30"/>
  <c r="D80" i="30" s="1"/>
  <c r="F80" i="42" s="1"/>
  <c r="G80" i="30"/>
  <c r="E80" i="30" s="1"/>
  <c r="G80" i="42" s="1"/>
  <c r="I80" i="42" s="1"/>
  <c r="F81" i="30"/>
  <c r="D81" i="30" s="1"/>
  <c r="G81" i="30"/>
  <c r="E81" i="30" s="1"/>
  <c r="G81" i="42" s="1"/>
  <c r="O81" i="30"/>
  <c r="H82" i="30"/>
  <c r="F652" i="44" s="1"/>
  <c r="I82" i="30"/>
  <c r="G652" i="44" s="1"/>
  <c r="J82" i="30"/>
  <c r="H652" i="44" s="1"/>
  <c r="P82" i="30"/>
  <c r="N652" i="44" s="1"/>
  <c r="R82" i="30"/>
  <c r="P652" i="44" s="1"/>
  <c r="U82" i="30"/>
  <c r="S652" i="44" s="1"/>
  <c r="Y82" i="30"/>
  <c r="W652" i="44" s="1"/>
  <c r="Z82" i="30"/>
  <c r="X652" i="44" s="1"/>
  <c r="AC82" i="30"/>
  <c r="AA652" i="44" s="1"/>
  <c r="A5" i="42"/>
  <c r="D11" i="42"/>
  <c r="E11" i="42"/>
  <c r="F13" i="42"/>
  <c r="H13" i="42" s="1"/>
  <c r="G13" i="42"/>
  <c r="E15" i="42"/>
  <c r="F19" i="42"/>
  <c r="H19" i="42"/>
  <c r="E20" i="42"/>
  <c r="F22" i="42"/>
  <c r="E28" i="42"/>
  <c r="E32" i="42"/>
  <c r="F34" i="42"/>
  <c r="G35" i="42"/>
  <c r="D40" i="42"/>
  <c r="D45" i="42"/>
  <c r="E45" i="42"/>
  <c r="F45" i="42"/>
  <c r="E49" i="42"/>
  <c r="D51" i="42"/>
  <c r="E54" i="42"/>
  <c r="D59" i="42"/>
  <c r="E60" i="42"/>
  <c r="E64" i="42"/>
  <c r="F70" i="42"/>
  <c r="G70" i="42"/>
  <c r="F73" i="42"/>
  <c r="F74" i="42"/>
  <c r="G74" i="42"/>
  <c r="D76" i="42"/>
  <c r="E76" i="42"/>
  <c r="F77" i="42"/>
  <c r="D80" i="42"/>
  <c r="E80" i="42"/>
  <c r="D81" i="42"/>
  <c r="F81" i="42"/>
  <c r="A5" i="7"/>
  <c r="D11" i="7"/>
  <c r="D16" i="7" s="1"/>
  <c r="E11" i="7"/>
  <c r="D12" i="7"/>
  <c r="E12" i="7"/>
  <c r="D13" i="7"/>
  <c r="E13" i="7"/>
  <c r="D14" i="7"/>
  <c r="E14" i="7"/>
  <c r="D15" i="7"/>
  <c r="E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W82" i="7" s="1"/>
  <c r="W91" i="7" s="1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L82" i="7" s="1"/>
  <c r="M24" i="7"/>
  <c r="N24" i="7"/>
  <c r="O24" i="7"/>
  <c r="P24" i="7"/>
  <c r="Q24" i="7"/>
  <c r="R24" i="7"/>
  <c r="S24" i="7"/>
  <c r="T24" i="7"/>
  <c r="T82" i="7" s="1"/>
  <c r="U24" i="7"/>
  <c r="V24" i="7"/>
  <c r="W24" i="7"/>
  <c r="X24" i="7"/>
  <c r="Y24" i="7"/>
  <c r="Z24" i="7"/>
  <c r="AA24" i="7"/>
  <c r="D27" i="7"/>
  <c r="D29" i="7" s="1"/>
  <c r="E27" i="7"/>
  <c r="E29" i="7" s="1"/>
  <c r="D28" i="7"/>
  <c r="E28" i="7"/>
  <c r="F29" i="7"/>
  <c r="G29" i="7"/>
  <c r="G82" i="7" s="1"/>
  <c r="G91" i="7" s="1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E36" i="7" s="1"/>
  <c r="D34" i="7"/>
  <c r="D36" i="7" s="1"/>
  <c r="E34" i="7"/>
  <c r="D35" i="7"/>
  <c r="E35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D42" i="7" s="1"/>
  <c r="D43" i="7" s="1"/>
  <c r="E41" i="7"/>
  <c r="F42" i="7"/>
  <c r="G42" i="7"/>
  <c r="H42" i="7"/>
  <c r="I42" i="7"/>
  <c r="I43" i="7" s="1"/>
  <c r="J42" i="7"/>
  <c r="J43" i="7" s="1"/>
  <c r="K42" i="7"/>
  <c r="L42" i="7"/>
  <c r="M42" i="7"/>
  <c r="N42" i="7"/>
  <c r="O42" i="7"/>
  <c r="P42" i="7"/>
  <c r="Q42" i="7"/>
  <c r="Q43" i="7" s="1"/>
  <c r="R42" i="7"/>
  <c r="R43" i="7" s="1"/>
  <c r="R82" i="7" s="1"/>
  <c r="R91" i="7" s="1"/>
  <c r="S42" i="7"/>
  <c r="T42" i="7"/>
  <c r="U42" i="7"/>
  <c r="V42" i="7"/>
  <c r="W42" i="7"/>
  <c r="X42" i="7"/>
  <c r="Y42" i="7"/>
  <c r="Y43" i="7" s="1"/>
  <c r="Z42" i="7"/>
  <c r="Z43" i="7" s="1"/>
  <c r="Z82" i="7" s="1"/>
  <c r="Z91" i="7" s="1"/>
  <c r="AA42" i="7"/>
  <c r="F43" i="7"/>
  <c r="G43" i="7"/>
  <c r="H43" i="7"/>
  <c r="K43" i="7"/>
  <c r="L43" i="7"/>
  <c r="M43" i="7"/>
  <c r="N43" i="7"/>
  <c r="O43" i="7"/>
  <c r="P43" i="7"/>
  <c r="S43" i="7"/>
  <c r="T43" i="7"/>
  <c r="U43" i="7"/>
  <c r="V43" i="7"/>
  <c r="W43" i="7"/>
  <c r="X43" i="7"/>
  <c r="AA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E56" i="7"/>
  <c r="F56" i="7"/>
  <c r="G56" i="7"/>
  <c r="H56" i="7"/>
  <c r="I56" i="7"/>
  <c r="J56" i="7"/>
  <c r="K56" i="7"/>
  <c r="L56" i="7"/>
  <c r="M56" i="7"/>
  <c r="M82" i="7" s="1"/>
  <c r="M91" i="7" s="1"/>
  <c r="N56" i="7"/>
  <c r="O56" i="7"/>
  <c r="P56" i="7"/>
  <c r="Q56" i="7"/>
  <c r="R56" i="7"/>
  <c r="S56" i="7"/>
  <c r="T56" i="7"/>
  <c r="U56" i="7"/>
  <c r="U82" i="7" s="1"/>
  <c r="U91" i="7" s="1"/>
  <c r="V56" i="7"/>
  <c r="W56" i="7"/>
  <c r="X56" i="7"/>
  <c r="Y56" i="7"/>
  <c r="Z56" i="7"/>
  <c r="AA56" i="7"/>
  <c r="D59" i="7"/>
  <c r="E59" i="7"/>
  <c r="E61" i="7" s="1"/>
  <c r="D60" i="7"/>
  <c r="D61" i="7" s="1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S82" i="7" s="1"/>
  <c r="S91" i="7" s="1"/>
  <c r="T61" i="7"/>
  <c r="U61" i="7"/>
  <c r="V61" i="7"/>
  <c r="W61" i="7"/>
  <c r="X61" i="7"/>
  <c r="Y61" i="7"/>
  <c r="Z61" i="7"/>
  <c r="AA61" i="7"/>
  <c r="D64" i="7"/>
  <c r="D66" i="7" s="1"/>
  <c r="E64" i="7"/>
  <c r="D65" i="7"/>
  <c r="E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D72" i="7" s="1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I74" i="7"/>
  <c r="S74" i="7"/>
  <c r="E74" i="7" s="1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F82" i="7"/>
  <c r="F91" i="7" s="1"/>
  <c r="J82" i="7"/>
  <c r="J91" i="7" s="1"/>
  <c r="N82" i="7"/>
  <c r="N91" i="7" s="1"/>
  <c r="O82" i="7"/>
  <c r="O91" i="7" s="1"/>
  <c r="V82" i="7"/>
  <c r="AA82" i="7"/>
  <c r="AA91" i="7" s="1"/>
  <c r="D86" i="7"/>
  <c r="E86" i="7"/>
  <c r="E87" i="7"/>
  <c r="S87" i="7"/>
  <c r="U87" i="7"/>
  <c r="V87" i="7"/>
  <c r="D88" i="7"/>
  <c r="E88" i="7"/>
  <c r="V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T91" i="7" s="1"/>
  <c r="U89" i="7"/>
  <c r="W89" i="7"/>
  <c r="X89" i="7"/>
  <c r="Y89" i="7"/>
  <c r="Z89" i="7"/>
  <c r="AA89" i="7"/>
  <c r="L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A4" i="15"/>
  <c r="A5" i="15"/>
  <c r="J11" i="15"/>
  <c r="K11" i="15"/>
  <c r="J12" i="15"/>
  <c r="K12" i="15"/>
  <c r="J13" i="15"/>
  <c r="K13" i="15"/>
  <c r="J14" i="15"/>
  <c r="K14" i="15"/>
  <c r="J15" i="15"/>
  <c r="K15" i="15"/>
  <c r="K16" i="15"/>
  <c r="J19" i="15"/>
  <c r="K19" i="15"/>
  <c r="J20" i="15"/>
  <c r="J24" i="15" s="1"/>
  <c r="K20" i="15"/>
  <c r="K24" i="15" s="1"/>
  <c r="J21" i="15"/>
  <c r="K21" i="15"/>
  <c r="J22" i="15"/>
  <c r="K22" i="15"/>
  <c r="J23" i="15"/>
  <c r="K23" i="15"/>
  <c r="J27" i="15"/>
  <c r="J29" i="15" s="1"/>
  <c r="K27" i="15"/>
  <c r="K29" i="15" s="1"/>
  <c r="J28" i="15"/>
  <c r="K28" i="15"/>
  <c r="G32" i="15"/>
  <c r="J32" i="15"/>
  <c r="K32" i="15"/>
  <c r="J33" i="15"/>
  <c r="J36" i="15" s="1"/>
  <c r="K33" i="15"/>
  <c r="J34" i="15"/>
  <c r="K34" i="15"/>
  <c r="K36" i="15" s="1"/>
  <c r="J35" i="15"/>
  <c r="K35" i="15"/>
  <c r="L37" i="15"/>
  <c r="M37" i="15"/>
  <c r="J39" i="15"/>
  <c r="K39" i="15"/>
  <c r="L39" i="15"/>
  <c r="D39" i="39" s="1"/>
  <c r="J40" i="15"/>
  <c r="K40" i="15"/>
  <c r="J41" i="15"/>
  <c r="K41" i="15"/>
  <c r="J42" i="15"/>
  <c r="K42" i="15"/>
  <c r="K43" i="15" s="1"/>
  <c r="J43" i="15"/>
  <c r="J45" i="15"/>
  <c r="K45" i="15"/>
  <c r="J47" i="15"/>
  <c r="K47" i="15"/>
  <c r="J49" i="15"/>
  <c r="K49" i="15"/>
  <c r="J51" i="15"/>
  <c r="K51" i="15"/>
  <c r="G54" i="15"/>
  <c r="J54" i="15"/>
  <c r="K54" i="15"/>
  <c r="J55" i="15"/>
  <c r="K55" i="15"/>
  <c r="J56" i="15"/>
  <c r="K56" i="15"/>
  <c r="J59" i="15"/>
  <c r="K59" i="15"/>
  <c r="K61" i="15" s="1"/>
  <c r="J60" i="15"/>
  <c r="K60" i="15"/>
  <c r="J61" i="15"/>
  <c r="J64" i="15"/>
  <c r="K64" i="15"/>
  <c r="K66" i="15" s="1"/>
  <c r="J65" i="15"/>
  <c r="K65" i="15"/>
  <c r="J66" i="15"/>
  <c r="J70" i="15"/>
  <c r="K70" i="15"/>
  <c r="J71" i="15"/>
  <c r="K71" i="15"/>
  <c r="J72" i="15"/>
  <c r="K72" i="15"/>
  <c r="J73" i="15"/>
  <c r="K73" i="15"/>
  <c r="J74" i="15"/>
  <c r="K74" i="15"/>
  <c r="J75" i="15"/>
  <c r="K75" i="15"/>
  <c r="G76" i="15"/>
  <c r="J76" i="15"/>
  <c r="K76" i="15"/>
  <c r="J77" i="15"/>
  <c r="K77" i="15"/>
  <c r="J78" i="15"/>
  <c r="K78" i="15"/>
  <c r="J79" i="15"/>
  <c r="K79" i="15"/>
  <c r="J80" i="15"/>
  <c r="K80" i="15"/>
  <c r="J81" i="15"/>
  <c r="K81" i="15"/>
  <c r="D82" i="15"/>
  <c r="E82" i="15"/>
  <c r="E91" i="15" s="1"/>
  <c r="D86" i="15"/>
  <c r="E86" i="15"/>
  <c r="H86" i="15"/>
  <c r="J86" i="15"/>
  <c r="K86" i="15"/>
  <c r="D87" i="15"/>
  <c r="D89" i="15" s="1"/>
  <c r="D91" i="15" s="1"/>
  <c r="E87" i="15"/>
  <c r="E89" i="15" s="1"/>
  <c r="J87" i="15"/>
  <c r="J89" i="15" s="1"/>
  <c r="K87" i="15"/>
  <c r="D88" i="15"/>
  <c r="E88" i="15"/>
  <c r="H88" i="15"/>
  <c r="J88" i="15"/>
  <c r="K88" i="15"/>
  <c r="K89" i="15" s="1"/>
  <c r="L88" i="15"/>
  <c r="A5" i="27"/>
  <c r="Z8" i="27"/>
  <c r="AB8" i="27"/>
  <c r="AD8" i="27"/>
  <c r="F11" i="27"/>
  <c r="G11" i="27"/>
  <c r="X11" i="27"/>
  <c r="AB11" i="27"/>
  <c r="F12" i="27"/>
  <c r="G12" i="27"/>
  <c r="F13" i="27"/>
  <c r="G13" i="27"/>
  <c r="F14" i="27"/>
  <c r="G14" i="27"/>
  <c r="G16" i="27" s="1"/>
  <c r="F15" i="27"/>
  <c r="G15" i="27"/>
  <c r="F19" i="27"/>
  <c r="G19" i="27"/>
  <c r="F20" i="27"/>
  <c r="G20" i="27"/>
  <c r="F21" i="27"/>
  <c r="G21" i="27"/>
  <c r="M21" i="27"/>
  <c r="F22" i="27"/>
  <c r="G22" i="27"/>
  <c r="F23" i="27"/>
  <c r="G23" i="27"/>
  <c r="H23" i="27"/>
  <c r="F27" i="27"/>
  <c r="F29" i="27" s="1"/>
  <c r="G27" i="27"/>
  <c r="O27" i="27"/>
  <c r="F28" i="27"/>
  <c r="G28" i="27"/>
  <c r="G29" i="27"/>
  <c r="F32" i="27"/>
  <c r="G32" i="27"/>
  <c r="J32" i="27"/>
  <c r="F33" i="27"/>
  <c r="G33" i="27"/>
  <c r="N33" i="27"/>
  <c r="F34" i="27"/>
  <c r="G34" i="27"/>
  <c r="H34" i="27"/>
  <c r="F35" i="27"/>
  <c r="G35" i="27"/>
  <c r="F39" i="27"/>
  <c r="G39" i="27"/>
  <c r="F40" i="27"/>
  <c r="G40" i="27"/>
  <c r="F41" i="27"/>
  <c r="F42" i="27" s="1"/>
  <c r="G41" i="27"/>
  <c r="F43" i="27"/>
  <c r="F45" i="27"/>
  <c r="G45" i="27"/>
  <c r="S45" i="27"/>
  <c r="F47" i="27"/>
  <c r="G47" i="27"/>
  <c r="H47" i="27"/>
  <c r="F49" i="27"/>
  <c r="G49" i="27"/>
  <c r="J49" i="27"/>
  <c r="F51" i="27"/>
  <c r="G51" i="27"/>
  <c r="F54" i="27"/>
  <c r="G54" i="27"/>
  <c r="H54" i="27"/>
  <c r="K54" i="27"/>
  <c r="F55" i="27"/>
  <c r="F56" i="27" s="1"/>
  <c r="G55" i="27"/>
  <c r="N55" i="27"/>
  <c r="F59" i="27"/>
  <c r="F61" i="27" s="1"/>
  <c r="G59" i="27"/>
  <c r="F60" i="27"/>
  <c r="G60" i="27"/>
  <c r="S60" i="27"/>
  <c r="F64" i="27"/>
  <c r="G64" i="27"/>
  <c r="H64" i="27"/>
  <c r="K64" i="27"/>
  <c r="F65" i="27"/>
  <c r="F66" i="27" s="1"/>
  <c r="G65" i="27"/>
  <c r="F70" i="27"/>
  <c r="F72" i="27" s="1"/>
  <c r="G70" i="27"/>
  <c r="F71" i="27"/>
  <c r="G71" i="27"/>
  <c r="H71" i="27"/>
  <c r="S71" i="27"/>
  <c r="F73" i="27"/>
  <c r="G73" i="27"/>
  <c r="K73" i="27"/>
  <c r="F74" i="27"/>
  <c r="G74" i="27"/>
  <c r="F75" i="27"/>
  <c r="G75" i="27"/>
  <c r="F76" i="27"/>
  <c r="G76" i="27"/>
  <c r="F77" i="27"/>
  <c r="G77" i="27"/>
  <c r="F78" i="27"/>
  <c r="G78" i="27"/>
  <c r="F79" i="27"/>
  <c r="G79" i="27"/>
  <c r="F80" i="27"/>
  <c r="G80" i="27"/>
  <c r="F81" i="27"/>
  <c r="G81" i="27"/>
  <c r="AA81" i="27"/>
  <c r="F86" i="27"/>
  <c r="G86" i="27"/>
  <c r="H86" i="27"/>
  <c r="I86" i="27"/>
  <c r="J86" i="27"/>
  <c r="J89" i="27" s="1"/>
  <c r="K86" i="27"/>
  <c r="K89" i="27" s="1"/>
  <c r="L86" i="27"/>
  <c r="L89" i="27" s="1"/>
  <c r="M86" i="27"/>
  <c r="M89" i="27" s="1"/>
  <c r="N86" i="27"/>
  <c r="O86" i="27"/>
  <c r="P86" i="27"/>
  <c r="Q86" i="27"/>
  <c r="R86" i="27"/>
  <c r="R89" i="27" s="1"/>
  <c r="S86" i="27"/>
  <c r="S89" i="27" s="1"/>
  <c r="T86" i="27"/>
  <c r="T89" i="27" s="1"/>
  <c r="U86" i="27"/>
  <c r="U89" i="27" s="1"/>
  <c r="V86" i="27"/>
  <c r="W86" i="27"/>
  <c r="X86" i="27"/>
  <c r="Y86" i="27"/>
  <c r="Z86" i="27"/>
  <c r="Z89" i="27" s="1"/>
  <c r="AA86" i="27"/>
  <c r="AA89" i="27" s="1"/>
  <c r="AB86" i="27"/>
  <c r="AB89" i="27" s="1"/>
  <c r="AC86" i="27"/>
  <c r="AC89" i="27" s="1"/>
  <c r="AD86" i="27"/>
  <c r="AE86" i="27"/>
  <c r="F87" i="27"/>
  <c r="G87" i="27"/>
  <c r="H87" i="27"/>
  <c r="I87" i="27"/>
  <c r="J87" i="27"/>
  <c r="K87" i="27"/>
  <c r="L87" i="27"/>
  <c r="M87" i="27"/>
  <c r="N87" i="27"/>
  <c r="O87" i="27"/>
  <c r="P87" i="27"/>
  <c r="P89" i="27" s="1"/>
  <c r="Q87" i="27"/>
  <c r="R87" i="27"/>
  <c r="S87" i="27"/>
  <c r="T87" i="27"/>
  <c r="U87" i="27"/>
  <c r="V87" i="27"/>
  <c r="W87" i="27"/>
  <c r="X87" i="27"/>
  <c r="X89" i="27" s="1"/>
  <c r="Y87" i="27"/>
  <c r="Z87" i="27"/>
  <c r="AA87" i="27"/>
  <c r="AB87" i="27"/>
  <c r="AC87" i="27"/>
  <c r="AD87" i="27"/>
  <c r="AE87" i="27"/>
  <c r="AE89" i="27" s="1"/>
  <c r="D88" i="27"/>
  <c r="F88" i="39" s="1"/>
  <c r="F88" i="27"/>
  <c r="G88" i="27"/>
  <c r="E88" i="27" s="1"/>
  <c r="G88" i="39" s="1"/>
  <c r="I88" i="39" s="1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F89" i="27"/>
  <c r="I89" i="27"/>
  <c r="N89" i="27"/>
  <c r="O89" i="27"/>
  <c r="Q89" i="27"/>
  <c r="V89" i="27"/>
  <c r="W89" i="27"/>
  <c r="Y89" i="27"/>
  <c r="AD89" i="27"/>
  <c r="A4" i="39"/>
  <c r="A5" i="39"/>
  <c r="D88" i="39"/>
  <c r="H88" i="39"/>
  <c r="A4" i="13"/>
  <c r="A5" i="13"/>
  <c r="H11" i="13"/>
  <c r="I11" i="13"/>
  <c r="F12" i="13"/>
  <c r="G12" i="13"/>
  <c r="H12" i="13"/>
  <c r="L12" i="13" s="1"/>
  <c r="D12" i="37" s="1"/>
  <c r="I12" i="13"/>
  <c r="M12" i="13"/>
  <c r="H13" i="13"/>
  <c r="I13" i="13"/>
  <c r="F14" i="13"/>
  <c r="G14" i="13"/>
  <c r="H14" i="13"/>
  <c r="I14" i="13"/>
  <c r="L14" i="13"/>
  <c r="D14" i="37" s="1"/>
  <c r="M14" i="13"/>
  <c r="E14" i="37" s="1"/>
  <c r="F15" i="13"/>
  <c r="H15" i="13"/>
  <c r="L15" i="13" s="1"/>
  <c r="I15" i="13"/>
  <c r="J16" i="13"/>
  <c r="J82" i="13" s="1"/>
  <c r="J91" i="13" s="1"/>
  <c r="K16" i="13"/>
  <c r="H18" i="13"/>
  <c r="I18" i="13"/>
  <c r="H19" i="13"/>
  <c r="H24" i="13" s="1"/>
  <c r="I19" i="13"/>
  <c r="L19" i="13"/>
  <c r="F20" i="13"/>
  <c r="G20" i="13"/>
  <c r="H20" i="13"/>
  <c r="L20" i="13" s="1"/>
  <c r="I20" i="13"/>
  <c r="M20" i="13"/>
  <c r="E20" i="37" s="1"/>
  <c r="H21" i="13"/>
  <c r="I21" i="13"/>
  <c r="F22" i="13"/>
  <c r="G22" i="13"/>
  <c r="H22" i="13"/>
  <c r="I22" i="13"/>
  <c r="L22" i="13"/>
  <c r="D22" i="37" s="1"/>
  <c r="M22" i="13"/>
  <c r="E22" i="37" s="1"/>
  <c r="F23" i="13"/>
  <c r="H23" i="13"/>
  <c r="L23" i="13" s="1"/>
  <c r="I23" i="13"/>
  <c r="J24" i="13"/>
  <c r="K24" i="13"/>
  <c r="F27" i="13"/>
  <c r="G27" i="13"/>
  <c r="H27" i="13"/>
  <c r="I27" i="13"/>
  <c r="I29" i="13" s="1"/>
  <c r="L27" i="13"/>
  <c r="M27" i="13"/>
  <c r="F28" i="13"/>
  <c r="H28" i="13"/>
  <c r="L28" i="13" s="1"/>
  <c r="D28" i="37" s="1"/>
  <c r="I28" i="13"/>
  <c r="H29" i="13"/>
  <c r="J29" i="13"/>
  <c r="K29" i="13"/>
  <c r="F32" i="13"/>
  <c r="G32" i="13"/>
  <c r="H32" i="13"/>
  <c r="I32" i="13"/>
  <c r="L32" i="13"/>
  <c r="M32" i="13"/>
  <c r="F33" i="13"/>
  <c r="H33" i="13"/>
  <c r="L33" i="13" s="1"/>
  <c r="D33" i="37" s="1"/>
  <c r="I33" i="13"/>
  <c r="G34" i="13"/>
  <c r="H34" i="13"/>
  <c r="I34" i="13"/>
  <c r="M34" i="13"/>
  <c r="F35" i="13"/>
  <c r="H35" i="13"/>
  <c r="I35" i="13"/>
  <c r="L35" i="13"/>
  <c r="D35" i="37" s="1"/>
  <c r="J36" i="13"/>
  <c r="K36" i="13"/>
  <c r="L37" i="13"/>
  <c r="M37" i="13"/>
  <c r="H38" i="13"/>
  <c r="I38" i="13"/>
  <c r="F39" i="13"/>
  <c r="G39" i="13"/>
  <c r="H39" i="13"/>
  <c r="L39" i="13" s="1"/>
  <c r="D39" i="37" s="1"/>
  <c r="I39" i="13"/>
  <c r="M39" i="13"/>
  <c r="E39" i="37" s="1"/>
  <c r="H40" i="13"/>
  <c r="I40" i="13"/>
  <c r="F41" i="13"/>
  <c r="G41" i="13"/>
  <c r="H41" i="13"/>
  <c r="I41" i="13"/>
  <c r="L41" i="13"/>
  <c r="M41" i="13"/>
  <c r="J42" i="13"/>
  <c r="K42" i="13"/>
  <c r="J43" i="13"/>
  <c r="K43" i="13"/>
  <c r="H45" i="13"/>
  <c r="I45" i="13"/>
  <c r="F47" i="13"/>
  <c r="G47" i="13"/>
  <c r="H47" i="13"/>
  <c r="I47" i="13"/>
  <c r="L47" i="13"/>
  <c r="D47" i="37" s="1"/>
  <c r="M47" i="13"/>
  <c r="E47" i="37" s="1"/>
  <c r="F49" i="13"/>
  <c r="H49" i="13"/>
  <c r="L49" i="13" s="1"/>
  <c r="I49" i="13"/>
  <c r="G51" i="13"/>
  <c r="H51" i="13"/>
  <c r="I51" i="13"/>
  <c r="L51" i="13"/>
  <c r="D51" i="37" s="1"/>
  <c r="M51" i="13"/>
  <c r="F54" i="13"/>
  <c r="H54" i="13"/>
  <c r="I54" i="13"/>
  <c r="L54" i="13"/>
  <c r="G55" i="13"/>
  <c r="H55" i="13"/>
  <c r="I55" i="13"/>
  <c r="M55" i="13"/>
  <c r="I56" i="13"/>
  <c r="J56" i="13"/>
  <c r="K56" i="13"/>
  <c r="H59" i="13"/>
  <c r="I59" i="13"/>
  <c r="L59" i="13"/>
  <c r="F60" i="13"/>
  <c r="G60" i="13"/>
  <c r="H60" i="13"/>
  <c r="L60" i="13" s="1"/>
  <c r="D60" i="37" s="1"/>
  <c r="I60" i="13"/>
  <c r="M60" i="13"/>
  <c r="H61" i="13"/>
  <c r="J61" i="13"/>
  <c r="K61" i="13"/>
  <c r="H64" i="13"/>
  <c r="L64" i="13" s="1"/>
  <c r="I64" i="13"/>
  <c r="F65" i="13"/>
  <c r="G65" i="13"/>
  <c r="H65" i="13"/>
  <c r="I65" i="13"/>
  <c r="M65" i="13"/>
  <c r="H66" i="13"/>
  <c r="J66" i="13"/>
  <c r="K66" i="13"/>
  <c r="L69" i="13"/>
  <c r="M69" i="13"/>
  <c r="F70" i="13"/>
  <c r="G70" i="13"/>
  <c r="H70" i="13"/>
  <c r="L70" i="13" s="1"/>
  <c r="I70" i="13"/>
  <c r="M70" i="13"/>
  <c r="F71" i="13"/>
  <c r="H71" i="13"/>
  <c r="I71" i="13"/>
  <c r="L71" i="13"/>
  <c r="J72" i="13"/>
  <c r="K72" i="13"/>
  <c r="F73" i="13"/>
  <c r="G73" i="13"/>
  <c r="H73" i="13"/>
  <c r="L73" i="13" s="1"/>
  <c r="D73" i="37" s="1"/>
  <c r="I73" i="13"/>
  <c r="M73" i="13"/>
  <c r="H74" i="13"/>
  <c r="L74" i="13" s="1"/>
  <c r="D74" i="37" s="1"/>
  <c r="I74" i="13"/>
  <c r="F75" i="13"/>
  <c r="G75" i="13"/>
  <c r="H75" i="13"/>
  <c r="I75" i="13"/>
  <c r="L75" i="13"/>
  <c r="D75" i="37" s="1"/>
  <c r="M75" i="13"/>
  <c r="H76" i="13"/>
  <c r="I76" i="13"/>
  <c r="G77" i="13"/>
  <c r="H77" i="13"/>
  <c r="I77" i="13"/>
  <c r="L77" i="13"/>
  <c r="D77" i="37" s="1"/>
  <c r="M77" i="13"/>
  <c r="H78" i="13"/>
  <c r="L78" i="13" s="1"/>
  <c r="D78" i="37" s="1"/>
  <c r="I78" i="13"/>
  <c r="F79" i="13"/>
  <c r="G79" i="13"/>
  <c r="H79" i="13"/>
  <c r="I79" i="13"/>
  <c r="M79" i="13"/>
  <c r="F80" i="13"/>
  <c r="H80" i="13"/>
  <c r="I80" i="13"/>
  <c r="L80" i="13"/>
  <c r="F81" i="13"/>
  <c r="G81" i="13"/>
  <c r="H81" i="13"/>
  <c r="L81" i="13" s="1"/>
  <c r="D81" i="37" s="1"/>
  <c r="I81" i="13"/>
  <c r="M81" i="13"/>
  <c r="D82" i="13"/>
  <c r="E82" i="13"/>
  <c r="F86" i="13"/>
  <c r="F86" i="15" s="1"/>
  <c r="G86" i="13"/>
  <c r="H86" i="13"/>
  <c r="I86" i="13"/>
  <c r="I86" i="15" s="1"/>
  <c r="L86" i="13"/>
  <c r="H87" i="13"/>
  <c r="I87" i="13"/>
  <c r="M87" i="13"/>
  <c r="E87" i="37" s="1"/>
  <c r="F88" i="13"/>
  <c r="F88" i="15" s="1"/>
  <c r="G88" i="13"/>
  <c r="G88" i="15" s="1"/>
  <c r="H88" i="13"/>
  <c r="I88" i="13"/>
  <c r="I88" i="15" s="1"/>
  <c r="L88" i="13"/>
  <c r="D88" i="37" s="1"/>
  <c r="M88" i="13"/>
  <c r="M88" i="15" s="1"/>
  <c r="E88" i="39" s="1"/>
  <c r="D89" i="13"/>
  <c r="E89" i="13"/>
  <c r="J89" i="13"/>
  <c r="K89" i="13"/>
  <c r="D91" i="13"/>
  <c r="E91" i="13"/>
  <c r="A5" i="25"/>
  <c r="Z8" i="25"/>
  <c r="AB8" i="25"/>
  <c r="AD8" i="25"/>
  <c r="F11" i="25"/>
  <c r="G11" i="25"/>
  <c r="H11" i="25"/>
  <c r="I11" i="25"/>
  <c r="J11" i="25"/>
  <c r="K11" i="25"/>
  <c r="L11" i="25"/>
  <c r="M11" i="25"/>
  <c r="M16" i="25" s="1"/>
  <c r="N11" i="25"/>
  <c r="N11" i="27" s="1"/>
  <c r="O11" i="25"/>
  <c r="O11" i="27" s="1"/>
  <c r="P11" i="25"/>
  <c r="Q11" i="25"/>
  <c r="R11" i="25"/>
  <c r="S11" i="25"/>
  <c r="T11" i="25"/>
  <c r="U11" i="25"/>
  <c r="U16" i="25" s="1"/>
  <c r="V11" i="25"/>
  <c r="W11" i="25"/>
  <c r="X11" i="25"/>
  <c r="Y11" i="25"/>
  <c r="Z11" i="25"/>
  <c r="AA11" i="25"/>
  <c r="AB11" i="25"/>
  <c r="AC11" i="25"/>
  <c r="AD11" i="25"/>
  <c r="AD11" i="27" s="1"/>
  <c r="AE11" i="25"/>
  <c r="F12" i="25"/>
  <c r="G12" i="25"/>
  <c r="H12" i="25"/>
  <c r="I12" i="25"/>
  <c r="J12" i="25"/>
  <c r="L12" i="25"/>
  <c r="M12" i="25"/>
  <c r="N12" i="25"/>
  <c r="N16" i="25" s="1"/>
  <c r="O12" i="25"/>
  <c r="P12" i="25"/>
  <c r="Q12" i="25"/>
  <c r="R12" i="25"/>
  <c r="S12" i="25"/>
  <c r="T12" i="25"/>
  <c r="U12" i="25"/>
  <c r="V12" i="25"/>
  <c r="W12" i="25"/>
  <c r="W16" i="25" s="1"/>
  <c r="X12" i="25"/>
  <c r="Y12" i="25"/>
  <c r="Z12" i="25"/>
  <c r="AA12" i="25"/>
  <c r="AB12" i="25"/>
  <c r="AC12" i="25"/>
  <c r="AD12" i="25"/>
  <c r="AE12" i="25"/>
  <c r="D13" i="25"/>
  <c r="F13" i="37" s="1"/>
  <c r="F13" i="25"/>
  <c r="G13" i="25"/>
  <c r="H13" i="25"/>
  <c r="I13" i="25"/>
  <c r="J13" i="25"/>
  <c r="K13" i="25"/>
  <c r="L13" i="25"/>
  <c r="L13" i="27" s="1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Z13" i="27" s="1"/>
  <c r="AA13" i="25"/>
  <c r="AB13" i="25"/>
  <c r="AB16" i="25" s="1"/>
  <c r="AC13" i="25"/>
  <c r="AD13" i="25"/>
  <c r="AE13" i="25"/>
  <c r="F14" i="25"/>
  <c r="G14" i="25"/>
  <c r="H14" i="25"/>
  <c r="I14" i="25"/>
  <c r="J14" i="25"/>
  <c r="K14" i="25"/>
  <c r="K16" i="25" s="1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A14" i="27" s="1"/>
  <c r="AB14" i="25"/>
  <c r="AC14" i="25"/>
  <c r="AD14" i="25"/>
  <c r="AE14" i="25"/>
  <c r="F15" i="25"/>
  <c r="G15" i="25"/>
  <c r="H15" i="25"/>
  <c r="H15" i="27" s="1"/>
  <c r="I15" i="25"/>
  <c r="J15" i="25"/>
  <c r="K15" i="25"/>
  <c r="L15" i="25"/>
  <c r="M15" i="25"/>
  <c r="N15" i="25"/>
  <c r="O15" i="25"/>
  <c r="P15" i="25"/>
  <c r="P15" i="27" s="1"/>
  <c r="Q15" i="25"/>
  <c r="R15" i="25"/>
  <c r="S15" i="25"/>
  <c r="T15" i="25"/>
  <c r="U15" i="25"/>
  <c r="V15" i="25"/>
  <c r="W15" i="25"/>
  <c r="X15" i="25"/>
  <c r="X15" i="27" s="1"/>
  <c r="Y15" i="25"/>
  <c r="Z15" i="25"/>
  <c r="AA15" i="25"/>
  <c r="AB15" i="25"/>
  <c r="AC15" i="25"/>
  <c r="AD15" i="25"/>
  <c r="AE15" i="25"/>
  <c r="L16" i="25"/>
  <c r="O16" i="25"/>
  <c r="V16" i="25"/>
  <c r="Z16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F20" i="37" s="1"/>
  <c r="H20" i="37" s="1"/>
  <c r="F20" i="25"/>
  <c r="G20" i="25"/>
  <c r="H20" i="25"/>
  <c r="I20" i="25"/>
  <c r="J20" i="25"/>
  <c r="K20" i="25"/>
  <c r="L20" i="25"/>
  <c r="M20" i="25"/>
  <c r="M20" i="27" s="1"/>
  <c r="N20" i="25"/>
  <c r="O20" i="25"/>
  <c r="P20" i="25"/>
  <c r="Q20" i="25"/>
  <c r="R20" i="25"/>
  <c r="T20" i="25"/>
  <c r="V20" i="25"/>
  <c r="X20" i="25"/>
  <c r="Z20" i="25"/>
  <c r="AA20" i="25"/>
  <c r="AB20" i="25"/>
  <c r="AC20" i="25"/>
  <c r="AD20" i="25"/>
  <c r="AE20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F22" i="25"/>
  <c r="G22" i="25"/>
  <c r="H22" i="25"/>
  <c r="I22" i="25"/>
  <c r="I24" i="25" s="1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J24" i="25"/>
  <c r="L24" i="25"/>
  <c r="R24" i="25"/>
  <c r="S24" i="25"/>
  <c r="AA24" i="25"/>
  <c r="AB24" i="25"/>
  <c r="F27" i="25"/>
  <c r="G27" i="25"/>
  <c r="H27" i="25"/>
  <c r="I27" i="25"/>
  <c r="J27" i="25"/>
  <c r="K27" i="25"/>
  <c r="L27" i="25"/>
  <c r="M27" i="25"/>
  <c r="N27" i="25"/>
  <c r="N27" i="27" s="1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D27" i="27" s="1"/>
  <c r="AE27" i="25"/>
  <c r="D28" i="25"/>
  <c r="F28" i="25"/>
  <c r="F29" i="25" s="1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B28" i="27" s="1"/>
  <c r="AC28" i="25"/>
  <c r="AD28" i="25"/>
  <c r="AE28" i="25"/>
  <c r="K29" i="25"/>
  <c r="L29" i="25"/>
  <c r="M29" i="25"/>
  <c r="S29" i="25"/>
  <c r="T29" i="25"/>
  <c r="U29" i="25"/>
  <c r="V29" i="25"/>
  <c r="AB29" i="25"/>
  <c r="AC29" i="25"/>
  <c r="AD29" i="25"/>
  <c r="AE29" i="25"/>
  <c r="F32" i="25"/>
  <c r="D32" i="25" s="1"/>
  <c r="G32" i="25"/>
  <c r="H32" i="25"/>
  <c r="I32" i="25"/>
  <c r="J32" i="25"/>
  <c r="K32" i="25"/>
  <c r="L32" i="25"/>
  <c r="M32" i="25"/>
  <c r="N32" i="25"/>
  <c r="N32" i="27" s="1"/>
  <c r="O32" i="25"/>
  <c r="O32" i="27" s="1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F33" i="25"/>
  <c r="G33" i="25"/>
  <c r="G36" i="25" s="1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F34" i="25"/>
  <c r="G34" i="25"/>
  <c r="H34" i="25"/>
  <c r="I34" i="25"/>
  <c r="J34" i="25"/>
  <c r="J34" i="27" s="1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A34" i="27" s="1"/>
  <c r="AB34" i="25"/>
  <c r="AC34" i="25"/>
  <c r="AD34" i="25"/>
  <c r="AE34" i="25"/>
  <c r="F35" i="25"/>
  <c r="G35" i="25"/>
  <c r="H35" i="25"/>
  <c r="I35" i="25"/>
  <c r="J35" i="25"/>
  <c r="K35" i="25"/>
  <c r="L35" i="25"/>
  <c r="M35" i="25"/>
  <c r="N35" i="25"/>
  <c r="N35" i="27" s="1"/>
  <c r="O35" i="25"/>
  <c r="P35" i="25"/>
  <c r="Q35" i="25"/>
  <c r="R35" i="25"/>
  <c r="S35" i="25"/>
  <c r="T35" i="25"/>
  <c r="U35" i="25"/>
  <c r="V35" i="25"/>
  <c r="V35" i="27" s="1"/>
  <c r="W35" i="25"/>
  <c r="X35" i="25"/>
  <c r="Y35" i="25"/>
  <c r="Z35" i="25"/>
  <c r="AA35" i="25"/>
  <c r="AB35" i="25"/>
  <c r="AC35" i="25"/>
  <c r="AD35" i="25"/>
  <c r="AD35" i="27" s="1"/>
  <c r="AE35" i="25"/>
  <c r="L36" i="25"/>
  <c r="N36" i="25"/>
  <c r="O36" i="25"/>
  <c r="T36" i="25"/>
  <c r="W36" i="25"/>
  <c r="AE36" i="25"/>
  <c r="F39" i="25"/>
  <c r="G39" i="25"/>
  <c r="H39" i="25"/>
  <c r="I39" i="25"/>
  <c r="J39" i="25"/>
  <c r="K39" i="25"/>
  <c r="E39" i="25" s="1"/>
  <c r="G39" i="37" s="1"/>
  <c r="I39" i="37" s="1"/>
  <c r="L39" i="25"/>
  <c r="M39" i="25"/>
  <c r="N39" i="25"/>
  <c r="N39" i="27" s="1"/>
  <c r="O39" i="25"/>
  <c r="O39" i="27" s="1"/>
  <c r="P39" i="25"/>
  <c r="P39" i="27" s="1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F40" i="25"/>
  <c r="G40" i="25"/>
  <c r="H40" i="25"/>
  <c r="I40" i="25"/>
  <c r="J40" i="25"/>
  <c r="K40" i="25"/>
  <c r="L40" i="25"/>
  <c r="L42" i="25" s="1"/>
  <c r="L43" i="25" s="1"/>
  <c r="M40" i="25"/>
  <c r="N40" i="25"/>
  <c r="O40" i="25"/>
  <c r="P40" i="25"/>
  <c r="Q40" i="25"/>
  <c r="R40" i="25"/>
  <c r="S40" i="25"/>
  <c r="T40" i="25"/>
  <c r="U40" i="25"/>
  <c r="V40" i="25"/>
  <c r="W40" i="25"/>
  <c r="X40" i="25"/>
  <c r="X42" i="25" s="1"/>
  <c r="X43" i="25" s="1"/>
  <c r="Y40" i="25"/>
  <c r="Z40" i="25"/>
  <c r="AA40" i="25"/>
  <c r="AB40" i="25"/>
  <c r="AB40" i="27" s="1"/>
  <c r="AB42" i="27" s="1"/>
  <c r="AC40" i="25"/>
  <c r="AD40" i="25"/>
  <c r="AE40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B41" i="27" s="1"/>
  <c r="AC41" i="25"/>
  <c r="AD41" i="25"/>
  <c r="AE41" i="25"/>
  <c r="H42" i="25"/>
  <c r="H43" i="25" s="1"/>
  <c r="J42" i="25"/>
  <c r="R42" i="25"/>
  <c r="R43" i="25" s="1"/>
  <c r="S42" i="25"/>
  <c r="S43" i="25" s="1"/>
  <c r="T42" i="25"/>
  <c r="Z42" i="25"/>
  <c r="Z43" i="25" s="1"/>
  <c r="AB42" i="25"/>
  <c r="AB43" i="25" s="1"/>
  <c r="J43" i="25"/>
  <c r="T43" i="25"/>
  <c r="F45" i="25"/>
  <c r="D45" i="25" s="1"/>
  <c r="F45" i="37" s="1"/>
  <c r="G45" i="25"/>
  <c r="H45" i="25"/>
  <c r="I45" i="25"/>
  <c r="J45" i="25"/>
  <c r="K45" i="25"/>
  <c r="K45" i="27" s="1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A45" i="27" s="1"/>
  <c r="AB45" i="25"/>
  <c r="AC45" i="25"/>
  <c r="AD45" i="25"/>
  <c r="AE45" i="25"/>
  <c r="F47" i="25"/>
  <c r="G47" i="25"/>
  <c r="H47" i="25"/>
  <c r="I47" i="25"/>
  <c r="J47" i="25"/>
  <c r="K47" i="25"/>
  <c r="L47" i="25"/>
  <c r="M47" i="25"/>
  <c r="N47" i="25"/>
  <c r="O47" i="25"/>
  <c r="O47" i="27" s="1"/>
  <c r="P47" i="25"/>
  <c r="Q47" i="25"/>
  <c r="R47" i="25"/>
  <c r="S47" i="25"/>
  <c r="T47" i="25"/>
  <c r="U47" i="25"/>
  <c r="V47" i="25"/>
  <c r="V47" i="27" s="1"/>
  <c r="W47" i="25"/>
  <c r="X47" i="25"/>
  <c r="Y47" i="25"/>
  <c r="Z47" i="25"/>
  <c r="AA47" i="25"/>
  <c r="AB47" i="25"/>
  <c r="AC47" i="25"/>
  <c r="AD47" i="25"/>
  <c r="AE47" i="25"/>
  <c r="AE47" i="27" s="1"/>
  <c r="F49" i="25"/>
  <c r="G49" i="25"/>
  <c r="H49" i="25"/>
  <c r="I49" i="25"/>
  <c r="J49" i="25"/>
  <c r="K49" i="25"/>
  <c r="L49" i="25"/>
  <c r="M49" i="25"/>
  <c r="N49" i="25"/>
  <c r="N49" i="27" s="1"/>
  <c r="O49" i="25"/>
  <c r="O49" i="27" s="1"/>
  <c r="P49" i="25"/>
  <c r="P49" i="27" s="1"/>
  <c r="Q49" i="25"/>
  <c r="R49" i="25"/>
  <c r="S49" i="25"/>
  <c r="T49" i="25"/>
  <c r="U49" i="25"/>
  <c r="V49" i="25"/>
  <c r="W49" i="25"/>
  <c r="X49" i="25"/>
  <c r="X49" i="27" s="1"/>
  <c r="Y49" i="25"/>
  <c r="Z49" i="25"/>
  <c r="AA49" i="25"/>
  <c r="AB49" i="25"/>
  <c r="AC49" i="25"/>
  <c r="AD49" i="25"/>
  <c r="AE49" i="25"/>
  <c r="F51" i="25"/>
  <c r="G51" i="25"/>
  <c r="H51" i="25"/>
  <c r="I51" i="25"/>
  <c r="J51" i="25"/>
  <c r="K51" i="25"/>
  <c r="L51" i="25"/>
  <c r="L51" i="27" s="1"/>
  <c r="M51" i="25"/>
  <c r="N51" i="25"/>
  <c r="O51" i="25"/>
  <c r="P51" i="25"/>
  <c r="Q51" i="25"/>
  <c r="R51" i="25"/>
  <c r="S51" i="25"/>
  <c r="T51" i="25"/>
  <c r="T51" i="27" s="1"/>
  <c r="U51" i="25"/>
  <c r="V51" i="25"/>
  <c r="W51" i="25"/>
  <c r="W51" i="27" s="1"/>
  <c r="X51" i="25"/>
  <c r="Y51" i="25"/>
  <c r="Z51" i="25"/>
  <c r="AA51" i="25"/>
  <c r="AB51" i="25"/>
  <c r="AB51" i="27" s="1"/>
  <c r="AC51" i="25"/>
  <c r="AD51" i="25"/>
  <c r="AE51" i="25"/>
  <c r="F54" i="25"/>
  <c r="G54" i="25"/>
  <c r="H54" i="25"/>
  <c r="I54" i="25"/>
  <c r="J54" i="25"/>
  <c r="K54" i="25"/>
  <c r="L54" i="25"/>
  <c r="M54" i="25"/>
  <c r="N54" i="25"/>
  <c r="O54" i="25"/>
  <c r="P54" i="25"/>
  <c r="P54" i="27" s="1"/>
  <c r="Q54" i="25"/>
  <c r="R54" i="25"/>
  <c r="S54" i="25"/>
  <c r="T54" i="25"/>
  <c r="U54" i="25"/>
  <c r="V54" i="25"/>
  <c r="W54" i="25"/>
  <c r="X54" i="25"/>
  <c r="Y54" i="25"/>
  <c r="Z54" i="25"/>
  <c r="AA54" i="25"/>
  <c r="AA56" i="25" s="1"/>
  <c r="AB54" i="25"/>
  <c r="AC54" i="25"/>
  <c r="AD54" i="25"/>
  <c r="AE54" i="25"/>
  <c r="E55" i="25"/>
  <c r="G55" i="37" s="1"/>
  <c r="I55" i="37" s="1"/>
  <c r="F55" i="25"/>
  <c r="G55" i="25"/>
  <c r="G56" i="25" s="1"/>
  <c r="H55" i="25"/>
  <c r="I55" i="25"/>
  <c r="J55" i="25"/>
  <c r="K55" i="25"/>
  <c r="L55" i="25"/>
  <c r="M55" i="25"/>
  <c r="N55" i="25"/>
  <c r="O55" i="25"/>
  <c r="P55" i="25"/>
  <c r="P56" i="25" s="1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J56" i="25"/>
  <c r="K56" i="25"/>
  <c r="L56" i="25"/>
  <c r="N56" i="25"/>
  <c r="S56" i="25"/>
  <c r="T56" i="25"/>
  <c r="V56" i="25"/>
  <c r="AB56" i="25"/>
  <c r="AD56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F60" i="25"/>
  <c r="G60" i="25"/>
  <c r="H60" i="25"/>
  <c r="H61" i="25" s="1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V60" i="27" s="1"/>
  <c r="W60" i="25"/>
  <c r="X60" i="25"/>
  <c r="Y60" i="25"/>
  <c r="Z60" i="25"/>
  <c r="AA60" i="25"/>
  <c r="AB60" i="25"/>
  <c r="AC60" i="25"/>
  <c r="AD60" i="25"/>
  <c r="AE60" i="25"/>
  <c r="L61" i="25"/>
  <c r="M61" i="25"/>
  <c r="T61" i="25"/>
  <c r="U61" i="25"/>
  <c r="V61" i="25"/>
  <c r="W61" i="25"/>
  <c r="AC61" i="25"/>
  <c r="AE61" i="25"/>
  <c r="F64" i="25"/>
  <c r="G64" i="25"/>
  <c r="H64" i="25"/>
  <c r="I64" i="25"/>
  <c r="J64" i="25"/>
  <c r="K64" i="25"/>
  <c r="K66" i="25" s="1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F65" i="25"/>
  <c r="G65" i="25"/>
  <c r="H65" i="25"/>
  <c r="I65" i="25"/>
  <c r="J65" i="25"/>
  <c r="K65" i="25"/>
  <c r="L65" i="25"/>
  <c r="M65" i="25"/>
  <c r="N65" i="25"/>
  <c r="N66" i="25" s="1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E65" i="27" s="1"/>
  <c r="I66" i="25"/>
  <c r="L66" i="25"/>
  <c r="Q66" i="25"/>
  <c r="T66" i="25"/>
  <c r="X66" i="25"/>
  <c r="Y66" i="25"/>
  <c r="F70" i="25"/>
  <c r="G70" i="25"/>
  <c r="H70" i="25"/>
  <c r="I70" i="25"/>
  <c r="J70" i="25"/>
  <c r="K70" i="25"/>
  <c r="L70" i="25"/>
  <c r="M70" i="25"/>
  <c r="M70" i="27" s="1"/>
  <c r="M72" i="27" s="1"/>
  <c r="N70" i="25"/>
  <c r="O70" i="25"/>
  <c r="P70" i="25"/>
  <c r="Q70" i="25"/>
  <c r="R70" i="25"/>
  <c r="S70" i="25"/>
  <c r="T70" i="25"/>
  <c r="T72" i="25" s="1"/>
  <c r="U70" i="25"/>
  <c r="V70" i="25"/>
  <c r="W70" i="25"/>
  <c r="X70" i="25"/>
  <c r="Y70" i="25"/>
  <c r="Z70" i="25"/>
  <c r="AA70" i="25"/>
  <c r="AB70" i="25"/>
  <c r="AC70" i="25"/>
  <c r="AD70" i="25"/>
  <c r="AE70" i="25"/>
  <c r="F71" i="25"/>
  <c r="G71" i="25"/>
  <c r="H71" i="25"/>
  <c r="I71" i="25"/>
  <c r="J71" i="25"/>
  <c r="K71" i="25"/>
  <c r="K71" i="27" s="1"/>
  <c r="L71" i="25"/>
  <c r="M71" i="25"/>
  <c r="N71" i="25"/>
  <c r="O71" i="25"/>
  <c r="P71" i="25"/>
  <c r="Q71" i="25"/>
  <c r="R71" i="25"/>
  <c r="S71" i="25"/>
  <c r="T71" i="25"/>
  <c r="U71" i="25"/>
  <c r="V71" i="25"/>
  <c r="W71" i="25"/>
  <c r="W72" i="25" s="1"/>
  <c r="X71" i="25"/>
  <c r="Y71" i="25"/>
  <c r="Z71" i="25"/>
  <c r="AA71" i="25"/>
  <c r="AA71" i="27" s="1"/>
  <c r="AB71" i="25"/>
  <c r="AC71" i="25"/>
  <c r="AD71" i="25"/>
  <c r="AE71" i="25"/>
  <c r="F72" i="25"/>
  <c r="L72" i="25"/>
  <c r="N72" i="25"/>
  <c r="V72" i="25"/>
  <c r="X72" i="25"/>
  <c r="AD72" i="25"/>
  <c r="AE72" i="25"/>
  <c r="D73" i="25"/>
  <c r="F73" i="37" s="1"/>
  <c r="H73" i="37" s="1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F74" i="25"/>
  <c r="G74" i="25"/>
  <c r="H74" i="25"/>
  <c r="I74" i="25"/>
  <c r="J74" i="25"/>
  <c r="J74" i="27" s="1"/>
  <c r="L74" i="25"/>
  <c r="N74" i="25"/>
  <c r="O74" i="25"/>
  <c r="P74" i="25"/>
  <c r="Q74" i="25"/>
  <c r="R74" i="25"/>
  <c r="R74" i="27" s="1"/>
  <c r="S74" i="25"/>
  <c r="T74" i="25"/>
  <c r="U74" i="25"/>
  <c r="V74" i="25"/>
  <c r="W74" i="25"/>
  <c r="X74" i="25"/>
  <c r="Y74" i="25"/>
  <c r="Z74" i="25"/>
  <c r="Z74" i="27" s="1"/>
  <c r="AA74" i="25"/>
  <c r="AB74" i="25"/>
  <c r="AC74" i="25"/>
  <c r="AD74" i="25"/>
  <c r="AE74" i="25"/>
  <c r="F75" i="25"/>
  <c r="G75" i="25"/>
  <c r="H75" i="25"/>
  <c r="H75" i="27" s="1"/>
  <c r="I75" i="25"/>
  <c r="J75" i="25"/>
  <c r="K75" i="25"/>
  <c r="L75" i="25"/>
  <c r="M75" i="25"/>
  <c r="N75" i="25"/>
  <c r="O75" i="25"/>
  <c r="P75" i="25"/>
  <c r="P75" i="27" s="1"/>
  <c r="Q75" i="25"/>
  <c r="R75" i="25"/>
  <c r="S75" i="25"/>
  <c r="S75" i="27" s="1"/>
  <c r="T75" i="25"/>
  <c r="U75" i="25"/>
  <c r="V75" i="25"/>
  <c r="W75" i="25"/>
  <c r="X75" i="25"/>
  <c r="X75" i="27" s="1"/>
  <c r="Y75" i="25"/>
  <c r="Z75" i="25"/>
  <c r="AA75" i="25"/>
  <c r="AB75" i="25"/>
  <c r="AC75" i="25"/>
  <c r="AD75" i="25"/>
  <c r="AE75" i="25"/>
  <c r="D76" i="25"/>
  <c r="F76" i="37" s="1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W76" i="27" s="1"/>
  <c r="X76" i="25"/>
  <c r="Y76" i="25"/>
  <c r="Z76" i="25"/>
  <c r="AA76" i="25"/>
  <c r="AB76" i="25"/>
  <c r="AC76" i="25"/>
  <c r="AD76" i="25"/>
  <c r="AE76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F78" i="25"/>
  <c r="G78" i="25"/>
  <c r="H78" i="25"/>
  <c r="I78" i="25"/>
  <c r="J78" i="25"/>
  <c r="K78" i="25"/>
  <c r="L78" i="25"/>
  <c r="M78" i="25"/>
  <c r="N78" i="25"/>
  <c r="O78" i="25"/>
  <c r="O78" i="27" s="1"/>
  <c r="P78" i="25"/>
  <c r="Q78" i="25"/>
  <c r="Q78" i="27" s="1"/>
  <c r="R78" i="25"/>
  <c r="R78" i="27" s="1"/>
  <c r="S78" i="25"/>
  <c r="T78" i="25"/>
  <c r="U78" i="25"/>
  <c r="V78" i="25"/>
  <c r="W78" i="25"/>
  <c r="X78" i="25"/>
  <c r="Y78" i="25"/>
  <c r="Y78" i="27" s="1"/>
  <c r="Z78" i="25"/>
  <c r="Z78" i="27" s="1"/>
  <c r="AA78" i="25"/>
  <c r="AB78" i="25"/>
  <c r="AC78" i="25"/>
  <c r="AD78" i="25"/>
  <c r="AE78" i="25"/>
  <c r="AE78" i="27" s="1"/>
  <c r="F79" i="25"/>
  <c r="G79" i="25"/>
  <c r="H79" i="25"/>
  <c r="I79" i="25"/>
  <c r="J79" i="25"/>
  <c r="K79" i="25"/>
  <c r="L79" i="25"/>
  <c r="L79" i="27" s="1"/>
  <c r="M79" i="25"/>
  <c r="N79" i="25"/>
  <c r="N79" i="27" s="1"/>
  <c r="O79" i="25"/>
  <c r="P79" i="25"/>
  <c r="Q79" i="25"/>
  <c r="R79" i="25"/>
  <c r="S79" i="25"/>
  <c r="T79" i="25"/>
  <c r="U79" i="25"/>
  <c r="V79" i="25"/>
  <c r="V79" i="27" s="1"/>
  <c r="W79" i="25"/>
  <c r="X79" i="25"/>
  <c r="Y79" i="25"/>
  <c r="Z79" i="25"/>
  <c r="AA79" i="25"/>
  <c r="AB79" i="25"/>
  <c r="AB79" i="27" s="1"/>
  <c r="AC79" i="25"/>
  <c r="AD79" i="25"/>
  <c r="AD79" i="27" s="1"/>
  <c r="AE79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T80" i="27" s="1"/>
  <c r="U80" i="25"/>
  <c r="V80" i="25"/>
  <c r="W80" i="25"/>
  <c r="X80" i="25"/>
  <c r="Y80" i="25"/>
  <c r="Z80" i="25"/>
  <c r="AA80" i="25"/>
  <c r="AB80" i="25"/>
  <c r="AB80" i="27" s="1"/>
  <c r="AC80" i="25"/>
  <c r="AD80" i="25"/>
  <c r="AE80" i="25"/>
  <c r="F81" i="25"/>
  <c r="G81" i="25"/>
  <c r="H81" i="25"/>
  <c r="H81" i="27" s="1"/>
  <c r="I81" i="25"/>
  <c r="J81" i="25"/>
  <c r="K81" i="25"/>
  <c r="L81" i="25"/>
  <c r="M81" i="25"/>
  <c r="N81" i="25"/>
  <c r="N81" i="27" s="1"/>
  <c r="O81" i="25"/>
  <c r="P81" i="25"/>
  <c r="P81" i="27" s="1"/>
  <c r="Q81" i="25"/>
  <c r="R81" i="25"/>
  <c r="S81" i="25"/>
  <c r="T81" i="25"/>
  <c r="U81" i="25"/>
  <c r="V81" i="25"/>
  <c r="V81" i="27" s="1"/>
  <c r="W81" i="25"/>
  <c r="X81" i="25"/>
  <c r="X81" i="27" s="1"/>
  <c r="Y81" i="25"/>
  <c r="Z81" i="25"/>
  <c r="AA81" i="25"/>
  <c r="AB81" i="25"/>
  <c r="AC81" i="25"/>
  <c r="AD81" i="25"/>
  <c r="AD81" i="27" s="1"/>
  <c r="AE81" i="25"/>
  <c r="D86" i="25"/>
  <c r="E86" i="25"/>
  <c r="F86" i="25"/>
  <c r="G86" i="25"/>
  <c r="D87" i="25"/>
  <c r="E87" i="25"/>
  <c r="G87" i="37" s="1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5" i="37"/>
  <c r="E12" i="37"/>
  <c r="D15" i="37"/>
  <c r="D20" i="37"/>
  <c r="D23" i="37"/>
  <c r="F28" i="37"/>
  <c r="H28" i="37" s="1"/>
  <c r="E34" i="37"/>
  <c r="F34" i="37"/>
  <c r="D41" i="37"/>
  <c r="E41" i="37"/>
  <c r="D49" i="37"/>
  <c r="E51" i="37"/>
  <c r="E55" i="37"/>
  <c r="E60" i="37"/>
  <c r="E65" i="37"/>
  <c r="E70" i="37"/>
  <c r="D71" i="37"/>
  <c r="E73" i="37"/>
  <c r="E75" i="37"/>
  <c r="E77" i="37"/>
  <c r="E79" i="37"/>
  <c r="D80" i="37"/>
  <c r="E81" i="37"/>
  <c r="D86" i="37"/>
  <c r="F86" i="37"/>
  <c r="G86" i="37"/>
  <c r="F87" i="37"/>
  <c r="E88" i="37"/>
  <c r="I88" i="37" s="1"/>
  <c r="F88" i="37"/>
  <c r="H88" i="37" s="1"/>
  <c r="G88" i="37"/>
  <c r="A4" i="45"/>
  <c r="A5" i="45"/>
  <c r="G11" i="45"/>
  <c r="H11" i="45"/>
  <c r="L11" i="45" s="1"/>
  <c r="I11" i="45"/>
  <c r="M11" i="45"/>
  <c r="G12" i="45"/>
  <c r="G16" i="45" s="1"/>
  <c r="H12" i="45"/>
  <c r="I12" i="45"/>
  <c r="M12" i="45"/>
  <c r="G13" i="45"/>
  <c r="H13" i="45"/>
  <c r="F13" i="45" s="1"/>
  <c r="I13" i="45"/>
  <c r="L13" i="45"/>
  <c r="M13" i="45"/>
  <c r="E13" i="47" s="1"/>
  <c r="F14" i="45"/>
  <c r="G14" i="45"/>
  <c r="H14" i="45"/>
  <c r="I14" i="45"/>
  <c r="M14" i="45" s="1"/>
  <c r="L14" i="45"/>
  <c r="D14" i="47" s="1"/>
  <c r="F15" i="45"/>
  <c r="G15" i="45"/>
  <c r="H15" i="45"/>
  <c r="L15" i="45" s="1"/>
  <c r="I15" i="45"/>
  <c r="M15" i="45"/>
  <c r="I16" i="45"/>
  <c r="J16" i="45"/>
  <c r="K16" i="45"/>
  <c r="H18" i="45"/>
  <c r="I18" i="45"/>
  <c r="H19" i="45"/>
  <c r="I19" i="45"/>
  <c r="F20" i="45"/>
  <c r="H20" i="45"/>
  <c r="L20" i="45" s="1"/>
  <c r="D20" i="47" s="1"/>
  <c r="I20" i="45"/>
  <c r="G20" i="45" s="1"/>
  <c r="M20" i="45"/>
  <c r="E20" i="47" s="1"/>
  <c r="G21" i="45"/>
  <c r="H21" i="45"/>
  <c r="F21" i="45" s="1"/>
  <c r="I21" i="45"/>
  <c r="M21" i="45" s="1"/>
  <c r="E21" i="47" s="1"/>
  <c r="L21" i="45"/>
  <c r="F22" i="45"/>
  <c r="H22" i="45"/>
  <c r="I22" i="45"/>
  <c r="L22" i="45"/>
  <c r="G23" i="45"/>
  <c r="H23" i="45"/>
  <c r="I23" i="45"/>
  <c r="M23" i="45"/>
  <c r="E23" i="47" s="1"/>
  <c r="J24" i="45"/>
  <c r="K24" i="45"/>
  <c r="F27" i="45"/>
  <c r="F29" i="45" s="1"/>
  <c r="G27" i="45"/>
  <c r="H27" i="45"/>
  <c r="H29" i="45" s="1"/>
  <c r="I27" i="45"/>
  <c r="M27" i="45" s="1"/>
  <c r="M29" i="45" s="1"/>
  <c r="L27" i="45"/>
  <c r="H28" i="45"/>
  <c r="F28" i="45" s="1"/>
  <c r="I28" i="45"/>
  <c r="M28" i="45" s="1"/>
  <c r="E28" i="47" s="1"/>
  <c r="L28" i="45"/>
  <c r="D28" i="47" s="1"/>
  <c r="D29" i="47" s="1"/>
  <c r="J29" i="45"/>
  <c r="K29" i="45"/>
  <c r="F32" i="45"/>
  <c r="G32" i="45"/>
  <c r="H32" i="45"/>
  <c r="I32" i="45"/>
  <c r="I36" i="45" s="1"/>
  <c r="L32" i="45"/>
  <c r="F33" i="45"/>
  <c r="G33" i="45"/>
  <c r="H33" i="45"/>
  <c r="I33" i="45"/>
  <c r="M33" i="45"/>
  <c r="F34" i="45"/>
  <c r="G34" i="45"/>
  <c r="H34" i="45"/>
  <c r="I34" i="45"/>
  <c r="M34" i="45" s="1"/>
  <c r="E34" i="47" s="1"/>
  <c r="L34" i="45"/>
  <c r="D34" i="47" s="1"/>
  <c r="G35" i="45"/>
  <c r="H35" i="45"/>
  <c r="F35" i="45" s="1"/>
  <c r="I35" i="45"/>
  <c r="M35" i="45" s="1"/>
  <c r="E35" i="47" s="1"/>
  <c r="L35" i="45"/>
  <c r="F36" i="45"/>
  <c r="G36" i="45"/>
  <c r="J36" i="45"/>
  <c r="K36" i="45"/>
  <c r="L37" i="45"/>
  <c r="M37" i="45"/>
  <c r="H38" i="45"/>
  <c r="I38" i="45"/>
  <c r="F39" i="45"/>
  <c r="H39" i="45"/>
  <c r="L39" i="45" s="1"/>
  <c r="D39" i="47" s="1"/>
  <c r="I39" i="45"/>
  <c r="G39" i="45" s="1"/>
  <c r="G40" i="45"/>
  <c r="H40" i="45"/>
  <c r="F40" i="45" s="1"/>
  <c r="I40" i="45"/>
  <c r="M40" i="45" s="1"/>
  <c r="L40" i="45"/>
  <c r="L42" i="45" s="1"/>
  <c r="L43" i="45" s="1"/>
  <c r="F41" i="45"/>
  <c r="F42" i="45" s="1"/>
  <c r="F43" i="45" s="1"/>
  <c r="H41" i="45"/>
  <c r="I41" i="45"/>
  <c r="L41" i="45"/>
  <c r="H42" i="45"/>
  <c r="J42" i="45"/>
  <c r="K42" i="45"/>
  <c r="H43" i="45"/>
  <c r="J43" i="45"/>
  <c r="K43" i="45"/>
  <c r="G45" i="45"/>
  <c r="H45" i="45"/>
  <c r="I45" i="45"/>
  <c r="M45" i="45"/>
  <c r="E45" i="47" s="1"/>
  <c r="F47" i="45"/>
  <c r="H47" i="45"/>
  <c r="L47" i="45" s="1"/>
  <c r="I47" i="45"/>
  <c r="G47" i="45" s="1"/>
  <c r="M47" i="45"/>
  <c r="E47" i="47" s="1"/>
  <c r="H49" i="45"/>
  <c r="I49" i="45"/>
  <c r="F51" i="45"/>
  <c r="G51" i="45"/>
  <c r="H51" i="45"/>
  <c r="I51" i="45"/>
  <c r="L51" i="45"/>
  <c r="D51" i="47" s="1"/>
  <c r="M51" i="45"/>
  <c r="E51" i="47" s="1"/>
  <c r="G54" i="45"/>
  <c r="G56" i="45" s="1"/>
  <c r="H54" i="45"/>
  <c r="L54" i="45" s="1"/>
  <c r="I54" i="45"/>
  <c r="I56" i="45" s="1"/>
  <c r="M54" i="45"/>
  <c r="G55" i="45"/>
  <c r="H55" i="45"/>
  <c r="I55" i="45"/>
  <c r="M55" i="45"/>
  <c r="J56" i="45"/>
  <c r="K56" i="45"/>
  <c r="H59" i="45"/>
  <c r="F59" i="45" s="1"/>
  <c r="I59" i="45"/>
  <c r="M59" i="45"/>
  <c r="M61" i="45" s="1"/>
  <c r="F60" i="45"/>
  <c r="H60" i="45"/>
  <c r="I60" i="45"/>
  <c r="G60" i="45" s="1"/>
  <c r="L60" i="45"/>
  <c r="M60" i="45"/>
  <c r="E60" i="47" s="1"/>
  <c r="H61" i="45"/>
  <c r="J61" i="45"/>
  <c r="K61" i="45"/>
  <c r="G64" i="45"/>
  <c r="G66" i="45" s="1"/>
  <c r="H64" i="45"/>
  <c r="I64" i="45"/>
  <c r="M64" i="45"/>
  <c r="G65" i="45"/>
  <c r="H65" i="45"/>
  <c r="F65" i="45" s="1"/>
  <c r="I65" i="45"/>
  <c r="M65" i="45"/>
  <c r="M66" i="45" s="1"/>
  <c r="I66" i="45"/>
  <c r="J66" i="45"/>
  <c r="K66" i="45"/>
  <c r="G70" i="45"/>
  <c r="H70" i="45"/>
  <c r="F70" i="45" s="1"/>
  <c r="I70" i="45"/>
  <c r="M70" i="45" s="1"/>
  <c r="L70" i="45"/>
  <c r="L72" i="45" s="1"/>
  <c r="F71" i="45"/>
  <c r="F72" i="45" s="1"/>
  <c r="H71" i="45"/>
  <c r="I71" i="45"/>
  <c r="L71" i="45"/>
  <c r="H72" i="45"/>
  <c r="J72" i="45"/>
  <c r="K72" i="45"/>
  <c r="G73" i="45"/>
  <c r="H73" i="45"/>
  <c r="I73" i="45"/>
  <c r="M73" i="45"/>
  <c r="E73" i="47" s="1"/>
  <c r="F74" i="45"/>
  <c r="H74" i="45"/>
  <c r="L74" i="45" s="1"/>
  <c r="I74" i="45"/>
  <c r="G74" i="45" s="1"/>
  <c r="M74" i="45"/>
  <c r="E74" i="47" s="1"/>
  <c r="H75" i="45"/>
  <c r="I75" i="45"/>
  <c r="F76" i="45"/>
  <c r="G76" i="45"/>
  <c r="H76" i="45"/>
  <c r="I76" i="45"/>
  <c r="L76" i="45"/>
  <c r="D76" i="47" s="1"/>
  <c r="M76" i="45"/>
  <c r="E76" i="47" s="1"/>
  <c r="G77" i="45"/>
  <c r="H77" i="45"/>
  <c r="L77" i="45" s="1"/>
  <c r="I77" i="45"/>
  <c r="M77" i="45"/>
  <c r="E77" i="47" s="1"/>
  <c r="G78" i="45"/>
  <c r="H78" i="45"/>
  <c r="I78" i="45"/>
  <c r="M78" i="45"/>
  <c r="G79" i="45"/>
  <c r="H79" i="45"/>
  <c r="F79" i="45" s="1"/>
  <c r="I79" i="45"/>
  <c r="L79" i="45"/>
  <c r="D79" i="47" s="1"/>
  <c r="M79" i="45"/>
  <c r="F80" i="45"/>
  <c r="G80" i="45"/>
  <c r="H80" i="45"/>
  <c r="I80" i="45"/>
  <c r="M80" i="45" s="1"/>
  <c r="L80" i="45"/>
  <c r="D80" i="47" s="1"/>
  <c r="F81" i="45"/>
  <c r="G81" i="45"/>
  <c r="H81" i="45"/>
  <c r="L81" i="45" s="1"/>
  <c r="I81" i="45"/>
  <c r="M81" i="45"/>
  <c r="D82" i="45"/>
  <c r="E82" i="45"/>
  <c r="A5" i="46"/>
  <c r="Z8" i="46"/>
  <c r="AB8" i="46"/>
  <c r="AD8" i="46"/>
  <c r="F11" i="46"/>
  <c r="G11" i="46"/>
  <c r="E11" i="46" s="1"/>
  <c r="N11" i="46"/>
  <c r="O11" i="46"/>
  <c r="Z11" i="46"/>
  <c r="AA11" i="46"/>
  <c r="AB11" i="46"/>
  <c r="AC11" i="46"/>
  <c r="AD11" i="46"/>
  <c r="AE11" i="46"/>
  <c r="AE16" i="46" s="1"/>
  <c r="F12" i="46"/>
  <c r="G12" i="46"/>
  <c r="E12" i="46" s="1"/>
  <c r="G12" i="47" s="1"/>
  <c r="I12" i="47" s="1"/>
  <c r="N12" i="46"/>
  <c r="O12" i="46"/>
  <c r="P12" i="46"/>
  <c r="D12" i="46" s="1"/>
  <c r="F12" i="47" s="1"/>
  <c r="Q12" i="46"/>
  <c r="R12" i="46"/>
  <c r="S12" i="46"/>
  <c r="S16" i="46" s="1"/>
  <c r="T12" i="46"/>
  <c r="U12" i="46"/>
  <c r="U16" i="46" s="1"/>
  <c r="V12" i="46"/>
  <c r="W12" i="46"/>
  <c r="X12" i="46"/>
  <c r="Y12" i="46"/>
  <c r="Y16" i="46" s="1"/>
  <c r="Z12" i="46"/>
  <c r="AA12" i="46"/>
  <c r="AB12" i="46"/>
  <c r="AC12" i="46"/>
  <c r="AC16" i="46" s="1"/>
  <c r="AD12" i="46"/>
  <c r="AE12" i="46"/>
  <c r="F13" i="46"/>
  <c r="G13" i="46"/>
  <c r="N13" i="46"/>
  <c r="O13" i="46"/>
  <c r="P13" i="46"/>
  <c r="Q13" i="46"/>
  <c r="R13" i="46"/>
  <c r="D13" i="46" s="1"/>
  <c r="F13" i="47" s="1"/>
  <c r="S13" i="46"/>
  <c r="T13" i="46"/>
  <c r="U13" i="46"/>
  <c r="V13" i="46"/>
  <c r="W13" i="46"/>
  <c r="X13" i="46"/>
  <c r="Y13" i="46"/>
  <c r="Z13" i="46"/>
  <c r="AA13" i="46"/>
  <c r="AB13" i="46"/>
  <c r="AB16" i="46" s="1"/>
  <c r="AC13" i="46"/>
  <c r="AD13" i="46"/>
  <c r="AE13" i="46"/>
  <c r="F14" i="46"/>
  <c r="G14" i="46"/>
  <c r="N14" i="46"/>
  <c r="O14" i="46"/>
  <c r="P14" i="46"/>
  <c r="Q14" i="46"/>
  <c r="R14" i="46"/>
  <c r="S14" i="46"/>
  <c r="E14" i="46" s="1"/>
  <c r="G14" i="47" s="1"/>
  <c r="I14" i="47" s="1"/>
  <c r="T14" i="46"/>
  <c r="U14" i="46"/>
  <c r="V14" i="46"/>
  <c r="V16" i="46" s="1"/>
  <c r="W14" i="46"/>
  <c r="X14" i="46"/>
  <c r="Y14" i="46"/>
  <c r="Z14" i="46"/>
  <c r="AA14" i="46"/>
  <c r="AB14" i="46"/>
  <c r="AC14" i="46"/>
  <c r="AD14" i="46"/>
  <c r="AE14" i="46"/>
  <c r="F15" i="46"/>
  <c r="G15" i="46"/>
  <c r="N15" i="46"/>
  <c r="O15" i="46"/>
  <c r="P15" i="46"/>
  <c r="Q15" i="46"/>
  <c r="R15" i="46"/>
  <c r="D15" i="46" s="1"/>
  <c r="F15" i="47" s="1"/>
  <c r="H15" i="47" s="1"/>
  <c r="S15" i="46"/>
  <c r="T15" i="46"/>
  <c r="U15" i="46"/>
  <c r="V15" i="46"/>
  <c r="W15" i="46"/>
  <c r="X15" i="46"/>
  <c r="Y15" i="46"/>
  <c r="Z15" i="46"/>
  <c r="Z16" i="46" s="1"/>
  <c r="AA15" i="46"/>
  <c r="AB15" i="46"/>
  <c r="AC15" i="46"/>
  <c r="AD15" i="46"/>
  <c r="AE15" i="46"/>
  <c r="F16" i="46"/>
  <c r="H16" i="46"/>
  <c r="I16" i="46"/>
  <c r="J16" i="46"/>
  <c r="K16" i="46"/>
  <c r="L16" i="46"/>
  <c r="M16" i="46"/>
  <c r="N16" i="46"/>
  <c r="Q16" i="46"/>
  <c r="T16" i="46"/>
  <c r="W16" i="46"/>
  <c r="AA16" i="46"/>
  <c r="AD16" i="46"/>
  <c r="F19" i="46"/>
  <c r="G19" i="46"/>
  <c r="G24" i="46" s="1"/>
  <c r="N19" i="46"/>
  <c r="O19" i="46"/>
  <c r="Z19" i="46"/>
  <c r="AA19" i="46"/>
  <c r="AB19" i="46"/>
  <c r="AC19" i="46"/>
  <c r="AC24" i="46" s="1"/>
  <c r="AD19" i="46"/>
  <c r="AE19" i="46"/>
  <c r="D20" i="46"/>
  <c r="F20" i="47" s="1"/>
  <c r="H20" i="47" s="1"/>
  <c r="F20" i="46"/>
  <c r="G20" i="46"/>
  <c r="E20" i="46" s="1"/>
  <c r="G20" i="47" s="1"/>
  <c r="N20" i="46"/>
  <c r="O20" i="46"/>
  <c r="P20" i="46"/>
  <c r="Q20" i="46"/>
  <c r="R20" i="46"/>
  <c r="R24" i="46" s="1"/>
  <c r="S20" i="46"/>
  <c r="T20" i="46"/>
  <c r="U20" i="46"/>
  <c r="V20" i="46"/>
  <c r="W20" i="46"/>
  <c r="X20" i="46"/>
  <c r="Y20" i="46"/>
  <c r="Z20" i="46"/>
  <c r="Z24" i="46" s="1"/>
  <c r="AA20" i="46"/>
  <c r="AB20" i="46"/>
  <c r="AC20" i="46"/>
  <c r="AD20" i="46"/>
  <c r="AE20" i="46"/>
  <c r="F21" i="46"/>
  <c r="G21" i="46"/>
  <c r="N21" i="46"/>
  <c r="O21" i="46"/>
  <c r="P21" i="46"/>
  <c r="Q21" i="46"/>
  <c r="R21" i="46"/>
  <c r="S21" i="46"/>
  <c r="S24" i="46" s="1"/>
  <c r="S82" i="46" s="1"/>
  <c r="Q649" i="44" s="1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F22" i="46"/>
  <c r="G22" i="46"/>
  <c r="N22" i="46"/>
  <c r="O22" i="46"/>
  <c r="E22" i="46" s="1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F23" i="46"/>
  <c r="G23" i="46"/>
  <c r="N23" i="46"/>
  <c r="D23" i="46" s="1"/>
  <c r="F23" i="47" s="1"/>
  <c r="O23" i="46"/>
  <c r="P23" i="46"/>
  <c r="Q23" i="46"/>
  <c r="R23" i="46"/>
  <c r="S23" i="46"/>
  <c r="T23" i="46"/>
  <c r="U23" i="46"/>
  <c r="V23" i="46"/>
  <c r="V24" i="46" s="1"/>
  <c r="V82" i="46" s="1"/>
  <c r="T649" i="44" s="1"/>
  <c r="W23" i="46"/>
  <c r="X23" i="46"/>
  <c r="Y23" i="46"/>
  <c r="Z23" i="46"/>
  <c r="AA23" i="46"/>
  <c r="AB23" i="46"/>
  <c r="AC23" i="46"/>
  <c r="AD23" i="46"/>
  <c r="AD24" i="46" s="1"/>
  <c r="AE23" i="46"/>
  <c r="H24" i="46"/>
  <c r="I24" i="46"/>
  <c r="J24" i="46"/>
  <c r="K24" i="46"/>
  <c r="L24" i="46"/>
  <c r="M24" i="46"/>
  <c r="U24" i="46"/>
  <c r="AB24" i="46"/>
  <c r="AE24" i="46"/>
  <c r="F27" i="46"/>
  <c r="G27" i="46"/>
  <c r="H27" i="46"/>
  <c r="H29" i="46" s="1"/>
  <c r="H82" i="46" s="1"/>
  <c r="I27" i="46"/>
  <c r="I29" i="46" s="1"/>
  <c r="J27" i="46"/>
  <c r="K27" i="46"/>
  <c r="K29" i="46" s="1"/>
  <c r="L27" i="46"/>
  <c r="M27" i="46"/>
  <c r="M29" i="46" s="1"/>
  <c r="N27" i="46"/>
  <c r="O27" i="46"/>
  <c r="P27" i="46"/>
  <c r="Q27" i="46"/>
  <c r="Q29" i="46" s="1"/>
  <c r="R27" i="46"/>
  <c r="S27" i="46"/>
  <c r="S29" i="46" s="1"/>
  <c r="Z27" i="46"/>
  <c r="AA27" i="46"/>
  <c r="AB27" i="46"/>
  <c r="AC27" i="46"/>
  <c r="AD27" i="46"/>
  <c r="AE27" i="46"/>
  <c r="F28" i="46"/>
  <c r="G28" i="46"/>
  <c r="L28" i="46"/>
  <c r="D28" i="46" s="1"/>
  <c r="F28" i="47" s="1"/>
  <c r="H28" i="47" s="1"/>
  <c r="M28" i="46"/>
  <c r="N28" i="46"/>
  <c r="O28" i="46"/>
  <c r="E28" i="46" s="1"/>
  <c r="G28" i="47" s="1"/>
  <c r="I28" i="47" s="1"/>
  <c r="R28" i="46"/>
  <c r="S28" i="46"/>
  <c r="Z28" i="46"/>
  <c r="AA28" i="46"/>
  <c r="AB28" i="46"/>
  <c r="AC28" i="46"/>
  <c r="AD28" i="46"/>
  <c r="AE28" i="46"/>
  <c r="G29" i="46"/>
  <c r="J29" i="46"/>
  <c r="L29" i="46"/>
  <c r="O29" i="46"/>
  <c r="P29" i="46"/>
  <c r="R29" i="46"/>
  <c r="T29" i="46"/>
  <c r="U29" i="46"/>
  <c r="V29" i="46"/>
  <c r="W29" i="46"/>
  <c r="X29" i="46"/>
  <c r="Y29" i="46"/>
  <c r="Z29" i="46"/>
  <c r="AA29" i="46"/>
  <c r="AB29" i="46"/>
  <c r="AC29" i="46"/>
  <c r="E32" i="46"/>
  <c r="G32" i="47" s="1"/>
  <c r="F32" i="46"/>
  <c r="G32" i="46"/>
  <c r="N32" i="46"/>
  <c r="O32" i="46"/>
  <c r="Z32" i="46"/>
  <c r="AA32" i="46"/>
  <c r="AB32" i="46"/>
  <c r="D32" i="46" s="1"/>
  <c r="AC32" i="46"/>
  <c r="AC36" i="46" s="1"/>
  <c r="AD32" i="46"/>
  <c r="AE32" i="46"/>
  <c r="F33" i="46"/>
  <c r="G33" i="46"/>
  <c r="N33" i="46"/>
  <c r="O33" i="46"/>
  <c r="P33" i="46"/>
  <c r="Q33" i="46"/>
  <c r="R33" i="46"/>
  <c r="S33" i="46"/>
  <c r="Z33" i="46"/>
  <c r="AA33" i="46"/>
  <c r="AB33" i="46"/>
  <c r="AC33" i="46"/>
  <c r="AD33" i="46"/>
  <c r="AE33" i="46"/>
  <c r="F34" i="46"/>
  <c r="G34" i="46"/>
  <c r="N34" i="46"/>
  <c r="D34" i="46" s="1"/>
  <c r="F34" i="47" s="1"/>
  <c r="H34" i="47" s="1"/>
  <c r="O34" i="46"/>
  <c r="P34" i="46"/>
  <c r="Q34" i="46"/>
  <c r="R34" i="46"/>
  <c r="S34" i="46"/>
  <c r="T34" i="46"/>
  <c r="U34" i="46"/>
  <c r="V34" i="46"/>
  <c r="W34" i="46"/>
  <c r="W36" i="46" s="1"/>
  <c r="X34" i="46"/>
  <c r="Y34" i="46"/>
  <c r="Z34" i="46"/>
  <c r="Z36" i="46" s="1"/>
  <c r="AA34" i="46"/>
  <c r="AB34" i="46"/>
  <c r="AC34" i="46"/>
  <c r="AD34" i="46"/>
  <c r="AD36" i="46" s="1"/>
  <c r="AE34" i="46"/>
  <c r="AE36" i="46" s="1"/>
  <c r="F35" i="46"/>
  <c r="D35" i="46" s="1"/>
  <c r="F35" i="47" s="1"/>
  <c r="G35" i="46"/>
  <c r="N35" i="46"/>
  <c r="O35" i="46"/>
  <c r="P35" i="46"/>
  <c r="P36" i="46" s="1"/>
  <c r="Q35" i="46"/>
  <c r="Q36" i="46" s="1"/>
  <c r="R35" i="46"/>
  <c r="S35" i="46"/>
  <c r="T35" i="46"/>
  <c r="T36" i="46" s="1"/>
  <c r="U35" i="46"/>
  <c r="V35" i="46"/>
  <c r="W35" i="46"/>
  <c r="X35" i="46"/>
  <c r="X36" i="46" s="1"/>
  <c r="Y35" i="46"/>
  <c r="Y36" i="46" s="1"/>
  <c r="Z35" i="46"/>
  <c r="AA35" i="46"/>
  <c r="AB35" i="46"/>
  <c r="AC35" i="46"/>
  <c r="AD35" i="46"/>
  <c r="AE35" i="46"/>
  <c r="H36" i="46"/>
  <c r="I36" i="46"/>
  <c r="J36" i="46"/>
  <c r="K36" i="46"/>
  <c r="L36" i="46"/>
  <c r="M36" i="46"/>
  <c r="S36" i="46"/>
  <c r="U36" i="46"/>
  <c r="V36" i="46"/>
  <c r="AA36" i="46"/>
  <c r="AB36" i="46"/>
  <c r="F39" i="46"/>
  <c r="G39" i="46"/>
  <c r="N39" i="46"/>
  <c r="D39" i="46" s="1"/>
  <c r="F39" i="47" s="1"/>
  <c r="H39" i="47" s="1"/>
  <c r="O39" i="46"/>
  <c r="P39" i="46"/>
  <c r="Z39" i="46"/>
  <c r="AA39" i="46"/>
  <c r="AB39" i="46"/>
  <c r="AC39" i="46"/>
  <c r="AD39" i="46"/>
  <c r="AE39" i="46"/>
  <c r="F40" i="46"/>
  <c r="G40" i="46"/>
  <c r="N40" i="46"/>
  <c r="O40" i="46"/>
  <c r="P40" i="46"/>
  <c r="P42" i="46" s="1"/>
  <c r="P43" i="46" s="1"/>
  <c r="Q40" i="46"/>
  <c r="Q42" i="46" s="1"/>
  <c r="Q43" i="46" s="1"/>
  <c r="R40" i="46"/>
  <c r="S40" i="46"/>
  <c r="S42" i="46" s="1"/>
  <c r="S43" i="46" s="1"/>
  <c r="Z40" i="46"/>
  <c r="AA40" i="46"/>
  <c r="AB40" i="46"/>
  <c r="AC40" i="46"/>
  <c r="AD40" i="46"/>
  <c r="AD42" i="46" s="1"/>
  <c r="AD43" i="46" s="1"/>
  <c r="AE40" i="46"/>
  <c r="AE42" i="46" s="1"/>
  <c r="F41" i="46"/>
  <c r="D41" i="46" s="1"/>
  <c r="F41" i="47" s="1"/>
  <c r="H41" i="47" s="1"/>
  <c r="G41" i="46"/>
  <c r="N41" i="46"/>
  <c r="O41" i="46"/>
  <c r="P41" i="46"/>
  <c r="Q41" i="46"/>
  <c r="R41" i="46"/>
  <c r="S41" i="46"/>
  <c r="E41" i="46" s="1"/>
  <c r="G41" i="47" s="1"/>
  <c r="T41" i="46"/>
  <c r="T42" i="46" s="1"/>
  <c r="T43" i="46" s="1"/>
  <c r="U41" i="46"/>
  <c r="V41" i="46"/>
  <c r="W41" i="46"/>
  <c r="X41" i="46"/>
  <c r="Z41" i="46"/>
  <c r="Z42" i="46" s="1"/>
  <c r="Z43" i="46" s="1"/>
  <c r="AA41" i="46"/>
  <c r="AB41" i="46"/>
  <c r="AC41" i="46"/>
  <c r="AC42" i="46" s="1"/>
  <c r="AC43" i="46" s="1"/>
  <c r="AD41" i="46"/>
  <c r="AE41" i="46"/>
  <c r="G42" i="46"/>
  <c r="G43" i="46" s="1"/>
  <c r="H42" i="46"/>
  <c r="H43" i="46" s="1"/>
  <c r="I42" i="46"/>
  <c r="J42" i="46"/>
  <c r="J43" i="46" s="1"/>
  <c r="K42" i="46"/>
  <c r="L42" i="46"/>
  <c r="M42" i="46"/>
  <c r="M43" i="46" s="1"/>
  <c r="N42" i="46"/>
  <c r="O42" i="46"/>
  <c r="O43" i="46" s="1"/>
  <c r="R42" i="46"/>
  <c r="R43" i="46" s="1"/>
  <c r="U42" i="46"/>
  <c r="V42" i="46"/>
  <c r="V43" i="46" s="1"/>
  <c r="W42" i="46"/>
  <c r="X42" i="46"/>
  <c r="X43" i="46" s="1"/>
  <c r="Y42" i="46"/>
  <c r="AA42" i="46"/>
  <c r="I43" i="46"/>
  <c r="K43" i="46"/>
  <c r="L43" i="46"/>
  <c r="U43" i="46"/>
  <c r="W43" i="46"/>
  <c r="Y43" i="46"/>
  <c r="AA43" i="46"/>
  <c r="F45" i="46"/>
  <c r="G45" i="46"/>
  <c r="N45" i="46"/>
  <c r="O45" i="46"/>
  <c r="P45" i="46"/>
  <c r="Q45" i="46"/>
  <c r="R45" i="46"/>
  <c r="S45" i="46"/>
  <c r="E45" i="46" s="1"/>
  <c r="G45" i="47" s="1"/>
  <c r="I45" i="47" s="1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F47" i="46"/>
  <c r="G47" i="46"/>
  <c r="E47" i="46" s="1"/>
  <c r="G47" i="47" s="1"/>
  <c r="I47" i="47" s="1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F49" i="46"/>
  <c r="G49" i="46"/>
  <c r="N49" i="46"/>
  <c r="O49" i="46"/>
  <c r="Z49" i="46"/>
  <c r="AA49" i="46"/>
  <c r="AB49" i="46"/>
  <c r="D49" i="46" s="1"/>
  <c r="F49" i="47" s="1"/>
  <c r="AC49" i="46"/>
  <c r="AD49" i="46"/>
  <c r="AE49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F54" i="46"/>
  <c r="G54" i="46"/>
  <c r="H54" i="46"/>
  <c r="I54" i="46"/>
  <c r="I56" i="46" s="1"/>
  <c r="J54" i="46"/>
  <c r="J56" i="46" s="1"/>
  <c r="K54" i="46"/>
  <c r="K56" i="46" s="1"/>
  <c r="L54" i="46"/>
  <c r="M54" i="46"/>
  <c r="N54" i="46"/>
  <c r="O54" i="46"/>
  <c r="P54" i="46"/>
  <c r="R54" i="46"/>
  <c r="R56" i="46" s="1"/>
  <c r="S54" i="46"/>
  <c r="S56" i="46" s="1"/>
  <c r="T54" i="46"/>
  <c r="U54" i="46"/>
  <c r="V54" i="46"/>
  <c r="W54" i="46"/>
  <c r="X54" i="46"/>
  <c r="Y54" i="46"/>
  <c r="Z54" i="46"/>
  <c r="Z56" i="46" s="1"/>
  <c r="AA54" i="46"/>
  <c r="AA56" i="46" s="1"/>
  <c r="AB54" i="46"/>
  <c r="AC54" i="46"/>
  <c r="AD54" i="46"/>
  <c r="AD56" i="46" s="1"/>
  <c r="AE54" i="46"/>
  <c r="D55" i="46"/>
  <c r="F55" i="47" s="1"/>
  <c r="F55" i="46"/>
  <c r="G55" i="46"/>
  <c r="N55" i="46"/>
  <c r="O55" i="46"/>
  <c r="P55" i="46"/>
  <c r="P56" i="46" s="1"/>
  <c r="Q55" i="46"/>
  <c r="R55" i="46"/>
  <c r="S55" i="46"/>
  <c r="T55" i="46"/>
  <c r="T56" i="46" s="1"/>
  <c r="U55" i="46"/>
  <c r="U56" i="46" s="1"/>
  <c r="V55" i="46"/>
  <c r="W55" i="46"/>
  <c r="X55" i="46"/>
  <c r="Y55" i="46"/>
  <c r="Y56" i="46" s="1"/>
  <c r="Z55" i="46"/>
  <c r="AA55" i="46"/>
  <c r="AB55" i="46"/>
  <c r="AC55" i="46"/>
  <c r="AC56" i="46" s="1"/>
  <c r="AD55" i="46"/>
  <c r="AE55" i="46"/>
  <c r="F56" i="46"/>
  <c r="H56" i="46"/>
  <c r="L56" i="46"/>
  <c r="M56" i="46"/>
  <c r="N56" i="46"/>
  <c r="O56" i="46"/>
  <c r="Q56" i="46"/>
  <c r="V56" i="46"/>
  <c r="W56" i="46"/>
  <c r="X56" i="46"/>
  <c r="AB56" i="46"/>
  <c r="AE56" i="46"/>
  <c r="F59" i="46"/>
  <c r="G59" i="46"/>
  <c r="H59" i="46"/>
  <c r="I59" i="46"/>
  <c r="J59" i="46"/>
  <c r="K59" i="46"/>
  <c r="L59" i="46"/>
  <c r="M59" i="46"/>
  <c r="E59" i="46" s="1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F60" i="46"/>
  <c r="G60" i="46"/>
  <c r="I60" i="46"/>
  <c r="I61" i="46" s="1"/>
  <c r="N60" i="46"/>
  <c r="N61" i="46" s="1"/>
  <c r="O60" i="46"/>
  <c r="P60" i="46"/>
  <c r="Q60" i="46"/>
  <c r="Q61" i="46" s="1"/>
  <c r="R60" i="46"/>
  <c r="S60" i="46"/>
  <c r="T60" i="46"/>
  <c r="T61" i="46" s="1"/>
  <c r="U60" i="46"/>
  <c r="V60" i="46"/>
  <c r="V61" i="46" s="1"/>
  <c r="X60" i="46"/>
  <c r="Z60" i="46"/>
  <c r="AA60" i="46"/>
  <c r="AA61" i="46" s="1"/>
  <c r="AB60" i="46"/>
  <c r="AC60" i="46"/>
  <c r="AD60" i="46"/>
  <c r="AD61" i="46" s="1"/>
  <c r="AE60" i="46"/>
  <c r="G61" i="46"/>
  <c r="H61" i="46"/>
  <c r="J61" i="46"/>
  <c r="K61" i="46"/>
  <c r="L61" i="46"/>
  <c r="O61" i="46"/>
  <c r="P61" i="46"/>
  <c r="R61" i="46"/>
  <c r="S61" i="46"/>
  <c r="U61" i="46"/>
  <c r="W61" i="46"/>
  <c r="X61" i="46"/>
  <c r="Y61" i="46"/>
  <c r="Z61" i="46"/>
  <c r="AB61" i="46"/>
  <c r="AC61" i="46"/>
  <c r="AE61" i="46"/>
  <c r="F64" i="46"/>
  <c r="G64" i="46"/>
  <c r="E64" i="46" s="1"/>
  <c r="I64" i="46"/>
  <c r="J64" i="46"/>
  <c r="J66" i="46" s="1"/>
  <c r="K64" i="46"/>
  <c r="L64" i="46"/>
  <c r="L66" i="46" s="1"/>
  <c r="M64" i="46"/>
  <c r="M66" i="46" s="1"/>
  <c r="N64" i="46"/>
  <c r="O64" i="46"/>
  <c r="O66" i="46" s="1"/>
  <c r="P64" i="46"/>
  <c r="Q64" i="46"/>
  <c r="R64" i="46"/>
  <c r="R66" i="46" s="1"/>
  <c r="S64" i="46"/>
  <c r="T64" i="46"/>
  <c r="U64" i="46"/>
  <c r="V64" i="46"/>
  <c r="W64" i="46"/>
  <c r="W66" i="46" s="1"/>
  <c r="X64" i="46"/>
  <c r="Y64" i="46"/>
  <c r="Z64" i="46"/>
  <c r="Z66" i="46" s="1"/>
  <c r="AA64" i="46"/>
  <c r="AB64" i="46"/>
  <c r="AC64" i="46"/>
  <c r="AD64" i="46"/>
  <c r="AE64" i="46"/>
  <c r="AE66" i="46" s="1"/>
  <c r="F65" i="46"/>
  <c r="G65" i="46"/>
  <c r="H65" i="46"/>
  <c r="H66" i="46" s="1"/>
  <c r="I65" i="46"/>
  <c r="E65" i="46" s="1"/>
  <c r="G65" i="47" s="1"/>
  <c r="I65" i="47" s="1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K66" i="46"/>
  <c r="N66" i="46"/>
  <c r="P66" i="46"/>
  <c r="Q66" i="46"/>
  <c r="S66" i="46"/>
  <c r="V66" i="46"/>
  <c r="X66" i="46"/>
  <c r="Y66" i="46"/>
  <c r="AA66" i="46"/>
  <c r="AD66" i="46"/>
  <c r="D70" i="46"/>
  <c r="F70" i="46"/>
  <c r="G70" i="46"/>
  <c r="N70" i="46"/>
  <c r="O70" i="46"/>
  <c r="O72" i="46" s="1"/>
  <c r="P70" i="46"/>
  <c r="Q70" i="46"/>
  <c r="R70" i="46"/>
  <c r="R72" i="46" s="1"/>
  <c r="S70" i="46"/>
  <c r="S72" i="46" s="1"/>
  <c r="T70" i="46"/>
  <c r="U70" i="46"/>
  <c r="V70" i="46"/>
  <c r="W70" i="46"/>
  <c r="W72" i="46" s="1"/>
  <c r="X70" i="46"/>
  <c r="Y70" i="46"/>
  <c r="Z70" i="46"/>
  <c r="Z72" i="46" s="1"/>
  <c r="AA70" i="46"/>
  <c r="AA72" i="46" s="1"/>
  <c r="AB70" i="46"/>
  <c r="AC70" i="46"/>
  <c r="AD70" i="46"/>
  <c r="AE70" i="46"/>
  <c r="AE72" i="46" s="1"/>
  <c r="F71" i="46"/>
  <c r="F72" i="46" s="1"/>
  <c r="G71" i="46"/>
  <c r="E71" i="46" s="1"/>
  <c r="G71" i="47" s="1"/>
  <c r="N71" i="46"/>
  <c r="O71" i="46"/>
  <c r="P71" i="46"/>
  <c r="Q71" i="46"/>
  <c r="R71" i="46"/>
  <c r="S71" i="46"/>
  <c r="T71" i="46"/>
  <c r="T72" i="46" s="1"/>
  <c r="U71" i="46"/>
  <c r="U72" i="46" s="1"/>
  <c r="V71" i="46"/>
  <c r="W71" i="46"/>
  <c r="X71" i="46"/>
  <c r="Y71" i="46"/>
  <c r="Z71" i="46"/>
  <c r="AA71" i="46"/>
  <c r="AB71" i="46"/>
  <c r="AB72" i="46" s="1"/>
  <c r="AC71" i="46"/>
  <c r="AC72" i="46" s="1"/>
  <c r="AD71" i="46"/>
  <c r="AE71" i="46"/>
  <c r="H72" i="46"/>
  <c r="I72" i="46"/>
  <c r="J72" i="46"/>
  <c r="K72" i="46"/>
  <c r="L72" i="46"/>
  <c r="M72" i="46"/>
  <c r="N72" i="46"/>
  <c r="P72" i="46"/>
  <c r="Q72" i="46"/>
  <c r="V72" i="46"/>
  <c r="X72" i="46"/>
  <c r="Y72" i="46"/>
  <c r="AD72" i="46"/>
  <c r="F73" i="46"/>
  <c r="G73" i="46"/>
  <c r="N73" i="46"/>
  <c r="O73" i="46"/>
  <c r="P73" i="46"/>
  <c r="D73" i="46" s="1"/>
  <c r="F73" i="47" s="1"/>
  <c r="Q73" i="46"/>
  <c r="R73" i="46"/>
  <c r="S73" i="46"/>
  <c r="E73" i="46" s="1"/>
  <c r="G73" i="47" s="1"/>
  <c r="I73" i="47" s="1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F74" i="46"/>
  <c r="D74" i="46" s="1"/>
  <c r="F74" i="47" s="1"/>
  <c r="H74" i="47" s="1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F76" i="46"/>
  <c r="D76" i="46" s="1"/>
  <c r="F76" i="47" s="1"/>
  <c r="H76" i="47" s="1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F77" i="46"/>
  <c r="G77" i="46"/>
  <c r="N77" i="46"/>
  <c r="O77" i="46"/>
  <c r="P77" i="46"/>
  <c r="D77" i="46" s="1"/>
  <c r="F77" i="47" s="1"/>
  <c r="H77" i="47" s="1"/>
  <c r="Q77" i="46"/>
  <c r="R77" i="46"/>
  <c r="S77" i="46"/>
  <c r="T77" i="46"/>
  <c r="U77" i="46"/>
  <c r="V77" i="46"/>
  <c r="W77" i="46"/>
  <c r="X77" i="46"/>
  <c r="Y77" i="46"/>
  <c r="Z77" i="46"/>
  <c r="AA77" i="46"/>
  <c r="E77" i="46" s="1"/>
  <c r="G77" i="47" s="1"/>
  <c r="I77" i="47" s="1"/>
  <c r="AB77" i="46"/>
  <c r="AC77" i="46"/>
  <c r="AD77" i="46"/>
  <c r="AE77" i="46"/>
  <c r="D78" i="46"/>
  <c r="F78" i="47" s="1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E81" i="46"/>
  <c r="G81" i="47" s="1"/>
  <c r="I81" i="47" s="1"/>
  <c r="F81" i="46"/>
  <c r="G81" i="46"/>
  <c r="K81" i="46"/>
  <c r="N81" i="46"/>
  <c r="O81" i="46"/>
  <c r="P81" i="46"/>
  <c r="Q81" i="46"/>
  <c r="R81" i="46"/>
  <c r="D81" i="46" s="1"/>
  <c r="F81" i="47" s="1"/>
  <c r="H81" i="47" s="1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K82" i="46"/>
  <c r="I649" i="44" s="1"/>
  <c r="F86" i="46"/>
  <c r="D86" i="46" s="1"/>
  <c r="D89" i="46" s="1"/>
  <c r="G86" i="46"/>
  <c r="E87" i="46"/>
  <c r="F87" i="46"/>
  <c r="D87" i="46" s="1"/>
  <c r="F87" i="47" s="1"/>
  <c r="G87" i="46"/>
  <c r="F88" i="46"/>
  <c r="D88" i="46" s="1"/>
  <c r="F88" i="47" s="1"/>
  <c r="H88" i="47" s="1"/>
  <c r="G88" i="46"/>
  <c r="E88" i="46" s="1"/>
  <c r="G88" i="47" s="1"/>
  <c r="I88" i="47" s="1"/>
  <c r="F89" i="46"/>
  <c r="H89" i="46"/>
  <c r="I89" i="46"/>
  <c r="J89" i="46"/>
  <c r="K89" i="46"/>
  <c r="L89" i="46"/>
  <c r="M89" i="46"/>
  <c r="A4" i="47"/>
  <c r="A5" i="47"/>
  <c r="D11" i="47"/>
  <c r="E11" i="47"/>
  <c r="G11" i="47"/>
  <c r="I11" i="47" s="1"/>
  <c r="E12" i="47"/>
  <c r="D13" i="47"/>
  <c r="E14" i="47"/>
  <c r="D15" i="47"/>
  <c r="E15" i="47"/>
  <c r="D21" i="47"/>
  <c r="D22" i="47"/>
  <c r="G22" i="47"/>
  <c r="D27" i="47"/>
  <c r="E27" i="47"/>
  <c r="E29" i="47" s="1"/>
  <c r="E33" i="47"/>
  <c r="D35" i="47"/>
  <c r="D40" i="47"/>
  <c r="D41" i="47"/>
  <c r="D47" i="47"/>
  <c r="D54" i="47"/>
  <c r="E55" i="47"/>
  <c r="E59" i="47"/>
  <c r="E61" i="47" s="1"/>
  <c r="D60" i="47"/>
  <c r="E64" i="47"/>
  <c r="E66" i="47" s="1"/>
  <c r="E65" i="47"/>
  <c r="D70" i="47"/>
  <c r="D72" i="47" s="1"/>
  <c r="D71" i="47"/>
  <c r="D74" i="47"/>
  <c r="D77" i="47"/>
  <c r="E78" i="47"/>
  <c r="E79" i="47"/>
  <c r="E80" i="47"/>
  <c r="D81" i="47"/>
  <c r="E81" i="47"/>
  <c r="D86" i="47"/>
  <c r="E86" i="47"/>
  <c r="E89" i="47" s="1"/>
  <c r="F86" i="47"/>
  <c r="D87" i="47"/>
  <c r="E87" i="47"/>
  <c r="G87" i="47"/>
  <c r="I87" i="47" s="1"/>
  <c r="H87" i="47"/>
  <c r="D88" i="47"/>
  <c r="E88" i="47"/>
  <c r="D89" i="47"/>
  <c r="A4" i="14"/>
  <c r="A5" i="14"/>
  <c r="G11" i="14"/>
  <c r="H11" i="14"/>
  <c r="I11" i="14"/>
  <c r="M11" i="14"/>
  <c r="F12" i="14"/>
  <c r="H12" i="14"/>
  <c r="I12" i="14"/>
  <c r="M12" i="14" s="1"/>
  <c r="L12" i="14"/>
  <c r="H13" i="14"/>
  <c r="F13" i="14" s="1"/>
  <c r="I13" i="14"/>
  <c r="G13" i="14" s="1"/>
  <c r="F14" i="14"/>
  <c r="H14" i="14"/>
  <c r="I14" i="14"/>
  <c r="G14" i="14" s="1"/>
  <c r="L14" i="14"/>
  <c r="M14" i="14"/>
  <c r="G15" i="14"/>
  <c r="H15" i="14"/>
  <c r="I15" i="14"/>
  <c r="M15" i="14"/>
  <c r="J16" i="14"/>
  <c r="J82" i="14" s="1"/>
  <c r="K16" i="14"/>
  <c r="H18" i="14"/>
  <c r="I18" i="14"/>
  <c r="G19" i="14"/>
  <c r="H19" i="14"/>
  <c r="I19" i="14"/>
  <c r="M19" i="14"/>
  <c r="F20" i="14"/>
  <c r="G20" i="14"/>
  <c r="H20" i="14"/>
  <c r="I20" i="14"/>
  <c r="M20" i="14" s="1"/>
  <c r="L20" i="14"/>
  <c r="H21" i="14"/>
  <c r="F21" i="14" s="1"/>
  <c r="I21" i="14"/>
  <c r="G21" i="14" s="1"/>
  <c r="M21" i="14"/>
  <c r="E21" i="38" s="1"/>
  <c r="E24" i="38" s="1"/>
  <c r="F22" i="14"/>
  <c r="H22" i="14"/>
  <c r="I22" i="14"/>
  <c r="G22" i="14" s="1"/>
  <c r="G24" i="14" s="1"/>
  <c r="L22" i="14"/>
  <c r="M22" i="14"/>
  <c r="G23" i="14"/>
  <c r="H23" i="14"/>
  <c r="I23" i="14"/>
  <c r="M23" i="14"/>
  <c r="I24" i="14"/>
  <c r="J24" i="14"/>
  <c r="K24" i="14"/>
  <c r="F27" i="14"/>
  <c r="H27" i="14"/>
  <c r="I27" i="14"/>
  <c r="L27" i="14"/>
  <c r="H28" i="14"/>
  <c r="F28" i="14" s="1"/>
  <c r="I28" i="14"/>
  <c r="G28" i="14" s="1"/>
  <c r="F29" i="14"/>
  <c r="J29" i="14"/>
  <c r="K29" i="14"/>
  <c r="F32" i="14"/>
  <c r="H32" i="14"/>
  <c r="I32" i="14"/>
  <c r="I32" i="15" s="1"/>
  <c r="L32" i="14"/>
  <c r="M32" i="14"/>
  <c r="G33" i="14"/>
  <c r="H33" i="14"/>
  <c r="I33" i="14"/>
  <c r="I33" i="15" s="1"/>
  <c r="M33" i="14"/>
  <c r="F34" i="14"/>
  <c r="H34" i="14"/>
  <c r="I34" i="14"/>
  <c r="L34" i="14"/>
  <c r="H35" i="14"/>
  <c r="F35" i="14" s="1"/>
  <c r="I35" i="14"/>
  <c r="G35" i="14" s="1"/>
  <c r="J36" i="14"/>
  <c r="K36" i="14"/>
  <c r="L37" i="14"/>
  <c r="M37" i="14"/>
  <c r="H38" i="14"/>
  <c r="I38" i="14"/>
  <c r="F39" i="14"/>
  <c r="H39" i="14"/>
  <c r="H39" i="15" s="1"/>
  <c r="F39" i="15" s="1"/>
  <c r="I39" i="14"/>
  <c r="M39" i="14" s="1"/>
  <c r="E39" i="38" s="1"/>
  <c r="L39" i="14"/>
  <c r="H40" i="14"/>
  <c r="F40" i="14" s="1"/>
  <c r="F42" i="14" s="1"/>
  <c r="F43" i="14" s="1"/>
  <c r="I40" i="14"/>
  <c r="F41" i="14"/>
  <c r="H41" i="14"/>
  <c r="H41" i="15" s="1"/>
  <c r="I41" i="14"/>
  <c r="L41" i="14"/>
  <c r="M41" i="14"/>
  <c r="E41" i="38" s="1"/>
  <c r="H42" i="14"/>
  <c r="H43" i="14" s="1"/>
  <c r="J42" i="14"/>
  <c r="K42" i="14"/>
  <c r="J43" i="14"/>
  <c r="K43" i="14"/>
  <c r="G45" i="14"/>
  <c r="H45" i="14"/>
  <c r="I45" i="14"/>
  <c r="M45" i="14"/>
  <c r="F47" i="14"/>
  <c r="H47" i="14"/>
  <c r="I47" i="14"/>
  <c r="M47" i="14" s="1"/>
  <c r="E47" i="38" s="1"/>
  <c r="L47" i="14"/>
  <c r="H49" i="14"/>
  <c r="F49" i="14" s="1"/>
  <c r="I49" i="14"/>
  <c r="G49" i="14" s="1"/>
  <c r="F51" i="14"/>
  <c r="H51" i="14"/>
  <c r="I51" i="14"/>
  <c r="I51" i="15" s="1"/>
  <c r="L51" i="14"/>
  <c r="M51" i="14"/>
  <c r="G54" i="14"/>
  <c r="H54" i="14"/>
  <c r="I54" i="14"/>
  <c r="I54" i="15" s="1"/>
  <c r="M54" i="14"/>
  <c r="F55" i="14"/>
  <c r="G55" i="14"/>
  <c r="H55" i="14"/>
  <c r="I55" i="14"/>
  <c r="L55" i="14"/>
  <c r="I56" i="14"/>
  <c r="J56" i="14"/>
  <c r="K56" i="14"/>
  <c r="H59" i="14"/>
  <c r="F59" i="14" s="1"/>
  <c r="F61" i="14" s="1"/>
  <c r="I59" i="14"/>
  <c r="F60" i="14"/>
  <c r="H60" i="14"/>
  <c r="I60" i="14"/>
  <c r="I60" i="15" s="1"/>
  <c r="L60" i="14"/>
  <c r="M60" i="14"/>
  <c r="H61" i="14"/>
  <c r="J61" i="14"/>
  <c r="K61" i="14"/>
  <c r="G64" i="14"/>
  <c r="H64" i="14"/>
  <c r="I64" i="14"/>
  <c r="M64" i="14"/>
  <c r="M66" i="14" s="1"/>
  <c r="F65" i="14"/>
  <c r="H65" i="14"/>
  <c r="I65" i="14"/>
  <c r="M65" i="14" s="1"/>
  <c r="L65" i="14"/>
  <c r="I66" i="14"/>
  <c r="J66" i="14"/>
  <c r="K66" i="14"/>
  <c r="H70" i="14"/>
  <c r="H70" i="15" s="1"/>
  <c r="I70" i="14"/>
  <c r="M70" i="14" s="1"/>
  <c r="F71" i="14"/>
  <c r="H71" i="14"/>
  <c r="I71" i="14"/>
  <c r="G71" i="14" s="1"/>
  <c r="L71" i="14"/>
  <c r="M71" i="14"/>
  <c r="E71" i="38" s="1"/>
  <c r="H72" i="14"/>
  <c r="J72" i="14"/>
  <c r="K72" i="14"/>
  <c r="G73" i="14"/>
  <c r="H73" i="14"/>
  <c r="I73" i="14"/>
  <c r="I73" i="15" s="1"/>
  <c r="M73" i="14"/>
  <c r="F74" i="14"/>
  <c r="H74" i="14"/>
  <c r="I74" i="14"/>
  <c r="M74" i="14" s="1"/>
  <c r="E74" i="38" s="1"/>
  <c r="L74" i="14"/>
  <c r="H75" i="14"/>
  <c r="F75" i="14" s="1"/>
  <c r="I75" i="14"/>
  <c r="F76" i="14"/>
  <c r="H76" i="14"/>
  <c r="I76" i="14"/>
  <c r="I76" i="15" s="1"/>
  <c r="M76" i="15" s="1"/>
  <c r="E76" i="39" s="1"/>
  <c r="L76" i="14"/>
  <c r="M76" i="14"/>
  <c r="G77" i="14"/>
  <c r="H77" i="14"/>
  <c r="I77" i="14"/>
  <c r="I77" i="15" s="1"/>
  <c r="M77" i="14"/>
  <c r="F78" i="14"/>
  <c r="G78" i="14"/>
  <c r="H78" i="14"/>
  <c r="I78" i="14"/>
  <c r="L78" i="14"/>
  <c r="D78" i="38" s="1"/>
  <c r="H79" i="14"/>
  <c r="F79" i="14" s="1"/>
  <c r="I79" i="14"/>
  <c r="M79" i="14"/>
  <c r="F80" i="14"/>
  <c r="H80" i="14"/>
  <c r="I80" i="14"/>
  <c r="G80" i="14" s="1"/>
  <c r="L80" i="14"/>
  <c r="M80" i="14"/>
  <c r="E80" i="38" s="1"/>
  <c r="G81" i="14"/>
  <c r="H81" i="14"/>
  <c r="I81" i="14"/>
  <c r="I81" i="15" s="1"/>
  <c r="M81" i="14"/>
  <c r="D82" i="14"/>
  <c r="E82" i="14"/>
  <c r="E85" i="15" s="1"/>
  <c r="A5" i="26"/>
  <c r="Z8" i="26"/>
  <c r="AB8" i="26"/>
  <c r="AD8" i="26"/>
  <c r="F11" i="26"/>
  <c r="D11" i="26" s="1"/>
  <c r="F11" i="38" s="1"/>
  <c r="G11" i="26"/>
  <c r="H11" i="26"/>
  <c r="I11" i="26"/>
  <c r="I16" i="26" s="1"/>
  <c r="J11" i="26"/>
  <c r="K11" i="26"/>
  <c r="L11" i="26"/>
  <c r="L11" i="27" s="1"/>
  <c r="M11" i="26"/>
  <c r="P11" i="26"/>
  <c r="Q11" i="26"/>
  <c r="R11" i="26"/>
  <c r="S11" i="26"/>
  <c r="S16" i="26" s="1"/>
  <c r="T11" i="26"/>
  <c r="U11" i="26"/>
  <c r="U11" i="27" s="1"/>
  <c r="V11" i="26"/>
  <c r="V11" i="27" s="1"/>
  <c r="W11" i="26"/>
  <c r="X11" i="26"/>
  <c r="Y11" i="26"/>
  <c r="Z11" i="26"/>
  <c r="AA11" i="26"/>
  <c r="AA16" i="26" s="1"/>
  <c r="AB11" i="26"/>
  <c r="AC11" i="26"/>
  <c r="AD11" i="26"/>
  <c r="AD16" i="26" s="1"/>
  <c r="AE11" i="26"/>
  <c r="F12" i="26"/>
  <c r="G12" i="26"/>
  <c r="G16" i="26" s="1"/>
  <c r="H12" i="26"/>
  <c r="H16" i="26" s="1"/>
  <c r="I12" i="26"/>
  <c r="I12" i="27" s="1"/>
  <c r="J12" i="26"/>
  <c r="K12" i="26"/>
  <c r="K12" i="27" s="1"/>
  <c r="L12" i="26"/>
  <c r="L12" i="27" s="1"/>
  <c r="M12" i="26"/>
  <c r="M12" i="27" s="1"/>
  <c r="N12" i="26"/>
  <c r="O12" i="26"/>
  <c r="O16" i="26" s="1"/>
  <c r="P12" i="26"/>
  <c r="P16" i="26" s="1"/>
  <c r="P82" i="26" s="1"/>
  <c r="N648" i="44" s="1"/>
  <c r="Q12" i="26"/>
  <c r="Q12" i="27" s="1"/>
  <c r="R12" i="26"/>
  <c r="S12" i="26"/>
  <c r="T12" i="26"/>
  <c r="U12" i="26"/>
  <c r="U12" i="27" s="1"/>
  <c r="V12" i="26"/>
  <c r="W12" i="26"/>
  <c r="W12" i="27" s="1"/>
  <c r="X12" i="26"/>
  <c r="X16" i="26" s="1"/>
  <c r="Y12" i="26"/>
  <c r="Y12" i="27" s="1"/>
  <c r="Z12" i="26"/>
  <c r="AA12" i="26"/>
  <c r="AB12" i="26"/>
  <c r="AB12" i="27" s="1"/>
  <c r="AC12" i="26"/>
  <c r="AC16" i="26" s="1"/>
  <c r="AD12" i="26"/>
  <c r="AE12" i="26"/>
  <c r="AE12" i="27" s="1"/>
  <c r="D13" i="26"/>
  <c r="F13" i="38" s="1"/>
  <c r="F13" i="26"/>
  <c r="G13" i="26"/>
  <c r="E13" i="26" s="1"/>
  <c r="H13" i="26"/>
  <c r="I13" i="26"/>
  <c r="J13" i="26"/>
  <c r="J13" i="27" s="1"/>
  <c r="K13" i="26"/>
  <c r="L13" i="26"/>
  <c r="L16" i="26" s="1"/>
  <c r="M13" i="26"/>
  <c r="M13" i="27" s="1"/>
  <c r="N13" i="26"/>
  <c r="N16" i="26" s="1"/>
  <c r="O13" i="26"/>
  <c r="P13" i="26"/>
  <c r="Q13" i="26"/>
  <c r="Q13" i="27" s="1"/>
  <c r="R13" i="26"/>
  <c r="S13" i="26"/>
  <c r="T13" i="26"/>
  <c r="U13" i="26"/>
  <c r="U13" i="27" s="1"/>
  <c r="V13" i="26"/>
  <c r="W13" i="26"/>
  <c r="X13" i="26"/>
  <c r="Y13" i="26"/>
  <c r="Z13" i="26"/>
  <c r="AA13" i="26"/>
  <c r="AB13" i="26"/>
  <c r="AB13" i="27" s="1"/>
  <c r="AC13" i="26"/>
  <c r="AC13" i="27" s="1"/>
  <c r="AD13" i="26"/>
  <c r="AE13" i="26"/>
  <c r="F14" i="26"/>
  <c r="G14" i="26"/>
  <c r="E14" i="26" s="1"/>
  <c r="G14" i="38" s="1"/>
  <c r="I14" i="38" s="1"/>
  <c r="H14" i="26"/>
  <c r="I14" i="26"/>
  <c r="I14" i="27" s="1"/>
  <c r="J14" i="26"/>
  <c r="K14" i="26"/>
  <c r="L14" i="26"/>
  <c r="M14" i="26"/>
  <c r="N14" i="26"/>
  <c r="O14" i="26"/>
  <c r="P14" i="26"/>
  <c r="Q14" i="26"/>
  <c r="R14" i="26"/>
  <c r="S14" i="26"/>
  <c r="T14" i="26"/>
  <c r="T14" i="27" s="1"/>
  <c r="U14" i="26"/>
  <c r="U14" i="27" s="1"/>
  <c r="V14" i="26"/>
  <c r="W14" i="26"/>
  <c r="X14" i="26"/>
  <c r="Y14" i="26"/>
  <c r="Y14" i="27" s="1"/>
  <c r="Z14" i="26"/>
  <c r="AA14" i="26"/>
  <c r="AB14" i="26"/>
  <c r="AC14" i="26"/>
  <c r="AC14" i="27" s="1"/>
  <c r="AD14" i="26"/>
  <c r="AE14" i="26"/>
  <c r="F15" i="26"/>
  <c r="G15" i="26"/>
  <c r="E15" i="26" s="1"/>
  <c r="G15" i="38" s="1"/>
  <c r="I15" i="38" s="1"/>
  <c r="H15" i="26"/>
  <c r="I15" i="26"/>
  <c r="I15" i="27" s="1"/>
  <c r="J15" i="26"/>
  <c r="K15" i="26"/>
  <c r="L15" i="26"/>
  <c r="D15" i="26" s="1"/>
  <c r="F15" i="38" s="1"/>
  <c r="M15" i="26"/>
  <c r="M15" i="27" s="1"/>
  <c r="N15" i="26"/>
  <c r="O15" i="26"/>
  <c r="P15" i="26"/>
  <c r="Q15" i="26"/>
  <c r="Q15" i="27" s="1"/>
  <c r="R15" i="26"/>
  <c r="S15" i="26"/>
  <c r="S15" i="27" s="1"/>
  <c r="T15" i="26"/>
  <c r="U15" i="26"/>
  <c r="U15" i="27" s="1"/>
  <c r="V15" i="26"/>
  <c r="W15" i="26"/>
  <c r="X15" i="26"/>
  <c r="Y15" i="26"/>
  <c r="Z15" i="26"/>
  <c r="Z15" i="27" s="1"/>
  <c r="AA15" i="26"/>
  <c r="AA15" i="27" s="1"/>
  <c r="AB15" i="26"/>
  <c r="AC15" i="26"/>
  <c r="AC15" i="27" s="1"/>
  <c r="AD15" i="26"/>
  <c r="AE15" i="26"/>
  <c r="R16" i="26"/>
  <c r="U16" i="26"/>
  <c r="Z16" i="26"/>
  <c r="F19" i="26"/>
  <c r="G19" i="26"/>
  <c r="E19" i="26" s="1"/>
  <c r="H19" i="26"/>
  <c r="H24" i="26" s="1"/>
  <c r="I19" i="26"/>
  <c r="J19" i="26"/>
  <c r="K19" i="26"/>
  <c r="L19" i="26"/>
  <c r="L24" i="26" s="1"/>
  <c r="M19" i="26"/>
  <c r="P19" i="26"/>
  <c r="P24" i="26" s="1"/>
  <c r="Q19" i="26"/>
  <c r="Q19" i="27" s="1"/>
  <c r="R19" i="26"/>
  <c r="S19" i="26"/>
  <c r="T19" i="26"/>
  <c r="U19" i="26"/>
  <c r="V19" i="26"/>
  <c r="W19" i="26"/>
  <c r="X19" i="26"/>
  <c r="X24" i="26" s="1"/>
  <c r="Y19" i="26"/>
  <c r="Y19" i="27" s="1"/>
  <c r="Z19" i="26"/>
  <c r="AA19" i="26"/>
  <c r="AB19" i="26"/>
  <c r="AC19" i="26"/>
  <c r="AD19" i="26"/>
  <c r="AE19" i="26"/>
  <c r="F20" i="26"/>
  <c r="D20" i="26" s="1"/>
  <c r="G20" i="26"/>
  <c r="E20" i="26" s="1"/>
  <c r="G20" i="38" s="1"/>
  <c r="I20" i="38" s="1"/>
  <c r="H20" i="26"/>
  <c r="I20" i="26"/>
  <c r="I20" i="27" s="1"/>
  <c r="J20" i="26"/>
  <c r="K20" i="26"/>
  <c r="L20" i="26"/>
  <c r="M20" i="26"/>
  <c r="N20" i="26"/>
  <c r="N20" i="27" s="1"/>
  <c r="O20" i="26"/>
  <c r="O20" i="27" s="1"/>
  <c r="P20" i="26"/>
  <c r="Q20" i="26"/>
  <c r="Q20" i="27" s="1"/>
  <c r="R20" i="26"/>
  <c r="R24" i="26" s="1"/>
  <c r="S20" i="26"/>
  <c r="S20" i="27" s="1"/>
  <c r="T20" i="26"/>
  <c r="U20" i="26"/>
  <c r="U20" i="27" s="1"/>
  <c r="V20" i="26"/>
  <c r="W20" i="26"/>
  <c r="W20" i="27" s="1"/>
  <c r="X20" i="26"/>
  <c r="X20" i="27" s="1"/>
  <c r="Y20" i="26"/>
  <c r="Y20" i="27" s="1"/>
  <c r="Z20" i="26"/>
  <c r="AA20" i="26"/>
  <c r="AB20" i="26"/>
  <c r="AC20" i="26"/>
  <c r="AC20" i="27" s="1"/>
  <c r="AD20" i="26"/>
  <c r="AE20" i="26"/>
  <c r="AE24" i="26" s="1"/>
  <c r="F21" i="26"/>
  <c r="G21" i="26"/>
  <c r="H21" i="26"/>
  <c r="I21" i="26"/>
  <c r="I21" i="27" s="1"/>
  <c r="J21" i="26"/>
  <c r="K21" i="26"/>
  <c r="E21" i="26" s="1"/>
  <c r="G21" i="38" s="1"/>
  <c r="I21" i="38" s="1"/>
  <c r="L21" i="26"/>
  <c r="M21" i="26"/>
  <c r="M24" i="26" s="1"/>
  <c r="N21" i="26"/>
  <c r="O21" i="26"/>
  <c r="P21" i="26"/>
  <c r="Q21" i="26"/>
  <c r="Q21" i="27" s="1"/>
  <c r="R21" i="26"/>
  <c r="S21" i="26"/>
  <c r="T21" i="26"/>
  <c r="U21" i="26"/>
  <c r="U21" i="27" s="1"/>
  <c r="V21" i="26"/>
  <c r="W21" i="26"/>
  <c r="X21" i="26"/>
  <c r="Y21" i="26"/>
  <c r="Y21" i="27" s="1"/>
  <c r="Z21" i="26"/>
  <c r="AA21" i="26"/>
  <c r="AB21" i="26"/>
  <c r="AC21" i="26"/>
  <c r="AD21" i="26"/>
  <c r="AE21" i="26"/>
  <c r="F22" i="26"/>
  <c r="G22" i="26"/>
  <c r="H22" i="26"/>
  <c r="I22" i="26"/>
  <c r="I24" i="26" s="1"/>
  <c r="J22" i="26"/>
  <c r="J24" i="26" s="1"/>
  <c r="K22" i="26"/>
  <c r="L22" i="26"/>
  <c r="M22" i="26"/>
  <c r="M22" i="27" s="1"/>
  <c r="N22" i="26"/>
  <c r="O22" i="26"/>
  <c r="P22" i="26"/>
  <c r="Q22" i="26"/>
  <c r="Q24" i="26" s="1"/>
  <c r="R22" i="26"/>
  <c r="S22" i="26"/>
  <c r="T22" i="26"/>
  <c r="U22" i="26"/>
  <c r="U22" i="27" s="1"/>
  <c r="V22" i="26"/>
  <c r="V22" i="27" s="1"/>
  <c r="W22" i="26"/>
  <c r="W22" i="27" s="1"/>
  <c r="X22" i="26"/>
  <c r="Y22" i="26"/>
  <c r="Z22" i="26"/>
  <c r="Z24" i="26" s="1"/>
  <c r="Z82" i="26" s="1"/>
  <c r="X648" i="44" s="1"/>
  <c r="AA22" i="26"/>
  <c r="AB22" i="26"/>
  <c r="AC22" i="26"/>
  <c r="AD22" i="26"/>
  <c r="AE22" i="26"/>
  <c r="F23" i="26"/>
  <c r="G23" i="26"/>
  <c r="H23" i="26"/>
  <c r="I23" i="26"/>
  <c r="J23" i="26"/>
  <c r="J23" i="27" s="1"/>
  <c r="K23" i="26"/>
  <c r="L23" i="26"/>
  <c r="M23" i="26"/>
  <c r="E23" i="26" s="1"/>
  <c r="G23" i="38" s="1"/>
  <c r="I23" i="38" s="1"/>
  <c r="N23" i="26"/>
  <c r="O23" i="26"/>
  <c r="P23" i="26"/>
  <c r="Q23" i="26"/>
  <c r="Q23" i="27" s="1"/>
  <c r="R23" i="26"/>
  <c r="S23" i="26"/>
  <c r="T23" i="26"/>
  <c r="U23" i="26"/>
  <c r="V23" i="26"/>
  <c r="W23" i="26"/>
  <c r="X23" i="26"/>
  <c r="Y23" i="26"/>
  <c r="Y23" i="27" s="1"/>
  <c r="Z23" i="26"/>
  <c r="Z23" i="27" s="1"/>
  <c r="AA23" i="26"/>
  <c r="AB23" i="26"/>
  <c r="AC23" i="26"/>
  <c r="AD23" i="26"/>
  <c r="AE23" i="26"/>
  <c r="T24" i="26"/>
  <c r="W24" i="26"/>
  <c r="AB24" i="26"/>
  <c r="F27" i="26"/>
  <c r="G27" i="26"/>
  <c r="H27" i="26"/>
  <c r="H29" i="26" s="1"/>
  <c r="I27" i="26"/>
  <c r="J27" i="26"/>
  <c r="K27" i="26"/>
  <c r="K29" i="26" s="1"/>
  <c r="L27" i="26"/>
  <c r="M27" i="26"/>
  <c r="M29" i="26" s="1"/>
  <c r="P27" i="26"/>
  <c r="P29" i="26" s="1"/>
  <c r="Q27" i="26"/>
  <c r="Q27" i="27" s="1"/>
  <c r="R27" i="26"/>
  <c r="S27" i="26"/>
  <c r="T27" i="26"/>
  <c r="T29" i="26" s="1"/>
  <c r="U27" i="26"/>
  <c r="U29" i="26" s="1"/>
  <c r="V27" i="26"/>
  <c r="V27" i="27" s="1"/>
  <c r="W27" i="26"/>
  <c r="W29" i="26" s="1"/>
  <c r="X27" i="26"/>
  <c r="X29" i="26" s="1"/>
  <c r="Y27" i="26"/>
  <c r="Y27" i="27" s="1"/>
  <c r="Z27" i="26"/>
  <c r="AA27" i="26"/>
  <c r="AB27" i="26"/>
  <c r="AB29" i="26" s="1"/>
  <c r="AC27" i="26"/>
  <c r="AC29" i="26" s="1"/>
  <c r="AD27" i="26"/>
  <c r="AE27" i="26"/>
  <c r="AE29" i="26" s="1"/>
  <c r="F28" i="26"/>
  <c r="G28" i="26"/>
  <c r="E28" i="26" s="1"/>
  <c r="G28" i="38" s="1"/>
  <c r="H28" i="26"/>
  <c r="I28" i="26"/>
  <c r="J28" i="26"/>
  <c r="K28" i="26"/>
  <c r="L28" i="26"/>
  <c r="L29" i="26" s="1"/>
  <c r="M28" i="26"/>
  <c r="M28" i="27" s="1"/>
  <c r="P28" i="26"/>
  <c r="Q28" i="26"/>
  <c r="R28" i="26"/>
  <c r="R28" i="27" s="1"/>
  <c r="S28" i="26"/>
  <c r="S28" i="27" s="1"/>
  <c r="T28" i="26"/>
  <c r="T28" i="27" s="1"/>
  <c r="U28" i="26"/>
  <c r="U28" i="27" s="1"/>
  <c r="V28" i="26"/>
  <c r="V29" i="26" s="1"/>
  <c r="W28" i="26"/>
  <c r="X28" i="26"/>
  <c r="Y28" i="26"/>
  <c r="Z28" i="26"/>
  <c r="AA28" i="26"/>
  <c r="AB28" i="26"/>
  <c r="AC28" i="26"/>
  <c r="AC28" i="27" s="1"/>
  <c r="AD28" i="26"/>
  <c r="AD29" i="26" s="1"/>
  <c r="AE28" i="26"/>
  <c r="G29" i="26"/>
  <c r="I29" i="26"/>
  <c r="J29" i="26"/>
  <c r="N29" i="26"/>
  <c r="O29" i="26"/>
  <c r="Q29" i="26"/>
  <c r="R29" i="26"/>
  <c r="Y29" i="26"/>
  <c r="Z29" i="26"/>
  <c r="F32" i="26"/>
  <c r="G32" i="26"/>
  <c r="H32" i="26"/>
  <c r="H32" i="27" s="1"/>
  <c r="I32" i="26"/>
  <c r="J32" i="26"/>
  <c r="J36" i="26" s="1"/>
  <c r="K32" i="26"/>
  <c r="E32" i="26" s="1"/>
  <c r="L32" i="26"/>
  <c r="M32" i="26"/>
  <c r="M32" i="27" s="1"/>
  <c r="P32" i="26"/>
  <c r="Q32" i="26"/>
  <c r="R32" i="26"/>
  <c r="S32" i="26"/>
  <c r="T32" i="26"/>
  <c r="U32" i="26"/>
  <c r="U32" i="27" s="1"/>
  <c r="V32" i="26"/>
  <c r="W32" i="26"/>
  <c r="W36" i="26" s="1"/>
  <c r="X32" i="26"/>
  <c r="X32" i="27" s="1"/>
  <c r="Y32" i="26"/>
  <c r="Z32" i="26"/>
  <c r="AA32" i="26"/>
  <c r="AB32" i="26"/>
  <c r="AC32" i="26"/>
  <c r="AC32" i="27" s="1"/>
  <c r="AD32" i="26"/>
  <c r="AE32" i="26"/>
  <c r="AE36" i="26" s="1"/>
  <c r="F33" i="26"/>
  <c r="G33" i="26"/>
  <c r="H33" i="26"/>
  <c r="I33" i="26"/>
  <c r="I33" i="27" s="1"/>
  <c r="J33" i="26"/>
  <c r="K33" i="26"/>
  <c r="L33" i="26"/>
  <c r="D33" i="26" s="1"/>
  <c r="F33" i="38" s="1"/>
  <c r="M33" i="26"/>
  <c r="N33" i="26"/>
  <c r="N36" i="26" s="1"/>
  <c r="O33" i="26"/>
  <c r="P33" i="26"/>
  <c r="Q33" i="26"/>
  <c r="R33" i="26"/>
  <c r="S33" i="26"/>
  <c r="S36" i="26" s="1"/>
  <c r="T33" i="26"/>
  <c r="U33" i="26"/>
  <c r="V33" i="26"/>
  <c r="V36" i="26" s="1"/>
  <c r="W33" i="26"/>
  <c r="X33" i="26"/>
  <c r="Y33" i="26"/>
  <c r="Z33" i="26"/>
  <c r="AA33" i="26"/>
  <c r="AB33" i="26"/>
  <c r="AC33" i="26"/>
  <c r="AD33" i="26"/>
  <c r="AD36" i="26" s="1"/>
  <c r="AE33" i="26"/>
  <c r="F34" i="26"/>
  <c r="G34" i="26"/>
  <c r="G36" i="26" s="1"/>
  <c r="H34" i="26"/>
  <c r="H36" i="26" s="1"/>
  <c r="I34" i="26"/>
  <c r="J34" i="26"/>
  <c r="K34" i="26"/>
  <c r="L34" i="26"/>
  <c r="M34" i="26"/>
  <c r="M34" i="27" s="1"/>
  <c r="N34" i="26"/>
  <c r="O34" i="26"/>
  <c r="O36" i="26" s="1"/>
  <c r="P34" i="26"/>
  <c r="Q34" i="26"/>
  <c r="R34" i="26"/>
  <c r="S34" i="26"/>
  <c r="T34" i="26"/>
  <c r="U34" i="26"/>
  <c r="U34" i="27" s="1"/>
  <c r="V34" i="26"/>
  <c r="W34" i="26"/>
  <c r="X34" i="26"/>
  <c r="X34" i="27" s="1"/>
  <c r="Y34" i="26"/>
  <c r="Z34" i="26"/>
  <c r="AA34" i="26"/>
  <c r="AB34" i="26"/>
  <c r="AC34" i="26"/>
  <c r="AC34" i="27" s="1"/>
  <c r="AD34" i="26"/>
  <c r="AE34" i="26"/>
  <c r="F35" i="26"/>
  <c r="G35" i="26"/>
  <c r="H35" i="26"/>
  <c r="I35" i="26"/>
  <c r="I35" i="27" s="1"/>
  <c r="J35" i="26"/>
  <c r="K35" i="26"/>
  <c r="L35" i="26"/>
  <c r="L35" i="27" s="1"/>
  <c r="M35" i="26"/>
  <c r="N35" i="26"/>
  <c r="O35" i="26"/>
  <c r="P35" i="26"/>
  <c r="Q35" i="26"/>
  <c r="Q35" i="27" s="1"/>
  <c r="R35" i="26"/>
  <c r="S35" i="26"/>
  <c r="T35" i="26"/>
  <c r="U35" i="26"/>
  <c r="V35" i="26"/>
  <c r="W35" i="26"/>
  <c r="X35" i="26"/>
  <c r="Y35" i="26"/>
  <c r="Y35" i="27" s="1"/>
  <c r="Z35" i="26"/>
  <c r="AA35" i="26"/>
  <c r="AA36" i="26" s="1"/>
  <c r="AB35" i="26"/>
  <c r="AB35" i="27" s="1"/>
  <c r="AC35" i="26"/>
  <c r="AD35" i="26"/>
  <c r="AE35" i="26"/>
  <c r="AE35" i="27" s="1"/>
  <c r="M36" i="26"/>
  <c r="P36" i="26"/>
  <c r="R36" i="26"/>
  <c r="X36" i="26"/>
  <c r="Z36" i="26"/>
  <c r="F39" i="26"/>
  <c r="G39" i="26"/>
  <c r="H39" i="26"/>
  <c r="H39" i="27" s="1"/>
  <c r="I39" i="26"/>
  <c r="I39" i="27" s="1"/>
  <c r="J39" i="26"/>
  <c r="K39" i="26"/>
  <c r="L39" i="26"/>
  <c r="D39" i="26" s="1"/>
  <c r="F39" i="38" s="1"/>
  <c r="H39" i="38" s="1"/>
  <c r="M39" i="26"/>
  <c r="P39" i="26"/>
  <c r="Q39" i="26"/>
  <c r="Q39" i="27" s="1"/>
  <c r="R39" i="26"/>
  <c r="S39" i="26"/>
  <c r="S43" i="26" s="1"/>
  <c r="T39" i="26"/>
  <c r="U39" i="26"/>
  <c r="V39" i="26"/>
  <c r="V39" i="27" s="1"/>
  <c r="W39" i="26"/>
  <c r="W39" i="27" s="1"/>
  <c r="X39" i="26"/>
  <c r="X39" i="27" s="1"/>
  <c r="Y39" i="26"/>
  <c r="Y39" i="27" s="1"/>
  <c r="Z39" i="26"/>
  <c r="AA39" i="26"/>
  <c r="AA43" i="26" s="1"/>
  <c r="AB39" i="26"/>
  <c r="AC39" i="26"/>
  <c r="AD39" i="26"/>
  <c r="AE39" i="26"/>
  <c r="F40" i="26"/>
  <c r="G40" i="26"/>
  <c r="G42" i="26" s="1"/>
  <c r="G43" i="26" s="1"/>
  <c r="H40" i="26"/>
  <c r="H40" i="27" s="1"/>
  <c r="I40" i="26"/>
  <c r="J40" i="26"/>
  <c r="J40" i="27" s="1"/>
  <c r="K40" i="26"/>
  <c r="L40" i="26"/>
  <c r="M40" i="26"/>
  <c r="M40" i="27" s="1"/>
  <c r="N40" i="26"/>
  <c r="O40" i="26"/>
  <c r="O42" i="26" s="1"/>
  <c r="O43" i="26" s="1"/>
  <c r="P40" i="26"/>
  <c r="Q40" i="26"/>
  <c r="R40" i="26"/>
  <c r="R42" i="26" s="1"/>
  <c r="R43" i="26" s="1"/>
  <c r="S40" i="26"/>
  <c r="S40" i="27" s="1"/>
  <c r="T40" i="26"/>
  <c r="T40" i="27" s="1"/>
  <c r="U40" i="26"/>
  <c r="U40" i="27" s="1"/>
  <c r="V40" i="26"/>
  <c r="W40" i="26"/>
  <c r="W42" i="26" s="1"/>
  <c r="W43" i="26" s="1"/>
  <c r="X40" i="26"/>
  <c r="Y40" i="26"/>
  <c r="Z40" i="26"/>
  <c r="AA40" i="26"/>
  <c r="AB40" i="26"/>
  <c r="AC40" i="26"/>
  <c r="AC40" i="27" s="1"/>
  <c r="AD40" i="26"/>
  <c r="AE40" i="26"/>
  <c r="AE42" i="26" s="1"/>
  <c r="AE43" i="26" s="1"/>
  <c r="E41" i="26"/>
  <c r="G41" i="38" s="1"/>
  <c r="I41" i="38" s="1"/>
  <c r="F41" i="26"/>
  <c r="G41" i="26"/>
  <c r="H41" i="26"/>
  <c r="H41" i="27" s="1"/>
  <c r="I41" i="26"/>
  <c r="I41" i="27" s="1"/>
  <c r="J41" i="26"/>
  <c r="K41" i="26"/>
  <c r="K42" i="26" s="1"/>
  <c r="L41" i="26"/>
  <c r="L41" i="27" s="1"/>
  <c r="M41" i="26"/>
  <c r="N41" i="26"/>
  <c r="N42" i="26" s="1"/>
  <c r="O41" i="26"/>
  <c r="P41" i="26"/>
  <c r="P42" i="26" s="1"/>
  <c r="P43" i="26" s="1"/>
  <c r="Q41" i="26"/>
  <c r="Q41" i="27" s="1"/>
  <c r="R41" i="26"/>
  <c r="S41" i="26"/>
  <c r="S42" i="26" s="1"/>
  <c r="T41" i="26"/>
  <c r="U41" i="26"/>
  <c r="U42" i="26" s="1"/>
  <c r="U43" i="26" s="1"/>
  <c r="V41" i="26"/>
  <c r="V42" i="26" s="1"/>
  <c r="W41" i="26"/>
  <c r="W41" i="27" s="1"/>
  <c r="X41" i="26"/>
  <c r="X41" i="27" s="1"/>
  <c r="Y41" i="26"/>
  <c r="Y41" i="27" s="1"/>
  <c r="Z41" i="26"/>
  <c r="AA41" i="26"/>
  <c r="AA42" i="26" s="1"/>
  <c r="AB41" i="26"/>
  <c r="AC41" i="26"/>
  <c r="AD41" i="26"/>
  <c r="AD42" i="26" s="1"/>
  <c r="AE41" i="26"/>
  <c r="I42" i="26"/>
  <c r="I43" i="26" s="1"/>
  <c r="L42" i="26"/>
  <c r="L43" i="26" s="1"/>
  <c r="M42" i="26"/>
  <c r="Q42" i="26"/>
  <c r="T42" i="26"/>
  <c r="T43" i="26" s="1"/>
  <c r="Y42" i="26"/>
  <c r="Y43" i="26" s="1"/>
  <c r="Z42" i="26"/>
  <c r="Z43" i="26" s="1"/>
  <c r="AB42" i="26"/>
  <c r="AB43" i="26" s="1"/>
  <c r="K43" i="26"/>
  <c r="M43" i="26"/>
  <c r="N43" i="26"/>
  <c r="Q43" i="26"/>
  <c r="V43" i="26"/>
  <c r="AD43" i="26"/>
  <c r="F45" i="26"/>
  <c r="G45" i="26"/>
  <c r="H45" i="26"/>
  <c r="I45" i="26"/>
  <c r="J45" i="26"/>
  <c r="K45" i="26"/>
  <c r="L45" i="26"/>
  <c r="M45" i="26"/>
  <c r="M45" i="27" s="1"/>
  <c r="N45" i="26"/>
  <c r="O45" i="26"/>
  <c r="P45" i="26"/>
  <c r="Q45" i="26"/>
  <c r="R45" i="26"/>
  <c r="S45" i="26"/>
  <c r="T45" i="26"/>
  <c r="T45" i="27" s="1"/>
  <c r="U45" i="26"/>
  <c r="U45" i="27" s="1"/>
  <c r="V45" i="26"/>
  <c r="W45" i="26"/>
  <c r="X45" i="26"/>
  <c r="Y45" i="26"/>
  <c r="Z45" i="26"/>
  <c r="AA45" i="26"/>
  <c r="AB45" i="26"/>
  <c r="AC45" i="26"/>
  <c r="AC45" i="27" s="1"/>
  <c r="AD45" i="26"/>
  <c r="AE45" i="26"/>
  <c r="E47" i="26"/>
  <c r="G47" i="38" s="1"/>
  <c r="I47" i="38" s="1"/>
  <c r="F47" i="26"/>
  <c r="G47" i="26"/>
  <c r="H47" i="26"/>
  <c r="I47" i="26"/>
  <c r="I47" i="27" s="1"/>
  <c r="J47" i="26"/>
  <c r="K47" i="26"/>
  <c r="L47" i="26"/>
  <c r="M47" i="26"/>
  <c r="N47" i="26"/>
  <c r="O47" i="26"/>
  <c r="P47" i="26"/>
  <c r="Q47" i="26"/>
  <c r="Q47" i="27" s="1"/>
  <c r="R47" i="26"/>
  <c r="S47" i="26"/>
  <c r="T47" i="26"/>
  <c r="U47" i="26"/>
  <c r="V47" i="26"/>
  <c r="W47" i="26"/>
  <c r="W47" i="27" s="1"/>
  <c r="X47" i="26"/>
  <c r="X47" i="27" s="1"/>
  <c r="Y47" i="26"/>
  <c r="Y47" i="27" s="1"/>
  <c r="Z47" i="26"/>
  <c r="AA47" i="26"/>
  <c r="AB47" i="26"/>
  <c r="AC47" i="26"/>
  <c r="AD47" i="26"/>
  <c r="AE47" i="26"/>
  <c r="E49" i="26"/>
  <c r="G49" i="38" s="1"/>
  <c r="F49" i="26"/>
  <c r="G49" i="26"/>
  <c r="H49" i="26"/>
  <c r="I49" i="26"/>
  <c r="J49" i="26"/>
  <c r="K49" i="26"/>
  <c r="L49" i="26"/>
  <c r="M49" i="26"/>
  <c r="M49" i="27" s="1"/>
  <c r="P49" i="26"/>
  <c r="Q49" i="26"/>
  <c r="R49" i="26"/>
  <c r="S49" i="26"/>
  <c r="T49" i="26"/>
  <c r="T49" i="27" s="1"/>
  <c r="U49" i="26"/>
  <c r="U49" i="27" s="1"/>
  <c r="V49" i="26"/>
  <c r="W49" i="26"/>
  <c r="X49" i="26"/>
  <c r="Y49" i="26"/>
  <c r="Z49" i="26"/>
  <c r="AA49" i="26"/>
  <c r="AB49" i="26"/>
  <c r="AC49" i="26"/>
  <c r="AC49" i="27" s="1"/>
  <c r="AD49" i="26"/>
  <c r="AE49" i="26"/>
  <c r="F51" i="26"/>
  <c r="G51" i="26"/>
  <c r="E51" i="26" s="1"/>
  <c r="G51" i="38" s="1"/>
  <c r="I51" i="38" s="1"/>
  <c r="H51" i="26"/>
  <c r="I51" i="26"/>
  <c r="I51" i="27" s="1"/>
  <c r="J51" i="26"/>
  <c r="K51" i="26"/>
  <c r="L51" i="26"/>
  <c r="M51" i="26"/>
  <c r="N51" i="26"/>
  <c r="O51" i="26"/>
  <c r="P51" i="26"/>
  <c r="Q51" i="26"/>
  <c r="Q51" i="27" s="1"/>
  <c r="R51" i="26"/>
  <c r="S51" i="26"/>
  <c r="T51" i="26"/>
  <c r="U51" i="26"/>
  <c r="V51" i="26"/>
  <c r="W51" i="26"/>
  <c r="X51" i="26"/>
  <c r="X51" i="27" s="1"/>
  <c r="Y51" i="26"/>
  <c r="Y51" i="27" s="1"/>
  <c r="Z51" i="26"/>
  <c r="AA51" i="26"/>
  <c r="AB51" i="26"/>
  <c r="AC51" i="26"/>
  <c r="AD51" i="26"/>
  <c r="AE51" i="26"/>
  <c r="F54" i="26"/>
  <c r="G54" i="26"/>
  <c r="H54" i="26"/>
  <c r="I54" i="26"/>
  <c r="I56" i="26" s="1"/>
  <c r="J54" i="26"/>
  <c r="K54" i="26"/>
  <c r="L54" i="26"/>
  <c r="D54" i="26" s="1"/>
  <c r="M54" i="26"/>
  <c r="M54" i="27" s="1"/>
  <c r="N54" i="26"/>
  <c r="O54" i="26"/>
  <c r="P54" i="26"/>
  <c r="Q54" i="26"/>
  <c r="Q56" i="26" s="1"/>
  <c r="R54" i="26"/>
  <c r="S54" i="26"/>
  <c r="T54" i="26"/>
  <c r="T56" i="26" s="1"/>
  <c r="U54" i="26"/>
  <c r="U54" i="27" s="1"/>
  <c r="V54" i="26"/>
  <c r="W54" i="26"/>
  <c r="X54" i="26"/>
  <c r="X54" i="27" s="1"/>
  <c r="Y54" i="26"/>
  <c r="Y56" i="26" s="1"/>
  <c r="Z54" i="26"/>
  <c r="AA54" i="26"/>
  <c r="AA56" i="26" s="1"/>
  <c r="AB54" i="26"/>
  <c r="AB56" i="26" s="1"/>
  <c r="AC54" i="26"/>
  <c r="AC54" i="27" s="1"/>
  <c r="AD54" i="26"/>
  <c r="AE54" i="26"/>
  <c r="F55" i="26"/>
  <c r="G55" i="26"/>
  <c r="H55" i="26"/>
  <c r="I55" i="26"/>
  <c r="I55" i="27" s="1"/>
  <c r="J55" i="26"/>
  <c r="J56" i="26" s="1"/>
  <c r="K55" i="26"/>
  <c r="L55" i="26"/>
  <c r="L55" i="27" s="1"/>
  <c r="M55" i="26"/>
  <c r="M56" i="26" s="1"/>
  <c r="N55" i="26"/>
  <c r="O55" i="26"/>
  <c r="P55" i="26"/>
  <c r="P56" i="26" s="1"/>
  <c r="Q55" i="26"/>
  <c r="Q55" i="27" s="1"/>
  <c r="R55" i="26"/>
  <c r="R56" i="26" s="1"/>
  <c r="S55" i="26"/>
  <c r="T55" i="26"/>
  <c r="U55" i="26"/>
  <c r="U56" i="26" s="1"/>
  <c r="V55" i="26"/>
  <c r="W55" i="26"/>
  <c r="X55" i="26"/>
  <c r="X56" i="26" s="1"/>
  <c r="Y55" i="26"/>
  <c r="Y55" i="27" s="1"/>
  <c r="Z55" i="26"/>
  <c r="Z56" i="26" s="1"/>
  <c r="AA55" i="26"/>
  <c r="AB55" i="26"/>
  <c r="AB55" i="27" s="1"/>
  <c r="AC55" i="26"/>
  <c r="AC56" i="26" s="1"/>
  <c r="AD55" i="26"/>
  <c r="AE55" i="26"/>
  <c r="AE56" i="26" s="1"/>
  <c r="F56" i="26"/>
  <c r="H56" i="26"/>
  <c r="K56" i="26"/>
  <c r="L56" i="26"/>
  <c r="N56" i="26"/>
  <c r="O56" i="26"/>
  <c r="S56" i="26"/>
  <c r="V56" i="26"/>
  <c r="W56" i="26"/>
  <c r="AD56" i="26"/>
  <c r="E59" i="26"/>
  <c r="G59" i="38" s="1"/>
  <c r="F59" i="26"/>
  <c r="G59" i="26"/>
  <c r="H59" i="26"/>
  <c r="H59" i="27" s="1"/>
  <c r="I59" i="26"/>
  <c r="I59" i="27" s="1"/>
  <c r="J59" i="26"/>
  <c r="K59" i="26"/>
  <c r="L59" i="26"/>
  <c r="L61" i="26" s="1"/>
  <c r="M59" i="26"/>
  <c r="M61" i="26" s="1"/>
  <c r="N59" i="26"/>
  <c r="O59" i="26"/>
  <c r="O61" i="26" s="1"/>
  <c r="P59" i="26"/>
  <c r="P61" i="26" s="1"/>
  <c r="Q59" i="26"/>
  <c r="Q59" i="27" s="1"/>
  <c r="R59" i="26"/>
  <c r="S59" i="26"/>
  <c r="S61" i="26" s="1"/>
  <c r="T59" i="26"/>
  <c r="U59" i="26"/>
  <c r="U61" i="26" s="1"/>
  <c r="V59" i="26"/>
  <c r="V59" i="27" s="1"/>
  <c r="V61" i="27" s="1"/>
  <c r="W59" i="26"/>
  <c r="X59" i="26"/>
  <c r="X59" i="27" s="1"/>
  <c r="Y59" i="26"/>
  <c r="Y59" i="27" s="1"/>
  <c r="Z59" i="26"/>
  <c r="AA59" i="26"/>
  <c r="AA61" i="26" s="1"/>
  <c r="AB59" i="26"/>
  <c r="AB61" i="26" s="1"/>
  <c r="AC59" i="26"/>
  <c r="AC61" i="26" s="1"/>
  <c r="AD59" i="26"/>
  <c r="AE59" i="26"/>
  <c r="AE61" i="26" s="1"/>
  <c r="F60" i="26"/>
  <c r="G60" i="26"/>
  <c r="H60" i="26"/>
  <c r="I60" i="26"/>
  <c r="I61" i="26" s="1"/>
  <c r="J60" i="26"/>
  <c r="J60" i="27" s="1"/>
  <c r="K60" i="26"/>
  <c r="L60" i="26"/>
  <c r="D60" i="26" s="1"/>
  <c r="F60" i="38" s="1"/>
  <c r="H60" i="38" s="1"/>
  <c r="M60" i="26"/>
  <c r="M60" i="27" s="1"/>
  <c r="N60" i="26"/>
  <c r="P60" i="26"/>
  <c r="Q60" i="26"/>
  <c r="R60" i="26"/>
  <c r="R61" i="26" s="1"/>
  <c r="S60" i="26"/>
  <c r="T60" i="26"/>
  <c r="T60" i="27" s="1"/>
  <c r="U60" i="26"/>
  <c r="U60" i="27" s="1"/>
  <c r="V60" i="26"/>
  <c r="W60" i="26"/>
  <c r="X60" i="26"/>
  <c r="X61" i="26" s="1"/>
  <c r="Y60" i="26"/>
  <c r="Y61" i="26" s="1"/>
  <c r="Z60" i="26"/>
  <c r="AA60" i="26"/>
  <c r="AB60" i="26"/>
  <c r="AC60" i="26"/>
  <c r="AC60" i="27" s="1"/>
  <c r="AD60" i="26"/>
  <c r="AE60" i="26"/>
  <c r="F61" i="26"/>
  <c r="H61" i="26"/>
  <c r="J61" i="26"/>
  <c r="N61" i="26"/>
  <c r="Q61" i="26"/>
  <c r="T61" i="26"/>
  <c r="V61" i="26"/>
  <c r="AD61" i="26"/>
  <c r="D64" i="26"/>
  <c r="F64" i="38" s="1"/>
  <c r="F64" i="26"/>
  <c r="G64" i="26"/>
  <c r="H64" i="26"/>
  <c r="I64" i="26"/>
  <c r="E64" i="26" s="1"/>
  <c r="J64" i="26"/>
  <c r="K64" i="26"/>
  <c r="L64" i="26"/>
  <c r="L66" i="26" s="1"/>
  <c r="M64" i="26"/>
  <c r="M64" i="27" s="1"/>
  <c r="N64" i="26"/>
  <c r="O64" i="26"/>
  <c r="P64" i="26"/>
  <c r="Q64" i="26"/>
  <c r="Q66" i="26" s="1"/>
  <c r="R64" i="26"/>
  <c r="S64" i="26"/>
  <c r="T64" i="26"/>
  <c r="T66" i="26" s="1"/>
  <c r="U64" i="26"/>
  <c r="U64" i="27" s="1"/>
  <c r="V64" i="26"/>
  <c r="W64" i="26"/>
  <c r="X64" i="26"/>
  <c r="X64" i="27" s="1"/>
  <c r="Y64" i="26"/>
  <c r="Z64" i="26"/>
  <c r="AA64" i="26"/>
  <c r="AB64" i="26"/>
  <c r="AB66" i="26" s="1"/>
  <c r="AC64" i="26"/>
  <c r="AC64" i="27" s="1"/>
  <c r="AD64" i="26"/>
  <c r="AE64" i="26"/>
  <c r="E65" i="26"/>
  <c r="F65" i="26"/>
  <c r="F66" i="26" s="1"/>
  <c r="G65" i="26"/>
  <c r="H65" i="26"/>
  <c r="H66" i="26" s="1"/>
  <c r="I65" i="26"/>
  <c r="J65" i="26"/>
  <c r="K65" i="26"/>
  <c r="K66" i="26" s="1"/>
  <c r="L65" i="26"/>
  <c r="L65" i="27" s="1"/>
  <c r="M65" i="26"/>
  <c r="N65" i="26"/>
  <c r="N66" i="26" s="1"/>
  <c r="O65" i="26"/>
  <c r="P65" i="26"/>
  <c r="P66" i="26" s="1"/>
  <c r="Q65" i="26"/>
  <c r="Q65" i="27" s="1"/>
  <c r="R65" i="26"/>
  <c r="S65" i="26"/>
  <c r="S66" i="26" s="1"/>
  <c r="T65" i="26"/>
  <c r="U65" i="26"/>
  <c r="V65" i="26"/>
  <c r="V66" i="26" s="1"/>
  <c r="W65" i="26"/>
  <c r="X65" i="26"/>
  <c r="X66" i="26" s="1"/>
  <c r="Y65" i="26"/>
  <c r="Y65" i="27" s="1"/>
  <c r="Z65" i="26"/>
  <c r="AA65" i="26"/>
  <c r="AA66" i="26" s="1"/>
  <c r="AB65" i="26"/>
  <c r="AB65" i="27" s="1"/>
  <c r="AC65" i="26"/>
  <c r="AC66" i="26" s="1"/>
  <c r="AD65" i="26"/>
  <c r="AD66" i="26" s="1"/>
  <c r="AE65" i="26"/>
  <c r="G66" i="26"/>
  <c r="J66" i="26"/>
  <c r="M66" i="26"/>
  <c r="O66" i="26"/>
  <c r="R66" i="26"/>
  <c r="U66" i="26"/>
  <c r="W66" i="26"/>
  <c r="Y66" i="26"/>
  <c r="Z66" i="26"/>
  <c r="AE66" i="26"/>
  <c r="F70" i="26"/>
  <c r="D70" i="26" s="1"/>
  <c r="G70" i="26"/>
  <c r="H70" i="26"/>
  <c r="H70" i="27" s="1"/>
  <c r="I70" i="26"/>
  <c r="I70" i="27" s="1"/>
  <c r="J70" i="26"/>
  <c r="K70" i="26"/>
  <c r="L70" i="26"/>
  <c r="L72" i="26" s="1"/>
  <c r="M70" i="26"/>
  <c r="M72" i="26" s="1"/>
  <c r="N70" i="26"/>
  <c r="N72" i="26" s="1"/>
  <c r="O70" i="26"/>
  <c r="P70" i="26"/>
  <c r="P72" i="26" s="1"/>
  <c r="Q70" i="26"/>
  <c r="Q70" i="27" s="1"/>
  <c r="R70" i="26"/>
  <c r="S70" i="26"/>
  <c r="T70" i="26"/>
  <c r="T72" i="26" s="1"/>
  <c r="U70" i="26"/>
  <c r="V70" i="26"/>
  <c r="V70" i="27" s="1"/>
  <c r="W70" i="26"/>
  <c r="W70" i="27" s="1"/>
  <c r="X70" i="26"/>
  <c r="X70" i="27" s="1"/>
  <c r="Y70" i="26"/>
  <c r="Y70" i="27" s="1"/>
  <c r="Z70" i="26"/>
  <c r="AA70" i="26"/>
  <c r="AB70" i="26"/>
  <c r="AC70" i="26"/>
  <c r="AD70" i="26"/>
  <c r="AD72" i="26" s="1"/>
  <c r="AE70" i="26"/>
  <c r="F71" i="26"/>
  <c r="G71" i="26"/>
  <c r="G72" i="26" s="1"/>
  <c r="H71" i="26"/>
  <c r="D71" i="26" s="1"/>
  <c r="F71" i="38" s="1"/>
  <c r="H71" i="38" s="1"/>
  <c r="I71" i="26"/>
  <c r="J71" i="26"/>
  <c r="J72" i="26" s="1"/>
  <c r="K71" i="26"/>
  <c r="L71" i="26"/>
  <c r="M71" i="26"/>
  <c r="M71" i="27" s="1"/>
  <c r="N71" i="26"/>
  <c r="O71" i="26"/>
  <c r="O72" i="26" s="1"/>
  <c r="P71" i="26"/>
  <c r="Q71" i="26"/>
  <c r="R71" i="26"/>
  <c r="R72" i="26" s="1"/>
  <c r="S71" i="26"/>
  <c r="T71" i="26"/>
  <c r="T71" i="27" s="1"/>
  <c r="U71" i="26"/>
  <c r="U71" i="27" s="1"/>
  <c r="V71" i="26"/>
  <c r="W71" i="26"/>
  <c r="W72" i="26" s="1"/>
  <c r="X71" i="26"/>
  <c r="Y71" i="26"/>
  <c r="Z71" i="26"/>
  <c r="Z72" i="26" s="1"/>
  <c r="AA71" i="26"/>
  <c r="AB71" i="26"/>
  <c r="AC71" i="26"/>
  <c r="AC71" i="27" s="1"/>
  <c r="AD71" i="26"/>
  <c r="AE71" i="26"/>
  <c r="AE72" i="26" s="1"/>
  <c r="F72" i="26"/>
  <c r="H72" i="26"/>
  <c r="K72" i="26"/>
  <c r="Q72" i="26"/>
  <c r="S72" i="26"/>
  <c r="U72" i="26"/>
  <c r="Y72" i="26"/>
  <c r="AA72" i="26"/>
  <c r="AB72" i="26"/>
  <c r="AC72" i="26"/>
  <c r="F73" i="26"/>
  <c r="G73" i="26"/>
  <c r="H73" i="26"/>
  <c r="H73" i="27" s="1"/>
  <c r="I73" i="26"/>
  <c r="E73" i="26" s="1"/>
  <c r="G73" i="38" s="1"/>
  <c r="I73" i="38" s="1"/>
  <c r="J73" i="26"/>
  <c r="J73" i="27" s="1"/>
  <c r="K73" i="26"/>
  <c r="L73" i="26"/>
  <c r="M73" i="26"/>
  <c r="M73" i="27" s="1"/>
  <c r="N73" i="26"/>
  <c r="O73" i="26"/>
  <c r="P73" i="26"/>
  <c r="Q73" i="26"/>
  <c r="R73" i="26"/>
  <c r="S73" i="26"/>
  <c r="T73" i="26"/>
  <c r="U73" i="26"/>
  <c r="U73" i="27" s="1"/>
  <c r="V73" i="26"/>
  <c r="W73" i="26"/>
  <c r="X73" i="26"/>
  <c r="X73" i="27" s="1"/>
  <c r="Y73" i="26"/>
  <c r="Z73" i="26"/>
  <c r="Z73" i="27" s="1"/>
  <c r="AA73" i="26"/>
  <c r="AB73" i="26"/>
  <c r="AC73" i="26"/>
  <c r="AC73" i="27" s="1"/>
  <c r="AD73" i="26"/>
  <c r="AE73" i="26"/>
  <c r="E74" i="26"/>
  <c r="G74" i="38" s="1"/>
  <c r="I74" i="38" s="1"/>
  <c r="F74" i="26"/>
  <c r="D74" i="26" s="1"/>
  <c r="F74" i="38" s="1"/>
  <c r="H74" i="38" s="1"/>
  <c r="G74" i="26"/>
  <c r="H74" i="26"/>
  <c r="I74" i="26"/>
  <c r="I74" i="27" s="1"/>
  <c r="J74" i="26"/>
  <c r="K74" i="26"/>
  <c r="K74" i="27" s="1"/>
  <c r="L74" i="26"/>
  <c r="L74" i="27" s="1"/>
  <c r="M74" i="26"/>
  <c r="M74" i="27" s="1"/>
  <c r="N74" i="26"/>
  <c r="N74" i="27" s="1"/>
  <c r="O74" i="26"/>
  <c r="O74" i="27" s="1"/>
  <c r="P74" i="26"/>
  <c r="P74" i="27" s="1"/>
  <c r="Q74" i="26"/>
  <c r="R74" i="26"/>
  <c r="S74" i="26"/>
  <c r="S74" i="27" s="1"/>
  <c r="T74" i="26"/>
  <c r="U74" i="26"/>
  <c r="V74" i="26"/>
  <c r="W74" i="26"/>
  <c r="X74" i="26"/>
  <c r="Y74" i="26"/>
  <c r="Z74" i="26"/>
  <c r="AA74" i="26"/>
  <c r="AA74" i="27" s="1"/>
  <c r="AB74" i="26"/>
  <c r="AC74" i="26"/>
  <c r="AD74" i="26"/>
  <c r="AD74" i="27" s="1"/>
  <c r="AE74" i="26"/>
  <c r="AE74" i="27" s="1"/>
  <c r="F75" i="26"/>
  <c r="G75" i="26"/>
  <c r="H75" i="26"/>
  <c r="I75" i="26"/>
  <c r="E75" i="26" s="1"/>
  <c r="G75" i="38" s="1"/>
  <c r="J75" i="26"/>
  <c r="D75" i="26" s="1"/>
  <c r="F75" i="38" s="1"/>
  <c r="K75" i="26"/>
  <c r="K75" i="27" s="1"/>
  <c r="L75" i="26"/>
  <c r="L75" i="27" s="1"/>
  <c r="M75" i="26"/>
  <c r="N75" i="26"/>
  <c r="O75" i="26"/>
  <c r="O75" i="27" s="1"/>
  <c r="P75" i="26"/>
  <c r="Q75" i="26"/>
  <c r="R75" i="26"/>
  <c r="R75" i="27" s="1"/>
  <c r="S75" i="26"/>
  <c r="T75" i="26"/>
  <c r="U75" i="26"/>
  <c r="V75" i="26"/>
  <c r="W75" i="26"/>
  <c r="W75" i="27" s="1"/>
  <c r="X75" i="26"/>
  <c r="Y75" i="26"/>
  <c r="Z75" i="26"/>
  <c r="AA75" i="26"/>
  <c r="AA75" i="27" s="1"/>
  <c r="AB75" i="26"/>
  <c r="AB75" i="27" s="1"/>
  <c r="AC75" i="26"/>
  <c r="AD75" i="26"/>
  <c r="AE75" i="26"/>
  <c r="AE75" i="27" s="1"/>
  <c r="E76" i="26"/>
  <c r="G76" i="38" s="1"/>
  <c r="I76" i="38" s="1"/>
  <c r="F76" i="26"/>
  <c r="D76" i="26" s="1"/>
  <c r="F76" i="38" s="1"/>
  <c r="H76" i="38" s="1"/>
  <c r="G76" i="26"/>
  <c r="H76" i="26"/>
  <c r="I76" i="26"/>
  <c r="J76" i="26"/>
  <c r="K76" i="26"/>
  <c r="K76" i="27" s="1"/>
  <c r="L76" i="26"/>
  <c r="M76" i="26"/>
  <c r="N76" i="26"/>
  <c r="O76" i="26"/>
  <c r="O76" i="27" s="1"/>
  <c r="P76" i="26"/>
  <c r="P76" i="27" s="1"/>
  <c r="Q76" i="26"/>
  <c r="R76" i="26"/>
  <c r="S76" i="26"/>
  <c r="S76" i="27" s="1"/>
  <c r="T76" i="26"/>
  <c r="U76" i="26"/>
  <c r="V76" i="26"/>
  <c r="V76" i="27" s="1"/>
  <c r="W76" i="26"/>
  <c r="X76" i="26"/>
  <c r="Y76" i="26"/>
  <c r="Z76" i="26"/>
  <c r="AA76" i="26"/>
  <c r="AA76" i="27" s="1"/>
  <c r="AB76" i="26"/>
  <c r="AC76" i="26"/>
  <c r="AD76" i="26"/>
  <c r="AE76" i="26"/>
  <c r="AE76" i="27" s="1"/>
  <c r="F77" i="26"/>
  <c r="G77" i="26"/>
  <c r="H77" i="26"/>
  <c r="I77" i="26"/>
  <c r="E77" i="26" s="1"/>
  <c r="G77" i="38" s="1"/>
  <c r="I77" i="38" s="1"/>
  <c r="J77" i="26"/>
  <c r="D77" i="26" s="1"/>
  <c r="F77" i="38" s="1"/>
  <c r="K77" i="26"/>
  <c r="L77" i="26"/>
  <c r="M77" i="26"/>
  <c r="N77" i="26"/>
  <c r="O77" i="26"/>
  <c r="O77" i="27" s="1"/>
  <c r="P77" i="26"/>
  <c r="Q77" i="26"/>
  <c r="R77" i="26"/>
  <c r="R77" i="27" s="1"/>
  <c r="S77" i="26"/>
  <c r="S77" i="27" s="1"/>
  <c r="T77" i="26"/>
  <c r="T77" i="27" s="1"/>
  <c r="U77" i="26"/>
  <c r="V77" i="26"/>
  <c r="W77" i="26"/>
  <c r="W77" i="27" s="1"/>
  <c r="X77" i="26"/>
  <c r="Y77" i="26"/>
  <c r="Z77" i="26"/>
  <c r="AA77" i="26"/>
  <c r="AB77" i="26"/>
  <c r="AC77" i="26"/>
  <c r="AD77" i="26"/>
  <c r="AE77" i="26"/>
  <c r="AE77" i="27" s="1"/>
  <c r="F78" i="26"/>
  <c r="D78" i="26" s="1"/>
  <c r="F78" i="38" s="1"/>
  <c r="G78" i="26"/>
  <c r="H78" i="26"/>
  <c r="H78" i="27" s="1"/>
  <c r="I78" i="26"/>
  <c r="J78" i="26"/>
  <c r="K78" i="26"/>
  <c r="K78" i="27" s="1"/>
  <c r="L78" i="26"/>
  <c r="M78" i="26"/>
  <c r="N78" i="26"/>
  <c r="O78" i="26"/>
  <c r="P78" i="26"/>
  <c r="Q78" i="26"/>
  <c r="R78" i="26"/>
  <c r="S78" i="26"/>
  <c r="S78" i="27" s="1"/>
  <c r="T78" i="26"/>
  <c r="U78" i="26"/>
  <c r="V78" i="26"/>
  <c r="V78" i="27" s="1"/>
  <c r="W78" i="26"/>
  <c r="W78" i="27" s="1"/>
  <c r="X78" i="26"/>
  <c r="X78" i="27" s="1"/>
  <c r="Y78" i="26"/>
  <c r="Z78" i="26"/>
  <c r="AA78" i="26"/>
  <c r="AA78" i="27" s="1"/>
  <c r="AB78" i="26"/>
  <c r="AC78" i="26"/>
  <c r="E78" i="26" s="1"/>
  <c r="G78" i="38" s="1"/>
  <c r="AD78" i="26"/>
  <c r="AE78" i="26"/>
  <c r="F79" i="26"/>
  <c r="G79" i="26"/>
  <c r="H79" i="26"/>
  <c r="H79" i="27" s="1"/>
  <c r="I79" i="26"/>
  <c r="E79" i="26" s="1"/>
  <c r="G79" i="38" s="1"/>
  <c r="I79" i="38" s="1"/>
  <c r="J79" i="26"/>
  <c r="J79" i="27" s="1"/>
  <c r="K79" i="26"/>
  <c r="L79" i="26"/>
  <c r="M79" i="26"/>
  <c r="N79" i="26"/>
  <c r="O79" i="26"/>
  <c r="O79" i="27" s="1"/>
  <c r="P79" i="26"/>
  <c r="Q79" i="26"/>
  <c r="R79" i="26"/>
  <c r="S79" i="26"/>
  <c r="S79" i="27" s="1"/>
  <c r="T79" i="26"/>
  <c r="T79" i="27" s="1"/>
  <c r="U79" i="26"/>
  <c r="V79" i="26"/>
  <c r="W79" i="26"/>
  <c r="W79" i="27" s="1"/>
  <c r="X79" i="26"/>
  <c r="Y79" i="26"/>
  <c r="Z79" i="26"/>
  <c r="Z79" i="27" s="1"/>
  <c r="AA79" i="26"/>
  <c r="AB79" i="26"/>
  <c r="AC79" i="26"/>
  <c r="AD79" i="26"/>
  <c r="AE79" i="26"/>
  <c r="AE79" i="27" s="1"/>
  <c r="E80" i="26"/>
  <c r="G80" i="38" s="1"/>
  <c r="F80" i="26"/>
  <c r="D80" i="26" s="1"/>
  <c r="F80" i="38" s="1"/>
  <c r="H80" i="38" s="1"/>
  <c r="G80" i="26"/>
  <c r="H80" i="26"/>
  <c r="H80" i="27" s="1"/>
  <c r="I80" i="26"/>
  <c r="J80" i="26"/>
  <c r="K80" i="26"/>
  <c r="K80" i="27" s="1"/>
  <c r="L80" i="26"/>
  <c r="M80" i="26"/>
  <c r="N80" i="26"/>
  <c r="N80" i="27" s="1"/>
  <c r="O80" i="26"/>
  <c r="P80" i="26"/>
  <c r="Q80" i="26"/>
  <c r="R80" i="26"/>
  <c r="S80" i="26"/>
  <c r="S80" i="27" s="1"/>
  <c r="T80" i="26"/>
  <c r="U80" i="26"/>
  <c r="V80" i="26"/>
  <c r="W80" i="26"/>
  <c r="W80" i="27" s="1"/>
  <c r="X80" i="26"/>
  <c r="X80" i="27" s="1"/>
  <c r="Y80" i="26"/>
  <c r="Z80" i="26"/>
  <c r="AA80" i="26"/>
  <c r="AA80" i="27" s="1"/>
  <c r="AB80" i="26"/>
  <c r="AC80" i="26"/>
  <c r="AD80" i="26"/>
  <c r="AD80" i="27" s="1"/>
  <c r="AE80" i="26"/>
  <c r="F81" i="26"/>
  <c r="G81" i="26"/>
  <c r="H81" i="26"/>
  <c r="I81" i="26"/>
  <c r="E81" i="26" s="1"/>
  <c r="G81" i="38" s="1"/>
  <c r="I81" i="38" s="1"/>
  <c r="J81" i="26"/>
  <c r="J81" i="27" s="1"/>
  <c r="K81" i="26"/>
  <c r="K81" i="27" s="1"/>
  <c r="L81" i="26"/>
  <c r="L81" i="27" s="1"/>
  <c r="M81" i="26"/>
  <c r="N81" i="26"/>
  <c r="O81" i="26"/>
  <c r="O81" i="27" s="1"/>
  <c r="P81" i="26"/>
  <c r="Q81" i="26"/>
  <c r="R81" i="26"/>
  <c r="S81" i="26"/>
  <c r="T81" i="26"/>
  <c r="U81" i="26"/>
  <c r="V81" i="26"/>
  <c r="W81" i="26"/>
  <c r="W81" i="27" s="1"/>
  <c r="X81" i="26"/>
  <c r="Y81" i="26"/>
  <c r="Z81" i="26"/>
  <c r="Z81" i="27" s="1"/>
  <c r="AA81" i="26"/>
  <c r="AB81" i="26"/>
  <c r="AB81" i="27" s="1"/>
  <c r="AC81" i="26"/>
  <c r="AD81" i="26"/>
  <c r="AE81" i="26"/>
  <c r="AE81" i="27" s="1"/>
  <c r="A4" i="38"/>
  <c r="A5" i="38"/>
  <c r="E11" i="38"/>
  <c r="D12" i="38"/>
  <c r="G13" i="38"/>
  <c r="D14" i="38"/>
  <c r="E14" i="38"/>
  <c r="E15" i="38"/>
  <c r="E19" i="38"/>
  <c r="D20" i="38"/>
  <c r="E20" i="38"/>
  <c r="F20" i="38"/>
  <c r="H20" i="38"/>
  <c r="D22" i="38"/>
  <c r="E22" i="38"/>
  <c r="E23" i="38"/>
  <c r="D27" i="38"/>
  <c r="D32" i="38"/>
  <c r="E32" i="38"/>
  <c r="E33" i="38"/>
  <c r="D34" i="38"/>
  <c r="D39" i="38"/>
  <c r="D41" i="38"/>
  <c r="E45" i="38"/>
  <c r="D47" i="38"/>
  <c r="D51" i="38"/>
  <c r="E51" i="38"/>
  <c r="E54" i="38"/>
  <c r="D55" i="38"/>
  <c r="D60" i="38"/>
  <c r="E60" i="38"/>
  <c r="E64" i="38"/>
  <c r="E66" i="38" s="1"/>
  <c r="D65" i="38"/>
  <c r="E65" i="38"/>
  <c r="G65" i="38"/>
  <c r="I65" i="38" s="1"/>
  <c r="D71" i="38"/>
  <c r="E73" i="38"/>
  <c r="D74" i="38"/>
  <c r="D76" i="38"/>
  <c r="E76" i="38"/>
  <c r="E77" i="38"/>
  <c r="E79" i="38"/>
  <c r="D80" i="38"/>
  <c r="E81" i="38"/>
  <c r="A4" i="16"/>
  <c r="A5" i="16"/>
  <c r="F11" i="16"/>
  <c r="H11" i="16"/>
  <c r="I11" i="16"/>
  <c r="L11" i="16"/>
  <c r="D11" i="40" s="1"/>
  <c r="F12" i="16"/>
  <c r="G12" i="16"/>
  <c r="H12" i="16"/>
  <c r="I12" i="16"/>
  <c r="L12" i="16"/>
  <c r="M12" i="16"/>
  <c r="F13" i="16"/>
  <c r="H13" i="16"/>
  <c r="L13" i="16" s="1"/>
  <c r="D13" i="40" s="1"/>
  <c r="I13" i="16"/>
  <c r="M13" i="16" s="1"/>
  <c r="H14" i="16"/>
  <c r="L14" i="16" s="1"/>
  <c r="D14" i="40" s="1"/>
  <c r="I14" i="16"/>
  <c r="M14" i="16" s="1"/>
  <c r="E14" i="40" s="1"/>
  <c r="F15" i="16"/>
  <c r="H15" i="16"/>
  <c r="I15" i="16"/>
  <c r="G15" i="16" s="1"/>
  <c r="L15" i="16"/>
  <c r="M15" i="16"/>
  <c r="E15" i="40" s="1"/>
  <c r="J16" i="16"/>
  <c r="K16" i="16"/>
  <c r="H18" i="16"/>
  <c r="I18" i="16"/>
  <c r="H19" i="16"/>
  <c r="F19" i="16" s="1"/>
  <c r="I19" i="16"/>
  <c r="M19" i="16"/>
  <c r="M24" i="16" s="1"/>
  <c r="G20" i="16"/>
  <c r="H20" i="16"/>
  <c r="L20" i="16" s="1"/>
  <c r="D20" i="40" s="1"/>
  <c r="I20" i="16"/>
  <c r="M20" i="16"/>
  <c r="H21" i="16"/>
  <c r="F21" i="16" s="1"/>
  <c r="I21" i="16"/>
  <c r="M21" i="16" s="1"/>
  <c r="E21" i="40" s="1"/>
  <c r="L21" i="16"/>
  <c r="D21" i="40" s="1"/>
  <c r="G22" i="16"/>
  <c r="H22" i="16"/>
  <c r="F22" i="16" s="1"/>
  <c r="I22" i="16"/>
  <c r="L22" i="16"/>
  <c r="M22" i="16"/>
  <c r="H23" i="16"/>
  <c r="L23" i="16" s="1"/>
  <c r="D23" i="40" s="1"/>
  <c r="I23" i="16"/>
  <c r="G23" i="16" s="1"/>
  <c r="M23" i="16"/>
  <c r="J24" i="16"/>
  <c r="K24" i="16"/>
  <c r="K82" i="16" s="1"/>
  <c r="K91" i="16" s="1"/>
  <c r="G27" i="16"/>
  <c r="H27" i="16"/>
  <c r="F27" i="16" s="1"/>
  <c r="F29" i="16" s="1"/>
  <c r="I27" i="16"/>
  <c r="L27" i="16"/>
  <c r="D27" i="40" s="1"/>
  <c r="D29" i="40" s="1"/>
  <c r="M27" i="16"/>
  <c r="M29" i="16" s="1"/>
  <c r="G28" i="16"/>
  <c r="H28" i="16"/>
  <c r="F28" i="16" s="1"/>
  <c r="I28" i="16"/>
  <c r="M28" i="16" s="1"/>
  <c r="L28" i="16"/>
  <c r="G29" i="16"/>
  <c r="H29" i="16"/>
  <c r="I29" i="16"/>
  <c r="J29" i="16"/>
  <c r="K29" i="16"/>
  <c r="H32" i="16"/>
  <c r="L32" i="16" s="1"/>
  <c r="I32" i="16"/>
  <c r="M32" i="16" s="1"/>
  <c r="F33" i="16"/>
  <c r="H33" i="16"/>
  <c r="I33" i="16"/>
  <c r="G33" i="16" s="1"/>
  <c r="L33" i="16"/>
  <c r="M33" i="16"/>
  <c r="E33" i="40" s="1"/>
  <c r="F34" i="16"/>
  <c r="G34" i="16"/>
  <c r="H34" i="16"/>
  <c r="L34" i="16" s="1"/>
  <c r="D34" i="40" s="1"/>
  <c r="I34" i="16"/>
  <c r="M34" i="16"/>
  <c r="G35" i="16"/>
  <c r="H35" i="16"/>
  <c r="L35" i="16" s="1"/>
  <c r="D35" i="40" s="1"/>
  <c r="I35" i="16"/>
  <c r="M35" i="16" s="1"/>
  <c r="J36" i="16"/>
  <c r="K36" i="16"/>
  <c r="L37" i="16"/>
  <c r="M37" i="16"/>
  <c r="H38" i="16"/>
  <c r="I38" i="16"/>
  <c r="G39" i="16"/>
  <c r="H39" i="16"/>
  <c r="L39" i="16" s="1"/>
  <c r="D39" i="40" s="1"/>
  <c r="I39" i="16"/>
  <c r="M39" i="16"/>
  <c r="H40" i="16"/>
  <c r="F40" i="16" s="1"/>
  <c r="F42" i="16" s="1"/>
  <c r="I40" i="16"/>
  <c r="M40" i="16" s="1"/>
  <c r="M42" i="16" s="1"/>
  <c r="M43" i="16" s="1"/>
  <c r="L40" i="16"/>
  <c r="L42" i="16" s="1"/>
  <c r="L43" i="16" s="1"/>
  <c r="G41" i="16"/>
  <c r="H41" i="16"/>
  <c r="F41" i="16" s="1"/>
  <c r="I41" i="16"/>
  <c r="L41" i="16"/>
  <c r="M41" i="16"/>
  <c r="H42" i="16"/>
  <c r="H43" i="16" s="1"/>
  <c r="J42" i="16"/>
  <c r="J43" i="16" s="1"/>
  <c r="K42" i="16"/>
  <c r="K43" i="16"/>
  <c r="F45" i="16"/>
  <c r="H45" i="16"/>
  <c r="I45" i="16"/>
  <c r="G45" i="16" s="1"/>
  <c r="L45" i="16"/>
  <c r="D45" i="40" s="1"/>
  <c r="F47" i="16"/>
  <c r="G47" i="16"/>
  <c r="H47" i="16"/>
  <c r="I47" i="16"/>
  <c r="L47" i="16"/>
  <c r="M47" i="16"/>
  <c r="E47" i="40" s="1"/>
  <c r="F49" i="16"/>
  <c r="H49" i="16"/>
  <c r="L49" i="16" s="1"/>
  <c r="D49" i="40" s="1"/>
  <c r="I49" i="16"/>
  <c r="M49" i="16" s="1"/>
  <c r="H51" i="16"/>
  <c r="L51" i="16" s="1"/>
  <c r="D51" i="40" s="1"/>
  <c r="I51" i="16"/>
  <c r="M51" i="16" s="1"/>
  <c r="E51" i="40" s="1"/>
  <c r="F54" i="16"/>
  <c r="F56" i="16" s="1"/>
  <c r="H54" i="16"/>
  <c r="I54" i="16"/>
  <c r="G54" i="16" s="1"/>
  <c r="L54" i="16"/>
  <c r="L56" i="16" s="1"/>
  <c r="M54" i="16"/>
  <c r="M56" i="16" s="1"/>
  <c r="F55" i="16"/>
  <c r="G55" i="16"/>
  <c r="H55" i="16"/>
  <c r="L55" i="16" s="1"/>
  <c r="D55" i="40" s="1"/>
  <c r="I55" i="16"/>
  <c r="M55" i="16"/>
  <c r="E55" i="40" s="1"/>
  <c r="G56" i="16"/>
  <c r="H56" i="16"/>
  <c r="J56" i="16"/>
  <c r="K56" i="16"/>
  <c r="G59" i="16"/>
  <c r="G61" i="16" s="1"/>
  <c r="H59" i="16"/>
  <c r="L59" i="16" s="1"/>
  <c r="I59" i="16"/>
  <c r="M59" i="16" s="1"/>
  <c r="H60" i="16"/>
  <c r="F60" i="16" s="1"/>
  <c r="I60" i="16"/>
  <c r="G60" i="16" s="1"/>
  <c r="L60" i="16"/>
  <c r="M60" i="16"/>
  <c r="J61" i="16"/>
  <c r="K61" i="16"/>
  <c r="M61" i="16"/>
  <c r="G64" i="16"/>
  <c r="G66" i="16" s="1"/>
  <c r="H64" i="16"/>
  <c r="F64" i="16" s="1"/>
  <c r="F66" i="16" s="1"/>
  <c r="I64" i="16"/>
  <c r="L64" i="16"/>
  <c r="L66" i="16" s="1"/>
  <c r="M64" i="16"/>
  <c r="F65" i="16"/>
  <c r="G65" i="16"/>
  <c r="H65" i="16"/>
  <c r="I65" i="16"/>
  <c r="M65" i="16" s="1"/>
  <c r="E65" i="40" s="1"/>
  <c r="E66" i="40" s="1"/>
  <c r="L65" i="16"/>
  <c r="H66" i="16"/>
  <c r="I66" i="16"/>
  <c r="J66" i="16"/>
  <c r="K66" i="16"/>
  <c r="H70" i="16"/>
  <c r="L70" i="16" s="1"/>
  <c r="I70" i="16"/>
  <c r="M70" i="16" s="1"/>
  <c r="H71" i="16"/>
  <c r="F71" i="16" s="1"/>
  <c r="I71" i="16"/>
  <c r="G71" i="16" s="1"/>
  <c r="L71" i="16"/>
  <c r="D71" i="40" s="1"/>
  <c r="M71" i="16"/>
  <c r="E71" i="40" s="1"/>
  <c r="J72" i="16"/>
  <c r="K72" i="16"/>
  <c r="G73" i="16"/>
  <c r="H73" i="16"/>
  <c r="F73" i="16" s="1"/>
  <c r="I73" i="16"/>
  <c r="L73" i="16"/>
  <c r="M73" i="16"/>
  <c r="F74" i="16"/>
  <c r="G74" i="16"/>
  <c r="H74" i="16"/>
  <c r="I74" i="16"/>
  <c r="M74" i="16" s="1"/>
  <c r="E74" i="40" s="1"/>
  <c r="L74" i="16"/>
  <c r="H75" i="16"/>
  <c r="L75" i="16" s="1"/>
  <c r="D75" i="40" s="1"/>
  <c r="I75" i="16"/>
  <c r="M75" i="16" s="1"/>
  <c r="E75" i="40" s="1"/>
  <c r="H76" i="16"/>
  <c r="F76" i="16" s="1"/>
  <c r="I76" i="16"/>
  <c r="G76" i="16" s="1"/>
  <c r="L76" i="16"/>
  <c r="D76" i="40" s="1"/>
  <c r="M76" i="16"/>
  <c r="E76" i="40" s="1"/>
  <c r="G77" i="16"/>
  <c r="H77" i="16"/>
  <c r="F77" i="16" s="1"/>
  <c r="I77" i="16"/>
  <c r="L77" i="16"/>
  <c r="M77" i="16"/>
  <c r="F78" i="16"/>
  <c r="G78" i="16"/>
  <c r="H78" i="16"/>
  <c r="I78" i="16"/>
  <c r="M78" i="16" s="1"/>
  <c r="E78" i="40" s="1"/>
  <c r="L78" i="16"/>
  <c r="H79" i="16"/>
  <c r="L79" i="16" s="1"/>
  <c r="D79" i="40" s="1"/>
  <c r="I79" i="16"/>
  <c r="M79" i="16" s="1"/>
  <c r="E79" i="40" s="1"/>
  <c r="H80" i="16"/>
  <c r="F80" i="16" s="1"/>
  <c r="I80" i="16"/>
  <c r="G80" i="16" s="1"/>
  <c r="L80" i="16"/>
  <c r="D80" i="40" s="1"/>
  <c r="M80" i="16"/>
  <c r="E80" i="40" s="1"/>
  <c r="G81" i="16"/>
  <c r="H81" i="16"/>
  <c r="F81" i="16" s="1"/>
  <c r="I81" i="16"/>
  <c r="L81" i="16"/>
  <c r="M81" i="16"/>
  <c r="D82" i="16"/>
  <c r="D91" i="16" s="1"/>
  <c r="E82" i="16"/>
  <c r="E91" i="16" s="1"/>
  <c r="D89" i="16"/>
  <c r="E89" i="16"/>
  <c r="F89" i="16"/>
  <c r="G89" i="16"/>
  <c r="H89" i="16"/>
  <c r="I89" i="16"/>
  <c r="J89" i="16"/>
  <c r="K89" i="16"/>
  <c r="L89" i="16"/>
  <c r="M89" i="16"/>
  <c r="A5" i="28"/>
  <c r="Z8" i="28"/>
  <c r="AB8" i="28"/>
  <c r="AD8" i="28"/>
  <c r="F11" i="28"/>
  <c r="D11" i="28" s="1"/>
  <c r="G11" i="28"/>
  <c r="H11" i="28"/>
  <c r="H16" i="28" s="1"/>
  <c r="H82" i="28" s="1"/>
  <c r="F651" i="44" s="1"/>
  <c r="I11" i="28"/>
  <c r="J11" i="28"/>
  <c r="J16" i="28" s="1"/>
  <c r="K11" i="28"/>
  <c r="E11" i="28" s="1"/>
  <c r="L11" i="28"/>
  <c r="M11" i="28"/>
  <c r="M16" i="28" s="1"/>
  <c r="N11" i="28"/>
  <c r="O11" i="28"/>
  <c r="P11" i="28"/>
  <c r="P16" i="28" s="1"/>
  <c r="Q11" i="28"/>
  <c r="R11" i="28"/>
  <c r="R16" i="28" s="1"/>
  <c r="S11" i="28"/>
  <c r="S16" i="28" s="1"/>
  <c r="T11" i="28"/>
  <c r="U11" i="28"/>
  <c r="U16" i="28" s="1"/>
  <c r="V11" i="28"/>
  <c r="W11" i="28"/>
  <c r="X11" i="28"/>
  <c r="X16" i="28" s="1"/>
  <c r="X82" i="28" s="1"/>
  <c r="V651" i="44" s="1"/>
  <c r="Y11" i="28"/>
  <c r="Z11" i="28"/>
  <c r="Z16" i="28" s="1"/>
  <c r="AA11" i="28"/>
  <c r="AA16" i="28" s="1"/>
  <c r="AB11" i="28"/>
  <c r="AC11" i="28"/>
  <c r="AC16" i="28" s="1"/>
  <c r="AD11" i="28"/>
  <c r="AE11" i="28"/>
  <c r="F12" i="28"/>
  <c r="D12" i="28" s="1"/>
  <c r="F12" i="40" s="1"/>
  <c r="H12" i="40" s="1"/>
  <c r="G12" i="28"/>
  <c r="E12" i="28" s="1"/>
  <c r="G12" i="40" s="1"/>
  <c r="I12" i="40" s="1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F13" i="28"/>
  <c r="D13" i="28" s="1"/>
  <c r="F13" i="40" s="1"/>
  <c r="G13" i="28"/>
  <c r="H13" i="28"/>
  <c r="I13" i="28"/>
  <c r="J13" i="28"/>
  <c r="K13" i="28"/>
  <c r="E13" i="28" s="1"/>
  <c r="G13" i="40" s="1"/>
  <c r="I13" i="40" s="1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F14" i="28"/>
  <c r="D14" i="28" s="1"/>
  <c r="F14" i="40" s="1"/>
  <c r="H14" i="40" s="1"/>
  <c r="G14" i="28"/>
  <c r="E14" i="28" s="1"/>
  <c r="G14" i="40" s="1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F15" i="28"/>
  <c r="D15" i="28" s="1"/>
  <c r="F15" i="40" s="1"/>
  <c r="H15" i="40" s="1"/>
  <c r="G15" i="28"/>
  <c r="H15" i="28"/>
  <c r="I15" i="28"/>
  <c r="J15" i="28"/>
  <c r="K15" i="28"/>
  <c r="E15" i="28" s="1"/>
  <c r="G15" i="40" s="1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F16" i="28"/>
  <c r="G16" i="28"/>
  <c r="I16" i="28"/>
  <c r="L16" i="28"/>
  <c r="N16" i="28"/>
  <c r="O16" i="28"/>
  <c r="Q16" i="28"/>
  <c r="T16" i="28"/>
  <c r="V16" i="28"/>
  <c r="V82" i="28" s="1"/>
  <c r="T651" i="44" s="1"/>
  <c r="W16" i="28"/>
  <c r="W82" i="28" s="1"/>
  <c r="U651" i="44" s="1"/>
  <c r="Y16" i="28"/>
  <c r="AB16" i="28"/>
  <c r="AD16" i="28"/>
  <c r="AE16" i="28"/>
  <c r="F19" i="28"/>
  <c r="D19" i="28" s="1"/>
  <c r="G19" i="28"/>
  <c r="H19" i="28"/>
  <c r="I19" i="28"/>
  <c r="J19" i="28"/>
  <c r="K19" i="28"/>
  <c r="E19" i="28" s="1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F20" i="28"/>
  <c r="D20" i="28" s="1"/>
  <c r="F20" i="40" s="1"/>
  <c r="G20" i="28"/>
  <c r="G24" i="28" s="1"/>
  <c r="H20" i="28"/>
  <c r="I20" i="28"/>
  <c r="I24" i="28" s="1"/>
  <c r="I82" i="28" s="1"/>
  <c r="G651" i="44" s="1"/>
  <c r="J20" i="28"/>
  <c r="K20" i="28"/>
  <c r="L20" i="28"/>
  <c r="L24" i="28" s="1"/>
  <c r="M20" i="28"/>
  <c r="N20" i="28"/>
  <c r="N24" i="28" s="1"/>
  <c r="O20" i="28"/>
  <c r="O24" i="28" s="1"/>
  <c r="P20" i="28"/>
  <c r="Q20" i="28"/>
  <c r="Q24" i="28" s="1"/>
  <c r="Q82" i="28" s="1"/>
  <c r="O651" i="44" s="1"/>
  <c r="R20" i="28"/>
  <c r="T20" i="28"/>
  <c r="V20" i="28"/>
  <c r="V24" i="28" s="1"/>
  <c r="X20" i="28"/>
  <c r="Z20" i="28"/>
  <c r="AA20" i="28"/>
  <c r="AB20" i="28"/>
  <c r="AC20" i="28"/>
  <c r="AD20" i="28"/>
  <c r="AE20" i="28"/>
  <c r="F21" i="28"/>
  <c r="D21" i="28" s="1"/>
  <c r="F21" i="40" s="1"/>
  <c r="H21" i="40" s="1"/>
  <c r="G21" i="28"/>
  <c r="E21" i="28" s="1"/>
  <c r="G21" i="40" s="1"/>
  <c r="I21" i="40" s="1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T24" i="28" s="1"/>
  <c r="U21" i="28"/>
  <c r="V21" i="28"/>
  <c r="W21" i="28"/>
  <c r="W24" i="28" s="1"/>
  <c r="X21" i="28"/>
  <c r="Y21" i="28"/>
  <c r="Y24" i="28" s="1"/>
  <c r="Y82" i="28" s="1"/>
  <c r="W651" i="44" s="1"/>
  <c r="Z21" i="28"/>
  <c r="AA21" i="28"/>
  <c r="AB21" i="28"/>
  <c r="AB24" i="28" s="1"/>
  <c r="AC21" i="28"/>
  <c r="AD21" i="28"/>
  <c r="AD24" i="28" s="1"/>
  <c r="AE21" i="28"/>
  <c r="AE24" i="28" s="1"/>
  <c r="F22" i="28"/>
  <c r="D22" i="28" s="1"/>
  <c r="F22" i="40" s="1"/>
  <c r="H22" i="40" s="1"/>
  <c r="G22" i="28"/>
  <c r="H22" i="28"/>
  <c r="I22" i="28"/>
  <c r="J22" i="28"/>
  <c r="K22" i="28"/>
  <c r="E22" i="28" s="1"/>
  <c r="G22" i="40" s="1"/>
  <c r="I22" i="40" s="1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F23" i="28"/>
  <c r="D23" i="28" s="1"/>
  <c r="F23" i="40" s="1"/>
  <c r="H23" i="40" s="1"/>
  <c r="G23" i="28"/>
  <c r="E23" i="28" s="1"/>
  <c r="G23" i="40" s="1"/>
  <c r="I23" i="40" s="1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H24" i="28"/>
  <c r="J24" i="28"/>
  <c r="K24" i="28"/>
  <c r="M24" i="28"/>
  <c r="P24" i="28"/>
  <c r="R24" i="28"/>
  <c r="S24" i="28"/>
  <c r="U24" i="28"/>
  <c r="X24" i="28"/>
  <c r="Z24" i="28"/>
  <c r="AA24" i="28"/>
  <c r="AC24" i="28"/>
  <c r="F27" i="28"/>
  <c r="D27" i="28" s="1"/>
  <c r="G27" i="28"/>
  <c r="E27" i="28" s="1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F28" i="28"/>
  <c r="D28" i="28" s="1"/>
  <c r="F28" i="40" s="1"/>
  <c r="H28" i="40" s="1"/>
  <c r="G28" i="28"/>
  <c r="H28" i="28"/>
  <c r="H29" i="28" s="1"/>
  <c r="I28" i="28"/>
  <c r="J28" i="28"/>
  <c r="J29" i="28" s="1"/>
  <c r="K28" i="28"/>
  <c r="E28" i="28" s="1"/>
  <c r="G28" i="40" s="1"/>
  <c r="I28" i="40" s="1"/>
  <c r="L28" i="28"/>
  <c r="M28" i="28"/>
  <c r="M29" i="28" s="1"/>
  <c r="N28" i="28"/>
  <c r="O28" i="28"/>
  <c r="P28" i="28"/>
  <c r="P29" i="28" s="1"/>
  <c r="Q28" i="28"/>
  <c r="R28" i="28"/>
  <c r="R29" i="28" s="1"/>
  <c r="S28" i="28"/>
  <c r="S29" i="28" s="1"/>
  <c r="T28" i="28"/>
  <c r="U28" i="28"/>
  <c r="U29" i="28" s="1"/>
  <c r="V28" i="28"/>
  <c r="W28" i="28"/>
  <c r="X28" i="28"/>
  <c r="X29" i="28" s="1"/>
  <c r="Y28" i="28"/>
  <c r="Z28" i="28"/>
  <c r="Z29" i="28" s="1"/>
  <c r="AA28" i="28"/>
  <c r="AA29" i="28" s="1"/>
  <c r="AB28" i="28"/>
  <c r="AC28" i="28"/>
  <c r="AC29" i="28" s="1"/>
  <c r="AD28" i="28"/>
  <c r="AE28" i="28"/>
  <c r="F29" i="28"/>
  <c r="G29" i="28"/>
  <c r="I29" i="28"/>
  <c r="L29" i="28"/>
  <c r="N29" i="28"/>
  <c r="O29" i="28"/>
  <c r="Q29" i="28"/>
  <c r="T29" i="28"/>
  <c r="V29" i="28"/>
  <c r="W29" i="28"/>
  <c r="Y29" i="28"/>
  <c r="AB29" i="28"/>
  <c r="AD29" i="28"/>
  <c r="AE29" i="28"/>
  <c r="F32" i="28"/>
  <c r="D32" i="28" s="1"/>
  <c r="G32" i="28"/>
  <c r="H32" i="28"/>
  <c r="I32" i="28"/>
  <c r="J32" i="28"/>
  <c r="K32" i="28"/>
  <c r="E32" i="28" s="1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F33" i="28"/>
  <c r="D33" i="28" s="1"/>
  <c r="F33" i="40" s="1"/>
  <c r="H33" i="40" s="1"/>
  <c r="G33" i="28"/>
  <c r="G36" i="28" s="1"/>
  <c r="H33" i="28"/>
  <c r="I33" i="28"/>
  <c r="I36" i="28" s="1"/>
  <c r="J33" i="28"/>
  <c r="K33" i="28"/>
  <c r="L33" i="28"/>
  <c r="L36" i="28" s="1"/>
  <c r="M33" i="28"/>
  <c r="N33" i="28"/>
  <c r="N36" i="28" s="1"/>
  <c r="O33" i="28"/>
  <c r="O36" i="28" s="1"/>
  <c r="P33" i="28"/>
  <c r="Q33" i="28"/>
  <c r="Q36" i="28" s="1"/>
  <c r="R33" i="28"/>
  <c r="S33" i="28"/>
  <c r="T33" i="28"/>
  <c r="T36" i="28" s="1"/>
  <c r="U33" i="28"/>
  <c r="V33" i="28"/>
  <c r="V36" i="28" s="1"/>
  <c r="W33" i="28"/>
  <c r="W36" i="28" s="1"/>
  <c r="X33" i="28"/>
  <c r="Y33" i="28"/>
  <c r="Y36" i="28" s="1"/>
  <c r="Z33" i="28"/>
  <c r="AA33" i="28"/>
  <c r="AB33" i="28"/>
  <c r="AB36" i="28" s="1"/>
  <c r="AC33" i="28"/>
  <c r="AD33" i="28"/>
  <c r="AD36" i="28" s="1"/>
  <c r="AE33" i="28"/>
  <c r="AE36" i="28" s="1"/>
  <c r="F34" i="28"/>
  <c r="D34" i="28" s="1"/>
  <c r="F34" i="40" s="1"/>
  <c r="H34" i="40" s="1"/>
  <c r="G34" i="28"/>
  <c r="H34" i="28"/>
  <c r="I34" i="28"/>
  <c r="J34" i="28"/>
  <c r="K34" i="28"/>
  <c r="E34" i="28" s="1"/>
  <c r="G34" i="40" s="1"/>
  <c r="I34" i="40" s="1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F35" i="28"/>
  <c r="D35" i="28" s="1"/>
  <c r="F35" i="40" s="1"/>
  <c r="H35" i="40" s="1"/>
  <c r="G35" i="28"/>
  <c r="E35" i="28" s="1"/>
  <c r="G35" i="40" s="1"/>
  <c r="I35" i="40" s="1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H36" i="28"/>
  <c r="J36" i="28"/>
  <c r="K36" i="28"/>
  <c r="M36" i="28"/>
  <c r="P36" i="28"/>
  <c r="R36" i="28"/>
  <c r="S36" i="28"/>
  <c r="U36" i="28"/>
  <c r="X36" i="28"/>
  <c r="Z36" i="28"/>
  <c r="AA36" i="28"/>
  <c r="AC36" i="28"/>
  <c r="F39" i="28"/>
  <c r="D39" i="28" s="1"/>
  <c r="F39" i="40" s="1"/>
  <c r="H39" i="40" s="1"/>
  <c r="G39" i="28"/>
  <c r="E39" i="28" s="1"/>
  <c r="G39" i="40" s="1"/>
  <c r="I39" i="40" s="1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F40" i="28"/>
  <c r="D40" i="28" s="1"/>
  <c r="G40" i="28"/>
  <c r="H40" i="28"/>
  <c r="I40" i="28"/>
  <c r="J40" i="28"/>
  <c r="K40" i="28"/>
  <c r="E40" i="28" s="1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F41" i="28"/>
  <c r="D41" i="28" s="1"/>
  <c r="F41" i="40" s="1"/>
  <c r="H41" i="40" s="1"/>
  <c r="G41" i="28"/>
  <c r="G42" i="28" s="1"/>
  <c r="G43" i="28" s="1"/>
  <c r="H41" i="28"/>
  <c r="I41" i="28"/>
  <c r="I42" i="28" s="1"/>
  <c r="I43" i="28" s="1"/>
  <c r="J41" i="28"/>
  <c r="K41" i="28"/>
  <c r="L41" i="28"/>
  <c r="L42" i="28" s="1"/>
  <c r="L43" i="28" s="1"/>
  <c r="M41" i="28"/>
  <c r="N41" i="28"/>
  <c r="N42" i="28" s="1"/>
  <c r="N43" i="28" s="1"/>
  <c r="O41" i="28"/>
  <c r="O42" i="28" s="1"/>
  <c r="O43" i="28" s="1"/>
  <c r="P41" i="28"/>
  <c r="Q41" i="28"/>
  <c r="Q42" i="28" s="1"/>
  <c r="Q43" i="28" s="1"/>
  <c r="R41" i="28"/>
  <c r="S41" i="28"/>
  <c r="T41" i="28"/>
  <c r="T42" i="28" s="1"/>
  <c r="T43" i="28" s="1"/>
  <c r="U41" i="28"/>
  <c r="V41" i="28"/>
  <c r="V42" i="28" s="1"/>
  <c r="V43" i="28" s="1"/>
  <c r="W41" i="28"/>
  <c r="W42" i="28" s="1"/>
  <c r="W43" i="28" s="1"/>
  <c r="X41" i="28"/>
  <c r="Y41" i="28"/>
  <c r="Y42" i="28" s="1"/>
  <c r="Y43" i="28" s="1"/>
  <c r="Z41" i="28"/>
  <c r="AA41" i="28"/>
  <c r="AB41" i="28"/>
  <c r="AB42" i="28" s="1"/>
  <c r="AB43" i="28" s="1"/>
  <c r="AC41" i="28"/>
  <c r="AD41" i="28"/>
  <c r="AD42" i="28" s="1"/>
  <c r="AD43" i="28" s="1"/>
  <c r="AE41" i="28"/>
  <c r="AE42" i="28" s="1"/>
  <c r="AE43" i="28" s="1"/>
  <c r="H42" i="28"/>
  <c r="H43" i="28" s="1"/>
  <c r="J42" i="28"/>
  <c r="J43" i="28" s="1"/>
  <c r="K42" i="28"/>
  <c r="K43" i="28" s="1"/>
  <c r="M42" i="28"/>
  <c r="M43" i="28" s="1"/>
  <c r="P42" i="28"/>
  <c r="P43" i="28" s="1"/>
  <c r="R42" i="28"/>
  <c r="R43" i="28" s="1"/>
  <c r="S42" i="28"/>
  <c r="S43" i="28" s="1"/>
  <c r="U42" i="28"/>
  <c r="U43" i="28" s="1"/>
  <c r="X42" i="28"/>
  <c r="X43" i="28" s="1"/>
  <c r="Z42" i="28"/>
  <c r="Z43" i="28" s="1"/>
  <c r="AA42" i="28"/>
  <c r="AA43" i="28" s="1"/>
  <c r="AC42" i="28"/>
  <c r="AC43" i="28" s="1"/>
  <c r="F45" i="28"/>
  <c r="D45" i="28" s="1"/>
  <c r="F45" i="40" s="1"/>
  <c r="H45" i="40" s="1"/>
  <c r="G45" i="28"/>
  <c r="H45" i="28"/>
  <c r="I45" i="28"/>
  <c r="J45" i="28"/>
  <c r="K45" i="28"/>
  <c r="E45" i="28" s="1"/>
  <c r="G45" i="40" s="1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F47" i="28"/>
  <c r="D47" i="28" s="1"/>
  <c r="F47" i="40" s="1"/>
  <c r="H47" i="40" s="1"/>
  <c r="G47" i="28"/>
  <c r="E47" i="28" s="1"/>
  <c r="G47" i="40" s="1"/>
  <c r="I47" i="40" s="1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F49" i="28"/>
  <c r="D49" i="28" s="1"/>
  <c r="F49" i="40" s="1"/>
  <c r="H49" i="40" s="1"/>
  <c r="G49" i="28"/>
  <c r="H49" i="28"/>
  <c r="I49" i="28"/>
  <c r="J49" i="28"/>
  <c r="K49" i="28"/>
  <c r="E49" i="28" s="1"/>
  <c r="G49" i="40" s="1"/>
  <c r="I49" i="40" s="1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F51" i="28"/>
  <c r="D51" i="28" s="1"/>
  <c r="F51" i="40" s="1"/>
  <c r="G51" i="28"/>
  <c r="E51" i="28" s="1"/>
  <c r="G51" i="40" s="1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F54" i="28"/>
  <c r="D54" i="28" s="1"/>
  <c r="G54" i="28"/>
  <c r="H54" i="28"/>
  <c r="I54" i="28"/>
  <c r="J54" i="28"/>
  <c r="K54" i="28"/>
  <c r="E54" i="28" s="1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F55" i="28"/>
  <c r="D55" i="28" s="1"/>
  <c r="F55" i="40" s="1"/>
  <c r="H55" i="40" s="1"/>
  <c r="G55" i="28"/>
  <c r="G56" i="28" s="1"/>
  <c r="H55" i="28"/>
  <c r="I55" i="28"/>
  <c r="I56" i="28" s="1"/>
  <c r="J55" i="28"/>
  <c r="K55" i="28"/>
  <c r="L55" i="28"/>
  <c r="L56" i="28" s="1"/>
  <c r="M55" i="28"/>
  <c r="N55" i="28"/>
  <c r="N56" i="28" s="1"/>
  <c r="O55" i="28"/>
  <c r="O56" i="28" s="1"/>
  <c r="P55" i="28"/>
  <c r="Q55" i="28"/>
  <c r="Q56" i="28" s="1"/>
  <c r="R55" i="28"/>
  <c r="S55" i="28"/>
  <c r="T55" i="28"/>
  <c r="T56" i="28" s="1"/>
  <c r="U55" i="28"/>
  <c r="V55" i="28"/>
  <c r="V56" i="28" s="1"/>
  <c r="W55" i="28"/>
  <c r="W56" i="28" s="1"/>
  <c r="X55" i="28"/>
  <c r="Y55" i="28"/>
  <c r="Y56" i="28" s="1"/>
  <c r="Z55" i="28"/>
  <c r="AA55" i="28"/>
  <c r="AB55" i="28"/>
  <c r="AB56" i="28" s="1"/>
  <c r="AC55" i="28"/>
  <c r="AD55" i="28"/>
  <c r="AD56" i="28" s="1"/>
  <c r="AE55" i="28"/>
  <c r="AE56" i="28" s="1"/>
  <c r="H56" i="28"/>
  <c r="J56" i="28"/>
  <c r="K56" i="28"/>
  <c r="M56" i="28"/>
  <c r="P56" i="28"/>
  <c r="R56" i="28"/>
  <c r="S56" i="28"/>
  <c r="U56" i="28"/>
  <c r="X56" i="28"/>
  <c r="Z56" i="28"/>
  <c r="AA56" i="28"/>
  <c r="AC56" i="28"/>
  <c r="F59" i="28"/>
  <c r="D59" i="28" s="1"/>
  <c r="G59" i="28"/>
  <c r="E59" i="28" s="1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F60" i="28"/>
  <c r="D60" i="28" s="1"/>
  <c r="F60" i="40" s="1"/>
  <c r="H60" i="40" s="1"/>
  <c r="G60" i="28"/>
  <c r="H60" i="28"/>
  <c r="H61" i="28" s="1"/>
  <c r="I60" i="28"/>
  <c r="J60" i="28"/>
  <c r="J61" i="28" s="1"/>
  <c r="K60" i="28"/>
  <c r="E60" i="28" s="1"/>
  <c r="G60" i="40" s="1"/>
  <c r="I60" i="40" s="1"/>
  <c r="L60" i="28"/>
  <c r="M60" i="28"/>
  <c r="M61" i="28" s="1"/>
  <c r="N60" i="28"/>
  <c r="O60" i="28"/>
  <c r="P60" i="28"/>
  <c r="P61" i="28" s="1"/>
  <c r="Q60" i="28"/>
  <c r="R60" i="28"/>
  <c r="R61" i="28" s="1"/>
  <c r="S60" i="28"/>
  <c r="S61" i="28" s="1"/>
  <c r="T60" i="28"/>
  <c r="U60" i="28"/>
  <c r="U61" i="28" s="1"/>
  <c r="V60" i="28"/>
  <c r="W60" i="28"/>
  <c r="X60" i="28"/>
  <c r="X61" i="28" s="1"/>
  <c r="Y60" i="28"/>
  <c r="Z60" i="28"/>
  <c r="Z61" i="28" s="1"/>
  <c r="AA60" i="28"/>
  <c r="AA61" i="28" s="1"/>
  <c r="AB60" i="28"/>
  <c r="AC60" i="28"/>
  <c r="AC61" i="28" s="1"/>
  <c r="AD60" i="28"/>
  <c r="AE60" i="28"/>
  <c r="F61" i="28"/>
  <c r="G61" i="28"/>
  <c r="I61" i="28"/>
  <c r="L61" i="28"/>
  <c r="N61" i="28"/>
  <c r="O61" i="28"/>
  <c r="Q61" i="28"/>
  <c r="T61" i="28"/>
  <c r="V61" i="28"/>
  <c r="W61" i="28"/>
  <c r="Y61" i="28"/>
  <c r="AB61" i="28"/>
  <c r="AD61" i="28"/>
  <c r="AE61" i="28"/>
  <c r="F64" i="28"/>
  <c r="G64" i="28"/>
  <c r="H64" i="28"/>
  <c r="D64" i="28" s="1"/>
  <c r="I64" i="28"/>
  <c r="J64" i="28"/>
  <c r="K64" i="28"/>
  <c r="E64" i="28" s="1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F65" i="28"/>
  <c r="F66" i="28" s="1"/>
  <c r="G65" i="28"/>
  <c r="G66" i="28" s="1"/>
  <c r="H65" i="28"/>
  <c r="I65" i="28"/>
  <c r="I66" i="28" s="1"/>
  <c r="J65" i="28"/>
  <c r="K65" i="28"/>
  <c r="L65" i="28"/>
  <c r="L66" i="28" s="1"/>
  <c r="M65" i="28"/>
  <c r="N65" i="28"/>
  <c r="N66" i="28" s="1"/>
  <c r="O65" i="28"/>
  <c r="O66" i="28" s="1"/>
  <c r="P65" i="28"/>
  <c r="Q65" i="28"/>
  <c r="Q66" i="28" s="1"/>
  <c r="R65" i="28"/>
  <c r="S65" i="28"/>
  <c r="T65" i="28"/>
  <c r="T66" i="28" s="1"/>
  <c r="U65" i="28"/>
  <c r="V65" i="28"/>
  <c r="V66" i="28" s="1"/>
  <c r="W65" i="28"/>
  <c r="W66" i="28" s="1"/>
  <c r="X65" i="28"/>
  <c r="Y65" i="28"/>
  <c r="Y66" i="28" s="1"/>
  <c r="Z65" i="28"/>
  <c r="AA65" i="28"/>
  <c r="AB65" i="28"/>
  <c r="AB66" i="28" s="1"/>
  <c r="AC65" i="28"/>
  <c r="AD65" i="28"/>
  <c r="AD66" i="28" s="1"/>
  <c r="AE65" i="28"/>
  <c r="AE66" i="28" s="1"/>
  <c r="H66" i="28"/>
  <c r="J66" i="28"/>
  <c r="K66" i="28"/>
  <c r="M66" i="28"/>
  <c r="P66" i="28"/>
  <c r="R66" i="28"/>
  <c r="S66" i="28"/>
  <c r="U66" i="28"/>
  <c r="X66" i="28"/>
  <c r="Z66" i="28"/>
  <c r="AA66" i="28"/>
  <c r="AC66" i="28"/>
  <c r="F70" i="28"/>
  <c r="D70" i="28" s="1"/>
  <c r="G70" i="28"/>
  <c r="E70" i="28" s="1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F71" i="28"/>
  <c r="G71" i="28"/>
  <c r="H71" i="28"/>
  <c r="D71" i="28" s="1"/>
  <c r="F71" i="40" s="1"/>
  <c r="H71" i="40" s="1"/>
  <c r="I71" i="28"/>
  <c r="J71" i="28"/>
  <c r="J72" i="28" s="1"/>
  <c r="K71" i="28"/>
  <c r="E71" i="28" s="1"/>
  <c r="G71" i="40" s="1"/>
  <c r="I71" i="40" s="1"/>
  <c r="L71" i="28"/>
  <c r="M71" i="28"/>
  <c r="M72" i="28" s="1"/>
  <c r="N71" i="28"/>
  <c r="O71" i="28"/>
  <c r="P71" i="28"/>
  <c r="P72" i="28" s="1"/>
  <c r="Q71" i="28"/>
  <c r="R71" i="28"/>
  <c r="R72" i="28" s="1"/>
  <c r="S71" i="28"/>
  <c r="S72" i="28" s="1"/>
  <c r="T71" i="28"/>
  <c r="U71" i="28"/>
  <c r="U72" i="28" s="1"/>
  <c r="V71" i="28"/>
  <c r="W71" i="28"/>
  <c r="X71" i="28"/>
  <c r="X72" i="28" s="1"/>
  <c r="Y71" i="28"/>
  <c r="Z71" i="28"/>
  <c r="Z72" i="28" s="1"/>
  <c r="AA71" i="28"/>
  <c r="AA72" i="28" s="1"/>
  <c r="AB71" i="28"/>
  <c r="AC71" i="28"/>
  <c r="AC72" i="28" s="1"/>
  <c r="AD71" i="28"/>
  <c r="AE71" i="28"/>
  <c r="F72" i="28"/>
  <c r="G72" i="28"/>
  <c r="I72" i="28"/>
  <c r="L72" i="28"/>
  <c r="N72" i="28"/>
  <c r="O72" i="28"/>
  <c r="Q72" i="28"/>
  <c r="T72" i="28"/>
  <c r="V72" i="28"/>
  <c r="W72" i="28"/>
  <c r="Y72" i="28"/>
  <c r="AB72" i="28"/>
  <c r="AD72" i="28"/>
  <c r="AE72" i="28"/>
  <c r="F73" i="28"/>
  <c r="G73" i="28"/>
  <c r="H73" i="28"/>
  <c r="D73" i="28" s="1"/>
  <c r="F73" i="40" s="1"/>
  <c r="H73" i="40" s="1"/>
  <c r="I73" i="28"/>
  <c r="J73" i="28"/>
  <c r="K73" i="28"/>
  <c r="E73" i="28" s="1"/>
  <c r="G73" i="40" s="1"/>
  <c r="I73" i="40" s="1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F74" i="28"/>
  <c r="D74" i="28" s="1"/>
  <c r="F74" i="40" s="1"/>
  <c r="H74" i="40" s="1"/>
  <c r="G74" i="28"/>
  <c r="E74" i="28" s="1"/>
  <c r="G74" i="40" s="1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F75" i="40" s="1"/>
  <c r="F75" i="28"/>
  <c r="G75" i="28"/>
  <c r="H75" i="28"/>
  <c r="I75" i="28"/>
  <c r="E75" i="28" s="1"/>
  <c r="G75" i="40" s="1"/>
  <c r="I75" i="40" s="1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F76" i="28"/>
  <c r="G76" i="28"/>
  <c r="E76" i="28" s="1"/>
  <c r="G76" i="40" s="1"/>
  <c r="H76" i="28"/>
  <c r="D76" i="28" s="1"/>
  <c r="F76" i="40" s="1"/>
  <c r="H76" i="40" s="1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F77" i="40" s="1"/>
  <c r="H77" i="40" s="1"/>
  <c r="F77" i="28"/>
  <c r="G77" i="28"/>
  <c r="H77" i="28"/>
  <c r="I77" i="28"/>
  <c r="E77" i="28" s="1"/>
  <c r="G77" i="40" s="1"/>
  <c r="I77" i="40" s="1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F78" i="28"/>
  <c r="G78" i="28"/>
  <c r="E78" i="28" s="1"/>
  <c r="G78" i="40" s="1"/>
  <c r="H78" i="28"/>
  <c r="D78" i="28" s="1"/>
  <c r="F78" i="40" s="1"/>
  <c r="H78" i="40" s="1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F79" i="40" s="1"/>
  <c r="H79" i="40" s="1"/>
  <c r="F79" i="28"/>
  <c r="G79" i="28"/>
  <c r="H79" i="28"/>
  <c r="I79" i="28"/>
  <c r="E79" i="28" s="1"/>
  <c r="G79" i="40" s="1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F80" i="28"/>
  <c r="G80" i="28"/>
  <c r="E80" i="28" s="1"/>
  <c r="G80" i="40" s="1"/>
  <c r="H80" i="28"/>
  <c r="D80" i="28" s="1"/>
  <c r="F80" i="40" s="1"/>
  <c r="H80" i="40" s="1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F81" i="40" s="1"/>
  <c r="H81" i="40" s="1"/>
  <c r="F81" i="28"/>
  <c r="G81" i="28"/>
  <c r="H81" i="28"/>
  <c r="I81" i="28"/>
  <c r="E81" i="28" s="1"/>
  <c r="G81" i="40" s="1"/>
  <c r="I81" i="40" s="1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5" i="40"/>
  <c r="D12" i="40"/>
  <c r="E12" i="40"/>
  <c r="E13" i="40"/>
  <c r="D15" i="40"/>
  <c r="E20" i="40"/>
  <c r="D22" i="40"/>
  <c r="E22" i="40"/>
  <c r="E23" i="40"/>
  <c r="D28" i="40"/>
  <c r="E28" i="40"/>
  <c r="D33" i="40"/>
  <c r="E34" i="40"/>
  <c r="E35" i="40"/>
  <c r="E39" i="40"/>
  <c r="E40" i="40"/>
  <c r="E42" i="40" s="1"/>
  <c r="E43" i="40" s="1"/>
  <c r="D41" i="40"/>
  <c r="E41" i="40"/>
  <c r="D47" i="40"/>
  <c r="E49" i="40"/>
  <c r="D54" i="40"/>
  <c r="E54" i="40"/>
  <c r="E56" i="40" s="1"/>
  <c r="E59" i="40"/>
  <c r="E61" i="40" s="1"/>
  <c r="D60" i="40"/>
  <c r="E60" i="40"/>
  <c r="E64" i="40"/>
  <c r="D65" i="40"/>
  <c r="D73" i="40"/>
  <c r="E73" i="40"/>
  <c r="D74" i="40"/>
  <c r="D77" i="40"/>
  <c r="E77" i="40"/>
  <c r="D78" i="40"/>
  <c r="D81" i="40"/>
  <c r="E81" i="40"/>
  <c r="G59" i="40" l="1"/>
  <c r="E61" i="28"/>
  <c r="G27" i="40"/>
  <c r="E29" i="28"/>
  <c r="G32" i="38"/>
  <c r="E70" i="38"/>
  <c r="E72" i="38" s="1"/>
  <c r="M72" i="14"/>
  <c r="I78" i="40"/>
  <c r="D61" i="28"/>
  <c r="F59" i="40"/>
  <c r="D56" i="28"/>
  <c r="F54" i="40"/>
  <c r="D42" i="28"/>
  <c r="D43" i="28" s="1"/>
  <c r="F40" i="40"/>
  <c r="D29" i="28"/>
  <c r="F27" i="40"/>
  <c r="H20" i="40"/>
  <c r="P82" i="28"/>
  <c r="N651" i="44" s="1"/>
  <c r="M36" i="16"/>
  <c r="E32" i="40"/>
  <c r="E36" i="40" s="1"/>
  <c r="D16" i="40"/>
  <c r="G64" i="38"/>
  <c r="E66" i="26"/>
  <c r="F54" i="38"/>
  <c r="D56" i="26"/>
  <c r="G59" i="47"/>
  <c r="H75" i="40"/>
  <c r="I74" i="40"/>
  <c r="G64" i="40"/>
  <c r="I51" i="40"/>
  <c r="G32" i="40"/>
  <c r="T82" i="28"/>
  <c r="R651" i="44" s="1"/>
  <c r="M66" i="16"/>
  <c r="L36" i="16"/>
  <c r="D32" i="40"/>
  <c r="D36" i="40" s="1"/>
  <c r="J82" i="16"/>
  <c r="J91" i="16" s="1"/>
  <c r="D36" i="46"/>
  <c r="F32" i="47"/>
  <c r="Z82" i="46"/>
  <c r="X649" i="44" s="1"/>
  <c r="G82" i="28"/>
  <c r="L72" i="16"/>
  <c r="D70" i="40"/>
  <c r="D72" i="40" s="1"/>
  <c r="E16" i="38"/>
  <c r="H15" i="38"/>
  <c r="H51" i="40"/>
  <c r="D24" i="28"/>
  <c r="F19" i="40"/>
  <c r="D16" i="28"/>
  <c r="F11" i="40"/>
  <c r="H78" i="38"/>
  <c r="D56" i="40"/>
  <c r="I80" i="40"/>
  <c r="I79" i="40"/>
  <c r="E56" i="28"/>
  <c r="G54" i="40"/>
  <c r="G40" i="40"/>
  <c r="AE82" i="28"/>
  <c r="AC651" i="44" s="1"/>
  <c r="O82" i="28"/>
  <c r="M651" i="44" s="1"/>
  <c r="I14" i="40"/>
  <c r="AC82" i="28"/>
  <c r="AA651" i="44" s="1"/>
  <c r="U82" i="28"/>
  <c r="S651" i="44" s="1"/>
  <c r="M82" i="28"/>
  <c r="K651" i="44" s="1"/>
  <c r="L82" i="26"/>
  <c r="J648" i="44" s="1"/>
  <c r="H49" i="47"/>
  <c r="F64" i="40"/>
  <c r="AD82" i="28"/>
  <c r="AB651" i="44" s="1"/>
  <c r="N82" i="28"/>
  <c r="L651" i="44" s="1"/>
  <c r="D73" i="27"/>
  <c r="F73" i="39" s="1"/>
  <c r="D72" i="26"/>
  <c r="F70" i="38"/>
  <c r="R82" i="26"/>
  <c r="P648" i="44" s="1"/>
  <c r="I41" i="47"/>
  <c r="I76" i="40"/>
  <c r="E72" i="28"/>
  <c r="G70" i="40"/>
  <c r="G19" i="40"/>
  <c r="AB82" i="28"/>
  <c r="Z651" i="44" s="1"/>
  <c r="L82" i="28"/>
  <c r="J651" i="44" s="1"/>
  <c r="I15" i="40"/>
  <c r="AA82" i="28"/>
  <c r="Y651" i="44" s="1"/>
  <c r="S82" i="28"/>
  <c r="Q651" i="44" s="1"/>
  <c r="G11" i="40"/>
  <c r="E16" i="28"/>
  <c r="I13" i="38"/>
  <c r="AD82" i="46"/>
  <c r="AB649" i="44" s="1"/>
  <c r="D72" i="28"/>
  <c r="F70" i="40"/>
  <c r="D36" i="28"/>
  <c r="F32" i="40"/>
  <c r="H13" i="40"/>
  <c r="Z82" i="28"/>
  <c r="X651" i="44" s="1"/>
  <c r="R82" i="28"/>
  <c r="P651" i="44" s="1"/>
  <c r="J82" i="28"/>
  <c r="H651" i="44" s="1"/>
  <c r="E70" i="40"/>
  <c r="E72" i="40" s="1"/>
  <c r="M72" i="16"/>
  <c r="D59" i="40"/>
  <c r="D61" i="40" s="1"/>
  <c r="L61" i="16"/>
  <c r="I80" i="38"/>
  <c r="I75" i="38"/>
  <c r="H73" i="47"/>
  <c r="G87" i="5"/>
  <c r="I87" i="37"/>
  <c r="I75" i="15"/>
  <c r="G75" i="14"/>
  <c r="M27" i="14"/>
  <c r="I29" i="14"/>
  <c r="H23" i="47"/>
  <c r="N24" i="46"/>
  <c r="N82" i="46" s="1"/>
  <c r="L649" i="44" s="1"/>
  <c r="I78" i="27"/>
  <c r="E78" i="25"/>
  <c r="G78" i="37" s="1"/>
  <c r="X61" i="25"/>
  <c r="X60" i="27"/>
  <c r="P61" i="25"/>
  <c r="P60" i="27"/>
  <c r="Z59" i="27"/>
  <c r="Z61" i="25"/>
  <c r="R59" i="27"/>
  <c r="R61" i="25"/>
  <c r="J59" i="27"/>
  <c r="J61" i="27" s="1"/>
  <c r="J61" i="25"/>
  <c r="D59" i="25"/>
  <c r="AC55" i="27"/>
  <c r="AC56" i="25"/>
  <c r="U55" i="27"/>
  <c r="U56" i="25"/>
  <c r="M55" i="27"/>
  <c r="M56" i="25"/>
  <c r="K32" i="27"/>
  <c r="K36" i="25"/>
  <c r="K82" i="25" s="1"/>
  <c r="K91" i="25" s="1"/>
  <c r="I647" i="44" s="1"/>
  <c r="H19" i="27"/>
  <c r="H24" i="27" s="1"/>
  <c r="H24" i="25"/>
  <c r="L32" i="18"/>
  <c r="H36" i="18"/>
  <c r="F32" i="18"/>
  <c r="V72" i="27"/>
  <c r="Z60" i="27"/>
  <c r="Z61" i="26"/>
  <c r="D59" i="26"/>
  <c r="E55" i="26"/>
  <c r="G55" i="38" s="1"/>
  <c r="K36" i="26"/>
  <c r="Y33" i="27"/>
  <c r="Y36" i="26"/>
  <c r="Q33" i="27"/>
  <c r="Q36" i="26"/>
  <c r="D23" i="26"/>
  <c r="F23" i="38" s="1"/>
  <c r="L73" i="14"/>
  <c r="D73" i="38" s="1"/>
  <c r="F73" i="14"/>
  <c r="L33" i="14"/>
  <c r="D33" i="38" s="1"/>
  <c r="H33" i="38" s="1"/>
  <c r="H36" i="14"/>
  <c r="F33" i="14"/>
  <c r="F36" i="14" s="1"/>
  <c r="K82" i="14"/>
  <c r="I16" i="14"/>
  <c r="I82" i="14" s="1"/>
  <c r="E16" i="47"/>
  <c r="D79" i="46"/>
  <c r="F79" i="47" s="1"/>
  <c r="H79" i="47" s="1"/>
  <c r="E75" i="46"/>
  <c r="G75" i="47" s="1"/>
  <c r="E55" i="46"/>
  <c r="G55" i="47" s="1"/>
  <c r="I55" i="47" s="1"/>
  <c r="R16" i="46"/>
  <c r="L78" i="45"/>
  <c r="D78" i="47" s="1"/>
  <c r="H78" i="47" s="1"/>
  <c r="F78" i="45"/>
  <c r="L55" i="45"/>
  <c r="D55" i="47" s="1"/>
  <c r="D56" i="47" s="1"/>
  <c r="F55" i="45"/>
  <c r="M16" i="45"/>
  <c r="L80" i="27"/>
  <c r="D80" i="25"/>
  <c r="F80" i="37" s="1"/>
  <c r="H80" i="37" s="1"/>
  <c r="D79" i="25"/>
  <c r="F79" i="37" s="1"/>
  <c r="H79" i="37" s="1"/>
  <c r="Z77" i="27"/>
  <c r="J77" i="27"/>
  <c r="D74" i="25"/>
  <c r="F74" i="37" s="1"/>
  <c r="H74" i="37" s="1"/>
  <c r="H74" i="27"/>
  <c r="R73" i="27"/>
  <c r="X33" i="27"/>
  <c r="X36" i="25"/>
  <c r="P36" i="25"/>
  <c r="P33" i="27"/>
  <c r="H36" i="25"/>
  <c r="H33" i="27"/>
  <c r="E20" i="30"/>
  <c r="G20" i="42" s="1"/>
  <c r="G24" i="30"/>
  <c r="E19" i="40"/>
  <c r="E24" i="40" s="1"/>
  <c r="E65" i="28"/>
  <c r="G65" i="40" s="1"/>
  <c r="I65" i="40" s="1"/>
  <c r="E55" i="28"/>
  <c r="G55" i="40" s="1"/>
  <c r="I55" i="40" s="1"/>
  <c r="E41" i="28"/>
  <c r="G41" i="40" s="1"/>
  <c r="I41" i="40" s="1"/>
  <c r="E33" i="28"/>
  <c r="G33" i="40" s="1"/>
  <c r="I33" i="40" s="1"/>
  <c r="E20" i="28"/>
  <c r="G20" i="40" s="1"/>
  <c r="I20" i="40" s="1"/>
  <c r="G79" i="16"/>
  <c r="G75" i="16"/>
  <c r="G70" i="16"/>
  <c r="G72" i="16" s="1"/>
  <c r="F59" i="16"/>
  <c r="F61" i="16" s="1"/>
  <c r="G51" i="16"/>
  <c r="F39" i="16"/>
  <c r="F43" i="16" s="1"/>
  <c r="I36" i="16"/>
  <c r="F35" i="16"/>
  <c r="G32" i="16"/>
  <c r="G36" i="16" s="1"/>
  <c r="H24" i="16"/>
  <c r="F20" i="16"/>
  <c r="F24" i="16" s="1"/>
  <c r="G14" i="16"/>
  <c r="E70" i="26"/>
  <c r="E61" i="26"/>
  <c r="K61" i="26"/>
  <c r="E54" i="26"/>
  <c r="D47" i="26"/>
  <c r="F47" i="38" s="1"/>
  <c r="H47" i="38" s="1"/>
  <c r="J42" i="26"/>
  <c r="J43" i="26" s="1"/>
  <c r="D40" i="26"/>
  <c r="E39" i="26"/>
  <c r="G39" i="38" s="1"/>
  <c r="I39" i="38" s="1"/>
  <c r="E34" i="26"/>
  <c r="G34" i="38" s="1"/>
  <c r="I36" i="26"/>
  <c r="I82" i="26" s="1"/>
  <c r="G648" i="44" s="1"/>
  <c r="D28" i="26"/>
  <c r="F28" i="38" s="1"/>
  <c r="F29" i="26"/>
  <c r="D27" i="26"/>
  <c r="D19" i="26"/>
  <c r="D14" i="26"/>
  <c r="F14" i="38" s="1"/>
  <c r="H14" i="38" s="1"/>
  <c r="K16" i="26"/>
  <c r="Y16" i="26"/>
  <c r="Q16" i="26"/>
  <c r="E11" i="26"/>
  <c r="I78" i="15"/>
  <c r="M78" i="14"/>
  <c r="E78" i="38" s="1"/>
  <c r="I78" i="38" s="1"/>
  <c r="G47" i="14"/>
  <c r="G27" i="14"/>
  <c r="G29" i="14" s="1"/>
  <c r="L23" i="14"/>
  <c r="D23" i="38" s="1"/>
  <c r="F23" i="14"/>
  <c r="G12" i="14"/>
  <c r="G16" i="14" s="1"/>
  <c r="D71" i="46"/>
  <c r="F71" i="47" s="1"/>
  <c r="H71" i="47" s="1"/>
  <c r="M61" i="46"/>
  <c r="M82" i="46" s="1"/>
  <c r="E60" i="46"/>
  <c r="G60" i="47" s="1"/>
  <c r="I60" i="47" s="1"/>
  <c r="D51" i="46"/>
  <c r="F51" i="47" s="1"/>
  <c r="H51" i="47" s="1"/>
  <c r="AE43" i="46"/>
  <c r="E39" i="46"/>
  <c r="G39" i="47" s="1"/>
  <c r="J82" i="46"/>
  <c r="D21" i="46"/>
  <c r="F21" i="47" s="1"/>
  <c r="H21" i="47" s="1"/>
  <c r="Y24" i="46"/>
  <c r="Y82" i="46" s="1"/>
  <c r="W649" i="44" s="1"/>
  <c r="Q24" i="46"/>
  <c r="Q82" i="46" s="1"/>
  <c r="O649" i="44" s="1"/>
  <c r="H13" i="47"/>
  <c r="I61" i="45"/>
  <c r="G59" i="45"/>
  <c r="G61" i="45" s="1"/>
  <c r="M42" i="45"/>
  <c r="E40" i="47"/>
  <c r="K82" i="45"/>
  <c r="M22" i="45"/>
  <c r="E22" i="47" s="1"/>
  <c r="I22" i="47" s="1"/>
  <c r="G22" i="45"/>
  <c r="AB71" i="27"/>
  <c r="L71" i="27"/>
  <c r="AD70" i="27"/>
  <c r="N70" i="27"/>
  <c r="AD60" i="27"/>
  <c r="AD61" i="25"/>
  <c r="N60" i="27"/>
  <c r="N61" i="25"/>
  <c r="D60" i="25"/>
  <c r="F60" i="37" s="1"/>
  <c r="H60" i="37" s="1"/>
  <c r="P59" i="27"/>
  <c r="AD41" i="27"/>
  <c r="AE20" i="27"/>
  <c r="AE24" i="25"/>
  <c r="T20" i="27"/>
  <c r="T24" i="25"/>
  <c r="K20" i="27"/>
  <c r="K24" i="25"/>
  <c r="AD19" i="27"/>
  <c r="AD24" i="25"/>
  <c r="V19" i="27"/>
  <c r="V24" i="25"/>
  <c r="N24" i="25"/>
  <c r="N82" i="25" s="1"/>
  <c r="N19" i="27"/>
  <c r="N24" i="27" s="1"/>
  <c r="F24" i="25"/>
  <c r="D19" i="25"/>
  <c r="D15" i="25"/>
  <c r="F15" i="37" s="1"/>
  <c r="H15" i="37" s="1"/>
  <c r="X14" i="27"/>
  <c r="X16" i="25"/>
  <c r="P14" i="27"/>
  <c r="H14" i="27"/>
  <c r="D14" i="25"/>
  <c r="F14" i="37" s="1"/>
  <c r="H14" i="37" s="1"/>
  <c r="L40" i="13"/>
  <c r="H42" i="13"/>
  <c r="H43" i="13" s="1"/>
  <c r="H40" i="15"/>
  <c r="F40" i="13"/>
  <c r="F42" i="13" s="1"/>
  <c r="F43" i="13" s="1"/>
  <c r="K66" i="27"/>
  <c r="H45" i="42"/>
  <c r="D32" i="30"/>
  <c r="F36" i="30"/>
  <c r="I61" i="14"/>
  <c r="G59" i="14"/>
  <c r="M33" i="15"/>
  <c r="E33" i="39" s="1"/>
  <c r="G33" i="15"/>
  <c r="M16" i="14"/>
  <c r="E40" i="46"/>
  <c r="N36" i="46"/>
  <c r="D32" i="47"/>
  <c r="L64" i="27"/>
  <c r="L66" i="27" s="1"/>
  <c r="AA32" i="27"/>
  <c r="AA36" i="25"/>
  <c r="S36" i="25"/>
  <c r="S32" i="27"/>
  <c r="X24" i="25"/>
  <c r="X19" i="27"/>
  <c r="P24" i="25"/>
  <c r="P19" i="27"/>
  <c r="M71" i="18"/>
  <c r="G71" i="18"/>
  <c r="I72" i="18"/>
  <c r="D41" i="42"/>
  <c r="L42" i="18"/>
  <c r="L43" i="18" s="1"/>
  <c r="D40" i="40"/>
  <c r="D42" i="40" s="1"/>
  <c r="D43" i="40" s="1"/>
  <c r="F23" i="16"/>
  <c r="D65" i="28"/>
  <c r="F65" i="40" s="1"/>
  <c r="H65" i="40" s="1"/>
  <c r="G40" i="16"/>
  <c r="G42" i="16" s="1"/>
  <c r="G43" i="16" s="1"/>
  <c r="E40" i="26"/>
  <c r="AD24" i="26"/>
  <c r="AD82" i="26" s="1"/>
  <c r="AB648" i="44" s="1"/>
  <c r="G64" i="47"/>
  <c r="E66" i="46"/>
  <c r="F61" i="45"/>
  <c r="AC70" i="27"/>
  <c r="AC72" i="27" s="1"/>
  <c r="AC72" i="25"/>
  <c r="E70" i="25"/>
  <c r="W65" i="27"/>
  <c r="W66" i="25"/>
  <c r="E65" i="25"/>
  <c r="G65" i="37" s="1"/>
  <c r="I65" i="37" s="1"/>
  <c r="AE40" i="27"/>
  <c r="AE42" i="27" s="1"/>
  <c r="AE43" i="27" s="1"/>
  <c r="AE42" i="25"/>
  <c r="AE43" i="25" s="1"/>
  <c r="W40" i="27"/>
  <c r="W42" i="27" s="1"/>
  <c r="W43" i="27" s="1"/>
  <c r="W42" i="25"/>
  <c r="W43" i="25" s="1"/>
  <c r="O40" i="27"/>
  <c r="O42" i="25"/>
  <c r="O43" i="25" s="1"/>
  <c r="E40" i="25"/>
  <c r="G42" i="25"/>
  <c r="G43" i="25" s="1"/>
  <c r="H66" i="27"/>
  <c r="K82" i="15"/>
  <c r="K91" i="15" s="1"/>
  <c r="I80" i="43"/>
  <c r="Y70" i="24"/>
  <c r="Y72" i="24" s="1"/>
  <c r="Y72" i="21"/>
  <c r="Q70" i="24"/>
  <c r="Q72" i="24" s="1"/>
  <c r="Q72" i="21"/>
  <c r="H70" i="24"/>
  <c r="H72" i="24" s="1"/>
  <c r="H72" i="21"/>
  <c r="D70" i="21"/>
  <c r="K72" i="28"/>
  <c r="K61" i="28"/>
  <c r="K29" i="28"/>
  <c r="K16" i="28"/>
  <c r="I72" i="16"/>
  <c r="I61" i="16"/>
  <c r="L29" i="16"/>
  <c r="L19" i="16"/>
  <c r="X72" i="26"/>
  <c r="I66" i="26"/>
  <c r="D65" i="26"/>
  <c r="F65" i="38" s="1"/>
  <c r="H65" i="38" s="1"/>
  <c r="G56" i="26"/>
  <c r="G82" i="26" s="1"/>
  <c r="H51" i="27"/>
  <c r="D51" i="26"/>
  <c r="F51" i="38" s="1"/>
  <c r="H51" i="38" s="1"/>
  <c r="O24" i="26"/>
  <c r="O82" i="26" s="1"/>
  <c r="M648" i="44" s="1"/>
  <c r="D22" i="26"/>
  <c r="F22" i="38" s="1"/>
  <c r="H22" i="38" s="1"/>
  <c r="AC19" i="27"/>
  <c r="AC24" i="26"/>
  <c r="AC82" i="26" s="1"/>
  <c r="AA648" i="44" s="1"/>
  <c r="U19" i="27"/>
  <c r="U24" i="26"/>
  <c r="U82" i="26" s="1"/>
  <c r="S648" i="44" s="1"/>
  <c r="K24" i="26"/>
  <c r="M16" i="26"/>
  <c r="M82" i="26" s="1"/>
  <c r="K648" i="44" s="1"/>
  <c r="M49" i="14"/>
  <c r="E49" i="38" s="1"/>
  <c r="I49" i="38" s="1"/>
  <c r="M28" i="14"/>
  <c r="E28" i="38" s="1"/>
  <c r="I28" i="38" s="1"/>
  <c r="M13" i="14"/>
  <c r="E13" i="38" s="1"/>
  <c r="D42" i="47"/>
  <c r="D43" i="47" s="1"/>
  <c r="E80" i="46"/>
  <c r="G80" i="47" s="1"/>
  <c r="I80" i="47" s="1"/>
  <c r="E78" i="46"/>
  <c r="G78" i="47" s="1"/>
  <c r="I78" i="47" s="1"/>
  <c r="D75" i="46"/>
  <c r="F75" i="47" s="1"/>
  <c r="D60" i="46"/>
  <c r="F60" i="47" s="1"/>
  <c r="H60" i="47" s="1"/>
  <c r="D59" i="46"/>
  <c r="W24" i="46"/>
  <c r="O24" i="46"/>
  <c r="O16" i="46"/>
  <c r="O82" i="46" s="1"/>
  <c r="M649" i="44" s="1"/>
  <c r="G42" i="45"/>
  <c r="G43" i="45" s="1"/>
  <c r="G28" i="45"/>
  <c r="G29" i="45" s="1"/>
  <c r="Y80" i="27"/>
  <c r="Q80" i="27"/>
  <c r="I80" i="27"/>
  <c r="E80" i="25"/>
  <c r="G80" i="37" s="1"/>
  <c r="M72" i="25"/>
  <c r="AE66" i="25"/>
  <c r="AD65" i="27"/>
  <c r="AD66" i="25"/>
  <c r="V65" i="27"/>
  <c r="V66" i="25"/>
  <c r="D65" i="25"/>
  <c r="F65" i="37" s="1"/>
  <c r="H65" i="37" s="1"/>
  <c r="F66" i="25"/>
  <c r="P64" i="27"/>
  <c r="P66" i="27" s="1"/>
  <c r="L54" i="27"/>
  <c r="L56" i="27" s="1"/>
  <c r="L28" i="27"/>
  <c r="W27" i="27"/>
  <c r="H34" i="15"/>
  <c r="F34" i="13"/>
  <c r="F36" i="13" s="1"/>
  <c r="L34" i="13"/>
  <c r="D34" i="37" s="1"/>
  <c r="H34" i="37" s="1"/>
  <c r="H36" i="13"/>
  <c r="I78" i="42"/>
  <c r="H75" i="42"/>
  <c r="E24" i="26"/>
  <c r="L77" i="14"/>
  <c r="D77" i="38" s="1"/>
  <c r="H77" i="38" s="1"/>
  <c r="F77" i="14"/>
  <c r="I42" i="14"/>
  <c r="I43" i="14" s="1"/>
  <c r="G40" i="14"/>
  <c r="F70" i="47"/>
  <c r="G11" i="16"/>
  <c r="I16" i="16"/>
  <c r="I82" i="16" s="1"/>
  <c r="I91" i="16" s="1"/>
  <c r="G21" i="16"/>
  <c r="F14" i="16"/>
  <c r="F16" i="16" s="1"/>
  <c r="E60" i="26"/>
  <c r="G60" i="38" s="1"/>
  <c r="I60" i="38" s="1"/>
  <c r="E27" i="26"/>
  <c r="E12" i="26"/>
  <c r="G12" i="38" s="1"/>
  <c r="M34" i="14"/>
  <c r="I36" i="14"/>
  <c r="D65" i="46"/>
  <c r="F65" i="47" s="1"/>
  <c r="E54" i="46"/>
  <c r="G56" i="46"/>
  <c r="E19" i="46"/>
  <c r="M71" i="45"/>
  <c r="E71" i="47" s="1"/>
  <c r="I71" i="47" s="1"/>
  <c r="G71" i="45"/>
  <c r="G72" i="45" s="1"/>
  <c r="J82" i="45"/>
  <c r="U70" i="27"/>
  <c r="U72" i="27" s="1"/>
  <c r="U72" i="25"/>
  <c r="O65" i="27"/>
  <c r="O66" i="25"/>
  <c r="G81" i="5"/>
  <c r="D64" i="40"/>
  <c r="D66" i="40" s="1"/>
  <c r="F56" i="28"/>
  <c r="F42" i="28"/>
  <c r="F43" i="28" s="1"/>
  <c r="F36" i="28"/>
  <c r="F24" i="28"/>
  <c r="F82" i="28" s="1"/>
  <c r="H72" i="16"/>
  <c r="H61" i="16"/>
  <c r="G19" i="16"/>
  <c r="G24" i="16" s="1"/>
  <c r="I24" i="16"/>
  <c r="G19" i="38"/>
  <c r="V72" i="26"/>
  <c r="X61" i="27"/>
  <c r="D45" i="26"/>
  <c r="F45" i="38" s="1"/>
  <c r="E35" i="26"/>
  <c r="G35" i="38" s="1"/>
  <c r="I35" i="38" s="1"/>
  <c r="D32" i="26"/>
  <c r="F36" i="26"/>
  <c r="G74" i="14"/>
  <c r="H54" i="15"/>
  <c r="L54" i="14"/>
  <c r="H56" i="14"/>
  <c r="F54" i="14"/>
  <c r="F56" i="14" s="1"/>
  <c r="G39" i="14"/>
  <c r="G34" i="14"/>
  <c r="M24" i="14"/>
  <c r="L15" i="14"/>
  <c r="D15" i="38" s="1"/>
  <c r="F15" i="14"/>
  <c r="D80" i="46"/>
  <c r="F80" i="47" s="1"/>
  <c r="H80" i="47" s="1"/>
  <c r="G72" i="46"/>
  <c r="F66" i="46"/>
  <c r="D64" i="46"/>
  <c r="D47" i="46"/>
  <c r="F47" i="47" s="1"/>
  <c r="H47" i="47" s="1"/>
  <c r="E35" i="46"/>
  <c r="G35" i="47" s="1"/>
  <c r="I35" i="47" s="1"/>
  <c r="O36" i="46"/>
  <c r="E33" i="46"/>
  <c r="AE29" i="46"/>
  <c r="E23" i="46"/>
  <c r="G23" i="47" s="1"/>
  <c r="I23" i="47" s="1"/>
  <c r="AA24" i="46"/>
  <c r="AA82" i="46" s="1"/>
  <c r="Y649" i="44" s="1"/>
  <c r="L82" i="46"/>
  <c r="E15" i="46"/>
  <c r="G15" i="47" s="1"/>
  <c r="I15" i="47" s="1"/>
  <c r="M75" i="45"/>
  <c r="E75" i="47" s="1"/>
  <c r="G75" i="45"/>
  <c r="L73" i="45"/>
  <c r="D73" i="47" s="1"/>
  <c r="F73" i="45"/>
  <c r="L64" i="45"/>
  <c r="H66" i="45"/>
  <c r="F64" i="45"/>
  <c r="F66" i="45" s="1"/>
  <c r="L56" i="45"/>
  <c r="M49" i="45"/>
  <c r="E49" i="47" s="1"/>
  <c r="G49" i="45"/>
  <c r="L45" i="45"/>
  <c r="D45" i="47" s="1"/>
  <c r="F45" i="45"/>
  <c r="M39" i="45"/>
  <c r="E39" i="47" s="1"/>
  <c r="M19" i="45"/>
  <c r="I24" i="45"/>
  <c r="I82" i="45" s="1"/>
  <c r="G19" i="45"/>
  <c r="G24" i="45" s="1"/>
  <c r="D81" i="25"/>
  <c r="F81" i="37" s="1"/>
  <c r="H81" i="37" s="1"/>
  <c r="Y71" i="27"/>
  <c r="Y72" i="25"/>
  <c r="Q71" i="27"/>
  <c r="Q72" i="25"/>
  <c r="I71" i="27"/>
  <c r="I72" i="27" s="1"/>
  <c r="I72" i="25"/>
  <c r="AA70" i="27"/>
  <c r="AA72" i="27" s="1"/>
  <c r="AA72" i="25"/>
  <c r="S70" i="27"/>
  <c r="S72" i="27" s="1"/>
  <c r="S72" i="25"/>
  <c r="K70" i="27"/>
  <c r="K72" i="27" s="1"/>
  <c r="K72" i="25"/>
  <c r="D51" i="25"/>
  <c r="F51" i="37" s="1"/>
  <c r="H51" i="37" s="1"/>
  <c r="D49" i="25"/>
  <c r="F49" i="37" s="1"/>
  <c r="H49" i="37" s="1"/>
  <c r="H49" i="27"/>
  <c r="AA41" i="27"/>
  <c r="AA42" i="25"/>
  <c r="AA43" i="25" s="1"/>
  <c r="S41" i="27"/>
  <c r="S42" i="27" s="1"/>
  <c r="S43" i="27" s="1"/>
  <c r="K41" i="27"/>
  <c r="E41" i="25"/>
  <c r="G41" i="37" s="1"/>
  <c r="I41" i="37" s="1"/>
  <c r="K42" i="25"/>
  <c r="K43" i="25" s="1"/>
  <c r="F32" i="37"/>
  <c r="AA28" i="27"/>
  <c r="K28" i="27"/>
  <c r="AE27" i="27"/>
  <c r="AE29" i="27" s="1"/>
  <c r="M72" i="19"/>
  <c r="E70" i="43"/>
  <c r="E72" i="43" s="1"/>
  <c r="M66" i="19"/>
  <c r="E64" i="43"/>
  <c r="H12" i="27"/>
  <c r="D12" i="26"/>
  <c r="F12" i="38" s="1"/>
  <c r="H12" i="38" s="1"/>
  <c r="F70" i="16"/>
  <c r="F72" i="16" s="1"/>
  <c r="F51" i="16"/>
  <c r="H36" i="16"/>
  <c r="F32" i="16"/>
  <c r="L16" i="16"/>
  <c r="E22" i="26"/>
  <c r="G22" i="38" s="1"/>
  <c r="I22" i="38" s="1"/>
  <c r="AE16" i="26"/>
  <c r="AE82" i="26" s="1"/>
  <c r="AC648" i="44" s="1"/>
  <c r="D16" i="26"/>
  <c r="L19" i="14"/>
  <c r="F19" i="14"/>
  <c r="F24" i="14" s="1"/>
  <c r="H24" i="14"/>
  <c r="H55" i="47"/>
  <c r="E21" i="46"/>
  <c r="G21" i="47" s="1"/>
  <c r="I21" i="47" s="1"/>
  <c r="M56" i="45"/>
  <c r="E54" i="47"/>
  <c r="E56" i="47" s="1"/>
  <c r="E27" i="40"/>
  <c r="E29" i="40" s="1"/>
  <c r="H16" i="16"/>
  <c r="H82" i="16" s="1"/>
  <c r="H91" i="16" s="1"/>
  <c r="E12" i="38"/>
  <c r="D81" i="26"/>
  <c r="F81" i="38" s="1"/>
  <c r="D79" i="26"/>
  <c r="F79" i="38" s="1"/>
  <c r="D73" i="26"/>
  <c r="F73" i="38" s="1"/>
  <c r="H73" i="38" s="1"/>
  <c r="E71" i="26"/>
  <c r="G71" i="38" s="1"/>
  <c r="I71" i="38" s="1"/>
  <c r="Y72" i="27"/>
  <c r="Q72" i="27"/>
  <c r="W59" i="27"/>
  <c r="W61" i="26"/>
  <c r="G61" i="26"/>
  <c r="D55" i="26"/>
  <c r="F55" i="38" s="1"/>
  <c r="H55" i="38" s="1"/>
  <c r="E45" i="26"/>
  <c r="G45" i="38" s="1"/>
  <c r="I45" i="38" s="1"/>
  <c r="AC42" i="26"/>
  <c r="AC43" i="26" s="1"/>
  <c r="AC36" i="26"/>
  <c r="AB33" i="27"/>
  <c r="AB36" i="26"/>
  <c r="T36" i="26"/>
  <c r="L33" i="27"/>
  <c r="L36" i="26"/>
  <c r="M36" i="27"/>
  <c r="N24" i="26"/>
  <c r="N82" i="26" s="1"/>
  <c r="L648" i="44" s="1"/>
  <c r="F24" i="26"/>
  <c r="D21" i="26"/>
  <c r="F21" i="38" s="1"/>
  <c r="AA24" i="26"/>
  <c r="AA82" i="26" s="1"/>
  <c r="Y648" i="44" s="1"/>
  <c r="S24" i="26"/>
  <c r="I70" i="15"/>
  <c r="I72" i="14"/>
  <c r="G70" i="14"/>
  <c r="G72" i="14" s="1"/>
  <c r="G56" i="14"/>
  <c r="L45" i="14"/>
  <c r="D45" i="38" s="1"/>
  <c r="F45" i="14"/>
  <c r="L11" i="14"/>
  <c r="F11" i="14"/>
  <c r="F16" i="14" s="1"/>
  <c r="F82" i="14" s="1"/>
  <c r="H16" i="14"/>
  <c r="H86" i="47"/>
  <c r="H89" i="47" s="1"/>
  <c r="F89" i="47"/>
  <c r="K91" i="46"/>
  <c r="G89" i="46"/>
  <c r="E86" i="46"/>
  <c r="E79" i="46"/>
  <c r="G79" i="47" s="1"/>
  <c r="I79" i="47" s="1"/>
  <c r="AC66" i="46"/>
  <c r="AC82" i="46" s="1"/>
  <c r="AA649" i="44" s="1"/>
  <c r="U66" i="46"/>
  <c r="U82" i="46" s="1"/>
  <c r="S649" i="44" s="1"/>
  <c r="N43" i="46"/>
  <c r="H35" i="47"/>
  <c r="D33" i="46"/>
  <c r="F33" i="47" s="1"/>
  <c r="F649" i="44"/>
  <c r="H91" i="46"/>
  <c r="D22" i="46"/>
  <c r="F22" i="47" s="1"/>
  <c r="H22" i="47" s="1"/>
  <c r="I20" i="47"/>
  <c r="AE82" i="46"/>
  <c r="AC649" i="44" s="1"/>
  <c r="F75" i="45"/>
  <c r="L75" i="45"/>
  <c r="D75" i="47" s="1"/>
  <c r="H56" i="45"/>
  <c r="F49" i="45"/>
  <c r="L49" i="45"/>
  <c r="D49" i="47" s="1"/>
  <c r="M41" i="45"/>
  <c r="E41" i="47" s="1"/>
  <c r="G41" i="45"/>
  <c r="L29" i="45"/>
  <c r="L19" i="45"/>
  <c r="H24" i="45"/>
  <c r="F87" i="5"/>
  <c r="D49" i="5"/>
  <c r="AC77" i="27"/>
  <c r="U77" i="27"/>
  <c r="M77" i="27"/>
  <c r="E77" i="27" s="1"/>
  <c r="G77" i="39" s="1"/>
  <c r="I77" i="39" s="1"/>
  <c r="E77" i="25"/>
  <c r="G77" i="37" s="1"/>
  <c r="I77" i="37" s="1"/>
  <c r="X76" i="27"/>
  <c r="H76" i="27"/>
  <c r="T65" i="27"/>
  <c r="T59" i="27"/>
  <c r="T61" i="27" s="1"/>
  <c r="AE56" i="25"/>
  <c r="AE55" i="27"/>
  <c r="W55" i="27"/>
  <c r="W56" i="25"/>
  <c r="O56" i="25"/>
  <c r="O55" i="27"/>
  <c r="Z56" i="25"/>
  <c r="Z54" i="27"/>
  <c r="Z56" i="27" s="1"/>
  <c r="R54" i="27"/>
  <c r="R56" i="25"/>
  <c r="J54" i="27"/>
  <c r="J56" i="27" s="1"/>
  <c r="AD39" i="27"/>
  <c r="D35" i="25"/>
  <c r="F35" i="37" s="1"/>
  <c r="H35" i="37" s="1"/>
  <c r="F36" i="25"/>
  <c r="P34" i="27"/>
  <c r="G64" i="13"/>
  <c r="G66" i="13" s="1"/>
  <c r="I64" i="15"/>
  <c r="M64" i="13"/>
  <c r="I66" i="13"/>
  <c r="F24" i="27"/>
  <c r="H42" i="27"/>
  <c r="H43" i="27" s="1"/>
  <c r="F79" i="16"/>
  <c r="F75" i="16"/>
  <c r="U36" i="26"/>
  <c r="E33" i="26"/>
  <c r="G33" i="38" s="1"/>
  <c r="I33" i="38" s="1"/>
  <c r="V24" i="26"/>
  <c r="L64" i="14"/>
  <c r="H66" i="14"/>
  <c r="F64" i="14"/>
  <c r="F66" i="14" s="1"/>
  <c r="I66" i="46"/>
  <c r="I82" i="46" s="1"/>
  <c r="E49" i="46"/>
  <c r="G49" i="47" s="1"/>
  <c r="I49" i="47" s="1"/>
  <c r="H72" i="28"/>
  <c r="I56" i="16"/>
  <c r="G49" i="16"/>
  <c r="M45" i="16"/>
  <c r="E45" i="40" s="1"/>
  <c r="I45" i="40" s="1"/>
  <c r="I42" i="16"/>
  <c r="I43" i="16" s="1"/>
  <c r="G13" i="16"/>
  <c r="M11" i="16"/>
  <c r="I72" i="26"/>
  <c r="H72" i="27"/>
  <c r="I65" i="27"/>
  <c r="U66" i="27"/>
  <c r="M66" i="27"/>
  <c r="D49" i="26"/>
  <c r="F49" i="38" s="1"/>
  <c r="F42" i="26"/>
  <c r="F43" i="26" s="1"/>
  <c r="D41" i="26"/>
  <c r="F41" i="38" s="1"/>
  <c r="H41" i="38" s="1"/>
  <c r="D35" i="26"/>
  <c r="F35" i="38" s="1"/>
  <c r="D34" i="26"/>
  <c r="F34" i="38" s="1"/>
  <c r="H34" i="38" s="1"/>
  <c r="AA29" i="26"/>
  <c r="S29" i="26"/>
  <c r="S82" i="26" s="1"/>
  <c r="Q648" i="44" s="1"/>
  <c r="Y24" i="26"/>
  <c r="G24" i="26"/>
  <c r="W16" i="26"/>
  <c r="W82" i="26" s="1"/>
  <c r="U648" i="44" s="1"/>
  <c r="AB16" i="26"/>
  <c r="AB82" i="26" s="1"/>
  <c r="Z648" i="44" s="1"/>
  <c r="T16" i="26"/>
  <c r="T82" i="26" s="1"/>
  <c r="R648" i="44" s="1"/>
  <c r="J16" i="26"/>
  <c r="J82" i="26" s="1"/>
  <c r="H648" i="44" s="1"/>
  <c r="J11" i="27"/>
  <c r="L81" i="14"/>
  <c r="D81" i="38" s="1"/>
  <c r="F81" i="14"/>
  <c r="I79" i="15"/>
  <c r="G79" i="14"/>
  <c r="M75" i="14"/>
  <c r="E75" i="38" s="1"/>
  <c r="G65" i="14"/>
  <c r="G66" i="14" s="1"/>
  <c r="M59" i="14"/>
  <c r="I55" i="15"/>
  <c r="M55" i="14"/>
  <c r="E55" i="38" s="1"/>
  <c r="E56" i="38" s="1"/>
  <c r="M40" i="14"/>
  <c r="M35" i="14"/>
  <c r="E35" i="38" s="1"/>
  <c r="E76" i="46"/>
  <c r="G76" i="47" s="1"/>
  <c r="I76" i="47" s="1"/>
  <c r="E74" i="46"/>
  <c r="G74" i="47" s="1"/>
  <c r="I74" i="47" s="1"/>
  <c r="E70" i="46"/>
  <c r="AB66" i="46"/>
  <c r="T66" i="46"/>
  <c r="E51" i="46"/>
  <c r="G51" i="47" s="1"/>
  <c r="I51" i="47" s="1"/>
  <c r="F42" i="46"/>
  <c r="F43" i="46" s="1"/>
  <c r="D40" i="46"/>
  <c r="E34" i="46"/>
  <c r="G34" i="47" s="1"/>
  <c r="I34" i="47" s="1"/>
  <c r="E27" i="46"/>
  <c r="T24" i="46"/>
  <c r="T82" i="46" s="1"/>
  <c r="R649" i="44" s="1"/>
  <c r="F24" i="46"/>
  <c r="W82" i="46"/>
  <c r="U649" i="44" s="1"/>
  <c r="E13" i="46"/>
  <c r="G13" i="47" s="1"/>
  <c r="I13" i="47" s="1"/>
  <c r="I16" i="47" s="1"/>
  <c r="E70" i="47"/>
  <c r="L65" i="45"/>
  <c r="D65" i="47" s="1"/>
  <c r="L23" i="45"/>
  <c r="D23" i="47" s="1"/>
  <c r="F23" i="45"/>
  <c r="F19" i="45"/>
  <c r="F24" i="45" s="1"/>
  <c r="L12" i="45"/>
  <c r="D12" i="47" s="1"/>
  <c r="H12" i="47" s="1"/>
  <c r="F12" i="45"/>
  <c r="G89" i="37"/>
  <c r="J78" i="27"/>
  <c r="D78" i="25"/>
  <c r="F78" i="37" s="1"/>
  <c r="H78" i="37" s="1"/>
  <c r="AB77" i="27"/>
  <c r="L77" i="27"/>
  <c r="Z75" i="27"/>
  <c r="J75" i="27"/>
  <c r="D75" i="27" s="1"/>
  <c r="F75" i="39" s="1"/>
  <c r="AB74" i="27"/>
  <c r="T74" i="27"/>
  <c r="AB73" i="27"/>
  <c r="T73" i="27"/>
  <c r="L73" i="27"/>
  <c r="Y60" i="27"/>
  <c r="Y61" i="27" s="1"/>
  <c r="Y61" i="25"/>
  <c r="Q60" i="27"/>
  <c r="Q61" i="25"/>
  <c r="I60" i="27"/>
  <c r="I61" i="25"/>
  <c r="AA59" i="27"/>
  <c r="AA61" i="27" s="1"/>
  <c r="AA61" i="25"/>
  <c r="S59" i="27"/>
  <c r="S61" i="27" s="1"/>
  <c r="S61" i="25"/>
  <c r="K59" i="27"/>
  <c r="E59" i="25"/>
  <c r="K61" i="25"/>
  <c r="R45" i="27"/>
  <c r="N65" i="27"/>
  <c r="H60" i="27"/>
  <c r="E32" i="27"/>
  <c r="X42" i="26"/>
  <c r="X43" i="26" s="1"/>
  <c r="X82" i="26" s="1"/>
  <c r="V648" i="44" s="1"/>
  <c r="H42" i="26"/>
  <c r="H43" i="26" s="1"/>
  <c r="H82" i="26" s="1"/>
  <c r="F648" i="44" s="1"/>
  <c r="V16" i="26"/>
  <c r="V82" i="26" s="1"/>
  <c r="T648" i="44" s="1"/>
  <c r="F16" i="26"/>
  <c r="L79" i="14"/>
  <c r="D79" i="38" s="1"/>
  <c r="L75" i="14"/>
  <c r="D75" i="38" s="1"/>
  <c r="H75" i="38" s="1"/>
  <c r="L70" i="14"/>
  <c r="L59" i="14"/>
  <c r="L49" i="14"/>
  <c r="D49" i="38" s="1"/>
  <c r="L40" i="14"/>
  <c r="L35" i="14"/>
  <c r="D35" i="38" s="1"/>
  <c r="L28" i="14"/>
  <c r="D28" i="38" s="1"/>
  <c r="D29" i="38" s="1"/>
  <c r="L21" i="14"/>
  <c r="D21" i="38" s="1"/>
  <c r="L13" i="14"/>
  <c r="D13" i="38" s="1"/>
  <c r="H13" i="38" s="1"/>
  <c r="G66" i="46"/>
  <c r="F61" i="46"/>
  <c r="D45" i="46"/>
  <c r="F45" i="47" s="1"/>
  <c r="X24" i="46"/>
  <c r="P24" i="46"/>
  <c r="D19" i="46"/>
  <c r="G16" i="46"/>
  <c r="I72" i="45"/>
  <c r="L59" i="45"/>
  <c r="I42" i="45"/>
  <c r="I43" i="45" s="1"/>
  <c r="M32" i="45"/>
  <c r="H16" i="45"/>
  <c r="Z80" i="27"/>
  <c r="R80" i="27"/>
  <c r="J80" i="27"/>
  <c r="D80" i="27" s="1"/>
  <c r="F80" i="39" s="1"/>
  <c r="AC79" i="27"/>
  <c r="E79" i="27" s="1"/>
  <c r="G79" i="39" s="1"/>
  <c r="U79" i="27"/>
  <c r="M79" i="27"/>
  <c r="E79" i="25"/>
  <c r="G79" i="37" s="1"/>
  <c r="I79" i="37" s="1"/>
  <c r="P78" i="27"/>
  <c r="AA77" i="27"/>
  <c r="K77" i="27"/>
  <c r="AD76" i="27"/>
  <c r="N76" i="27"/>
  <c r="AA73" i="27"/>
  <c r="S73" i="27"/>
  <c r="Z71" i="27"/>
  <c r="R71" i="27"/>
  <c r="J71" i="27"/>
  <c r="D71" i="27" s="1"/>
  <c r="F71" i="39" s="1"/>
  <c r="AB70" i="27"/>
  <c r="AB72" i="27" s="1"/>
  <c r="AB72" i="25"/>
  <c r="L70" i="27"/>
  <c r="L72" i="27" s="1"/>
  <c r="D70" i="25"/>
  <c r="AD55" i="27"/>
  <c r="V55" i="27"/>
  <c r="D55" i="25"/>
  <c r="F55" i="37" s="1"/>
  <c r="Y54" i="27"/>
  <c r="Y56" i="27" s="1"/>
  <c r="Y56" i="25"/>
  <c r="Q54" i="27"/>
  <c r="Q56" i="27" s="1"/>
  <c r="Q56" i="25"/>
  <c r="I54" i="27"/>
  <c r="I56" i="27" s="1"/>
  <c r="I56" i="25"/>
  <c r="P47" i="27"/>
  <c r="AB45" i="27"/>
  <c r="L45" i="27"/>
  <c r="T35" i="27"/>
  <c r="AB32" i="27"/>
  <c r="AB36" i="27" s="1"/>
  <c r="AB36" i="25"/>
  <c r="AB82" i="25" s="1"/>
  <c r="T32" i="27"/>
  <c r="L32" i="27"/>
  <c r="Z28" i="27"/>
  <c r="J28" i="27"/>
  <c r="AB22" i="27"/>
  <c r="L22" i="27"/>
  <c r="AD21" i="27"/>
  <c r="V21" i="27"/>
  <c r="N21" i="27"/>
  <c r="D21" i="25"/>
  <c r="F21" i="37" s="1"/>
  <c r="AD12" i="27"/>
  <c r="AD16" i="27" s="1"/>
  <c r="D64" i="37"/>
  <c r="D66" i="37" s="1"/>
  <c r="T27" i="27"/>
  <c r="T29" i="27" s="1"/>
  <c r="G19" i="42"/>
  <c r="V653" i="44"/>
  <c r="X91" i="31"/>
  <c r="D12" i="31"/>
  <c r="F12" i="43" s="1"/>
  <c r="H12" i="43" s="1"/>
  <c r="F41" i="19"/>
  <c r="F42" i="19" s="1"/>
  <c r="F43" i="19" s="1"/>
  <c r="F82" i="19" s="1"/>
  <c r="F91" i="19" s="1"/>
  <c r="L41" i="19"/>
  <c r="D41" i="43" s="1"/>
  <c r="L21" i="19"/>
  <c r="D21" i="43" s="1"/>
  <c r="H24" i="19"/>
  <c r="F21" i="19"/>
  <c r="F24" i="19" s="1"/>
  <c r="D19" i="43"/>
  <c r="D24" i="43" s="1"/>
  <c r="F70" i="15"/>
  <c r="L70" i="15"/>
  <c r="D54" i="46"/>
  <c r="AD29" i="46"/>
  <c r="I29" i="45"/>
  <c r="H86" i="37"/>
  <c r="F89" i="37"/>
  <c r="AC81" i="27"/>
  <c r="U81" i="27"/>
  <c r="M81" i="27"/>
  <c r="E81" i="25"/>
  <c r="G81" i="37" s="1"/>
  <c r="I81" i="37" s="1"/>
  <c r="P80" i="27"/>
  <c r="AA79" i="27"/>
  <c r="K79" i="27"/>
  <c r="AD78" i="27"/>
  <c r="N78" i="27"/>
  <c r="AB76" i="27"/>
  <c r="T76" i="27"/>
  <c r="L76" i="27"/>
  <c r="Y74" i="27"/>
  <c r="Q74" i="27"/>
  <c r="E74" i="25"/>
  <c r="G74" i="37" s="1"/>
  <c r="X71" i="27"/>
  <c r="X72" i="27" s="1"/>
  <c r="D64" i="25"/>
  <c r="AE59" i="27"/>
  <c r="O59" i="27"/>
  <c r="T55" i="27"/>
  <c r="AB49" i="27"/>
  <c r="L49" i="27"/>
  <c r="AD47" i="27"/>
  <c r="N47" i="27"/>
  <c r="Z45" i="27"/>
  <c r="J45" i="27"/>
  <c r="AD42" i="25"/>
  <c r="AD43" i="25" s="1"/>
  <c r="P41" i="27"/>
  <c r="AA40" i="27"/>
  <c r="AA42" i="27" s="1"/>
  <c r="K40" i="27"/>
  <c r="K42" i="27" s="1"/>
  <c r="K43" i="27" s="1"/>
  <c r="AC39" i="27"/>
  <c r="U39" i="27"/>
  <c r="M39" i="27"/>
  <c r="E39" i="27" s="1"/>
  <c r="G39" i="39" s="1"/>
  <c r="AB34" i="27"/>
  <c r="L34" i="27"/>
  <c r="W33" i="27"/>
  <c r="Z32" i="27"/>
  <c r="X28" i="27"/>
  <c r="P28" i="27"/>
  <c r="H28" i="27"/>
  <c r="AA27" i="27"/>
  <c r="AA29" i="27" s="1"/>
  <c r="AA29" i="25"/>
  <c r="S27" i="27"/>
  <c r="S29" i="27" s="1"/>
  <c r="K27" i="27"/>
  <c r="K29" i="27" s="1"/>
  <c r="E27" i="25"/>
  <c r="AD23" i="27"/>
  <c r="V23" i="27"/>
  <c r="N23" i="27"/>
  <c r="Z22" i="27"/>
  <c r="R22" i="27"/>
  <c r="J22" i="27"/>
  <c r="AB21" i="27"/>
  <c r="T21" i="27"/>
  <c r="L21" i="27"/>
  <c r="AD20" i="27"/>
  <c r="R20" i="27"/>
  <c r="J20" i="27"/>
  <c r="D20" i="27" s="1"/>
  <c r="F20" i="39" s="1"/>
  <c r="M19" i="27"/>
  <c r="AB15" i="27"/>
  <c r="D70" i="37"/>
  <c r="D72" i="37" s="1"/>
  <c r="L72" i="13"/>
  <c r="L55" i="13"/>
  <c r="D55" i="37" s="1"/>
  <c r="H55" i="15"/>
  <c r="H56" i="13"/>
  <c r="F55" i="13"/>
  <c r="I47" i="15"/>
  <c r="D86" i="27"/>
  <c r="I27" i="27"/>
  <c r="Q24" i="27"/>
  <c r="G60" i="15"/>
  <c r="M60" i="15"/>
  <c r="E60" i="39" s="1"/>
  <c r="M51" i="15"/>
  <c r="E51" i="39" s="1"/>
  <c r="G51" i="15"/>
  <c r="I41" i="15"/>
  <c r="M32" i="15"/>
  <c r="R36" i="46"/>
  <c r="L16" i="45"/>
  <c r="T81" i="27"/>
  <c r="AE80" i="27"/>
  <c r="O80" i="27"/>
  <c r="R79" i="27"/>
  <c r="X77" i="27"/>
  <c r="P77" i="27"/>
  <c r="H77" i="27"/>
  <c r="AD75" i="27"/>
  <c r="V75" i="27"/>
  <c r="N75" i="27"/>
  <c r="D75" i="25"/>
  <c r="F75" i="37" s="1"/>
  <c r="H75" i="37" s="1"/>
  <c r="AE71" i="27"/>
  <c r="W71" i="27"/>
  <c r="W72" i="27" s="1"/>
  <c r="O71" i="27"/>
  <c r="E71" i="25"/>
  <c r="G71" i="37" s="1"/>
  <c r="I71" i="37" s="1"/>
  <c r="AB66" i="25"/>
  <c r="AB64" i="27"/>
  <c r="AB66" i="27" s="1"/>
  <c r="T64" i="27"/>
  <c r="T66" i="27" s="1"/>
  <c r="AB60" i="27"/>
  <c r="L60" i="27"/>
  <c r="AD59" i="27"/>
  <c r="AD61" i="27" s="1"/>
  <c r="N59" i="27"/>
  <c r="F61" i="25"/>
  <c r="D54" i="25"/>
  <c r="P51" i="27"/>
  <c r="AA49" i="27"/>
  <c r="S49" i="27"/>
  <c r="K49" i="27"/>
  <c r="AC47" i="27"/>
  <c r="U47" i="27"/>
  <c r="M47" i="27"/>
  <c r="E47" i="25"/>
  <c r="G47" i="37" s="1"/>
  <c r="I47" i="37" s="1"/>
  <c r="Y45" i="27"/>
  <c r="Q45" i="27"/>
  <c r="I45" i="27"/>
  <c r="AE41" i="27"/>
  <c r="O41" i="27"/>
  <c r="Z40" i="27"/>
  <c r="R40" i="27"/>
  <c r="R42" i="27" s="1"/>
  <c r="R43" i="27" s="1"/>
  <c r="AB39" i="27"/>
  <c r="AB43" i="27" s="1"/>
  <c r="T39" i="27"/>
  <c r="L39" i="27"/>
  <c r="D39" i="25"/>
  <c r="F39" i="37" s="1"/>
  <c r="H39" i="37" s="1"/>
  <c r="S34" i="27"/>
  <c r="K34" i="27"/>
  <c r="AD36" i="25"/>
  <c r="AD33" i="27"/>
  <c r="V33" i="27"/>
  <c r="V36" i="25"/>
  <c r="D33" i="25"/>
  <c r="F33" i="37" s="1"/>
  <c r="H33" i="37" s="1"/>
  <c r="Y32" i="27"/>
  <c r="Y36" i="25"/>
  <c r="Q32" i="27"/>
  <c r="Q36" i="25"/>
  <c r="I32" i="27"/>
  <c r="I36" i="25"/>
  <c r="AE28" i="27"/>
  <c r="W28" i="27"/>
  <c r="W29" i="25"/>
  <c r="O28" i="27"/>
  <c r="O29" i="25"/>
  <c r="E28" i="25"/>
  <c r="G28" i="37" s="1"/>
  <c r="G29" i="25"/>
  <c r="Z27" i="27"/>
  <c r="Z29" i="27" s="1"/>
  <c r="Z29" i="25"/>
  <c r="R27" i="27"/>
  <c r="R29" i="27" s="1"/>
  <c r="R29" i="25"/>
  <c r="J27" i="27"/>
  <c r="J29" i="27" s="1"/>
  <c r="J29" i="25"/>
  <c r="AC23" i="27"/>
  <c r="U23" i="27"/>
  <c r="M23" i="27"/>
  <c r="E23" i="25"/>
  <c r="G23" i="37" s="1"/>
  <c r="Y22" i="27"/>
  <c r="Y24" i="27" s="1"/>
  <c r="Y24" i="25"/>
  <c r="Q22" i="27"/>
  <c r="Q24" i="25"/>
  <c r="I22" i="27"/>
  <c r="AA21" i="27"/>
  <c r="S21" i="27"/>
  <c r="K21" i="27"/>
  <c r="L19" i="27"/>
  <c r="M80" i="13"/>
  <c r="E80" i="37" s="1"/>
  <c r="G80" i="13"/>
  <c r="I80" i="15"/>
  <c r="H76" i="15"/>
  <c r="L76" i="13"/>
  <c r="D76" i="37" s="1"/>
  <c r="H76" i="37" s="1"/>
  <c r="F76" i="13"/>
  <c r="M59" i="13"/>
  <c r="I59" i="15"/>
  <c r="G59" i="13"/>
  <c r="G61" i="13" s="1"/>
  <c r="I61" i="13"/>
  <c r="L29" i="13"/>
  <c r="D27" i="37"/>
  <c r="D29" i="37" s="1"/>
  <c r="I11" i="15"/>
  <c r="G11" i="13"/>
  <c r="G16" i="13" s="1"/>
  <c r="I16" i="13"/>
  <c r="M11" i="13"/>
  <c r="T70" i="27"/>
  <c r="T72" i="27" s="1"/>
  <c r="G36" i="27"/>
  <c r="G82" i="27" s="1"/>
  <c r="G91" i="27" s="1"/>
  <c r="D27" i="31"/>
  <c r="R29" i="31"/>
  <c r="Y82" i="31"/>
  <c r="H36" i="27"/>
  <c r="F70" i="14"/>
  <c r="F72" i="14" s="1"/>
  <c r="F41" i="15"/>
  <c r="L41" i="15"/>
  <c r="D41" i="39" s="1"/>
  <c r="H29" i="14"/>
  <c r="AB42" i="46"/>
  <c r="AB43" i="46" s="1"/>
  <c r="AB82" i="46" s="1"/>
  <c r="Z649" i="44" s="1"/>
  <c r="G36" i="46"/>
  <c r="N29" i="46"/>
  <c r="D27" i="46"/>
  <c r="F29" i="46"/>
  <c r="X16" i="46"/>
  <c r="X82" i="46" s="1"/>
  <c r="V649" i="44" s="1"/>
  <c r="P16" i="46"/>
  <c r="P82" i="46" s="1"/>
  <c r="N649" i="44" s="1"/>
  <c r="D11" i="46"/>
  <c r="T78" i="27"/>
  <c r="W74" i="27"/>
  <c r="E74" i="27" s="1"/>
  <c r="G74" i="39" s="1"/>
  <c r="P70" i="27"/>
  <c r="AA66" i="25"/>
  <c r="AA64" i="27"/>
  <c r="S64" i="27"/>
  <c r="S66" i="25"/>
  <c r="AA60" i="27"/>
  <c r="K60" i="27"/>
  <c r="E60" i="27" s="1"/>
  <c r="G60" i="39" s="1"/>
  <c r="I60" i="39" s="1"/>
  <c r="AE51" i="27"/>
  <c r="O51" i="27"/>
  <c r="E51" i="25"/>
  <c r="G51" i="37" s="1"/>
  <c r="I51" i="37" s="1"/>
  <c r="Z49" i="27"/>
  <c r="R49" i="27"/>
  <c r="AB47" i="27"/>
  <c r="T47" i="27"/>
  <c r="L47" i="27"/>
  <c r="D47" i="27" s="1"/>
  <c r="F47" i="39" s="1"/>
  <c r="D47" i="25"/>
  <c r="F47" i="37" s="1"/>
  <c r="H47" i="37" s="1"/>
  <c r="X45" i="27"/>
  <c r="P45" i="27"/>
  <c r="H45" i="27"/>
  <c r="V42" i="25"/>
  <c r="V43" i="25" s="1"/>
  <c r="V41" i="27"/>
  <c r="N42" i="25"/>
  <c r="N43" i="25" s="1"/>
  <c r="N41" i="27"/>
  <c r="F42" i="25"/>
  <c r="F43" i="25" s="1"/>
  <c r="D41" i="25"/>
  <c r="F41" i="37" s="1"/>
  <c r="H41" i="37" s="1"/>
  <c r="Y40" i="27"/>
  <c r="Y42" i="27" s="1"/>
  <c r="Y43" i="27" s="1"/>
  <c r="Y42" i="25"/>
  <c r="Y43" i="25" s="1"/>
  <c r="Q40" i="27"/>
  <c r="Q42" i="27" s="1"/>
  <c r="Q43" i="27" s="1"/>
  <c r="Q42" i="25"/>
  <c r="Q43" i="25" s="1"/>
  <c r="I40" i="27"/>
  <c r="I42" i="27" s="1"/>
  <c r="I43" i="27" s="1"/>
  <c r="I42" i="25"/>
  <c r="I43" i="25" s="1"/>
  <c r="AA39" i="27"/>
  <c r="S39" i="27"/>
  <c r="K39" i="27"/>
  <c r="X35" i="27"/>
  <c r="X36" i="27" s="1"/>
  <c r="P35" i="27"/>
  <c r="H35" i="27"/>
  <c r="D35" i="27" s="1"/>
  <c r="F35" i="39" s="1"/>
  <c r="Z34" i="27"/>
  <c r="R34" i="27"/>
  <c r="D34" i="27" s="1"/>
  <c r="F34" i="39" s="1"/>
  <c r="AC33" i="27"/>
  <c r="AC36" i="27" s="1"/>
  <c r="AC36" i="25"/>
  <c r="U33" i="27"/>
  <c r="U36" i="27" s="1"/>
  <c r="U36" i="25"/>
  <c r="M33" i="27"/>
  <c r="M36" i="25"/>
  <c r="E33" i="25"/>
  <c r="G33" i="37" s="1"/>
  <c r="P32" i="27"/>
  <c r="P36" i="27" s="1"/>
  <c r="AB23" i="27"/>
  <c r="T23" i="27"/>
  <c r="L23" i="27"/>
  <c r="D23" i="27" s="1"/>
  <c r="F23" i="39" s="1"/>
  <c r="D23" i="25"/>
  <c r="F23" i="37" s="1"/>
  <c r="H23" i="37" s="1"/>
  <c r="X22" i="27"/>
  <c r="P22" i="27"/>
  <c r="H22" i="27"/>
  <c r="D22" i="25"/>
  <c r="F22" i="37" s="1"/>
  <c r="H22" i="37" s="1"/>
  <c r="J21" i="27"/>
  <c r="P20" i="27"/>
  <c r="R15" i="27"/>
  <c r="J15" i="27"/>
  <c r="R12" i="27"/>
  <c r="F87" i="13"/>
  <c r="H89" i="13"/>
  <c r="H87" i="15"/>
  <c r="H89" i="15" s="1"/>
  <c r="L87" i="13"/>
  <c r="H74" i="15"/>
  <c r="F74" i="13"/>
  <c r="H59" i="15"/>
  <c r="D54" i="37"/>
  <c r="D56" i="37" s="1"/>
  <c r="L56" i="13"/>
  <c r="H13" i="15"/>
  <c r="L13" i="13"/>
  <c r="D13" i="37" s="1"/>
  <c r="H13" i="37" s="1"/>
  <c r="H11" i="15"/>
  <c r="F11" i="13"/>
  <c r="L11" i="13"/>
  <c r="H16" i="13"/>
  <c r="E80" i="27"/>
  <c r="G80" i="39" s="1"/>
  <c r="E70" i="27"/>
  <c r="G72" i="27"/>
  <c r="G61" i="27"/>
  <c r="E20" i="27"/>
  <c r="G20" i="39" s="1"/>
  <c r="G24" i="27"/>
  <c r="H34" i="42"/>
  <c r="E79" i="31"/>
  <c r="G79" i="43" s="1"/>
  <c r="I79" i="43" s="1"/>
  <c r="G61" i="31"/>
  <c r="E60" i="31"/>
  <c r="G60" i="43" s="1"/>
  <c r="Q61" i="27"/>
  <c r="I61" i="27"/>
  <c r="AC56" i="27"/>
  <c r="U56" i="27"/>
  <c r="M56" i="27"/>
  <c r="Q29" i="27"/>
  <c r="U16" i="27"/>
  <c r="M81" i="15"/>
  <c r="E81" i="39" s="1"/>
  <c r="G81" i="15"/>
  <c r="M77" i="15"/>
  <c r="E77" i="39" s="1"/>
  <c r="G77" i="15"/>
  <c r="G76" i="14"/>
  <c r="M73" i="15"/>
  <c r="E73" i="39" s="1"/>
  <c r="G73" i="15"/>
  <c r="G60" i="14"/>
  <c r="M54" i="15"/>
  <c r="I56" i="15"/>
  <c r="G51" i="14"/>
  <c r="G41" i="14"/>
  <c r="G32" i="14"/>
  <c r="G36" i="14" s="1"/>
  <c r="F36" i="46"/>
  <c r="D14" i="46"/>
  <c r="F14" i="47" s="1"/>
  <c r="H14" i="47" s="1"/>
  <c r="F77" i="45"/>
  <c r="F54" i="45"/>
  <c r="F56" i="45" s="1"/>
  <c r="L33" i="45"/>
  <c r="D33" i="47" s="1"/>
  <c r="H36" i="45"/>
  <c r="F11" i="45"/>
  <c r="F16" i="45" s="1"/>
  <c r="R81" i="27"/>
  <c r="D81" i="27" s="1"/>
  <c r="F81" i="39" s="1"/>
  <c r="X79" i="27"/>
  <c r="P79" i="27"/>
  <c r="D79" i="27" s="1"/>
  <c r="F79" i="39" s="1"/>
  <c r="AD77" i="27"/>
  <c r="V77" i="27"/>
  <c r="N77" i="27"/>
  <c r="D77" i="25"/>
  <c r="F77" i="37" s="1"/>
  <c r="H77" i="37" s="1"/>
  <c r="Y76" i="27"/>
  <c r="Q76" i="27"/>
  <c r="I76" i="27"/>
  <c r="E76" i="27" s="1"/>
  <c r="G76" i="39" s="1"/>
  <c r="I76" i="39" s="1"/>
  <c r="E76" i="25"/>
  <c r="G76" i="37" s="1"/>
  <c r="T75" i="27"/>
  <c r="V74" i="27"/>
  <c r="D74" i="27" s="1"/>
  <c r="F74" i="39" s="1"/>
  <c r="AD73" i="27"/>
  <c r="V73" i="27"/>
  <c r="N73" i="27"/>
  <c r="O72" i="25"/>
  <c r="AE70" i="27"/>
  <c r="AE72" i="27" s="1"/>
  <c r="O70" i="27"/>
  <c r="O72" i="27" s="1"/>
  <c r="G72" i="25"/>
  <c r="X65" i="27"/>
  <c r="D65" i="27" s="1"/>
  <c r="F65" i="39" s="1"/>
  <c r="P66" i="25"/>
  <c r="P65" i="27"/>
  <c r="H66" i="25"/>
  <c r="H65" i="27"/>
  <c r="Z66" i="25"/>
  <c r="Z64" i="27"/>
  <c r="R64" i="27"/>
  <c r="R66" i="27" s="1"/>
  <c r="R66" i="25"/>
  <c r="J66" i="25"/>
  <c r="J64" i="27"/>
  <c r="D64" i="27" s="1"/>
  <c r="R60" i="27"/>
  <c r="AB59" i="27"/>
  <c r="AB61" i="27" s="1"/>
  <c r="AB61" i="25"/>
  <c r="L59" i="27"/>
  <c r="L61" i="27" s="1"/>
  <c r="AB54" i="27"/>
  <c r="AB56" i="27" s="1"/>
  <c r="T54" i="27"/>
  <c r="T56" i="27" s="1"/>
  <c r="AD51" i="27"/>
  <c r="V51" i="27"/>
  <c r="N51" i="27"/>
  <c r="AC41" i="27"/>
  <c r="AC42" i="27" s="1"/>
  <c r="AC43" i="27" s="1"/>
  <c r="AC42" i="25"/>
  <c r="AC43" i="25" s="1"/>
  <c r="U41" i="27"/>
  <c r="U42" i="27" s="1"/>
  <c r="U43" i="27" s="1"/>
  <c r="U42" i="25"/>
  <c r="U43" i="25" s="1"/>
  <c r="M41" i="27"/>
  <c r="E41" i="27" s="1"/>
  <c r="G41" i="39" s="1"/>
  <c r="M42" i="25"/>
  <c r="M43" i="25" s="1"/>
  <c r="O35" i="27"/>
  <c r="X27" i="27"/>
  <c r="X29" i="25"/>
  <c r="P29" i="25"/>
  <c r="P27" i="27"/>
  <c r="P29" i="27" s="1"/>
  <c r="D27" i="25"/>
  <c r="H27" i="27"/>
  <c r="H29" i="27" s="1"/>
  <c r="H29" i="25"/>
  <c r="S23" i="27"/>
  <c r="K23" i="27"/>
  <c r="AE22" i="27"/>
  <c r="L82" i="25"/>
  <c r="AD13" i="27"/>
  <c r="M40" i="13"/>
  <c r="G40" i="13"/>
  <c r="G42" i="13" s="1"/>
  <c r="G43" i="13" s="1"/>
  <c r="I42" i="13"/>
  <c r="I43" i="13" s="1"/>
  <c r="I40" i="15"/>
  <c r="F13" i="13"/>
  <c r="D87" i="27"/>
  <c r="F87" i="39" s="1"/>
  <c r="H89" i="27"/>
  <c r="H21" i="42"/>
  <c r="F21" i="5"/>
  <c r="D22" i="5"/>
  <c r="D86" i="31"/>
  <c r="F89" i="31"/>
  <c r="N82" i="31"/>
  <c r="H33" i="43"/>
  <c r="S81" i="27"/>
  <c r="V80" i="27"/>
  <c r="AB78" i="27"/>
  <c r="L78" i="27"/>
  <c r="D78" i="27" s="1"/>
  <c r="F78" i="39" s="1"/>
  <c r="Z76" i="27"/>
  <c r="R76" i="27"/>
  <c r="J76" i="27"/>
  <c r="AC75" i="27"/>
  <c r="U75" i="27"/>
  <c r="M75" i="27"/>
  <c r="E75" i="25"/>
  <c r="G75" i="37" s="1"/>
  <c r="I75" i="37" s="1"/>
  <c r="X74" i="27"/>
  <c r="P73" i="27"/>
  <c r="P72" i="25"/>
  <c r="P71" i="27"/>
  <c r="H72" i="25"/>
  <c r="D71" i="25"/>
  <c r="F71" i="37" s="1"/>
  <c r="H71" i="37" s="1"/>
  <c r="Z70" i="27"/>
  <c r="Z72" i="27" s="1"/>
  <c r="Z72" i="25"/>
  <c r="R70" i="27"/>
  <c r="R72" i="27" s="1"/>
  <c r="R72" i="25"/>
  <c r="J70" i="27"/>
  <c r="J72" i="27" s="1"/>
  <c r="J72" i="25"/>
  <c r="AE60" i="27"/>
  <c r="W60" i="27"/>
  <c r="O60" i="27"/>
  <c r="O61" i="25"/>
  <c r="E60" i="25"/>
  <c r="G60" i="37" s="1"/>
  <c r="I60" i="37" s="1"/>
  <c r="G61" i="25"/>
  <c r="X56" i="25"/>
  <c r="X55" i="27"/>
  <c r="X56" i="27" s="1"/>
  <c r="H56" i="25"/>
  <c r="H55" i="27"/>
  <c r="H56" i="27" s="1"/>
  <c r="S54" i="27"/>
  <c r="AC51" i="27"/>
  <c r="U51" i="27"/>
  <c r="M51" i="27"/>
  <c r="Y49" i="27"/>
  <c r="Q49" i="27"/>
  <c r="E49" i="27" s="1"/>
  <c r="G49" i="39" s="1"/>
  <c r="I49" i="27"/>
  <c r="AA47" i="27"/>
  <c r="S47" i="27"/>
  <c r="K47" i="27"/>
  <c r="E47" i="27" s="1"/>
  <c r="G47" i="39" s="1"/>
  <c r="AE45" i="27"/>
  <c r="W45" i="27"/>
  <c r="O45" i="27"/>
  <c r="E45" i="27" s="1"/>
  <c r="G45" i="39" s="1"/>
  <c r="E45" i="25"/>
  <c r="G45" i="37" s="1"/>
  <c r="I45" i="37" s="1"/>
  <c r="AE39" i="27"/>
  <c r="W35" i="27"/>
  <c r="E35" i="25"/>
  <c r="G35" i="37" s="1"/>
  <c r="T33" i="27"/>
  <c r="AD28" i="27"/>
  <c r="AD29" i="27" s="1"/>
  <c r="V28" i="27"/>
  <c r="V29" i="27" s="1"/>
  <c r="N28" i="27"/>
  <c r="N29" i="27" s="1"/>
  <c r="N29" i="25"/>
  <c r="AE23" i="27"/>
  <c r="W23" i="27"/>
  <c r="O23" i="27"/>
  <c r="AA22" i="27"/>
  <c r="S22" i="27"/>
  <c r="K22" i="27"/>
  <c r="AC21" i="27"/>
  <c r="AC24" i="25"/>
  <c r="U24" i="25"/>
  <c r="V20" i="27"/>
  <c r="L20" i="27"/>
  <c r="AE19" i="27"/>
  <c r="W19" i="27"/>
  <c r="W24" i="27" s="1"/>
  <c r="W24" i="25"/>
  <c r="W82" i="25" s="1"/>
  <c r="O19" i="27"/>
  <c r="O24" i="27" s="1"/>
  <c r="O24" i="25"/>
  <c r="O82" i="25" s="1"/>
  <c r="E19" i="25"/>
  <c r="G24" i="25"/>
  <c r="AD14" i="27"/>
  <c r="H16" i="25"/>
  <c r="H82" i="25" s="1"/>
  <c r="G74" i="13"/>
  <c r="M74" i="13"/>
  <c r="E74" i="37" s="1"/>
  <c r="I74" i="15"/>
  <c r="H51" i="15"/>
  <c r="F51" i="13"/>
  <c r="E27" i="37"/>
  <c r="K82" i="13"/>
  <c r="K91" i="13" s="1"/>
  <c r="G42" i="27"/>
  <c r="G43" i="27" s="1"/>
  <c r="E40" i="27"/>
  <c r="H41" i="42"/>
  <c r="H35" i="42"/>
  <c r="M73" i="18"/>
  <c r="E73" i="42" s="1"/>
  <c r="E73" i="5" s="1"/>
  <c r="G73" i="18"/>
  <c r="M39" i="18"/>
  <c r="E39" i="42" s="1"/>
  <c r="G39" i="18"/>
  <c r="L28" i="18"/>
  <c r="D28" i="42" s="1"/>
  <c r="F28" i="18"/>
  <c r="F29" i="18" s="1"/>
  <c r="H29" i="18"/>
  <c r="I88" i="43"/>
  <c r="G88" i="5"/>
  <c r="H80" i="43"/>
  <c r="D75" i="31"/>
  <c r="F75" i="43" s="1"/>
  <c r="H75" i="43" s="1"/>
  <c r="M653" i="44"/>
  <c r="O91" i="31"/>
  <c r="Y653" i="44"/>
  <c r="AA91" i="31"/>
  <c r="E27" i="31"/>
  <c r="S29" i="31"/>
  <c r="M82" i="31"/>
  <c r="E70" i="35"/>
  <c r="E72" i="35" s="1"/>
  <c r="M72" i="11"/>
  <c r="H45" i="12"/>
  <c r="L45" i="9"/>
  <c r="D45" i="33" s="1"/>
  <c r="D45" i="5" s="1"/>
  <c r="F45" i="9"/>
  <c r="AB14" i="27"/>
  <c r="D14" i="27" s="1"/>
  <c r="F14" i="39" s="1"/>
  <c r="L14" i="27"/>
  <c r="L16" i="27" s="1"/>
  <c r="V13" i="27"/>
  <c r="N13" i="27"/>
  <c r="AA11" i="27"/>
  <c r="AA16" i="25"/>
  <c r="S16" i="25"/>
  <c r="S11" i="27"/>
  <c r="S16" i="27" s="1"/>
  <c r="K11" i="27"/>
  <c r="K16" i="27" s="1"/>
  <c r="G86" i="15"/>
  <c r="H64" i="15"/>
  <c r="F64" i="13"/>
  <c r="F66" i="13" s="1"/>
  <c r="E87" i="27"/>
  <c r="G87" i="39" s="1"/>
  <c r="G89" i="27"/>
  <c r="E71" i="27"/>
  <c r="G71" i="39" s="1"/>
  <c r="O29" i="27"/>
  <c r="H74" i="42"/>
  <c r="H78" i="42"/>
  <c r="D40" i="30"/>
  <c r="F42" i="30"/>
  <c r="F43" i="30" s="1"/>
  <c r="F29" i="30"/>
  <c r="D28" i="30"/>
  <c r="H55" i="43"/>
  <c r="AA40" i="24"/>
  <c r="AA42" i="23"/>
  <c r="AA43" i="23" s="1"/>
  <c r="E40" i="23"/>
  <c r="K42" i="23"/>
  <c r="K43" i="23" s="1"/>
  <c r="G36" i="11"/>
  <c r="E27" i="35"/>
  <c r="I88" i="33"/>
  <c r="E89" i="21"/>
  <c r="G15" i="4" s="1"/>
  <c r="H15" i="4" s="1"/>
  <c r="G86" i="33"/>
  <c r="S14" i="27"/>
  <c r="K14" i="27"/>
  <c r="X12" i="27"/>
  <c r="X16" i="27" s="1"/>
  <c r="P12" i="27"/>
  <c r="P16" i="25"/>
  <c r="G16" i="25"/>
  <c r="G82" i="25" s="1"/>
  <c r="G91" i="25" s="1"/>
  <c r="Z11" i="27"/>
  <c r="R11" i="27"/>
  <c r="R16" i="25"/>
  <c r="J16" i="25"/>
  <c r="F72" i="13"/>
  <c r="G45" i="13"/>
  <c r="M45" i="13"/>
  <c r="E45" i="37" s="1"/>
  <c r="I45" i="15"/>
  <c r="E32" i="37"/>
  <c r="I21" i="15"/>
  <c r="M21" i="13"/>
  <c r="E21" i="37" s="1"/>
  <c r="G21" i="13"/>
  <c r="L24" i="13"/>
  <c r="D19" i="37"/>
  <c r="D24" i="37" s="1"/>
  <c r="D70" i="27"/>
  <c r="AA54" i="27"/>
  <c r="X40" i="27"/>
  <c r="X42" i="27" s="1"/>
  <c r="X43" i="27" s="1"/>
  <c r="M87" i="15"/>
  <c r="E87" i="39" s="1"/>
  <c r="D81" i="5"/>
  <c r="I49" i="42"/>
  <c r="G61" i="18"/>
  <c r="W82" i="6"/>
  <c r="O82" i="6"/>
  <c r="G82" i="6"/>
  <c r="AC653" i="44"/>
  <c r="AE91" i="31"/>
  <c r="D54" i="31"/>
  <c r="F56" i="31"/>
  <c r="Z59" i="24"/>
  <c r="Z61" i="24" s="1"/>
  <c r="Z61" i="23"/>
  <c r="R61" i="24"/>
  <c r="E49" i="23"/>
  <c r="G49" i="35" s="1"/>
  <c r="I49" i="35" s="1"/>
  <c r="AE15" i="27"/>
  <c r="W15" i="27"/>
  <c r="O15" i="27"/>
  <c r="E15" i="25"/>
  <c r="G15" i="37" s="1"/>
  <c r="Z14" i="27"/>
  <c r="R14" i="27"/>
  <c r="J14" i="27"/>
  <c r="T13" i="27"/>
  <c r="T16" i="25"/>
  <c r="AE16" i="25"/>
  <c r="O12" i="27"/>
  <c r="E12" i="27" s="1"/>
  <c r="G12" i="39" s="1"/>
  <c r="D12" i="25"/>
  <c r="F12" i="37" s="1"/>
  <c r="H12" i="37" s="1"/>
  <c r="F16" i="25"/>
  <c r="Y11" i="27"/>
  <c r="Y16" i="25"/>
  <c r="Q11" i="27"/>
  <c r="Q16" i="27" s="1"/>
  <c r="Q16" i="25"/>
  <c r="I11" i="27"/>
  <c r="I16" i="25"/>
  <c r="E11" i="25"/>
  <c r="H79" i="15"/>
  <c r="L79" i="13"/>
  <c r="D79" i="37" s="1"/>
  <c r="H77" i="15"/>
  <c r="F77" i="13"/>
  <c r="M71" i="13"/>
  <c r="E71" i="37" s="1"/>
  <c r="E72" i="37" s="1"/>
  <c r="G71" i="13"/>
  <c r="G72" i="13" s="1"/>
  <c r="I71" i="15"/>
  <c r="F56" i="13"/>
  <c r="H45" i="15"/>
  <c r="L45" i="13"/>
  <c r="D45" i="37" s="1"/>
  <c r="H45" i="37" s="1"/>
  <c r="D32" i="37"/>
  <c r="D36" i="37" s="1"/>
  <c r="L36" i="13"/>
  <c r="H21" i="15"/>
  <c r="L21" i="13"/>
  <c r="D21" i="37" s="1"/>
  <c r="I19" i="15"/>
  <c r="G19" i="13"/>
  <c r="I24" i="13"/>
  <c r="M19" i="13"/>
  <c r="P55" i="27"/>
  <c r="P56" i="27" s="1"/>
  <c r="D51" i="27"/>
  <c r="F51" i="39" s="1"/>
  <c r="M65" i="18"/>
  <c r="G65" i="18"/>
  <c r="I66" i="18"/>
  <c r="F21" i="18"/>
  <c r="F24" i="18" s="1"/>
  <c r="L21" i="18"/>
  <c r="D21" i="42" s="1"/>
  <c r="I74" i="43"/>
  <c r="H73" i="43"/>
  <c r="G54" i="43"/>
  <c r="E56" i="31"/>
  <c r="E32" i="43"/>
  <c r="G61" i="23"/>
  <c r="E60" i="23"/>
  <c r="G60" i="35" s="1"/>
  <c r="I60" i="35" s="1"/>
  <c r="D55" i="23"/>
  <c r="H56" i="23"/>
  <c r="H55" i="24"/>
  <c r="T41" i="27"/>
  <c r="T42" i="27" s="1"/>
  <c r="T43" i="27" s="1"/>
  <c r="P40" i="27"/>
  <c r="P42" i="27" s="1"/>
  <c r="P43" i="27" s="1"/>
  <c r="P42" i="25"/>
  <c r="P43" i="25" s="1"/>
  <c r="D40" i="25"/>
  <c r="Z39" i="27"/>
  <c r="R39" i="27"/>
  <c r="J39" i="27"/>
  <c r="D39" i="27" s="1"/>
  <c r="F39" i="39" s="1"/>
  <c r="H39" i="39" s="1"/>
  <c r="T34" i="27"/>
  <c r="AE33" i="27"/>
  <c r="O33" i="27"/>
  <c r="Z36" i="25"/>
  <c r="R36" i="25"/>
  <c r="R32" i="27"/>
  <c r="R36" i="27" s="1"/>
  <c r="J36" i="25"/>
  <c r="AB27" i="27"/>
  <c r="AB29" i="27" s="1"/>
  <c r="L27" i="27"/>
  <c r="L29" i="27" s="1"/>
  <c r="AD22" i="27"/>
  <c r="N22" i="27"/>
  <c r="X21" i="27"/>
  <c r="Z19" i="27"/>
  <c r="AD15" i="27"/>
  <c r="V15" i="27"/>
  <c r="N15" i="27"/>
  <c r="Q14" i="27"/>
  <c r="AA13" i="27"/>
  <c r="S13" i="27"/>
  <c r="K13" i="27"/>
  <c r="AD16" i="25"/>
  <c r="AD82" i="25" s="1"/>
  <c r="V12" i="27"/>
  <c r="V16" i="27" s="1"/>
  <c r="N12" i="27"/>
  <c r="N16" i="27" s="1"/>
  <c r="E12" i="25"/>
  <c r="G12" i="37" s="1"/>
  <c r="I12" i="37" s="1"/>
  <c r="P11" i="27"/>
  <c r="H11" i="27"/>
  <c r="I87" i="15"/>
  <c r="I89" i="13"/>
  <c r="G87" i="13"/>
  <c r="G87" i="15" s="1"/>
  <c r="H71" i="15"/>
  <c r="H65" i="15"/>
  <c r="L61" i="13"/>
  <c r="D59" i="37"/>
  <c r="D61" i="37" s="1"/>
  <c r="F45" i="13"/>
  <c r="I34" i="15"/>
  <c r="F29" i="13"/>
  <c r="F21" i="13"/>
  <c r="H19" i="15"/>
  <c r="F19" i="13"/>
  <c r="I13" i="15"/>
  <c r="M13" i="13"/>
  <c r="E13" i="37" s="1"/>
  <c r="G13" i="13"/>
  <c r="D80" i="5"/>
  <c r="D12" i="30"/>
  <c r="F12" i="42" s="1"/>
  <c r="F16" i="30"/>
  <c r="L15" i="18"/>
  <c r="D15" i="42" s="1"/>
  <c r="D16" i="42" s="1"/>
  <c r="F15" i="18"/>
  <c r="H88" i="43"/>
  <c r="F88" i="5"/>
  <c r="I19" i="43"/>
  <c r="F72" i="43"/>
  <c r="L56" i="19"/>
  <c r="D54" i="43"/>
  <c r="D56" i="43" s="1"/>
  <c r="M49" i="19"/>
  <c r="E49" i="43" s="1"/>
  <c r="G49" i="19"/>
  <c r="F16" i="27"/>
  <c r="J16" i="15"/>
  <c r="J82" i="15" s="1"/>
  <c r="J91" i="15" s="1"/>
  <c r="E16" i="7"/>
  <c r="I74" i="42"/>
  <c r="G74" i="5"/>
  <c r="G40" i="42"/>
  <c r="E42" i="30"/>
  <c r="E43" i="30" s="1"/>
  <c r="F65" i="18"/>
  <c r="H66" i="18"/>
  <c r="I43" i="18"/>
  <c r="D59" i="31"/>
  <c r="T61" i="31"/>
  <c r="E32" i="31"/>
  <c r="G54" i="19"/>
  <c r="G56" i="19" s="1"/>
  <c r="M54" i="19"/>
  <c r="AD60" i="24"/>
  <c r="AD61" i="23"/>
  <c r="V61" i="23"/>
  <c r="V60" i="24"/>
  <c r="N60" i="24"/>
  <c r="N61" i="24" s="1"/>
  <c r="N61" i="23"/>
  <c r="F61" i="23"/>
  <c r="D60" i="23"/>
  <c r="F60" i="35" s="1"/>
  <c r="H60" i="35" s="1"/>
  <c r="G34" i="11"/>
  <c r="M34" i="11"/>
  <c r="E34" i="35" s="1"/>
  <c r="E15" i="20"/>
  <c r="G15" i="32" s="1"/>
  <c r="G15" i="5" s="1"/>
  <c r="G16" i="20"/>
  <c r="AD71" i="27"/>
  <c r="V71" i="27"/>
  <c r="N71" i="27"/>
  <c r="AC65" i="27"/>
  <c r="AC66" i="27" s="1"/>
  <c r="AC66" i="25"/>
  <c r="U65" i="27"/>
  <c r="U66" i="25"/>
  <c r="M65" i="27"/>
  <c r="M66" i="25"/>
  <c r="Y64" i="27"/>
  <c r="Y66" i="27" s="1"/>
  <c r="Q64" i="27"/>
  <c r="Q66" i="27" s="1"/>
  <c r="I64" i="27"/>
  <c r="I66" i="27" s="1"/>
  <c r="AA51" i="27"/>
  <c r="S51" i="27"/>
  <c r="K51" i="27"/>
  <c r="E51" i="27" s="1"/>
  <c r="G51" i="39" s="1"/>
  <c r="I51" i="39" s="1"/>
  <c r="AE49" i="27"/>
  <c r="W49" i="27"/>
  <c r="E49" i="25"/>
  <c r="G49" i="37" s="1"/>
  <c r="Z47" i="27"/>
  <c r="R47" i="27"/>
  <c r="J47" i="27"/>
  <c r="AD45" i="27"/>
  <c r="V45" i="27"/>
  <c r="N45" i="27"/>
  <c r="Z41" i="27"/>
  <c r="R41" i="27"/>
  <c r="J41" i="27"/>
  <c r="D41" i="27" s="1"/>
  <c r="F41" i="39" s="1"/>
  <c r="H41" i="39" s="1"/>
  <c r="AD40" i="27"/>
  <c r="AD42" i="27" s="1"/>
  <c r="AD43" i="27" s="1"/>
  <c r="V40" i="27"/>
  <c r="N40" i="27"/>
  <c r="AC35" i="27"/>
  <c r="U35" i="27"/>
  <c r="M35" i="27"/>
  <c r="Y34" i="27"/>
  <c r="Q34" i="27"/>
  <c r="I34" i="27"/>
  <c r="E34" i="27" s="1"/>
  <c r="G34" i="39" s="1"/>
  <c r="Z24" i="25"/>
  <c r="Z82" i="25" s="1"/>
  <c r="AA23" i="27"/>
  <c r="O22" i="27"/>
  <c r="E22" i="25"/>
  <c r="G22" i="37" s="1"/>
  <c r="I22" i="37" s="1"/>
  <c r="Z21" i="27"/>
  <c r="R21" i="27"/>
  <c r="AB19" i="27"/>
  <c r="T19" i="27"/>
  <c r="T24" i="27" s="1"/>
  <c r="T15" i="27"/>
  <c r="L15" i="27"/>
  <c r="D15" i="27" s="1"/>
  <c r="F15" i="39" s="1"/>
  <c r="AE14" i="27"/>
  <c r="W14" i="27"/>
  <c r="O14" i="27"/>
  <c r="E14" i="25"/>
  <c r="G14" i="37" s="1"/>
  <c r="I14" i="37" s="1"/>
  <c r="R13" i="27"/>
  <c r="AC12" i="27"/>
  <c r="AE11" i="27"/>
  <c r="W11" i="27"/>
  <c r="H80" i="15"/>
  <c r="M72" i="13"/>
  <c r="L65" i="13"/>
  <c r="D65" i="37" s="1"/>
  <c r="G54" i="13"/>
  <c r="G56" i="13" s="1"/>
  <c r="M54" i="13"/>
  <c r="H47" i="15"/>
  <c r="M35" i="13"/>
  <c r="E35" i="37" s="1"/>
  <c r="I35" i="15"/>
  <c r="G35" i="13"/>
  <c r="H32" i="15"/>
  <c r="H27" i="15"/>
  <c r="H22" i="15"/>
  <c r="H14" i="15"/>
  <c r="F36" i="27"/>
  <c r="H13" i="27"/>
  <c r="D13" i="27" s="1"/>
  <c r="F13" i="39" s="1"/>
  <c r="K82" i="7"/>
  <c r="K91" i="7" s="1"/>
  <c r="D54" i="42"/>
  <c r="I77" i="42"/>
  <c r="H49" i="42"/>
  <c r="Q82" i="30"/>
  <c r="O652" i="44" s="1"/>
  <c r="F77" i="18"/>
  <c r="L77" i="18"/>
  <c r="D77" i="42" s="1"/>
  <c r="F73" i="18"/>
  <c r="L73" i="18"/>
  <c r="D73" i="42" s="1"/>
  <c r="D73" i="5" s="1"/>
  <c r="F71" i="18"/>
  <c r="H72" i="18"/>
  <c r="D14" i="5"/>
  <c r="H14" i="42"/>
  <c r="E89" i="31"/>
  <c r="G23" i="4" s="1"/>
  <c r="H23" i="4" s="1"/>
  <c r="J23" i="4" s="1"/>
  <c r="G86" i="43"/>
  <c r="I73" i="43"/>
  <c r="G87" i="19"/>
  <c r="M87" i="19"/>
  <c r="I34" i="35"/>
  <c r="D79" i="23"/>
  <c r="F79" i="35" s="1"/>
  <c r="H79" i="35" s="1"/>
  <c r="D13" i="23"/>
  <c r="F13" i="35" s="1"/>
  <c r="H13" i="35" s="1"/>
  <c r="M47" i="11"/>
  <c r="E47" i="35" s="1"/>
  <c r="F42" i="24"/>
  <c r="F43" i="24" s="1"/>
  <c r="F82" i="24" s="1"/>
  <c r="Y73" i="27"/>
  <c r="Q73" i="27"/>
  <c r="I73" i="27"/>
  <c r="AA55" i="27"/>
  <c r="S55" i="27"/>
  <c r="K55" i="27"/>
  <c r="E55" i="27" s="1"/>
  <c r="G55" i="39" s="1"/>
  <c r="AE54" i="27"/>
  <c r="AE56" i="27" s="1"/>
  <c r="W54" i="27"/>
  <c r="W56" i="27" s="1"/>
  <c r="O54" i="27"/>
  <c r="O56" i="27" s="1"/>
  <c r="E54" i="25"/>
  <c r="Z51" i="27"/>
  <c r="R51" i="27"/>
  <c r="J51" i="27"/>
  <c r="AD49" i="27"/>
  <c r="V49" i="27"/>
  <c r="AA33" i="27"/>
  <c r="E33" i="27" s="1"/>
  <c r="G33" i="39" s="1"/>
  <c r="I33" i="39" s="1"/>
  <c r="S33" i="27"/>
  <c r="K33" i="27"/>
  <c r="AE32" i="27"/>
  <c r="W32" i="27"/>
  <c r="E32" i="25"/>
  <c r="R23" i="27"/>
  <c r="AB20" i="27"/>
  <c r="H20" i="27"/>
  <c r="AA19" i="27"/>
  <c r="S19" i="27"/>
  <c r="K19" i="27"/>
  <c r="K24" i="27" s="1"/>
  <c r="K15" i="27"/>
  <c r="E15" i="27" s="1"/>
  <c r="G15" i="39" s="1"/>
  <c r="V14" i="27"/>
  <c r="N14" i="27"/>
  <c r="Y13" i="27"/>
  <c r="I13" i="27"/>
  <c r="T12" i="27"/>
  <c r="D11" i="25"/>
  <c r="M86" i="13"/>
  <c r="G78" i="13"/>
  <c r="M78" i="13"/>
  <c r="E78" i="37" s="1"/>
  <c r="H75" i="15"/>
  <c r="H72" i="13"/>
  <c r="I65" i="15"/>
  <c r="F59" i="13"/>
  <c r="F61" i="13" s="1"/>
  <c r="I39" i="15"/>
  <c r="H35" i="15"/>
  <c r="G66" i="27"/>
  <c r="G56" i="27"/>
  <c r="V89" i="7"/>
  <c r="D87" i="7"/>
  <c r="D89" i="7" s="1"/>
  <c r="V91" i="7"/>
  <c r="D82" i="7"/>
  <c r="H77" i="42"/>
  <c r="H80" i="42"/>
  <c r="I76" i="42"/>
  <c r="G61" i="30"/>
  <c r="E60" i="30"/>
  <c r="G60" i="42" s="1"/>
  <c r="M51" i="18"/>
  <c r="E51" i="42" s="1"/>
  <c r="G51" i="18"/>
  <c r="M33" i="18"/>
  <c r="I36" i="18"/>
  <c r="G33" i="18"/>
  <c r="D82" i="18"/>
  <c r="M12" i="18"/>
  <c r="E12" i="42" s="1"/>
  <c r="I16" i="18"/>
  <c r="G12" i="18"/>
  <c r="G16" i="18" s="1"/>
  <c r="G54" i="24"/>
  <c r="G54" i="21"/>
  <c r="I56" i="6"/>
  <c r="I82" i="6" s="1"/>
  <c r="E60" i="43"/>
  <c r="E60" i="5" s="1"/>
  <c r="H15" i="43"/>
  <c r="D77" i="31"/>
  <c r="F77" i="43" s="1"/>
  <c r="H77" i="43" s="1"/>
  <c r="D47" i="31"/>
  <c r="F47" i="43" s="1"/>
  <c r="H47" i="43" s="1"/>
  <c r="D39" i="31"/>
  <c r="F39" i="43" s="1"/>
  <c r="I66" i="23"/>
  <c r="I65" i="24"/>
  <c r="E65" i="24" s="1"/>
  <c r="G65" i="36" s="1"/>
  <c r="E64" i="23"/>
  <c r="K66" i="23"/>
  <c r="M39" i="11"/>
  <c r="E39" i="35" s="1"/>
  <c r="G39" i="11"/>
  <c r="AA65" i="27"/>
  <c r="S65" i="27"/>
  <c r="K65" i="27"/>
  <c r="E65" i="27" s="1"/>
  <c r="G65" i="39" s="1"/>
  <c r="AE64" i="27"/>
  <c r="AE66" i="27" s="1"/>
  <c r="W64" i="27"/>
  <c r="W66" i="27" s="1"/>
  <c r="O64" i="27"/>
  <c r="E64" i="25"/>
  <c r="Z55" i="27"/>
  <c r="R55" i="27"/>
  <c r="J55" i="27"/>
  <c r="AD54" i="27"/>
  <c r="AD56" i="27" s="1"/>
  <c r="V54" i="27"/>
  <c r="V56" i="27" s="1"/>
  <c r="N54" i="27"/>
  <c r="N56" i="27" s="1"/>
  <c r="AA35" i="27"/>
  <c r="S35" i="27"/>
  <c r="K35" i="27"/>
  <c r="E35" i="27" s="1"/>
  <c r="G35" i="39" s="1"/>
  <c r="AE34" i="27"/>
  <c r="W34" i="27"/>
  <c r="O34" i="27"/>
  <c r="O36" i="27" s="1"/>
  <c r="E34" i="25"/>
  <c r="G34" i="37" s="1"/>
  <c r="I34" i="37" s="1"/>
  <c r="Z33" i="27"/>
  <c r="R33" i="27"/>
  <c r="J33" i="27"/>
  <c r="J36" i="27" s="1"/>
  <c r="AD32" i="27"/>
  <c r="V32" i="27"/>
  <c r="N36" i="27"/>
  <c r="AC27" i="27"/>
  <c r="AC29" i="27" s="1"/>
  <c r="U27" i="27"/>
  <c r="U29" i="27" s="1"/>
  <c r="M27" i="27"/>
  <c r="M29" i="27" s="1"/>
  <c r="I23" i="27"/>
  <c r="AC22" i="27"/>
  <c r="P21" i="27"/>
  <c r="H21" i="27"/>
  <c r="AA20" i="27"/>
  <c r="E20" i="25"/>
  <c r="G20" i="37" s="1"/>
  <c r="I20" i="37" s="1"/>
  <c r="R19" i="27"/>
  <c r="R24" i="27" s="1"/>
  <c r="J19" i="27"/>
  <c r="M14" i="27"/>
  <c r="X13" i="27"/>
  <c r="P13" i="27"/>
  <c r="AA12" i="27"/>
  <c r="S12" i="27"/>
  <c r="J12" i="27"/>
  <c r="AC16" i="25"/>
  <c r="AC82" i="25" s="1"/>
  <c r="AC11" i="27"/>
  <c r="L86" i="15"/>
  <c r="L89" i="13"/>
  <c r="H78" i="15"/>
  <c r="I72" i="13"/>
  <c r="M49" i="13"/>
  <c r="E49" i="37" s="1"/>
  <c r="I49" i="15"/>
  <c r="G49" i="13"/>
  <c r="G33" i="13"/>
  <c r="M33" i="13"/>
  <c r="E33" i="37" s="1"/>
  <c r="I36" i="13"/>
  <c r="M28" i="13"/>
  <c r="E28" i="37" s="1"/>
  <c r="I28" i="15"/>
  <c r="G28" i="13"/>
  <c r="G29" i="13" s="1"/>
  <c r="I23" i="15"/>
  <c r="G23" i="13"/>
  <c r="M23" i="13"/>
  <c r="E23" i="37" s="1"/>
  <c r="H20" i="15"/>
  <c r="I15" i="15"/>
  <c r="G15" i="13"/>
  <c r="M15" i="13"/>
  <c r="E15" i="37" s="1"/>
  <c r="H12" i="15"/>
  <c r="E86" i="27"/>
  <c r="L40" i="27"/>
  <c r="L42" i="27" s="1"/>
  <c r="L43" i="27" s="1"/>
  <c r="M11" i="27"/>
  <c r="M16" i="27" s="1"/>
  <c r="Y82" i="7"/>
  <c r="Y91" i="7" s="1"/>
  <c r="Q82" i="7"/>
  <c r="Q91" i="7" s="1"/>
  <c r="I82" i="7"/>
  <c r="I91" i="7" s="1"/>
  <c r="E40" i="42"/>
  <c r="I79" i="42"/>
  <c r="H76" i="42"/>
  <c r="F61" i="30"/>
  <c r="D60" i="30"/>
  <c r="G42" i="30"/>
  <c r="G43" i="30" s="1"/>
  <c r="D78" i="5"/>
  <c r="F33" i="18"/>
  <c r="L33" i="18"/>
  <c r="D33" i="42" s="1"/>
  <c r="F12" i="18"/>
  <c r="H16" i="18"/>
  <c r="G55" i="29"/>
  <c r="E55" i="29" s="1"/>
  <c r="G55" i="41" s="1"/>
  <c r="I55" i="41" s="1"/>
  <c r="AA56" i="6"/>
  <c r="AA82" i="6" s="1"/>
  <c r="G54" i="20"/>
  <c r="G56" i="6"/>
  <c r="E61" i="43"/>
  <c r="I78" i="43"/>
  <c r="E70" i="31"/>
  <c r="D22" i="31"/>
  <c r="F22" i="43" s="1"/>
  <c r="H22" i="43" s="1"/>
  <c r="T24" i="31"/>
  <c r="G74" i="19"/>
  <c r="M74" i="19"/>
  <c r="E74" i="43" s="1"/>
  <c r="E74" i="5" s="1"/>
  <c r="Y81" i="27"/>
  <c r="Q81" i="27"/>
  <c r="I81" i="27"/>
  <c r="E81" i="27" s="1"/>
  <c r="G81" i="39" s="1"/>
  <c r="I81" i="39" s="1"/>
  <c r="AC80" i="27"/>
  <c r="U80" i="27"/>
  <c r="M80" i="27"/>
  <c r="Y79" i="27"/>
  <c r="Q79" i="27"/>
  <c r="I79" i="27"/>
  <c r="AC78" i="27"/>
  <c r="U78" i="27"/>
  <c r="M78" i="27"/>
  <c r="E78" i="27" s="1"/>
  <c r="G78" i="39" s="1"/>
  <c r="Y77" i="27"/>
  <c r="Q77" i="27"/>
  <c r="I77" i="27"/>
  <c r="AC76" i="27"/>
  <c r="U76" i="27"/>
  <c r="M76" i="27"/>
  <c r="Y75" i="27"/>
  <c r="E75" i="27" s="1"/>
  <c r="G75" i="39" s="1"/>
  <c r="Q75" i="27"/>
  <c r="I75" i="27"/>
  <c r="AC74" i="27"/>
  <c r="U74" i="27"/>
  <c r="AE73" i="27"/>
  <c r="W73" i="27"/>
  <c r="O73" i="27"/>
  <c r="E73" i="27" s="1"/>
  <c r="G73" i="39" s="1"/>
  <c r="I73" i="39" s="1"/>
  <c r="E73" i="25"/>
  <c r="G73" i="37" s="1"/>
  <c r="I73" i="37" s="1"/>
  <c r="G66" i="25"/>
  <c r="Z65" i="27"/>
  <c r="R65" i="27"/>
  <c r="J65" i="27"/>
  <c r="AD64" i="27"/>
  <c r="AD66" i="27" s="1"/>
  <c r="V64" i="27"/>
  <c r="V66" i="27" s="1"/>
  <c r="N64" i="27"/>
  <c r="N66" i="27" s="1"/>
  <c r="AC59" i="27"/>
  <c r="AC61" i="27" s="1"/>
  <c r="U59" i="27"/>
  <c r="U61" i="27" s="1"/>
  <c r="M59" i="27"/>
  <c r="M61" i="27" s="1"/>
  <c r="F56" i="25"/>
  <c r="Z35" i="27"/>
  <c r="R35" i="27"/>
  <c r="J35" i="27"/>
  <c r="AD34" i="27"/>
  <c r="V34" i="27"/>
  <c r="N34" i="27"/>
  <c r="Y28" i="27"/>
  <c r="Y29" i="27" s="1"/>
  <c r="Y29" i="25"/>
  <c r="Q28" i="27"/>
  <c r="Q29" i="25"/>
  <c r="I28" i="27"/>
  <c r="E28" i="27" s="1"/>
  <c r="G28" i="39" s="1"/>
  <c r="I29" i="25"/>
  <c r="X23" i="27"/>
  <c r="P23" i="27"/>
  <c r="T22" i="27"/>
  <c r="AE21" i="27"/>
  <c r="W21" i="27"/>
  <c r="O21" i="27"/>
  <c r="E21" i="27" s="1"/>
  <c r="G21" i="39" s="1"/>
  <c r="E21" i="25"/>
  <c r="G21" i="37" s="1"/>
  <c r="I21" i="37" s="1"/>
  <c r="Z20" i="27"/>
  <c r="I19" i="27"/>
  <c r="Y15" i="27"/>
  <c r="AE13" i="27"/>
  <c r="W13" i="27"/>
  <c r="O13" i="27"/>
  <c r="O16" i="27" s="1"/>
  <c r="E13" i="25"/>
  <c r="G13" i="37" s="1"/>
  <c r="I13" i="37" s="1"/>
  <c r="Z12" i="27"/>
  <c r="T11" i="27"/>
  <c r="I89" i="15"/>
  <c r="H81" i="15"/>
  <c r="F78" i="13"/>
  <c r="M76" i="13"/>
  <c r="E76" i="37" s="1"/>
  <c r="G76" i="13"/>
  <c r="H73" i="15"/>
  <c r="H60" i="15"/>
  <c r="H49" i="15"/>
  <c r="H33" i="15"/>
  <c r="H28" i="15"/>
  <c r="H23" i="15"/>
  <c r="H15" i="15"/>
  <c r="E14" i="27"/>
  <c r="G14" i="39" s="1"/>
  <c r="X82" i="7"/>
  <c r="X91" i="7" s="1"/>
  <c r="P82" i="7"/>
  <c r="P91" i="7" s="1"/>
  <c r="H82" i="7"/>
  <c r="H91" i="7" s="1"/>
  <c r="I70" i="42"/>
  <c r="G72" i="42"/>
  <c r="D54" i="30"/>
  <c r="F56" i="30"/>
  <c r="E32" i="30"/>
  <c r="G36" i="30"/>
  <c r="AD82" i="30"/>
  <c r="AB652" i="44" s="1"/>
  <c r="V82" i="30"/>
  <c r="T652" i="44" s="1"/>
  <c r="N82" i="30"/>
  <c r="L652" i="44" s="1"/>
  <c r="E12" i="30"/>
  <c r="G12" i="42" s="1"/>
  <c r="G16" i="30"/>
  <c r="L60" i="18"/>
  <c r="D60" i="42" s="1"/>
  <c r="D61" i="42" s="1"/>
  <c r="F60" i="18"/>
  <c r="F61" i="18" s="1"/>
  <c r="L29" i="18"/>
  <c r="D27" i="42"/>
  <c r="E54" i="6"/>
  <c r="E56" i="6" s="1"/>
  <c r="E24" i="6"/>
  <c r="I39" i="43"/>
  <c r="AB82" i="31"/>
  <c r="E23" i="31"/>
  <c r="G23" i="43" s="1"/>
  <c r="I23" i="43" s="1"/>
  <c r="AB653" i="44"/>
  <c r="AD91" i="31"/>
  <c r="P82" i="31"/>
  <c r="F653" i="44"/>
  <c r="H91" i="31"/>
  <c r="S16" i="31"/>
  <c r="E11" i="31"/>
  <c r="D70" i="35"/>
  <c r="D72" i="35" s="1"/>
  <c r="L72" i="11"/>
  <c r="AB55" i="24"/>
  <c r="AB56" i="21"/>
  <c r="L55" i="24"/>
  <c r="D55" i="21"/>
  <c r="F55" i="33" s="1"/>
  <c r="H55" i="33" s="1"/>
  <c r="M24" i="25"/>
  <c r="M82" i="25" s="1"/>
  <c r="I22" i="15"/>
  <c r="I14" i="15"/>
  <c r="E72" i="7"/>
  <c r="E42" i="7"/>
  <c r="E43" i="7" s="1"/>
  <c r="D42" i="42"/>
  <c r="D43" i="42" s="1"/>
  <c r="F72" i="30"/>
  <c r="D71" i="30"/>
  <c r="F71" i="42" s="1"/>
  <c r="G59" i="42"/>
  <c r="G54" i="42"/>
  <c r="E56" i="30"/>
  <c r="I39" i="42"/>
  <c r="I34" i="42"/>
  <c r="G29" i="30"/>
  <c r="E28" i="30"/>
  <c r="G28" i="42" s="1"/>
  <c r="H15" i="42"/>
  <c r="G11" i="42"/>
  <c r="E16" i="30"/>
  <c r="H43" i="18"/>
  <c r="E82" i="18"/>
  <c r="L20" i="18"/>
  <c r="H24" i="18"/>
  <c r="G55" i="24"/>
  <c r="G55" i="21"/>
  <c r="E55" i="21" s="1"/>
  <c r="G55" i="33" s="1"/>
  <c r="E55" i="6"/>
  <c r="E33" i="31"/>
  <c r="G33" i="43" s="1"/>
  <c r="U36" i="31"/>
  <c r="D32" i="31"/>
  <c r="K82" i="31"/>
  <c r="L82" i="31"/>
  <c r="W16" i="31"/>
  <c r="W82" i="31" s="1"/>
  <c r="E12" i="31"/>
  <c r="G12" i="43" s="1"/>
  <c r="I12" i="43" s="1"/>
  <c r="M41" i="19"/>
  <c r="E41" i="43" s="1"/>
  <c r="G41" i="19"/>
  <c r="E19" i="43"/>
  <c r="H64" i="35"/>
  <c r="G65" i="11"/>
  <c r="I66" i="11"/>
  <c r="D61" i="35"/>
  <c r="W24" i="21"/>
  <c r="W22" i="24"/>
  <c r="O22" i="24"/>
  <c r="O24" i="21"/>
  <c r="E22" i="21"/>
  <c r="G22" i="33" s="1"/>
  <c r="I22" i="33" s="1"/>
  <c r="AB20" i="24"/>
  <c r="AB24" i="21"/>
  <c r="D20" i="21"/>
  <c r="F20" i="33" s="1"/>
  <c r="H20" i="33" s="1"/>
  <c r="I20" i="24"/>
  <c r="E20" i="21"/>
  <c r="G20" i="33" s="1"/>
  <c r="I24" i="21"/>
  <c r="H22" i="42"/>
  <c r="G75" i="5"/>
  <c r="H65" i="42"/>
  <c r="H59" i="42"/>
  <c r="I45" i="42"/>
  <c r="H39" i="42"/>
  <c r="AB82" i="30"/>
  <c r="Z652" i="44" s="1"/>
  <c r="T82" i="30"/>
  <c r="R652" i="44" s="1"/>
  <c r="L82" i="30"/>
  <c r="J652" i="44" s="1"/>
  <c r="G27" i="42"/>
  <c r="I22" i="42"/>
  <c r="F11" i="42"/>
  <c r="D16" i="30"/>
  <c r="L72" i="18"/>
  <c r="D70" i="42"/>
  <c r="H70" i="42" s="1"/>
  <c r="L66" i="18"/>
  <c r="D64" i="42"/>
  <c r="L61" i="18"/>
  <c r="G36" i="18"/>
  <c r="L16" i="18"/>
  <c r="D24" i="6"/>
  <c r="D82" i="6" s="1"/>
  <c r="I47" i="43"/>
  <c r="D74" i="31"/>
  <c r="F74" i="43" s="1"/>
  <c r="H74" i="43" s="1"/>
  <c r="D65" i="31"/>
  <c r="F65" i="43" s="1"/>
  <c r="R66" i="31"/>
  <c r="D64" i="31"/>
  <c r="F61" i="31"/>
  <c r="D60" i="31"/>
  <c r="F60" i="43" s="1"/>
  <c r="H60" i="43" s="1"/>
  <c r="E61" i="31"/>
  <c r="G59" i="43"/>
  <c r="E41" i="31"/>
  <c r="G41" i="43" s="1"/>
  <c r="E34" i="31"/>
  <c r="G34" i="43" s="1"/>
  <c r="V36" i="31"/>
  <c r="Q82" i="31"/>
  <c r="I82" i="31"/>
  <c r="Y24" i="31"/>
  <c r="E21" i="31"/>
  <c r="G21" i="43" s="1"/>
  <c r="G24" i="43" s="1"/>
  <c r="Z82" i="31"/>
  <c r="E14" i="31"/>
  <c r="G14" i="43" s="1"/>
  <c r="I14" i="43" s="1"/>
  <c r="L81" i="19"/>
  <c r="D81" i="43" s="1"/>
  <c r="L59" i="19"/>
  <c r="H61" i="19"/>
  <c r="F59" i="19"/>
  <c r="F61" i="19" s="1"/>
  <c r="D73" i="23"/>
  <c r="F73" i="35" s="1"/>
  <c r="H73" i="35" s="1"/>
  <c r="K70" i="24"/>
  <c r="K72" i="23"/>
  <c r="D65" i="23"/>
  <c r="H66" i="23"/>
  <c r="D41" i="23"/>
  <c r="H42" i="23"/>
  <c r="H43" i="23" s="1"/>
  <c r="F32" i="35"/>
  <c r="AE28" i="24"/>
  <c r="AE29" i="23"/>
  <c r="AE82" i="23" s="1"/>
  <c r="AC644" i="44" s="1"/>
  <c r="E28" i="23"/>
  <c r="G28" i="35" s="1"/>
  <c r="G29" i="23"/>
  <c r="G70" i="11"/>
  <c r="G72" i="11" s="1"/>
  <c r="I72" i="11"/>
  <c r="M12" i="11"/>
  <c r="E12" i="35" s="1"/>
  <c r="H81" i="33"/>
  <c r="K23" i="24"/>
  <c r="E23" i="21"/>
  <c r="G23" i="33" s="1"/>
  <c r="H21" i="24"/>
  <c r="D21" i="21"/>
  <c r="F21" i="33" s="1"/>
  <c r="U72" i="24"/>
  <c r="H81" i="42"/>
  <c r="F81" i="5"/>
  <c r="H81" i="5" s="1"/>
  <c r="F24" i="42"/>
  <c r="E72" i="30"/>
  <c r="E84" i="30" s="1"/>
  <c r="E66" i="30"/>
  <c r="G64" i="42"/>
  <c r="AA82" i="30"/>
  <c r="Y652" i="44" s="1"/>
  <c r="S82" i="30"/>
  <c r="Q652" i="44" s="1"/>
  <c r="K82" i="30"/>
  <c r="I652" i="44" s="1"/>
  <c r="D24" i="30"/>
  <c r="M81" i="18"/>
  <c r="E81" i="42" s="1"/>
  <c r="G81" i="18"/>
  <c r="G72" i="18"/>
  <c r="G66" i="18"/>
  <c r="G43" i="18"/>
  <c r="D23" i="5"/>
  <c r="Y82" i="6"/>
  <c r="Q82" i="6"/>
  <c r="S82" i="6"/>
  <c r="K82" i="6"/>
  <c r="G15" i="29"/>
  <c r="E15" i="29" s="1"/>
  <c r="G15" i="41" s="1"/>
  <c r="I15" i="41" s="1"/>
  <c r="E15" i="6"/>
  <c r="E16" i="6" s="1"/>
  <c r="H76" i="43"/>
  <c r="E71" i="31"/>
  <c r="G71" i="43" s="1"/>
  <c r="I71" i="43" s="1"/>
  <c r="S72" i="31"/>
  <c r="E64" i="31"/>
  <c r="D51" i="31"/>
  <c r="F51" i="43" s="1"/>
  <c r="D41" i="31"/>
  <c r="F41" i="43" s="1"/>
  <c r="H41" i="43" s="1"/>
  <c r="R42" i="31"/>
  <c r="R43" i="31" s="1"/>
  <c r="D40" i="31"/>
  <c r="D34" i="31"/>
  <c r="F34" i="43" s="1"/>
  <c r="H34" i="43" s="1"/>
  <c r="V29" i="31"/>
  <c r="V82" i="31" s="1"/>
  <c r="D21" i="31"/>
  <c r="F21" i="43" s="1"/>
  <c r="H21" i="43" s="1"/>
  <c r="U82" i="31"/>
  <c r="D14" i="31"/>
  <c r="F14" i="43" s="1"/>
  <c r="H14" i="43" s="1"/>
  <c r="G16" i="31"/>
  <c r="D86" i="43"/>
  <c r="L89" i="19"/>
  <c r="M81" i="19"/>
  <c r="E81" i="43" s="1"/>
  <c r="I81" i="43" s="1"/>
  <c r="G81" i="19"/>
  <c r="Z70" i="24"/>
  <c r="Z72" i="23"/>
  <c r="R70" i="24"/>
  <c r="R72" i="24" s="1"/>
  <c r="R72" i="23"/>
  <c r="J70" i="24"/>
  <c r="J72" i="23"/>
  <c r="D45" i="23"/>
  <c r="F45" i="35" s="1"/>
  <c r="H45" i="35" s="1"/>
  <c r="G32" i="35"/>
  <c r="AB16" i="23"/>
  <c r="AB82" i="23" s="1"/>
  <c r="Z644" i="44" s="1"/>
  <c r="H12" i="35"/>
  <c r="M73" i="11"/>
  <c r="E73" i="35" s="1"/>
  <c r="G73" i="11"/>
  <c r="M23" i="11"/>
  <c r="E23" i="35" s="1"/>
  <c r="G23" i="11"/>
  <c r="G24" i="11" s="1"/>
  <c r="G82" i="11" s="1"/>
  <c r="AE54" i="24"/>
  <c r="AE56" i="21"/>
  <c r="W54" i="24"/>
  <c r="W56" i="24" s="1"/>
  <c r="W56" i="21"/>
  <c r="O54" i="24"/>
  <c r="O56" i="24" s="1"/>
  <c r="O56" i="21"/>
  <c r="D47" i="21"/>
  <c r="F47" i="33" s="1"/>
  <c r="H47" i="33" s="1"/>
  <c r="I27" i="15"/>
  <c r="I20" i="15"/>
  <c r="I12" i="15"/>
  <c r="I13" i="42"/>
  <c r="D66" i="30"/>
  <c r="F64" i="42"/>
  <c r="H51" i="42"/>
  <c r="H33" i="42"/>
  <c r="AE82" i="30"/>
  <c r="AC652" i="44" s="1"/>
  <c r="W82" i="30"/>
  <c r="U652" i="44" s="1"/>
  <c r="O82" i="30"/>
  <c r="M652" i="44" s="1"/>
  <c r="M77" i="18"/>
  <c r="E77" i="42" s="1"/>
  <c r="G77" i="18"/>
  <c r="F70" i="18"/>
  <c r="F72" i="18" s="1"/>
  <c r="F64" i="18"/>
  <c r="F66" i="18" s="1"/>
  <c r="G56" i="18"/>
  <c r="M21" i="18"/>
  <c r="E21" i="42" s="1"/>
  <c r="I24" i="18"/>
  <c r="G21" i="18"/>
  <c r="G24" i="18" s="1"/>
  <c r="F11" i="18"/>
  <c r="G89" i="31"/>
  <c r="E77" i="31"/>
  <c r="G77" i="43" s="1"/>
  <c r="E76" i="31"/>
  <c r="G76" i="43" s="1"/>
  <c r="I76" i="43" s="1"/>
  <c r="D71" i="31"/>
  <c r="F71" i="43" s="1"/>
  <c r="T72" i="31"/>
  <c r="E40" i="31"/>
  <c r="T36" i="31"/>
  <c r="AC82" i="31"/>
  <c r="F24" i="31"/>
  <c r="D19" i="31"/>
  <c r="R82" i="31"/>
  <c r="J82" i="31"/>
  <c r="F16" i="31"/>
  <c r="F82" i="31" s="1"/>
  <c r="F91" i="31" s="1"/>
  <c r="G11" i="19"/>
  <c r="G16" i="19" s="1"/>
  <c r="I16" i="19"/>
  <c r="M11" i="19"/>
  <c r="D75" i="23"/>
  <c r="F75" i="35" s="1"/>
  <c r="H75" i="35" s="1"/>
  <c r="E73" i="23"/>
  <c r="G73" i="35" s="1"/>
  <c r="I73" i="35" s="1"/>
  <c r="H54" i="35"/>
  <c r="S82" i="23"/>
  <c r="Q644" i="44" s="1"/>
  <c r="U82" i="23"/>
  <c r="S644" i="44" s="1"/>
  <c r="AA12" i="24"/>
  <c r="AA16" i="23"/>
  <c r="K16" i="23"/>
  <c r="E12" i="23"/>
  <c r="G12" i="35" s="1"/>
  <c r="L24" i="11"/>
  <c r="D19" i="35"/>
  <c r="D24" i="35" s="1"/>
  <c r="G74" i="21"/>
  <c r="E74" i="21" s="1"/>
  <c r="G74" i="33" s="1"/>
  <c r="I74" i="33" s="1"/>
  <c r="G74" i="24"/>
  <c r="M79" i="18"/>
  <c r="E79" i="42" s="1"/>
  <c r="E79" i="5" s="1"/>
  <c r="M75" i="18"/>
  <c r="E75" i="42" s="1"/>
  <c r="M59" i="18"/>
  <c r="M55" i="18"/>
  <c r="M47" i="18"/>
  <c r="E47" i="42" s="1"/>
  <c r="E47" i="5" s="1"/>
  <c r="M41" i="18"/>
  <c r="E41" i="42" s="1"/>
  <c r="I41" i="42" s="1"/>
  <c r="M35" i="18"/>
  <c r="E35" i="42" s="1"/>
  <c r="I35" i="42" s="1"/>
  <c r="M27" i="18"/>
  <c r="M23" i="18"/>
  <c r="E23" i="42" s="1"/>
  <c r="I23" i="42" s="1"/>
  <c r="M19" i="18"/>
  <c r="M14" i="18"/>
  <c r="E14" i="42" s="1"/>
  <c r="G15" i="21"/>
  <c r="E15" i="21" s="1"/>
  <c r="G15" i="33" s="1"/>
  <c r="I15" i="33" s="1"/>
  <c r="G15" i="24"/>
  <c r="E15" i="24" s="1"/>
  <c r="G15" i="36" s="1"/>
  <c r="D79" i="31"/>
  <c r="F79" i="43" s="1"/>
  <c r="H79" i="43" s="1"/>
  <c r="L66" i="19"/>
  <c r="I61" i="19"/>
  <c r="G61" i="19"/>
  <c r="M45" i="19"/>
  <c r="E45" i="43" s="1"/>
  <c r="E45" i="5" s="1"/>
  <c r="G19" i="19"/>
  <c r="G24" i="19" s="1"/>
  <c r="I24" i="19"/>
  <c r="D74" i="23"/>
  <c r="F74" i="35" s="1"/>
  <c r="H74" i="35" s="1"/>
  <c r="E71" i="23"/>
  <c r="G71" i="35" s="1"/>
  <c r="I71" i="35" s="1"/>
  <c r="E65" i="23"/>
  <c r="G65" i="35" s="1"/>
  <c r="I65" i="35" s="1"/>
  <c r="G66" i="23"/>
  <c r="E55" i="23"/>
  <c r="G55" i="35" s="1"/>
  <c r="I55" i="35" s="1"/>
  <c r="G56" i="23"/>
  <c r="AC36" i="23"/>
  <c r="M36" i="23"/>
  <c r="O24" i="23"/>
  <c r="O82" i="23" s="1"/>
  <c r="M644" i="44" s="1"/>
  <c r="E13" i="23"/>
  <c r="G13" i="35" s="1"/>
  <c r="F55" i="11"/>
  <c r="L55" i="11"/>
  <c r="D55" i="35" s="1"/>
  <c r="D56" i="35" s="1"/>
  <c r="F47" i="11"/>
  <c r="L47" i="11"/>
  <c r="D47" i="35" s="1"/>
  <c r="D47" i="5" s="1"/>
  <c r="F39" i="11"/>
  <c r="F43" i="11" s="1"/>
  <c r="L39" i="11"/>
  <c r="D39" i="35" s="1"/>
  <c r="D43" i="35" s="1"/>
  <c r="H43" i="11"/>
  <c r="F86" i="33"/>
  <c r="D89" i="21"/>
  <c r="D78" i="21"/>
  <c r="F78" i="33" s="1"/>
  <c r="D73" i="21"/>
  <c r="F73" i="33" s="1"/>
  <c r="H73" i="33" s="1"/>
  <c r="AA55" i="24"/>
  <c r="AA56" i="21"/>
  <c r="Y29" i="21"/>
  <c r="Y82" i="21" s="1"/>
  <c r="Y28" i="24"/>
  <c r="Q29" i="21"/>
  <c r="Q28" i="24"/>
  <c r="I29" i="21"/>
  <c r="I82" i="21" s="1"/>
  <c r="I28" i="24"/>
  <c r="E28" i="24" s="1"/>
  <c r="G28" i="36" s="1"/>
  <c r="G89" i="24"/>
  <c r="E86" i="24"/>
  <c r="AD42" i="24"/>
  <c r="AD43" i="24" s="1"/>
  <c r="E11" i="29"/>
  <c r="D81" i="31"/>
  <c r="F81" i="43" s="1"/>
  <c r="H81" i="43" s="1"/>
  <c r="L73" i="19"/>
  <c r="D73" i="43" s="1"/>
  <c r="F72" i="19"/>
  <c r="G64" i="19"/>
  <c r="G66" i="19" s="1"/>
  <c r="I66" i="19"/>
  <c r="M40" i="19"/>
  <c r="G40" i="19"/>
  <c r="I42" i="19"/>
  <c r="I43" i="19" s="1"/>
  <c r="F32" i="19"/>
  <c r="F36" i="19" s="1"/>
  <c r="L32" i="19"/>
  <c r="M22" i="19"/>
  <c r="E22" i="43" s="1"/>
  <c r="I22" i="43" s="1"/>
  <c r="D80" i="23"/>
  <c r="F80" i="35" s="1"/>
  <c r="H80" i="35" s="1"/>
  <c r="E77" i="23"/>
  <c r="G77" i="35" s="1"/>
  <c r="I77" i="35" s="1"/>
  <c r="AD72" i="23"/>
  <c r="AD71" i="24"/>
  <c r="V72" i="23"/>
  <c r="V71" i="24"/>
  <c r="N71" i="24"/>
  <c r="N72" i="23"/>
  <c r="F72" i="23"/>
  <c r="D71" i="23"/>
  <c r="F71" i="35" s="1"/>
  <c r="H71" i="35" s="1"/>
  <c r="O61" i="24"/>
  <c r="AE43" i="23"/>
  <c r="O43" i="23"/>
  <c r="R82" i="23"/>
  <c r="P644" i="44" s="1"/>
  <c r="D21" i="23"/>
  <c r="F21" i="35" s="1"/>
  <c r="H21" i="35" s="1"/>
  <c r="L79" i="12"/>
  <c r="D79" i="36" s="1"/>
  <c r="F79" i="12"/>
  <c r="G75" i="11"/>
  <c r="M75" i="11"/>
  <c r="E75" i="35" s="1"/>
  <c r="I75" i="35" s="1"/>
  <c r="I29" i="11"/>
  <c r="G27" i="11"/>
  <c r="G29" i="11" s="1"/>
  <c r="K64" i="24"/>
  <c r="K66" i="24" s="1"/>
  <c r="K66" i="21"/>
  <c r="AE60" i="24"/>
  <c r="AE61" i="21"/>
  <c r="W60" i="24"/>
  <c r="W61" i="21"/>
  <c r="O60" i="24"/>
  <c r="O61" i="21"/>
  <c r="E60" i="21"/>
  <c r="G60" i="33" s="1"/>
  <c r="I60" i="33" s="1"/>
  <c r="AC39" i="24"/>
  <c r="AC43" i="21"/>
  <c r="M39" i="24"/>
  <c r="M43" i="21"/>
  <c r="E39" i="21"/>
  <c r="G39" i="33" s="1"/>
  <c r="I39" i="33" s="1"/>
  <c r="G11" i="24"/>
  <c r="G11" i="21"/>
  <c r="S56" i="31"/>
  <c r="W29" i="31"/>
  <c r="L71" i="19"/>
  <c r="D71" i="43" s="1"/>
  <c r="D72" i="43" s="1"/>
  <c r="H72" i="19"/>
  <c r="L60" i="19"/>
  <c r="D60" i="43" s="1"/>
  <c r="M33" i="19"/>
  <c r="E33" i="43" s="1"/>
  <c r="G36" i="19"/>
  <c r="E81" i="23"/>
  <c r="G81" i="35" s="1"/>
  <c r="I81" i="35" s="1"/>
  <c r="E80" i="23"/>
  <c r="G80" i="35" s="1"/>
  <c r="I80" i="35" s="1"/>
  <c r="D77" i="23"/>
  <c r="F77" i="35" s="1"/>
  <c r="AA32" i="24"/>
  <c r="AA36" i="23"/>
  <c r="S36" i="23"/>
  <c r="AD82" i="23"/>
  <c r="AB644" i="44" s="1"/>
  <c r="F82" i="23"/>
  <c r="E21" i="23"/>
  <c r="G21" i="35" s="1"/>
  <c r="I21" i="35" s="1"/>
  <c r="G24" i="23"/>
  <c r="G82" i="23" s="1"/>
  <c r="M54" i="11"/>
  <c r="I56" i="11"/>
  <c r="G54" i="11"/>
  <c r="G56" i="11" s="1"/>
  <c r="I43" i="11"/>
  <c r="M42" i="11"/>
  <c r="M43" i="11" s="1"/>
  <c r="E40" i="35"/>
  <c r="E42" i="35" s="1"/>
  <c r="E43" i="35" s="1"/>
  <c r="H29" i="11"/>
  <c r="H82" i="11" s="1"/>
  <c r="F27" i="11"/>
  <c r="F29" i="11" s="1"/>
  <c r="L27" i="11"/>
  <c r="E80" i="21"/>
  <c r="G80" i="33" s="1"/>
  <c r="I80" i="33" s="1"/>
  <c r="E79" i="21"/>
  <c r="G79" i="33" s="1"/>
  <c r="I79" i="33" s="1"/>
  <c r="I79" i="24"/>
  <c r="H65" i="24"/>
  <c r="D65" i="21"/>
  <c r="Y59" i="24"/>
  <c r="Q59" i="24"/>
  <c r="I59" i="24"/>
  <c r="I61" i="24" s="1"/>
  <c r="X41" i="24"/>
  <c r="X42" i="21"/>
  <c r="X43" i="21" s="1"/>
  <c r="P41" i="24"/>
  <c r="P42" i="21"/>
  <c r="P43" i="21" s="1"/>
  <c r="H41" i="24"/>
  <c r="H42" i="21"/>
  <c r="H43" i="21" s="1"/>
  <c r="R40" i="24"/>
  <c r="R42" i="24" s="1"/>
  <c r="R43" i="24" s="1"/>
  <c r="R42" i="21"/>
  <c r="R43" i="21" s="1"/>
  <c r="J40" i="24"/>
  <c r="J42" i="24" s="1"/>
  <c r="J43" i="24" s="1"/>
  <c r="J42" i="21"/>
  <c r="J43" i="21" s="1"/>
  <c r="D40" i="21"/>
  <c r="E54" i="29"/>
  <c r="G19" i="21"/>
  <c r="G19" i="24"/>
  <c r="W61" i="31"/>
  <c r="G24" i="31"/>
  <c r="D11" i="31"/>
  <c r="H89" i="19"/>
  <c r="F86" i="19"/>
  <c r="F89" i="19" s="1"/>
  <c r="G78" i="19"/>
  <c r="M78" i="19"/>
  <c r="E78" i="43" s="1"/>
  <c r="E78" i="5" s="1"/>
  <c r="L13" i="19"/>
  <c r="H16" i="19"/>
  <c r="H82" i="19" s="1"/>
  <c r="H91" i="19" s="1"/>
  <c r="U61" i="24"/>
  <c r="D39" i="23"/>
  <c r="F39" i="35" s="1"/>
  <c r="K27" i="24"/>
  <c r="K29" i="23"/>
  <c r="E22" i="23"/>
  <c r="G22" i="35" s="1"/>
  <c r="I22" i="35" s="1"/>
  <c r="K24" i="23"/>
  <c r="F66" i="11"/>
  <c r="I81" i="24"/>
  <c r="E81" i="21"/>
  <c r="G81" i="33" s="1"/>
  <c r="I81" i="33" s="1"/>
  <c r="D80" i="21"/>
  <c r="F80" i="33" s="1"/>
  <c r="H80" i="33" s="1"/>
  <c r="H79" i="24"/>
  <c r="D79" i="21"/>
  <c r="F79" i="33" s="1"/>
  <c r="H79" i="33" s="1"/>
  <c r="E65" i="21"/>
  <c r="G65" i="33" s="1"/>
  <c r="G66" i="21"/>
  <c r="I61" i="18"/>
  <c r="I29" i="18"/>
  <c r="I74" i="32"/>
  <c r="E19" i="20"/>
  <c r="G24" i="20"/>
  <c r="S36" i="31"/>
  <c r="S24" i="31"/>
  <c r="G89" i="19"/>
  <c r="W39" i="24"/>
  <c r="W43" i="23"/>
  <c r="W82" i="23" s="1"/>
  <c r="U644" i="44" s="1"/>
  <c r="E39" i="23"/>
  <c r="G39" i="35" s="1"/>
  <c r="I39" i="35" s="1"/>
  <c r="G43" i="23"/>
  <c r="D23" i="23"/>
  <c r="F23" i="35" s="1"/>
  <c r="H23" i="35" s="1"/>
  <c r="AC16" i="23"/>
  <c r="M16" i="23"/>
  <c r="E11" i="23"/>
  <c r="G43" i="11"/>
  <c r="E32" i="35"/>
  <c r="E54" i="33"/>
  <c r="E56" i="33" s="1"/>
  <c r="M56" i="9"/>
  <c r="D23" i="31"/>
  <c r="F23" i="43" s="1"/>
  <c r="T16" i="31"/>
  <c r="T82" i="31" s="1"/>
  <c r="I89" i="19"/>
  <c r="L40" i="19"/>
  <c r="H42" i="19"/>
  <c r="H43" i="19" s="1"/>
  <c r="M23" i="19"/>
  <c r="E23" i="43" s="1"/>
  <c r="M15" i="19"/>
  <c r="E15" i="43" s="1"/>
  <c r="E74" i="23"/>
  <c r="G74" i="35" s="1"/>
  <c r="I74" i="35" s="1"/>
  <c r="D59" i="23"/>
  <c r="L56" i="23"/>
  <c r="E41" i="23"/>
  <c r="G41" i="35" s="1"/>
  <c r="I41" i="35" s="1"/>
  <c r="X36" i="23"/>
  <c r="P36" i="23"/>
  <c r="D33" i="23"/>
  <c r="F33" i="35" s="1"/>
  <c r="H33" i="35" s="1"/>
  <c r="H36" i="23"/>
  <c r="N82" i="23"/>
  <c r="L644" i="44" s="1"/>
  <c r="E23" i="23"/>
  <c r="G23" i="35" s="1"/>
  <c r="I23" i="35" s="1"/>
  <c r="D15" i="23"/>
  <c r="F15" i="35" s="1"/>
  <c r="H15" i="35" s="1"/>
  <c r="F65" i="11"/>
  <c r="L65" i="11"/>
  <c r="D65" i="35" s="1"/>
  <c r="D66" i="35" s="1"/>
  <c r="L56" i="11"/>
  <c r="L42" i="11"/>
  <c r="F34" i="11"/>
  <c r="F36" i="11" s="1"/>
  <c r="L34" i="11"/>
  <c r="M28" i="11"/>
  <c r="E28" i="35" s="1"/>
  <c r="F12" i="11"/>
  <c r="L12" i="11"/>
  <c r="D12" i="35" s="1"/>
  <c r="D16" i="35" s="1"/>
  <c r="X81" i="24"/>
  <c r="P81" i="24"/>
  <c r="J78" i="24"/>
  <c r="X76" i="24"/>
  <c r="P76" i="24"/>
  <c r="D76" i="24" s="1"/>
  <c r="F76" i="36" s="1"/>
  <c r="H76" i="24"/>
  <c r="AA75" i="24"/>
  <c r="S75" i="24"/>
  <c r="K75" i="24"/>
  <c r="E75" i="24" s="1"/>
  <c r="G75" i="36" s="1"/>
  <c r="AC73" i="24"/>
  <c r="U73" i="24"/>
  <c r="M73" i="24"/>
  <c r="E73" i="21"/>
  <c r="G73" i="33" s="1"/>
  <c r="I73" i="33" s="1"/>
  <c r="AC71" i="24"/>
  <c r="AC72" i="24" s="1"/>
  <c r="U71" i="24"/>
  <c r="M71" i="24"/>
  <c r="AC60" i="24"/>
  <c r="U60" i="24"/>
  <c r="M60" i="24"/>
  <c r="X59" i="24"/>
  <c r="P61" i="21"/>
  <c r="P59" i="24"/>
  <c r="H59" i="24"/>
  <c r="D59" i="21"/>
  <c r="H61" i="21"/>
  <c r="AA35" i="24"/>
  <c r="W33" i="24"/>
  <c r="Q19" i="24"/>
  <c r="Q24" i="24" s="1"/>
  <c r="M22" i="8"/>
  <c r="E22" i="32" s="1"/>
  <c r="E22" i="5" s="1"/>
  <c r="G22" i="8"/>
  <c r="G59" i="32"/>
  <c r="F19" i="32"/>
  <c r="F29" i="19"/>
  <c r="D76" i="23"/>
  <c r="F76" i="35" s="1"/>
  <c r="H76" i="35" s="1"/>
  <c r="AB72" i="23"/>
  <c r="AB71" i="24"/>
  <c r="D70" i="23"/>
  <c r="L66" i="23"/>
  <c r="E59" i="23"/>
  <c r="K56" i="23"/>
  <c r="D47" i="23"/>
  <c r="F47" i="35" s="1"/>
  <c r="P42" i="24"/>
  <c r="P43" i="24" s="1"/>
  <c r="E33" i="23"/>
  <c r="G33" i="35" s="1"/>
  <c r="I33" i="35" s="1"/>
  <c r="AA24" i="23"/>
  <c r="E15" i="23"/>
  <c r="G15" i="35" s="1"/>
  <c r="I15" i="35" s="1"/>
  <c r="F78" i="11"/>
  <c r="L78" i="11"/>
  <c r="D78" i="35" s="1"/>
  <c r="I61" i="11"/>
  <c r="M35" i="11"/>
  <c r="E35" i="35" s="1"/>
  <c r="F24" i="11"/>
  <c r="M13" i="11"/>
  <c r="E13" i="35" s="1"/>
  <c r="E66" i="33"/>
  <c r="R80" i="24"/>
  <c r="V79" i="24"/>
  <c r="AB77" i="24"/>
  <c r="T77" i="24"/>
  <c r="L77" i="24"/>
  <c r="D77" i="24" s="1"/>
  <c r="F77" i="36" s="1"/>
  <c r="H77" i="36" s="1"/>
  <c r="O76" i="24"/>
  <c r="T61" i="21"/>
  <c r="Y32" i="24"/>
  <c r="Y36" i="21"/>
  <c r="Q32" i="24"/>
  <c r="Q36" i="21"/>
  <c r="I32" i="24"/>
  <c r="I36" i="24" s="1"/>
  <c r="I36" i="21"/>
  <c r="X19" i="24"/>
  <c r="X24" i="21"/>
  <c r="P19" i="24"/>
  <c r="P24" i="21"/>
  <c r="D19" i="21"/>
  <c r="H19" i="24"/>
  <c r="AE14" i="24"/>
  <c r="I73" i="12"/>
  <c r="M73" i="9"/>
  <c r="E73" i="33" s="1"/>
  <c r="G73" i="9"/>
  <c r="M28" i="8"/>
  <c r="E28" i="32" s="1"/>
  <c r="I29" i="8"/>
  <c r="G28" i="8"/>
  <c r="G29" i="8" s="1"/>
  <c r="E76" i="23"/>
  <c r="G76" i="35" s="1"/>
  <c r="I76" i="35" s="1"/>
  <c r="W72" i="24"/>
  <c r="E70" i="23"/>
  <c r="E54" i="23"/>
  <c r="E47" i="23"/>
  <c r="G47" i="35" s="1"/>
  <c r="I47" i="35" s="1"/>
  <c r="O36" i="23"/>
  <c r="D35" i="23"/>
  <c r="F35" i="35" s="1"/>
  <c r="H35" i="35" s="1"/>
  <c r="D28" i="23"/>
  <c r="F28" i="35" s="1"/>
  <c r="H28" i="35" s="1"/>
  <c r="D27" i="23"/>
  <c r="H27" i="24"/>
  <c r="W24" i="23"/>
  <c r="L24" i="23"/>
  <c r="L82" i="23" s="1"/>
  <c r="J644" i="44" s="1"/>
  <c r="E20" i="23"/>
  <c r="G20" i="35" s="1"/>
  <c r="I20" i="35" s="1"/>
  <c r="Y24" i="23"/>
  <c r="Q24" i="23"/>
  <c r="I24" i="23"/>
  <c r="M64" i="11"/>
  <c r="I64" i="12"/>
  <c r="M59" i="11"/>
  <c r="F56" i="11"/>
  <c r="I49" i="12"/>
  <c r="G49" i="11"/>
  <c r="I33" i="12"/>
  <c r="M33" i="11"/>
  <c r="E33" i="35" s="1"/>
  <c r="I36" i="11"/>
  <c r="I24" i="11"/>
  <c r="M11" i="11"/>
  <c r="I11" i="12"/>
  <c r="I16" i="11"/>
  <c r="E36" i="33"/>
  <c r="V81" i="24"/>
  <c r="N81" i="24"/>
  <c r="D81" i="24" s="1"/>
  <c r="F81" i="36" s="1"/>
  <c r="X78" i="24"/>
  <c r="D78" i="24" s="1"/>
  <c r="F78" i="36" s="1"/>
  <c r="P78" i="24"/>
  <c r="H78" i="24"/>
  <c r="K77" i="24"/>
  <c r="AA74" i="24"/>
  <c r="S74" i="24"/>
  <c r="J74" i="24"/>
  <c r="K73" i="24"/>
  <c r="E73" i="24" s="1"/>
  <c r="G73" i="36" s="1"/>
  <c r="N72" i="24"/>
  <c r="AE55" i="24"/>
  <c r="W55" i="24"/>
  <c r="O55" i="24"/>
  <c r="AA45" i="24"/>
  <c r="S45" i="24"/>
  <c r="K45" i="24"/>
  <c r="AC33" i="24"/>
  <c r="AC36" i="21"/>
  <c r="U36" i="21"/>
  <c r="U33" i="24"/>
  <c r="M33" i="24"/>
  <c r="M36" i="21"/>
  <c r="E33" i="21"/>
  <c r="G33" i="33" s="1"/>
  <c r="I33" i="33" s="1"/>
  <c r="H24" i="21"/>
  <c r="I86" i="12"/>
  <c r="I89" i="12" s="1"/>
  <c r="M86" i="9"/>
  <c r="I89" i="9"/>
  <c r="I12" i="12"/>
  <c r="I16" i="9"/>
  <c r="G12" i="9"/>
  <c r="G16" i="9" s="1"/>
  <c r="D78" i="23"/>
  <c r="F78" i="35" s="1"/>
  <c r="AC61" i="24"/>
  <c r="D51" i="23"/>
  <c r="F51" i="35" s="1"/>
  <c r="H51" i="35" s="1"/>
  <c r="E35" i="23"/>
  <c r="G35" i="35" s="1"/>
  <c r="E27" i="23"/>
  <c r="V82" i="23"/>
  <c r="T644" i="44" s="1"/>
  <c r="X24" i="23"/>
  <c r="P24" i="23"/>
  <c r="D19" i="23"/>
  <c r="H24" i="23"/>
  <c r="Y16" i="23"/>
  <c r="Q16" i="23"/>
  <c r="I16" i="23"/>
  <c r="M77" i="11"/>
  <c r="E77" i="35" s="1"/>
  <c r="I77" i="12"/>
  <c r="F74" i="11"/>
  <c r="L74" i="11"/>
  <c r="D74" i="35" s="1"/>
  <c r="L66" i="11"/>
  <c r="L61" i="11"/>
  <c r="L16" i="11"/>
  <c r="X80" i="24"/>
  <c r="P80" i="24"/>
  <c r="H80" i="24"/>
  <c r="AB79" i="24"/>
  <c r="T79" i="24"/>
  <c r="L79" i="24"/>
  <c r="E76" i="21"/>
  <c r="G76" i="33" s="1"/>
  <c r="AA51" i="24"/>
  <c r="S51" i="24"/>
  <c r="K51" i="24"/>
  <c r="X47" i="24"/>
  <c r="P47" i="24"/>
  <c r="H47" i="24"/>
  <c r="J45" i="24"/>
  <c r="D45" i="21"/>
  <c r="F45" i="33" s="1"/>
  <c r="H45" i="33" s="1"/>
  <c r="Z34" i="24"/>
  <c r="Z36" i="21"/>
  <c r="R34" i="24"/>
  <c r="R36" i="21"/>
  <c r="J34" i="24"/>
  <c r="D34" i="21"/>
  <c r="F34" i="33" s="1"/>
  <c r="AC14" i="24"/>
  <c r="U14" i="24"/>
  <c r="M14" i="24"/>
  <c r="E14" i="21"/>
  <c r="G14" i="33" s="1"/>
  <c r="I14" i="33" s="1"/>
  <c r="E88" i="24"/>
  <c r="G88" i="36" s="1"/>
  <c r="I88" i="36" s="1"/>
  <c r="E78" i="23"/>
  <c r="G78" i="35" s="1"/>
  <c r="I78" i="35" s="1"/>
  <c r="J65" i="24"/>
  <c r="J66" i="23"/>
  <c r="Y55" i="24"/>
  <c r="Y56" i="23"/>
  <c r="K56" i="24"/>
  <c r="E51" i="23"/>
  <c r="G51" i="35" s="1"/>
  <c r="I51" i="35" s="1"/>
  <c r="W24" i="24"/>
  <c r="E19" i="23"/>
  <c r="X16" i="23"/>
  <c r="P16" i="23"/>
  <c r="D11" i="23"/>
  <c r="H16" i="23"/>
  <c r="I79" i="12"/>
  <c r="G79" i="11"/>
  <c r="G66" i="11"/>
  <c r="F20" i="11"/>
  <c r="L20" i="11"/>
  <c r="D20" i="35" s="1"/>
  <c r="H20" i="35" s="1"/>
  <c r="K82" i="11"/>
  <c r="F29" i="33"/>
  <c r="F89" i="21"/>
  <c r="F86" i="24"/>
  <c r="T81" i="24"/>
  <c r="L81" i="24"/>
  <c r="O80" i="24"/>
  <c r="I71" i="24"/>
  <c r="I72" i="21"/>
  <c r="Y61" i="21"/>
  <c r="Y60" i="24"/>
  <c r="Q61" i="21"/>
  <c r="Q60" i="24"/>
  <c r="I61" i="21"/>
  <c r="I60" i="24"/>
  <c r="AB59" i="24"/>
  <c r="AB61" i="21"/>
  <c r="T61" i="24"/>
  <c r="L59" i="24"/>
  <c r="L61" i="21"/>
  <c r="X54" i="24"/>
  <c r="X56" i="21"/>
  <c r="P54" i="24"/>
  <c r="P56" i="21"/>
  <c r="H54" i="24"/>
  <c r="D54" i="21"/>
  <c r="H56" i="21"/>
  <c r="AB49" i="24"/>
  <c r="T49" i="24"/>
  <c r="L49" i="24"/>
  <c r="AE47" i="24"/>
  <c r="W47" i="24"/>
  <c r="O47" i="24"/>
  <c r="E47" i="21"/>
  <c r="G47" i="33" s="1"/>
  <c r="I47" i="33" s="1"/>
  <c r="AE35" i="24"/>
  <c r="W35" i="24"/>
  <c r="W36" i="21"/>
  <c r="W82" i="21" s="1"/>
  <c r="O35" i="24"/>
  <c r="G36" i="21"/>
  <c r="E35" i="21"/>
  <c r="G35" i="33" s="1"/>
  <c r="I35" i="33" s="1"/>
  <c r="AA15" i="24"/>
  <c r="AA16" i="24" s="1"/>
  <c r="S15" i="24"/>
  <c r="K15" i="24"/>
  <c r="AB14" i="24"/>
  <c r="T14" i="24"/>
  <c r="L14" i="24"/>
  <c r="D14" i="21"/>
  <c r="F14" i="33" s="1"/>
  <c r="H14" i="33" s="1"/>
  <c r="M88" i="12"/>
  <c r="E88" i="36" s="1"/>
  <c r="E88" i="33"/>
  <c r="E88" i="5" s="1"/>
  <c r="V72" i="24"/>
  <c r="D39" i="24"/>
  <c r="F39" i="36" s="1"/>
  <c r="E19" i="35"/>
  <c r="F16" i="11"/>
  <c r="E78" i="21"/>
  <c r="G78" i="33" s="1"/>
  <c r="I78" i="33" s="1"/>
  <c r="I77" i="24"/>
  <c r="E77" i="21"/>
  <c r="G77" i="33" s="1"/>
  <c r="I77" i="33" s="1"/>
  <c r="AE75" i="24"/>
  <c r="W75" i="24"/>
  <c r="O75" i="24"/>
  <c r="E75" i="21"/>
  <c r="G75" i="33" s="1"/>
  <c r="I75" i="33" s="1"/>
  <c r="H74" i="24"/>
  <c r="U72" i="21"/>
  <c r="M70" i="24"/>
  <c r="M72" i="24" s="1"/>
  <c r="E70" i="21"/>
  <c r="AB60" i="24"/>
  <c r="AD41" i="24"/>
  <c r="AD42" i="21"/>
  <c r="AD43" i="21" s="1"/>
  <c r="V42" i="21"/>
  <c r="V43" i="21" s="1"/>
  <c r="V41" i="24"/>
  <c r="V42" i="24" s="1"/>
  <c r="V43" i="24" s="1"/>
  <c r="N42" i="21"/>
  <c r="N43" i="21" s="1"/>
  <c r="N41" i="24"/>
  <c r="D41" i="24" s="1"/>
  <c r="F41" i="36" s="1"/>
  <c r="F42" i="21"/>
  <c r="F43" i="21" s="1"/>
  <c r="F82" i="21" s="1"/>
  <c r="F91" i="21" s="1"/>
  <c r="D41" i="21"/>
  <c r="F41" i="33" s="1"/>
  <c r="L28" i="24"/>
  <c r="V27" i="24"/>
  <c r="V29" i="21"/>
  <c r="N27" i="24"/>
  <c r="N29" i="21"/>
  <c r="AE20" i="24"/>
  <c r="AE24" i="21"/>
  <c r="T24" i="21"/>
  <c r="L20" i="24"/>
  <c r="L24" i="21"/>
  <c r="L82" i="21" s="1"/>
  <c r="Y11" i="24"/>
  <c r="Q11" i="24"/>
  <c r="Q16" i="24" s="1"/>
  <c r="Q16" i="21"/>
  <c r="Q82" i="21" s="1"/>
  <c r="I11" i="24"/>
  <c r="D88" i="33"/>
  <c r="L88" i="12"/>
  <c r="D88" i="36" s="1"/>
  <c r="H88" i="36" s="1"/>
  <c r="H12" i="12"/>
  <c r="L12" i="9"/>
  <c r="D12" i="33" s="1"/>
  <c r="D12" i="5" s="1"/>
  <c r="H16" i="9"/>
  <c r="F12" i="9"/>
  <c r="F16" i="9" s="1"/>
  <c r="D64" i="29"/>
  <c r="H66" i="29"/>
  <c r="AB54" i="24"/>
  <c r="AB56" i="24" s="1"/>
  <c r="T56" i="21"/>
  <c r="AE40" i="24"/>
  <c r="AE42" i="24" s="1"/>
  <c r="AE42" i="21"/>
  <c r="AE43" i="21" s="1"/>
  <c r="W40" i="24"/>
  <c r="W42" i="24" s="1"/>
  <c r="W43" i="24" s="1"/>
  <c r="W42" i="21"/>
  <c r="W43" i="21" s="1"/>
  <c r="O40" i="24"/>
  <c r="E40" i="21"/>
  <c r="G42" i="21"/>
  <c r="G43" i="21" s="1"/>
  <c r="AA28" i="24"/>
  <c r="S28" i="24"/>
  <c r="S29" i="24" s="1"/>
  <c r="D29" i="21"/>
  <c r="W14" i="24"/>
  <c r="O14" i="24"/>
  <c r="AA13" i="24"/>
  <c r="S13" i="24"/>
  <c r="K13" i="24"/>
  <c r="AC16" i="21"/>
  <c r="AC12" i="24"/>
  <c r="U16" i="21"/>
  <c r="U82" i="21" s="1"/>
  <c r="M12" i="24"/>
  <c r="M16" i="21"/>
  <c r="E12" i="21"/>
  <c r="G12" i="33" s="1"/>
  <c r="I12" i="33" s="1"/>
  <c r="I51" i="12"/>
  <c r="M51" i="9"/>
  <c r="E51" i="33" s="1"/>
  <c r="G51" i="9"/>
  <c r="I23" i="12"/>
  <c r="M23" i="9"/>
  <c r="E23" i="33" s="1"/>
  <c r="G23" i="9"/>
  <c r="G61" i="24"/>
  <c r="AE74" i="24"/>
  <c r="W74" i="24"/>
  <c r="O74" i="24"/>
  <c r="AE73" i="24"/>
  <c r="W73" i="24"/>
  <c r="O73" i="24"/>
  <c r="AA70" i="24"/>
  <c r="S70" i="24"/>
  <c r="S72" i="24" s="1"/>
  <c r="S54" i="24"/>
  <c r="S56" i="24" s="1"/>
  <c r="AE49" i="24"/>
  <c r="W49" i="24"/>
  <c r="O49" i="24"/>
  <c r="E49" i="24" s="1"/>
  <c r="G49" i="36" s="1"/>
  <c r="E49" i="21"/>
  <c r="G49" i="33" s="1"/>
  <c r="I49" i="33" s="1"/>
  <c r="AB45" i="24"/>
  <c r="AA29" i="21"/>
  <c r="AB27" i="24"/>
  <c r="AB29" i="24" s="1"/>
  <c r="AB29" i="21"/>
  <c r="L27" i="24"/>
  <c r="L29" i="24" s="1"/>
  <c r="L29" i="21"/>
  <c r="AC19" i="24"/>
  <c r="AC24" i="21"/>
  <c r="U24" i="21"/>
  <c r="U19" i="24"/>
  <c r="U24" i="24" s="1"/>
  <c r="M19" i="24"/>
  <c r="M24" i="21"/>
  <c r="AE16" i="21"/>
  <c r="AE82" i="21" s="1"/>
  <c r="AE11" i="24"/>
  <c r="O11" i="24"/>
  <c r="F78" i="9"/>
  <c r="H78" i="12"/>
  <c r="L78" i="9"/>
  <c r="D78" i="33" s="1"/>
  <c r="I27" i="12"/>
  <c r="I29" i="9"/>
  <c r="G27" i="9"/>
  <c r="J66" i="24"/>
  <c r="Q13" i="24"/>
  <c r="E13" i="21"/>
  <c r="G13" i="33" s="1"/>
  <c r="I13" i="33" s="1"/>
  <c r="I13" i="24"/>
  <c r="E13" i="24" s="1"/>
  <c r="G13" i="36" s="1"/>
  <c r="I47" i="12"/>
  <c r="G47" i="9"/>
  <c r="M47" i="9"/>
  <c r="E47" i="33" s="1"/>
  <c r="D40" i="33"/>
  <c r="H39" i="12"/>
  <c r="F39" i="9"/>
  <c r="F43" i="9" s="1"/>
  <c r="H27" i="12"/>
  <c r="H29" i="9"/>
  <c r="L27" i="9"/>
  <c r="F27" i="9"/>
  <c r="X13" i="24"/>
  <c r="P13" i="24"/>
  <c r="D13" i="21"/>
  <c r="F13" i="33" s="1"/>
  <c r="H13" i="24"/>
  <c r="I81" i="12"/>
  <c r="M81" i="9"/>
  <c r="E81" i="33" s="1"/>
  <c r="I20" i="12"/>
  <c r="I24" i="9"/>
  <c r="M20" i="9"/>
  <c r="E20" i="33" s="1"/>
  <c r="E20" i="5" s="1"/>
  <c r="F72" i="24"/>
  <c r="Z36" i="24"/>
  <c r="J61" i="24"/>
  <c r="F77" i="12"/>
  <c r="L77" i="12"/>
  <c r="D77" i="36" s="1"/>
  <c r="S81" i="24"/>
  <c r="W80" i="24"/>
  <c r="AA79" i="24"/>
  <c r="K79" i="24"/>
  <c r="AE78" i="24"/>
  <c r="O78" i="24"/>
  <c r="AA77" i="24"/>
  <c r="S77" i="24"/>
  <c r="AE76" i="24"/>
  <c r="W76" i="24"/>
  <c r="Z75" i="24"/>
  <c r="AD74" i="24"/>
  <c r="X71" i="24"/>
  <c r="P71" i="24"/>
  <c r="H71" i="24"/>
  <c r="AB70" i="24"/>
  <c r="AB72" i="24" s="1"/>
  <c r="AB72" i="21"/>
  <c r="T70" i="24"/>
  <c r="T72" i="24" s="1"/>
  <c r="L70" i="24"/>
  <c r="X60" i="24"/>
  <c r="P60" i="24"/>
  <c r="H60" i="24"/>
  <c r="AA59" i="24"/>
  <c r="AA61" i="24" s="1"/>
  <c r="S59" i="24"/>
  <c r="S61" i="21"/>
  <c r="K59" i="24"/>
  <c r="K61" i="24" s="1"/>
  <c r="Q54" i="24"/>
  <c r="Q56" i="24" s="1"/>
  <c r="I54" i="24"/>
  <c r="I56" i="24" s="1"/>
  <c r="L51" i="24"/>
  <c r="T45" i="24"/>
  <c r="AE41" i="24"/>
  <c r="O41" i="24"/>
  <c r="E41" i="21"/>
  <c r="G41" i="33" s="1"/>
  <c r="L39" i="24"/>
  <c r="AD35" i="24"/>
  <c r="D35" i="21"/>
  <c r="F35" i="33" s="1"/>
  <c r="Q34" i="24"/>
  <c r="I34" i="24"/>
  <c r="E34" i="24" s="1"/>
  <c r="G34" i="36" s="1"/>
  <c r="AB33" i="24"/>
  <c r="T33" i="24"/>
  <c r="D33" i="21"/>
  <c r="F33" i="33" s="1"/>
  <c r="X32" i="24"/>
  <c r="D32" i="21"/>
  <c r="Z28" i="24"/>
  <c r="Z29" i="21"/>
  <c r="R28" i="24"/>
  <c r="R29" i="21"/>
  <c r="J28" i="24"/>
  <c r="J29" i="21"/>
  <c r="AC27" i="24"/>
  <c r="U27" i="24"/>
  <c r="M27" i="24"/>
  <c r="M29" i="24" s="1"/>
  <c r="M29" i="21"/>
  <c r="E27" i="21"/>
  <c r="AB23" i="24"/>
  <c r="L23" i="24"/>
  <c r="D23" i="21"/>
  <c r="F23" i="33" s="1"/>
  <c r="H23" i="33" s="1"/>
  <c r="X22" i="24"/>
  <c r="P22" i="24"/>
  <c r="H22" i="24"/>
  <c r="D22" i="24" s="1"/>
  <c r="F22" i="36" s="1"/>
  <c r="AA21" i="24"/>
  <c r="S21" i="24"/>
  <c r="K21" i="24"/>
  <c r="E21" i="21"/>
  <c r="G21" i="33" s="1"/>
  <c r="I21" i="33" s="1"/>
  <c r="O19" i="24"/>
  <c r="AD14" i="24"/>
  <c r="V14" i="24"/>
  <c r="N14" i="24"/>
  <c r="Z13" i="24"/>
  <c r="R13" i="24"/>
  <c r="AB12" i="24"/>
  <c r="AB16" i="21"/>
  <c r="T12" i="24"/>
  <c r="L12" i="24"/>
  <c r="D12" i="21"/>
  <c r="F12" i="33" s="1"/>
  <c r="X11" i="24"/>
  <c r="X16" i="21"/>
  <c r="X82" i="21" s="1"/>
  <c r="P11" i="24"/>
  <c r="P16" i="21"/>
  <c r="H11" i="24"/>
  <c r="D11" i="21"/>
  <c r="H16" i="21"/>
  <c r="H86" i="12"/>
  <c r="H89" i="12" s="1"/>
  <c r="L86" i="9"/>
  <c r="H81" i="12"/>
  <c r="L81" i="9"/>
  <c r="D81" i="33" s="1"/>
  <c r="F81" i="9"/>
  <c r="I54" i="12"/>
  <c r="I56" i="9"/>
  <c r="G54" i="9"/>
  <c r="G56" i="9" s="1"/>
  <c r="I39" i="12"/>
  <c r="G39" i="9"/>
  <c r="H20" i="12"/>
  <c r="L20" i="9"/>
  <c r="D20" i="33" s="1"/>
  <c r="F20" i="9"/>
  <c r="Z89" i="24"/>
  <c r="J89" i="24"/>
  <c r="M77" i="8"/>
  <c r="E77" i="32" s="1"/>
  <c r="G77" i="8"/>
  <c r="L43" i="20"/>
  <c r="D39" i="20"/>
  <c r="F39" i="32" s="1"/>
  <c r="H39" i="32" s="1"/>
  <c r="K42" i="29"/>
  <c r="K43" i="29" s="1"/>
  <c r="E40" i="29"/>
  <c r="E20" i="29"/>
  <c r="G20" i="41" s="1"/>
  <c r="I20" i="41" s="1"/>
  <c r="AD61" i="24"/>
  <c r="J56" i="23"/>
  <c r="Z42" i="23"/>
  <c r="Z43" i="23" s="1"/>
  <c r="R42" i="23"/>
  <c r="R43" i="23" s="1"/>
  <c r="Z36" i="23"/>
  <c r="J36" i="23"/>
  <c r="J82" i="23" s="1"/>
  <c r="H644" i="44" s="1"/>
  <c r="H66" i="11"/>
  <c r="H56" i="11"/>
  <c r="E87" i="24"/>
  <c r="G87" i="36" s="1"/>
  <c r="AE81" i="24"/>
  <c r="W81" i="24"/>
  <c r="O81" i="24"/>
  <c r="AA80" i="24"/>
  <c r="S80" i="24"/>
  <c r="K80" i="24"/>
  <c r="AE79" i="24"/>
  <c r="W79" i="24"/>
  <c r="O79" i="24"/>
  <c r="AA78" i="24"/>
  <c r="S78" i="24"/>
  <c r="K78" i="24"/>
  <c r="AE77" i="24"/>
  <c r="W77" i="24"/>
  <c r="O77" i="24"/>
  <c r="AA76" i="24"/>
  <c r="S76" i="24"/>
  <c r="K76" i="24"/>
  <c r="N75" i="24"/>
  <c r="R74" i="24"/>
  <c r="I74" i="24"/>
  <c r="T73" i="24"/>
  <c r="L73" i="24"/>
  <c r="T71" i="24"/>
  <c r="L71" i="24"/>
  <c r="D71" i="21"/>
  <c r="F71" i="33" s="1"/>
  <c r="H71" i="33" s="1"/>
  <c r="X70" i="24"/>
  <c r="P70" i="24"/>
  <c r="P72" i="24" s="1"/>
  <c r="X66" i="21"/>
  <c r="H64" i="24"/>
  <c r="K61" i="21"/>
  <c r="T60" i="24"/>
  <c r="L60" i="24"/>
  <c r="AE59" i="24"/>
  <c r="AE61" i="24" s="1"/>
  <c r="W59" i="24"/>
  <c r="W61" i="24" s="1"/>
  <c r="E59" i="21"/>
  <c r="G61" i="21"/>
  <c r="Z55" i="24"/>
  <c r="Z56" i="24" s="1"/>
  <c r="R55" i="24"/>
  <c r="R56" i="24" s="1"/>
  <c r="P51" i="24"/>
  <c r="H51" i="24"/>
  <c r="Z49" i="24"/>
  <c r="R49" i="24"/>
  <c r="AC47" i="24"/>
  <c r="U47" i="24"/>
  <c r="M47" i="24"/>
  <c r="X45" i="24"/>
  <c r="H45" i="24"/>
  <c r="D45" i="24" s="1"/>
  <c r="F45" i="36" s="1"/>
  <c r="AA41" i="24"/>
  <c r="S41" i="24"/>
  <c r="K41" i="24"/>
  <c r="X39" i="24"/>
  <c r="P39" i="24"/>
  <c r="H39" i="24"/>
  <c r="X36" i="21"/>
  <c r="H36" i="21"/>
  <c r="X33" i="24"/>
  <c r="P33" i="24"/>
  <c r="D33" i="24" s="1"/>
  <c r="F33" i="36" s="1"/>
  <c r="H33" i="24"/>
  <c r="AB32" i="24"/>
  <c r="T32" i="24"/>
  <c r="T36" i="21"/>
  <c r="T82" i="21" s="1"/>
  <c r="L32" i="24"/>
  <c r="K19" i="24"/>
  <c r="P15" i="24"/>
  <c r="H89" i="9"/>
  <c r="L73" i="9"/>
  <c r="D73" i="33" s="1"/>
  <c r="H73" i="12"/>
  <c r="I71" i="12"/>
  <c r="M71" i="9"/>
  <c r="E71" i="33" s="1"/>
  <c r="E72" i="33" s="1"/>
  <c r="I72" i="9"/>
  <c r="I65" i="12"/>
  <c r="G65" i="9"/>
  <c r="G66" i="9" s="1"/>
  <c r="I61" i="9"/>
  <c r="G42" i="9"/>
  <c r="I34" i="12"/>
  <c r="J82" i="9"/>
  <c r="J91" i="9" s="1"/>
  <c r="I15" i="12"/>
  <c r="M15" i="9"/>
  <c r="E15" i="33" s="1"/>
  <c r="E16" i="33" s="1"/>
  <c r="V89" i="24"/>
  <c r="H32" i="24"/>
  <c r="H36" i="24" s="1"/>
  <c r="M32" i="12"/>
  <c r="G32" i="12"/>
  <c r="AD81" i="24"/>
  <c r="J80" i="24"/>
  <c r="D80" i="24" s="1"/>
  <c r="F80" i="36" s="1"/>
  <c r="N79" i="24"/>
  <c r="R78" i="24"/>
  <c r="AD77" i="24"/>
  <c r="N77" i="24"/>
  <c r="R76" i="24"/>
  <c r="J76" i="24"/>
  <c r="AC75" i="24"/>
  <c r="U75" i="24"/>
  <c r="M75" i="24"/>
  <c r="Y74" i="24"/>
  <c r="Q74" i="24"/>
  <c r="AA73" i="24"/>
  <c r="S73" i="24"/>
  <c r="AE70" i="24"/>
  <c r="AE72" i="24" s="1"/>
  <c r="O70" i="24"/>
  <c r="O72" i="24" s="1"/>
  <c r="E64" i="21"/>
  <c r="S60" i="24"/>
  <c r="V59" i="24"/>
  <c r="V61" i="24" s="1"/>
  <c r="S56" i="21"/>
  <c r="T54" i="24"/>
  <c r="T56" i="24" s="1"/>
  <c r="L54" i="24"/>
  <c r="L56" i="24" s="1"/>
  <c r="L56" i="21"/>
  <c r="AE51" i="24"/>
  <c r="O51" i="24"/>
  <c r="E51" i="21"/>
  <c r="G51" i="33" s="1"/>
  <c r="I51" i="33" s="1"/>
  <c r="L47" i="24"/>
  <c r="AB40" i="24"/>
  <c r="T40" i="24"/>
  <c r="T42" i="21"/>
  <c r="T43" i="21" s="1"/>
  <c r="L40" i="24"/>
  <c r="L42" i="24" s="1"/>
  <c r="L43" i="24" s="1"/>
  <c r="AE39" i="24"/>
  <c r="O39" i="24"/>
  <c r="AB34" i="24"/>
  <c r="D34" i="24" s="1"/>
  <c r="F34" i="36" s="1"/>
  <c r="T34" i="24"/>
  <c r="L34" i="24"/>
  <c r="AE33" i="24"/>
  <c r="AE36" i="21"/>
  <c r="O33" i="24"/>
  <c r="O36" i="24" s="1"/>
  <c r="S32" i="24"/>
  <c r="S36" i="21"/>
  <c r="K32" i="24"/>
  <c r="K36" i="24" s="1"/>
  <c r="AC29" i="21"/>
  <c r="D28" i="21"/>
  <c r="F28" i="33" s="1"/>
  <c r="H28" i="33" s="1"/>
  <c r="X27" i="24"/>
  <c r="X29" i="21"/>
  <c r="P27" i="24"/>
  <c r="P29" i="24" s="1"/>
  <c r="N21" i="24"/>
  <c r="D21" i="24" s="1"/>
  <c r="F21" i="36" s="1"/>
  <c r="Z19" i="24"/>
  <c r="Z24" i="24" s="1"/>
  <c r="U13" i="24"/>
  <c r="U16" i="24" s="1"/>
  <c r="AE12" i="24"/>
  <c r="W12" i="24"/>
  <c r="O12" i="24"/>
  <c r="O16" i="21"/>
  <c r="AA16" i="21"/>
  <c r="S16" i="21"/>
  <c r="S11" i="24"/>
  <c r="S16" i="24" s="1"/>
  <c r="K11" i="24"/>
  <c r="K16" i="21"/>
  <c r="M87" i="9"/>
  <c r="I87" i="12"/>
  <c r="M76" i="9"/>
  <c r="E76" i="33" s="1"/>
  <c r="I76" i="12"/>
  <c r="H65" i="12"/>
  <c r="F65" i="9"/>
  <c r="F66" i="9" s="1"/>
  <c r="I55" i="12"/>
  <c r="G55" i="9"/>
  <c r="M55" i="9"/>
  <c r="E55" i="33" s="1"/>
  <c r="H34" i="12"/>
  <c r="L34" i="9"/>
  <c r="D34" i="33" s="1"/>
  <c r="H21" i="12"/>
  <c r="F21" i="9"/>
  <c r="L21" i="9"/>
  <c r="D21" i="33" s="1"/>
  <c r="J71" i="24"/>
  <c r="D71" i="24" s="1"/>
  <c r="F71" i="36" s="1"/>
  <c r="G42" i="24"/>
  <c r="G43" i="24" s="1"/>
  <c r="G78" i="8"/>
  <c r="M78" i="8"/>
  <c r="E78" i="32" s="1"/>
  <c r="Y82" i="20"/>
  <c r="W642" i="44" s="1"/>
  <c r="I82" i="20"/>
  <c r="G642" i="44" s="1"/>
  <c r="L77" i="11"/>
  <c r="D77" i="35" s="1"/>
  <c r="H36" i="11"/>
  <c r="AC81" i="24"/>
  <c r="U81" i="24"/>
  <c r="M81" i="24"/>
  <c r="Y80" i="24"/>
  <c r="Q80" i="24"/>
  <c r="I80" i="24"/>
  <c r="E80" i="24" s="1"/>
  <c r="G80" i="36" s="1"/>
  <c r="AC79" i="24"/>
  <c r="U79" i="24"/>
  <c r="M79" i="24"/>
  <c r="Y78" i="24"/>
  <c r="Q78" i="24"/>
  <c r="I78" i="24"/>
  <c r="E78" i="24" s="1"/>
  <c r="G78" i="36" s="1"/>
  <c r="AC77" i="24"/>
  <c r="U77" i="24"/>
  <c r="M77" i="24"/>
  <c r="Y76" i="24"/>
  <c r="Q76" i="24"/>
  <c r="I76" i="24"/>
  <c r="E76" i="24" s="1"/>
  <c r="G76" i="36" s="1"/>
  <c r="T75" i="24"/>
  <c r="L75" i="24"/>
  <c r="D75" i="24" s="1"/>
  <c r="F75" i="36" s="1"/>
  <c r="D75" i="21"/>
  <c r="F75" i="33" s="1"/>
  <c r="H75" i="33" s="1"/>
  <c r="X74" i="24"/>
  <c r="P74" i="24"/>
  <c r="D74" i="24" s="1"/>
  <c r="F74" i="36" s="1"/>
  <c r="Z73" i="24"/>
  <c r="R73" i="24"/>
  <c r="T72" i="21"/>
  <c r="Z71" i="24"/>
  <c r="AD70" i="24"/>
  <c r="AD72" i="24" s="1"/>
  <c r="K65" i="24"/>
  <c r="M59" i="24"/>
  <c r="M61" i="24" s="1"/>
  <c r="X55" i="24"/>
  <c r="P55" i="24"/>
  <c r="AA54" i="24"/>
  <c r="AA56" i="24" s="1"/>
  <c r="K56" i="21"/>
  <c r="AD51" i="24"/>
  <c r="V51" i="24"/>
  <c r="D51" i="21"/>
  <c r="F51" i="33" s="1"/>
  <c r="H51" i="33" s="1"/>
  <c r="H49" i="24"/>
  <c r="AD45" i="24"/>
  <c r="S40" i="24"/>
  <c r="K42" i="21"/>
  <c r="K43" i="21" s="1"/>
  <c r="K40" i="24"/>
  <c r="K42" i="24" s="1"/>
  <c r="AD39" i="24"/>
  <c r="V39" i="24"/>
  <c r="D39" i="21"/>
  <c r="F39" i="33" s="1"/>
  <c r="H39" i="33" s="1"/>
  <c r="X35" i="24"/>
  <c r="P35" i="24"/>
  <c r="H35" i="24"/>
  <c r="AA34" i="24"/>
  <c r="S34" i="24"/>
  <c r="K34" i="24"/>
  <c r="AD33" i="24"/>
  <c r="AD36" i="21"/>
  <c r="V33" i="24"/>
  <c r="V36" i="21"/>
  <c r="V82" i="21" s="1"/>
  <c r="N36" i="21"/>
  <c r="F36" i="21"/>
  <c r="R32" i="24"/>
  <c r="J32" i="24"/>
  <c r="J36" i="21"/>
  <c r="AB28" i="24"/>
  <c r="T28" i="24"/>
  <c r="T29" i="24" s="1"/>
  <c r="V20" i="24"/>
  <c r="V24" i="21"/>
  <c r="M20" i="24"/>
  <c r="Y19" i="24"/>
  <c r="Q24" i="21"/>
  <c r="I19" i="24"/>
  <c r="V15" i="24"/>
  <c r="AD12" i="24"/>
  <c r="AD16" i="21"/>
  <c r="AD82" i="21" s="1"/>
  <c r="V12" i="24"/>
  <c r="V16" i="24" s="1"/>
  <c r="N16" i="21"/>
  <c r="N12" i="24"/>
  <c r="Z11" i="24"/>
  <c r="Z16" i="21"/>
  <c r="R16" i="21"/>
  <c r="R82" i="21" s="1"/>
  <c r="R11" i="24"/>
  <c r="R16" i="24" s="1"/>
  <c r="J11" i="24"/>
  <c r="J16" i="24" s="1"/>
  <c r="J16" i="21"/>
  <c r="G78" i="9"/>
  <c r="I78" i="12"/>
  <c r="G61" i="9"/>
  <c r="H55" i="12"/>
  <c r="F55" i="9"/>
  <c r="E70" i="24"/>
  <c r="I60" i="12"/>
  <c r="E34" i="20"/>
  <c r="G34" i="32" s="1"/>
  <c r="I34" i="32" s="1"/>
  <c r="G36" i="20"/>
  <c r="D23" i="20"/>
  <c r="F23" i="32" s="1"/>
  <c r="H23" i="32" s="1"/>
  <c r="D59" i="24"/>
  <c r="G29" i="24"/>
  <c r="G64" i="8"/>
  <c r="G66" i="8" s="1"/>
  <c r="I66" i="8"/>
  <c r="M64" i="8"/>
  <c r="G54" i="8"/>
  <c r="G56" i="8" s="1"/>
  <c r="I56" i="8"/>
  <c r="M54" i="8"/>
  <c r="E49" i="20"/>
  <c r="G49" i="32" s="1"/>
  <c r="Z60" i="24"/>
  <c r="U55" i="24"/>
  <c r="D47" i="24"/>
  <c r="F47" i="36" s="1"/>
  <c r="H35" i="12"/>
  <c r="G45" i="8"/>
  <c r="M45" i="8"/>
  <c r="E45" i="32" s="1"/>
  <c r="M14" i="8"/>
  <c r="E14" i="32" s="1"/>
  <c r="G14" i="8"/>
  <c r="E73" i="20"/>
  <c r="G73" i="32" s="1"/>
  <c r="I73" i="32" s="1"/>
  <c r="D22" i="20"/>
  <c r="F22" i="32" s="1"/>
  <c r="H22" i="32" s="1"/>
  <c r="F24" i="20"/>
  <c r="E73" i="29"/>
  <c r="G73" i="41" s="1"/>
  <c r="I73" i="41" s="1"/>
  <c r="D76" i="21"/>
  <c r="F76" i="33" s="1"/>
  <c r="X73" i="24"/>
  <c r="P73" i="24"/>
  <c r="H73" i="24"/>
  <c r="N56" i="21"/>
  <c r="N55" i="24"/>
  <c r="N56" i="24" s="1"/>
  <c r="J54" i="24"/>
  <c r="J56" i="24" s="1"/>
  <c r="U51" i="24"/>
  <c r="Q49" i="24"/>
  <c r="U42" i="21"/>
  <c r="U43" i="21" s="1"/>
  <c r="U41" i="24"/>
  <c r="Y40" i="24"/>
  <c r="Y42" i="24" s="1"/>
  <c r="Q40" i="24"/>
  <c r="Q42" i="24" s="1"/>
  <c r="Q43" i="24" s="1"/>
  <c r="I40" i="24"/>
  <c r="I42" i="24" s="1"/>
  <c r="I43" i="24" s="1"/>
  <c r="AB39" i="24"/>
  <c r="T39" i="24"/>
  <c r="AB35" i="24"/>
  <c r="T35" i="24"/>
  <c r="L35" i="24"/>
  <c r="X34" i="24"/>
  <c r="P34" i="24"/>
  <c r="AA33" i="24"/>
  <c r="S33" i="24"/>
  <c r="K33" i="24"/>
  <c r="AE32" i="24"/>
  <c r="W32" i="24"/>
  <c r="E32" i="21"/>
  <c r="X28" i="24"/>
  <c r="H28" i="24"/>
  <c r="AA27" i="24"/>
  <c r="AA29" i="24" s="1"/>
  <c r="P23" i="24"/>
  <c r="H23" i="24"/>
  <c r="D23" i="24" s="1"/>
  <c r="F23" i="36" s="1"/>
  <c r="T22" i="24"/>
  <c r="W21" i="24"/>
  <c r="I15" i="24"/>
  <c r="R12" i="24"/>
  <c r="AD11" i="24"/>
  <c r="I74" i="12"/>
  <c r="G74" i="9"/>
  <c r="H54" i="12"/>
  <c r="H56" i="9"/>
  <c r="L54" i="9"/>
  <c r="H47" i="12"/>
  <c r="F47" i="9"/>
  <c r="L35" i="9"/>
  <c r="D35" i="33" s="1"/>
  <c r="D35" i="5" s="1"/>
  <c r="M33" i="9"/>
  <c r="E33" i="33" s="1"/>
  <c r="I36" i="9"/>
  <c r="L13" i="9"/>
  <c r="D13" i="33" s="1"/>
  <c r="M16" i="9"/>
  <c r="AA71" i="24"/>
  <c r="D70" i="24"/>
  <c r="F61" i="24"/>
  <c r="AD55" i="24"/>
  <c r="AD56" i="24" s="1"/>
  <c r="M55" i="24"/>
  <c r="AC41" i="24"/>
  <c r="H13" i="12"/>
  <c r="F72" i="32"/>
  <c r="M15" i="8"/>
  <c r="E15" i="32" s="1"/>
  <c r="Y54" i="24"/>
  <c r="AB51" i="24"/>
  <c r="T51" i="24"/>
  <c r="X49" i="24"/>
  <c r="P49" i="24"/>
  <c r="AA47" i="24"/>
  <c r="S47" i="24"/>
  <c r="K47" i="24"/>
  <c r="AE45" i="24"/>
  <c r="W45" i="24"/>
  <c r="O45" i="24"/>
  <c r="E45" i="21"/>
  <c r="G45" i="33" s="1"/>
  <c r="I45" i="33" s="1"/>
  <c r="AB41" i="24"/>
  <c r="T41" i="24"/>
  <c r="X40" i="24"/>
  <c r="X42" i="24" s="1"/>
  <c r="X43" i="24" s="1"/>
  <c r="H40" i="24"/>
  <c r="H42" i="24" s="1"/>
  <c r="AA39" i="24"/>
  <c r="K39" i="24"/>
  <c r="S35" i="24"/>
  <c r="K35" i="24"/>
  <c r="AE34" i="24"/>
  <c r="O34" i="24"/>
  <c r="E34" i="21"/>
  <c r="G34" i="33" s="1"/>
  <c r="I34" i="33" s="1"/>
  <c r="R33" i="24"/>
  <c r="V32" i="24"/>
  <c r="O28" i="24"/>
  <c r="E28" i="21"/>
  <c r="G28" i="33" s="1"/>
  <c r="I28" i="33" s="1"/>
  <c r="J27" i="24"/>
  <c r="J29" i="24" s="1"/>
  <c r="AD21" i="24"/>
  <c r="AD24" i="21"/>
  <c r="V21" i="24"/>
  <c r="Z20" i="24"/>
  <c r="AA19" i="24"/>
  <c r="AA24" i="21"/>
  <c r="S19" i="24"/>
  <c r="S24" i="24" s="1"/>
  <c r="S24" i="21"/>
  <c r="K24" i="21"/>
  <c r="X15" i="24"/>
  <c r="H15" i="24"/>
  <c r="D15" i="24" s="1"/>
  <c r="F15" i="36" s="1"/>
  <c r="D15" i="21"/>
  <c r="F15" i="33" s="1"/>
  <c r="R14" i="24"/>
  <c r="Y12" i="24"/>
  <c r="Q12" i="24"/>
  <c r="I12" i="24"/>
  <c r="E12" i="24" s="1"/>
  <c r="G12" i="36" s="1"/>
  <c r="AC11" i="24"/>
  <c r="M11" i="24"/>
  <c r="I80" i="12"/>
  <c r="M80" i="9"/>
  <c r="E80" i="33" s="1"/>
  <c r="H74" i="12"/>
  <c r="F74" i="9"/>
  <c r="M72" i="9"/>
  <c r="I66" i="9"/>
  <c r="I59" i="12"/>
  <c r="I35" i="12"/>
  <c r="G35" i="9"/>
  <c r="G36" i="9" s="1"/>
  <c r="I28" i="12"/>
  <c r="G28" i="9"/>
  <c r="I19" i="12"/>
  <c r="M19" i="9"/>
  <c r="I13" i="12"/>
  <c r="G13" i="9"/>
  <c r="AC55" i="24"/>
  <c r="E61" i="12"/>
  <c r="E82" i="12" s="1"/>
  <c r="E91" i="12" s="1"/>
  <c r="M80" i="8"/>
  <c r="E80" i="32" s="1"/>
  <c r="E80" i="5" s="1"/>
  <c r="G80" i="8"/>
  <c r="E70" i="20"/>
  <c r="D65" i="20"/>
  <c r="F65" i="32" s="1"/>
  <c r="H65" i="32" s="1"/>
  <c r="D54" i="20"/>
  <c r="F56" i="20"/>
  <c r="N28" i="24"/>
  <c r="AD23" i="24"/>
  <c r="N23" i="24"/>
  <c r="Z22" i="24"/>
  <c r="R22" i="24"/>
  <c r="J22" i="24"/>
  <c r="U21" i="24"/>
  <c r="M21" i="24"/>
  <c r="X20" i="24"/>
  <c r="N24" i="21"/>
  <c r="F24" i="21"/>
  <c r="R19" i="24"/>
  <c r="J19" i="24"/>
  <c r="Y14" i="24"/>
  <c r="AC13" i="24"/>
  <c r="M13" i="24"/>
  <c r="I75" i="12"/>
  <c r="H64" i="12"/>
  <c r="H66" i="9"/>
  <c r="L64" i="9"/>
  <c r="F56" i="9"/>
  <c r="I45" i="12"/>
  <c r="I41" i="12"/>
  <c r="M41" i="9"/>
  <c r="E41" i="33" s="1"/>
  <c r="E42" i="33" s="1"/>
  <c r="E43" i="33" s="1"/>
  <c r="H28" i="12"/>
  <c r="F28" i="9"/>
  <c r="I21" i="12"/>
  <c r="G21" i="9"/>
  <c r="X89" i="24"/>
  <c r="P89" i="24"/>
  <c r="H89" i="24"/>
  <c r="K71" i="24"/>
  <c r="R60" i="24"/>
  <c r="G89" i="12"/>
  <c r="M72" i="8"/>
  <c r="E70" i="32"/>
  <c r="E72" i="32" s="1"/>
  <c r="F29" i="8"/>
  <c r="G11" i="8"/>
  <c r="G16" i="8" s="1"/>
  <c r="I16" i="8"/>
  <c r="M11" i="8"/>
  <c r="E23" i="20"/>
  <c r="G23" i="32" s="1"/>
  <c r="I23" i="32" s="1"/>
  <c r="X82" i="29"/>
  <c r="V641" i="44" s="1"/>
  <c r="M82" i="29"/>
  <c r="K641" i="44" s="1"/>
  <c r="K28" i="24"/>
  <c r="AE27" i="24"/>
  <c r="AE29" i="24" s="1"/>
  <c r="W27" i="24"/>
  <c r="W29" i="24" s="1"/>
  <c r="O27" i="24"/>
  <c r="O29" i="24" s="1"/>
  <c r="AE23" i="24"/>
  <c r="W23" i="24"/>
  <c r="O23" i="24"/>
  <c r="AA22" i="24"/>
  <c r="K22" i="24"/>
  <c r="E22" i="24" s="1"/>
  <c r="G22" i="36" s="1"/>
  <c r="AE21" i="24"/>
  <c r="P20" i="24"/>
  <c r="H20" i="24"/>
  <c r="AB19" i="24"/>
  <c r="AB24" i="24" s="1"/>
  <c r="T19" i="24"/>
  <c r="T24" i="24" s="1"/>
  <c r="L19" i="24"/>
  <c r="L24" i="24" s="1"/>
  <c r="AB15" i="24"/>
  <c r="T15" i="24"/>
  <c r="L15" i="24"/>
  <c r="X14" i="24"/>
  <c r="P14" i="24"/>
  <c r="H14" i="24"/>
  <c r="AB13" i="24"/>
  <c r="T13" i="24"/>
  <c r="L13" i="24"/>
  <c r="D13" i="24" s="1"/>
  <c r="F13" i="36" s="1"/>
  <c r="X12" i="24"/>
  <c r="P12" i="24"/>
  <c r="H12" i="24"/>
  <c r="D12" i="24" s="1"/>
  <c r="F12" i="36" s="1"/>
  <c r="AB11" i="24"/>
  <c r="T11" i="24"/>
  <c r="L11" i="24"/>
  <c r="H80" i="12"/>
  <c r="H76" i="12"/>
  <c r="H71" i="12"/>
  <c r="H60" i="12"/>
  <c r="H51" i="12"/>
  <c r="H41" i="12"/>
  <c r="H33" i="12"/>
  <c r="H23" i="12"/>
  <c r="H19" i="12"/>
  <c r="H15" i="12"/>
  <c r="H11" i="12"/>
  <c r="E32" i="24"/>
  <c r="D61" i="32"/>
  <c r="E80" i="20"/>
  <c r="G80" i="32" s="1"/>
  <c r="I80" i="32" s="1"/>
  <c r="D74" i="20"/>
  <c r="F74" i="32" s="1"/>
  <c r="H74" i="32" s="1"/>
  <c r="F61" i="20"/>
  <c r="D60" i="20"/>
  <c r="F60" i="32" s="1"/>
  <c r="H60" i="32" s="1"/>
  <c r="J56" i="20"/>
  <c r="D55" i="20"/>
  <c r="F55" i="32" s="1"/>
  <c r="H55" i="32" s="1"/>
  <c r="E80" i="29"/>
  <c r="G80" i="41" s="1"/>
  <c r="I80" i="41" s="1"/>
  <c r="J41" i="24"/>
  <c r="R39" i="24"/>
  <c r="J35" i="24"/>
  <c r="V34" i="24"/>
  <c r="AD32" i="24"/>
  <c r="AD36" i="24" s="1"/>
  <c r="N32" i="24"/>
  <c r="N36" i="24" s="1"/>
  <c r="AD28" i="24"/>
  <c r="AD29" i="24" s="1"/>
  <c r="V28" i="24"/>
  <c r="Z27" i="24"/>
  <c r="R27" i="24"/>
  <c r="R29" i="24" s="1"/>
  <c r="AD22" i="24"/>
  <c r="N22" i="24"/>
  <c r="R21" i="24"/>
  <c r="AD20" i="24"/>
  <c r="AD24" i="24" s="1"/>
  <c r="S20" i="24"/>
  <c r="AE19" i="24"/>
  <c r="W15" i="24"/>
  <c r="AA14" i="24"/>
  <c r="K14" i="24"/>
  <c r="AE13" i="24"/>
  <c r="O13" i="24"/>
  <c r="K12" i="24"/>
  <c r="W11" i="24"/>
  <c r="I70" i="12"/>
  <c r="I40" i="12"/>
  <c r="I22" i="12"/>
  <c r="I14" i="12"/>
  <c r="D19" i="24"/>
  <c r="E14" i="24"/>
  <c r="G14" i="36" s="1"/>
  <c r="D16" i="32"/>
  <c r="M59" i="8"/>
  <c r="I61" i="8"/>
  <c r="G59" i="8"/>
  <c r="G61" i="8" s="1"/>
  <c r="E77" i="20"/>
  <c r="G77" i="32" s="1"/>
  <c r="E76" i="29"/>
  <c r="G76" i="41" s="1"/>
  <c r="I76" i="41" s="1"/>
  <c r="E75" i="29"/>
  <c r="G75" i="41" s="1"/>
  <c r="I75" i="41" s="1"/>
  <c r="I77" i="34"/>
  <c r="Q55" i="24"/>
  <c r="I55" i="24"/>
  <c r="AC54" i="24"/>
  <c r="U54" i="24"/>
  <c r="M54" i="24"/>
  <c r="M56" i="24" s="1"/>
  <c r="Y51" i="24"/>
  <c r="Q51" i="24"/>
  <c r="I51" i="24"/>
  <c r="E51" i="24" s="1"/>
  <c r="G51" i="36" s="1"/>
  <c r="AC49" i="24"/>
  <c r="U49" i="24"/>
  <c r="M49" i="24"/>
  <c r="Y47" i="24"/>
  <c r="Q47" i="24"/>
  <c r="I47" i="24"/>
  <c r="AC45" i="24"/>
  <c r="U45" i="24"/>
  <c r="E45" i="24" s="1"/>
  <c r="G45" i="36" s="1"/>
  <c r="M45" i="24"/>
  <c r="Y41" i="24"/>
  <c r="Q41" i="24"/>
  <c r="I41" i="24"/>
  <c r="AC40" i="24"/>
  <c r="AC42" i="24" s="1"/>
  <c r="AC43" i="24" s="1"/>
  <c r="U40" i="24"/>
  <c r="M40" i="24"/>
  <c r="M42" i="24" s="1"/>
  <c r="Y39" i="24"/>
  <c r="Q39" i="24"/>
  <c r="I39" i="24"/>
  <c r="E39" i="24" s="1"/>
  <c r="G39" i="36" s="1"/>
  <c r="Y35" i="24"/>
  <c r="Q35" i="24"/>
  <c r="I35" i="24"/>
  <c r="AC34" i="24"/>
  <c r="U34" i="24"/>
  <c r="M34" i="24"/>
  <c r="Y33" i="24"/>
  <c r="Q33" i="24"/>
  <c r="I33" i="24"/>
  <c r="AC32" i="24"/>
  <c r="U32" i="24"/>
  <c r="M32" i="24"/>
  <c r="AC28" i="24"/>
  <c r="U28" i="24"/>
  <c r="M28" i="24"/>
  <c r="Y27" i="24"/>
  <c r="Y29" i="24" s="1"/>
  <c r="Q27" i="24"/>
  <c r="Q29" i="24" s="1"/>
  <c r="I27" i="24"/>
  <c r="Y23" i="24"/>
  <c r="Q23" i="24"/>
  <c r="I23" i="24"/>
  <c r="E23" i="24" s="1"/>
  <c r="G23" i="36" s="1"/>
  <c r="AC22" i="24"/>
  <c r="Q21" i="24"/>
  <c r="I21" i="24"/>
  <c r="J20" i="24"/>
  <c r="V19" i="24"/>
  <c r="N19" i="24"/>
  <c r="N24" i="24" s="1"/>
  <c r="AD15" i="24"/>
  <c r="N15" i="24"/>
  <c r="AD13" i="24"/>
  <c r="V13" i="24"/>
  <c r="N11" i="24"/>
  <c r="L87" i="9"/>
  <c r="L80" i="9"/>
  <c r="D80" i="33" s="1"/>
  <c r="L76" i="9"/>
  <c r="D76" i="33" s="1"/>
  <c r="D76" i="5" s="1"/>
  <c r="H75" i="12"/>
  <c r="L71" i="9"/>
  <c r="D71" i="33" s="1"/>
  <c r="D72" i="33" s="1"/>
  <c r="H70" i="12"/>
  <c r="L60" i="9"/>
  <c r="D60" i="33" s="1"/>
  <c r="H59" i="12"/>
  <c r="L51" i="9"/>
  <c r="D51" i="33" s="1"/>
  <c r="D51" i="5" s="1"/>
  <c r="H49" i="12"/>
  <c r="L41" i="9"/>
  <c r="D41" i="33" s="1"/>
  <c r="H40" i="12"/>
  <c r="H36" i="9"/>
  <c r="L33" i="9"/>
  <c r="D33" i="33" s="1"/>
  <c r="D36" i="33" s="1"/>
  <c r="H32" i="12"/>
  <c r="L23" i="9"/>
  <c r="D23" i="33" s="1"/>
  <c r="H22" i="12"/>
  <c r="L19" i="9"/>
  <c r="L15" i="9"/>
  <c r="D15" i="33" s="1"/>
  <c r="H14" i="12"/>
  <c r="L11" i="9"/>
  <c r="G36" i="24"/>
  <c r="E11" i="4"/>
  <c r="F25" i="4"/>
  <c r="F28" i="4" s="1"/>
  <c r="M35" i="8"/>
  <c r="E35" i="32" s="1"/>
  <c r="E36" i="32" s="1"/>
  <c r="G35" i="8"/>
  <c r="G36" i="8" s="1"/>
  <c r="K29" i="20"/>
  <c r="E27" i="20"/>
  <c r="G28" i="17"/>
  <c r="M28" i="17"/>
  <c r="K24" i="12"/>
  <c r="K82" i="12" s="1"/>
  <c r="K91" i="12" s="1"/>
  <c r="H80" i="32"/>
  <c r="F64" i="8"/>
  <c r="F66" i="8" s="1"/>
  <c r="H66" i="8"/>
  <c r="L64" i="8"/>
  <c r="L56" i="8"/>
  <c r="D54" i="32"/>
  <c r="D56" i="32" s="1"/>
  <c r="M49" i="8"/>
  <c r="E49" i="32" s="1"/>
  <c r="G49" i="8"/>
  <c r="G19" i="8"/>
  <c r="G24" i="8" s="1"/>
  <c r="I24" i="8"/>
  <c r="M19" i="8"/>
  <c r="D76" i="20"/>
  <c r="F76" i="32" s="1"/>
  <c r="E51" i="20"/>
  <c r="G51" i="32" s="1"/>
  <c r="I39" i="32"/>
  <c r="AD82" i="20"/>
  <c r="AB642" i="44" s="1"/>
  <c r="F82" i="20"/>
  <c r="F29" i="41"/>
  <c r="H27" i="41"/>
  <c r="D80" i="29"/>
  <c r="F80" i="41" s="1"/>
  <c r="H80" i="41" s="1"/>
  <c r="D41" i="22"/>
  <c r="F41" i="34" s="1"/>
  <c r="H41" i="34" s="1"/>
  <c r="E78" i="20"/>
  <c r="G78" i="32" s="1"/>
  <c r="I78" i="32" s="1"/>
  <c r="AA56" i="20"/>
  <c r="K56" i="20"/>
  <c r="Z24" i="20"/>
  <c r="R24" i="20"/>
  <c r="J24" i="20"/>
  <c r="I66" i="29"/>
  <c r="E64" i="29"/>
  <c r="D45" i="29"/>
  <c r="F45" i="41" s="1"/>
  <c r="H45" i="41" s="1"/>
  <c r="D29" i="29"/>
  <c r="K82" i="17"/>
  <c r="M15" i="17"/>
  <c r="M16" i="17" s="1"/>
  <c r="G15" i="17"/>
  <c r="E40" i="22"/>
  <c r="D89" i="12"/>
  <c r="E19" i="4"/>
  <c r="D24" i="32"/>
  <c r="M40" i="8"/>
  <c r="G40" i="8"/>
  <c r="G42" i="8" s="1"/>
  <c r="G43" i="8" s="1"/>
  <c r="E75" i="20"/>
  <c r="G75" i="32" s="1"/>
  <c r="I75" i="32" s="1"/>
  <c r="E64" i="20"/>
  <c r="G66" i="20"/>
  <c r="D59" i="20"/>
  <c r="T43" i="20"/>
  <c r="T82" i="20" s="1"/>
  <c r="R642" i="44" s="1"/>
  <c r="D40" i="20"/>
  <c r="AE16" i="20"/>
  <c r="O16" i="20"/>
  <c r="E13" i="20"/>
  <c r="G13" i="32" s="1"/>
  <c r="AB82" i="20"/>
  <c r="Z642" i="44" s="1"/>
  <c r="L82" i="20"/>
  <c r="J642" i="44" s="1"/>
  <c r="D78" i="29"/>
  <c r="F78" i="41" s="1"/>
  <c r="H78" i="41" s="1"/>
  <c r="G66" i="29"/>
  <c r="E65" i="29"/>
  <c r="G65" i="41" s="1"/>
  <c r="I65" i="41" s="1"/>
  <c r="F36" i="8"/>
  <c r="D64" i="20"/>
  <c r="F66" i="20"/>
  <c r="D79" i="29"/>
  <c r="F79" i="41" s="1"/>
  <c r="H79" i="41" s="1"/>
  <c r="E77" i="29"/>
  <c r="G77" i="41" s="1"/>
  <c r="I77" i="41" s="1"/>
  <c r="G36" i="29"/>
  <c r="E34" i="29"/>
  <c r="G34" i="41" s="1"/>
  <c r="I34" i="41" s="1"/>
  <c r="E33" i="29"/>
  <c r="G33" i="41" s="1"/>
  <c r="I33" i="41" s="1"/>
  <c r="I36" i="29"/>
  <c r="D74" i="22"/>
  <c r="F74" i="34" s="1"/>
  <c r="H74" i="34" s="1"/>
  <c r="E59" i="22"/>
  <c r="G61" i="22"/>
  <c r="L73" i="10"/>
  <c r="D73" i="34" s="1"/>
  <c r="F73" i="10"/>
  <c r="D11" i="34"/>
  <c r="D16" i="34" s="1"/>
  <c r="L16" i="10"/>
  <c r="D24" i="12"/>
  <c r="D82" i="12" s="1"/>
  <c r="D91" i="12" s="1"/>
  <c r="G74" i="8"/>
  <c r="M74" i="8"/>
  <c r="E74" i="32" s="1"/>
  <c r="L72" i="8"/>
  <c r="D70" i="32"/>
  <c r="L61" i="8"/>
  <c r="I36" i="8"/>
  <c r="M36" i="8"/>
  <c r="L28" i="8"/>
  <c r="D28" i="32" s="1"/>
  <c r="D29" i="32" s="1"/>
  <c r="H29" i="8"/>
  <c r="F28" i="8"/>
  <c r="M13" i="8"/>
  <c r="E13" i="32" s="1"/>
  <c r="E13" i="5" s="1"/>
  <c r="G13" i="8"/>
  <c r="E71" i="20"/>
  <c r="G71" i="32" s="1"/>
  <c r="I71" i="32" s="1"/>
  <c r="E41" i="20"/>
  <c r="G41" i="32" s="1"/>
  <c r="I41" i="32" s="1"/>
  <c r="AE36" i="20"/>
  <c r="O36" i="20"/>
  <c r="E32" i="20"/>
  <c r="AA16" i="20"/>
  <c r="K16" i="20"/>
  <c r="D39" i="29"/>
  <c r="F39" i="41" s="1"/>
  <c r="H39" i="41" s="1"/>
  <c r="D35" i="29"/>
  <c r="F35" i="41" s="1"/>
  <c r="H35" i="41" s="1"/>
  <c r="F36" i="29"/>
  <c r="W82" i="29"/>
  <c r="U641" i="44" s="1"/>
  <c r="O82" i="29"/>
  <c r="M641" i="44" s="1"/>
  <c r="M65" i="17"/>
  <c r="I66" i="17"/>
  <c r="G65" i="17"/>
  <c r="M21" i="8"/>
  <c r="E21" i="32" s="1"/>
  <c r="I21" i="32" s="1"/>
  <c r="G21" i="8"/>
  <c r="D79" i="20"/>
  <c r="F79" i="32" s="1"/>
  <c r="H79" i="32" s="1"/>
  <c r="J42" i="20"/>
  <c r="J43" i="20" s="1"/>
  <c r="D41" i="20"/>
  <c r="F41" i="32" s="1"/>
  <c r="H41" i="32" s="1"/>
  <c r="D34" i="20"/>
  <c r="F34" i="32" s="1"/>
  <c r="H34" i="32" s="1"/>
  <c r="D27" i="20"/>
  <c r="N24" i="20"/>
  <c r="N82" i="20" s="1"/>
  <c r="L642" i="44" s="1"/>
  <c r="Q82" i="20"/>
  <c r="O642" i="44" s="1"/>
  <c r="E14" i="20"/>
  <c r="G14" i="32" s="1"/>
  <c r="D36" i="41"/>
  <c r="F72" i="29"/>
  <c r="D70" i="29"/>
  <c r="D47" i="29"/>
  <c r="F47" i="41" s="1"/>
  <c r="H47" i="41" s="1"/>
  <c r="E32" i="29"/>
  <c r="M36" i="29"/>
  <c r="M75" i="17"/>
  <c r="G75" i="17"/>
  <c r="L71" i="17"/>
  <c r="H72" i="17"/>
  <c r="F71" i="17"/>
  <c r="F72" i="17" s="1"/>
  <c r="D55" i="22"/>
  <c r="H24" i="22"/>
  <c r="H82" i="22" s="1"/>
  <c r="F645" i="44" s="1"/>
  <c r="D19" i="22"/>
  <c r="M81" i="8"/>
  <c r="E81" i="32" s="1"/>
  <c r="I81" i="32" s="1"/>
  <c r="M76" i="8"/>
  <c r="E76" i="32" s="1"/>
  <c r="G76" i="8"/>
  <c r="L24" i="8"/>
  <c r="E76" i="20"/>
  <c r="G76" i="32" s="1"/>
  <c r="I76" i="32" s="1"/>
  <c r="AA72" i="20"/>
  <c r="S66" i="20"/>
  <c r="S82" i="20" s="1"/>
  <c r="Q642" i="44" s="1"/>
  <c r="D35" i="20"/>
  <c r="F35" i="32" s="1"/>
  <c r="H35" i="32" s="1"/>
  <c r="E33" i="20"/>
  <c r="G33" i="32" s="1"/>
  <c r="I33" i="32" s="1"/>
  <c r="Q36" i="20"/>
  <c r="E28" i="20"/>
  <c r="G28" i="32" s="1"/>
  <c r="F40" i="41"/>
  <c r="D42" i="29"/>
  <c r="D43" i="29" s="1"/>
  <c r="D32" i="29"/>
  <c r="L36" i="29"/>
  <c r="P82" i="29"/>
  <c r="N641" i="44" s="1"/>
  <c r="E14" i="29"/>
  <c r="G14" i="41" s="1"/>
  <c r="I14" i="41" s="1"/>
  <c r="AD42" i="22"/>
  <c r="AD43" i="22" s="1"/>
  <c r="E13" i="22"/>
  <c r="G13" i="34" s="1"/>
  <c r="I16" i="22"/>
  <c r="I82" i="22" s="1"/>
  <c r="G645" i="44" s="1"/>
  <c r="F71" i="8"/>
  <c r="F72" i="8" s="1"/>
  <c r="F19" i="8"/>
  <c r="F24" i="8" s="1"/>
  <c r="H24" i="8"/>
  <c r="F11" i="8"/>
  <c r="F16" i="8" s="1"/>
  <c r="F82" i="8" s="1"/>
  <c r="H16" i="8"/>
  <c r="D81" i="20"/>
  <c r="F81" i="32" s="1"/>
  <c r="H81" i="32" s="1"/>
  <c r="F72" i="20"/>
  <c r="D71" i="20"/>
  <c r="F71" i="32" s="1"/>
  <c r="H71" i="32" s="1"/>
  <c r="D49" i="20"/>
  <c r="F49" i="32" s="1"/>
  <c r="H49" i="32" s="1"/>
  <c r="Z36" i="20"/>
  <c r="R36" i="20"/>
  <c r="J36" i="20"/>
  <c r="D32" i="20"/>
  <c r="AC24" i="20"/>
  <c r="U24" i="20"/>
  <c r="M24" i="20"/>
  <c r="D14" i="20"/>
  <c r="F14" i="32" s="1"/>
  <c r="H14" i="32" s="1"/>
  <c r="D11" i="20"/>
  <c r="D61" i="41"/>
  <c r="E82" i="41"/>
  <c r="D77" i="29"/>
  <c r="F77" i="41" s="1"/>
  <c r="H77" i="41" s="1"/>
  <c r="U61" i="29"/>
  <c r="U82" i="29" s="1"/>
  <c r="S641" i="44" s="1"/>
  <c r="M61" i="29"/>
  <c r="Z56" i="29"/>
  <c r="R56" i="29"/>
  <c r="D54" i="29"/>
  <c r="E19" i="29"/>
  <c r="D15" i="29"/>
  <c r="F15" i="41" s="1"/>
  <c r="H15" i="41" s="1"/>
  <c r="L81" i="17"/>
  <c r="F81" i="17"/>
  <c r="G29" i="17"/>
  <c r="D23" i="22"/>
  <c r="F23" i="34" s="1"/>
  <c r="H23" i="34" s="1"/>
  <c r="D12" i="22"/>
  <c r="F12" i="34" s="1"/>
  <c r="H12" i="34" s="1"/>
  <c r="D54" i="34"/>
  <c r="D56" i="34" s="1"/>
  <c r="L56" i="10"/>
  <c r="M13" i="10"/>
  <c r="E13" i="34" s="1"/>
  <c r="G13" i="10"/>
  <c r="D73" i="20"/>
  <c r="F73" i="32" s="1"/>
  <c r="H73" i="32" s="1"/>
  <c r="F36" i="20"/>
  <c r="F29" i="20"/>
  <c r="D28" i="20"/>
  <c r="F28" i="32" s="1"/>
  <c r="E20" i="20"/>
  <c r="G20" i="32" s="1"/>
  <c r="I20" i="32" s="1"/>
  <c r="Z16" i="20"/>
  <c r="R16" i="20"/>
  <c r="R82" i="20" s="1"/>
  <c r="P642" i="44" s="1"/>
  <c r="J16" i="20"/>
  <c r="D81" i="29"/>
  <c r="F81" i="41" s="1"/>
  <c r="H81" i="41" s="1"/>
  <c r="E78" i="29"/>
  <c r="G78" i="41" s="1"/>
  <c r="I78" i="41" s="1"/>
  <c r="E49" i="29"/>
  <c r="G49" i="41" s="1"/>
  <c r="I49" i="41" s="1"/>
  <c r="E47" i="29"/>
  <c r="G47" i="41" s="1"/>
  <c r="I47" i="41" s="1"/>
  <c r="Y43" i="29"/>
  <c r="E41" i="29"/>
  <c r="G41" i="41" s="1"/>
  <c r="I41" i="41" s="1"/>
  <c r="I42" i="29"/>
  <c r="I43" i="29" s="1"/>
  <c r="D22" i="29"/>
  <c r="F22" i="41" s="1"/>
  <c r="H22" i="41" s="1"/>
  <c r="G39" i="17"/>
  <c r="M39" i="17"/>
  <c r="M43" i="17" s="1"/>
  <c r="L28" i="17"/>
  <c r="L29" i="17" s="1"/>
  <c r="F28" i="17"/>
  <c r="F29" i="17" s="1"/>
  <c r="H29" i="17"/>
  <c r="L21" i="17"/>
  <c r="L24" i="17" s="1"/>
  <c r="F21" i="17"/>
  <c r="F15" i="17"/>
  <c r="L15" i="17"/>
  <c r="I75" i="34"/>
  <c r="M29" i="8"/>
  <c r="D75" i="20"/>
  <c r="F75" i="32" s="1"/>
  <c r="H75" i="32" s="1"/>
  <c r="E45" i="20"/>
  <c r="G45" i="32" s="1"/>
  <c r="I45" i="32" s="1"/>
  <c r="AC36" i="20"/>
  <c r="U36" i="20"/>
  <c r="M36" i="20"/>
  <c r="D20" i="20"/>
  <c r="F20" i="32" s="1"/>
  <c r="H20" i="32" s="1"/>
  <c r="D12" i="20"/>
  <c r="F12" i="32" s="1"/>
  <c r="H12" i="32" s="1"/>
  <c r="D75" i="29"/>
  <c r="F75" i="41" s="1"/>
  <c r="H75" i="41" s="1"/>
  <c r="F61" i="29"/>
  <c r="D59" i="29"/>
  <c r="D49" i="29"/>
  <c r="F49" i="41" s="1"/>
  <c r="H49" i="41" s="1"/>
  <c r="D41" i="29"/>
  <c r="F41" i="41" s="1"/>
  <c r="H41" i="41" s="1"/>
  <c r="H42" i="29"/>
  <c r="H43" i="29" s="1"/>
  <c r="AA16" i="29"/>
  <c r="S16" i="29"/>
  <c r="S82" i="29" s="1"/>
  <c r="Q641" i="44" s="1"/>
  <c r="J82" i="29"/>
  <c r="H641" i="44" s="1"/>
  <c r="I16" i="29"/>
  <c r="F45" i="17"/>
  <c r="L45" i="17"/>
  <c r="G23" i="17"/>
  <c r="M23" i="17"/>
  <c r="L13" i="17"/>
  <c r="F13" i="17"/>
  <c r="D75" i="22"/>
  <c r="F75" i="34" s="1"/>
  <c r="M35" i="10"/>
  <c r="E35" i="34" s="1"/>
  <c r="G35" i="10"/>
  <c r="F12" i="10"/>
  <c r="L12" i="10"/>
  <c r="D12" i="34" s="1"/>
  <c r="H16" i="10"/>
  <c r="D25" i="4"/>
  <c r="D28" i="4" s="1"/>
  <c r="F42" i="8"/>
  <c r="F43" i="8" s="1"/>
  <c r="L36" i="8"/>
  <c r="D77" i="20"/>
  <c r="F77" i="32" s="1"/>
  <c r="H77" i="32" s="1"/>
  <c r="E60" i="20"/>
  <c r="G60" i="32" s="1"/>
  <c r="I60" i="32" s="1"/>
  <c r="D45" i="20"/>
  <c r="F45" i="32" s="1"/>
  <c r="H45" i="32" s="1"/>
  <c r="E40" i="20"/>
  <c r="D33" i="20"/>
  <c r="F33" i="32" s="1"/>
  <c r="H33" i="32" s="1"/>
  <c r="E22" i="20"/>
  <c r="G22" i="32" s="1"/>
  <c r="AC16" i="20"/>
  <c r="U16" i="20"/>
  <c r="U82" i="20" s="1"/>
  <c r="S642" i="44" s="1"/>
  <c r="M16" i="20"/>
  <c r="M82" i="20" s="1"/>
  <c r="K642" i="44" s="1"/>
  <c r="E12" i="20"/>
  <c r="G12" i="32" s="1"/>
  <c r="I12" i="32" s="1"/>
  <c r="E43" i="41"/>
  <c r="E59" i="29"/>
  <c r="G56" i="17"/>
  <c r="D80" i="22"/>
  <c r="F80" i="34" s="1"/>
  <c r="H80" i="34" s="1"/>
  <c r="E51" i="22"/>
  <c r="G51" i="34" s="1"/>
  <c r="I51" i="34" s="1"/>
  <c r="Z82" i="22"/>
  <c r="X645" i="44" s="1"/>
  <c r="R82" i="22"/>
  <c r="P645" i="44" s="1"/>
  <c r="D73" i="29"/>
  <c r="F73" i="41" s="1"/>
  <c r="H73" i="41" s="1"/>
  <c r="AC72" i="29"/>
  <c r="M72" i="29"/>
  <c r="D51" i="29"/>
  <c r="F51" i="41" s="1"/>
  <c r="H51" i="41" s="1"/>
  <c r="AD36" i="29"/>
  <c r="AD82" i="29" s="1"/>
  <c r="AB641" i="44" s="1"/>
  <c r="N36" i="29"/>
  <c r="D34" i="29"/>
  <c r="F34" i="41" s="1"/>
  <c r="H34" i="41" s="1"/>
  <c r="H36" i="29"/>
  <c r="H82" i="29" s="1"/>
  <c r="F641" i="44" s="1"/>
  <c r="D33" i="29"/>
  <c r="F33" i="41" s="1"/>
  <c r="H33" i="41" s="1"/>
  <c r="L24" i="29"/>
  <c r="AC16" i="29"/>
  <c r="E12" i="29"/>
  <c r="G12" i="41" s="1"/>
  <c r="I12" i="41" s="1"/>
  <c r="AE16" i="29"/>
  <c r="AE82" i="29" s="1"/>
  <c r="AC641" i="44" s="1"/>
  <c r="F64" i="17"/>
  <c r="F66" i="17" s="1"/>
  <c r="L64" i="17"/>
  <c r="L66" i="17" s="1"/>
  <c r="H66" i="17"/>
  <c r="M55" i="17"/>
  <c r="M56" i="17" s="1"/>
  <c r="G55" i="17"/>
  <c r="M51" i="17"/>
  <c r="G51" i="17"/>
  <c r="G35" i="17"/>
  <c r="M35" i="17"/>
  <c r="G24" i="17"/>
  <c r="E79" i="22"/>
  <c r="G79" i="34" s="1"/>
  <c r="I79" i="34" s="1"/>
  <c r="E71" i="22"/>
  <c r="G71" i="34" s="1"/>
  <c r="G72" i="22"/>
  <c r="G66" i="22"/>
  <c r="E64" i="22"/>
  <c r="W82" i="22"/>
  <c r="U645" i="44" s="1"/>
  <c r="E49" i="22"/>
  <c r="G49" i="34" s="1"/>
  <c r="M49" i="10"/>
  <c r="E49" i="34" s="1"/>
  <c r="G49" i="10"/>
  <c r="E11" i="20"/>
  <c r="D16" i="41"/>
  <c r="D74" i="29"/>
  <c r="F74" i="41" s="1"/>
  <c r="H74" i="41" s="1"/>
  <c r="AA61" i="29"/>
  <c r="AA56" i="29"/>
  <c r="S56" i="29"/>
  <c r="V43" i="29"/>
  <c r="E39" i="29"/>
  <c r="G39" i="41" s="1"/>
  <c r="I39" i="41" s="1"/>
  <c r="Q36" i="29"/>
  <c r="Q82" i="29" s="1"/>
  <c r="O641" i="44" s="1"/>
  <c r="D23" i="29"/>
  <c r="F23" i="41" s="1"/>
  <c r="H23" i="41" s="1"/>
  <c r="H24" i="29"/>
  <c r="V24" i="29"/>
  <c r="Z24" i="29"/>
  <c r="R24" i="29"/>
  <c r="F24" i="29"/>
  <c r="M70" i="17"/>
  <c r="M72" i="17" s="1"/>
  <c r="G70" i="17"/>
  <c r="G72" i="17" s="1"/>
  <c r="G20" i="17"/>
  <c r="M20" i="17"/>
  <c r="I24" i="17"/>
  <c r="G19" i="34"/>
  <c r="I15" i="34"/>
  <c r="AB82" i="22"/>
  <c r="Z645" i="44" s="1"/>
  <c r="L82" i="22"/>
  <c r="J645" i="44" s="1"/>
  <c r="AD16" i="22"/>
  <c r="AD82" i="22" s="1"/>
  <c r="AB645" i="44" s="1"/>
  <c r="V16" i="22"/>
  <c r="D11" i="22"/>
  <c r="F16" i="22"/>
  <c r="L32" i="10"/>
  <c r="F32" i="10"/>
  <c r="F36" i="10" s="1"/>
  <c r="G19" i="10"/>
  <c r="I24" i="10"/>
  <c r="M19" i="10"/>
  <c r="D76" i="29"/>
  <c r="F76" i="41" s="1"/>
  <c r="H76" i="41" s="1"/>
  <c r="D55" i="29"/>
  <c r="F55" i="41" s="1"/>
  <c r="H55" i="41" s="1"/>
  <c r="W36" i="29"/>
  <c r="O36" i="29"/>
  <c r="F29" i="29"/>
  <c r="D28" i="29"/>
  <c r="F28" i="41" s="1"/>
  <c r="H28" i="41" s="1"/>
  <c r="E27" i="29"/>
  <c r="I29" i="29"/>
  <c r="D19" i="29"/>
  <c r="D13" i="29"/>
  <c r="F13" i="41" s="1"/>
  <c r="H13" i="41" s="1"/>
  <c r="F74" i="17"/>
  <c r="L74" i="17"/>
  <c r="L22" i="17"/>
  <c r="F22" i="17"/>
  <c r="E60" i="22"/>
  <c r="G60" i="34" s="1"/>
  <c r="I60" i="34" s="1"/>
  <c r="E55" i="22"/>
  <c r="G55" i="34" s="1"/>
  <c r="I55" i="34" s="1"/>
  <c r="U82" i="22"/>
  <c r="S645" i="44" s="1"/>
  <c r="K82" i="10"/>
  <c r="E70" i="29"/>
  <c r="E60" i="29"/>
  <c r="G60" i="41" s="1"/>
  <c r="I60" i="41" s="1"/>
  <c r="Z61" i="29"/>
  <c r="R61" i="29"/>
  <c r="F42" i="29"/>
  <c r="F43" i="29" s="1"/>
  <c r="AD43" i="29"/>
  <c r="L42" i="29"/>
  <c r="L43" i="29" s="1"/>
  <c r="E23" i="29"/>
  <c r="G23" i="41" s="1"/>
  <c r="I23" i="41" s="1"/>
  <c r="AB16" i="29"/>
  <c r="AB82" i="29" s="1"/>
  <c r="Z641" i="44" s="1"/>
  <c r="G66" i="17"/>
  <c r="F60" i="17"/>
  <c r="M32" i="17"/>
  <c r="I36" i="17"/>
  <c r="F23" i="17"/>
  <c r="L23" i="17"/>
  <c r="E74" i="22"/>
  <c r="G74" i="34" s="1"/>
  <c r="I74" i="34" s="1"/>
  <c r="R66" i="22"/>
  <c r="E33" i="22"/>
  <c r="G33" i="34" s="1"/>
  <c r="I33" i="34" s="1"/>
  <c r="I36" i="22"/>
  <c r="G77" i="10"/>
  <c r="M77" i="10"/>
  <c r="E77" i="34" s="1"/>
  <c r="E29" i="41"/>
  <c r="D65" i="29"/>
  <c r="F65" i="41" s="1"/>
  <c r="H65" i="41" s="1"/>
  <c r="Y66" i="29"/>
  <c r="Q66" i="29"/>
  <c r="G29" i="29"/>
  <c r="K24" i="29"/>
  <c r="K82" i="29" s="1"/>
  <c r="I641" i="44" s="1"/>
  <c r="AA24" i="29"/>
  <c r="S24" i="29"/>
  <c r="D14" i="29"/>
  <c r="F14" i="41" s="1"/>
  <c r="H14" i="41" s="1"/>
  <c r="F16" i="29"/>
  <c r="F82" i="29" s="1"/>
  <c r="G80" i="17"/>
  <c r="M80" i="17"/>
  <c r="M47" i="17"/>
  <c r="G47" i="17"/>
  <c r="L41" i="17"/>
  <c r="L42" i="17" s="1"/>
  <c r="L43" i="17" s="1"/>
  <c r="F42" i="17"/>
  <c r="F43" i="17" s="1"/>
  <c r="F11" i="17"/>
  <c r="F16" i="17" s="1"/>
  <c r="H16" i="17"/>
  <c r="H82" i="17" s="1"/>
  <c r="L11" i="17"/>
  <c r="O72" i="22"/>
  <c r="E70" i="22"/>
  <c r="D59" i="22"/>
  <c r="H39" i="34"/>
  <c r="D27" i="22"/>
  <c r="M24" i="22"/>
  <c r="AC24" i="22"/>
  <c r="U24" i="22"/>
  <c r="Y36" i="29"/>
  <c r="J24" i="29"/>
  <c r="D21" i="29"/>
  <c r="F21" i="41" s="1"/>
  <c r="H21" i="41" s="1"/>
  <c r="Z16" i="29"/>
  <c r="Z82" i="29" s="1"/>
  <c r="X641" i="44" s="1"/>
  <c r="R16" i="29"/>
  <c r="R82" i="29" s="1"/>
  <c r="P641" i="44" s="1"/>
  <c r="D11" i="29"/>
  <c r="L80" i="17"/>
  <c r="F80" i="17"/>
  <c r="G41" i="17"/>
  <c r="G42" i="17" s="1"/>
  <c r="G43" i="17" s="1"/>
  <c r="I42" i="17"/>
  <c r="I43" i="17" s="1"/>
  <c r="M33" i="17"/>
  <c r="G33" i="17"/>
  <c r="G36" i="17" s="1"/>
  <c r="I29" i="17"/>
  <c r="M27" i="17"/>
  <c r="M29" i="17" s="1"/>
  <c r="M24" i="17"/>
  <c r="G16" i="17"/>
  <c r="Z42" i="22"/>
  <c r="Z43" i="22" s="1"/>
  <c r="J42" i="22"/>
  <c r="J43" i="22" s="1"/>
  <c r="T24" i="22"/>
  <c r="T82" i="22" s="1"/>
  <c r="R645" i="44" s="1"/>
  <c r="G72" i="10"/>
  <c r="G45" i="10"/>
  <c r="M45" i="10"/>
  <c r="E45" i="34" s="1"/>
  <c r="M14" i="10"/>
  <c r="E14" i="34" s="1"/>
  <c r="I14" i="34" s="1"/>
  <c r="G14" i="10"/>
  <c r="X36" i="29"/>
  <c r="P36" i="29"/>
  <c r="G24" i="29"/>
  <c r="E21" i="29"/>
  <c r="G21" i="41" s="1"/>
  <c r="I21" i="41" s="1"/>
  <c r="N16" i="29"/>
  <c r="N82" i="29" s="1"/>
  <c r="L641" i="44" s="1"/>
  <c r="L72" i="17"/>
  <c r="D51" i="22"/>
  <c r="F51" i="34" s="1"/>
  <c r="H51" i="34" s="1"/>
  <c r="S82" i="22"/>
  <c r="Q645" i="44" s="1"/>
  <c r="M71" i="10"/>
  <c r="E71" i="34" s="1"/>
  <c r="E72" i="34" s="1"/>
  <c r="G71" i="10"/>
  <c r="I72" i="10"/>
  <c r="F61" i="10"/>
  <c r="G22" i="10"/>
  <c r="M22" i="10"/>
  <c r="E22" i="34" s="1"/>
  <c r="E13" i="29"/>
  <c r="G13" i="41" s="1"/>
  <c r="I13" i="41" s="1"/>
  <c r="G59" i="17"/>
  <c r="G61" i="17" s="1"/>
  <c r="M59" i="17"/>
  <c r="M61" i="17" s="1"/>
  <c r="D79" i="22"/>
  <c r="F79" i="34" s="1"/>
  <c r="H79" i="34" s="1"/>
  <c r="E73" i="22"/>
  <c r="G73" i="34" s="1"/>
  <c r="I73" i="34" s="1"/>
  <c r="Z66" i="22"/>
  <c r="J66" i="22"/>
  <c r="E54" i="22"/>
  <c r="E35" i="22"/>
  <c r="G35" i="34" s="1"/>
  <c r="I35" i="34" s="1"/>
  <c r="D33" i="22"/>
  <c r="F33" i="34" s="1"/>
  <c r="AA82" i="22"/>
  <c r="Y645" i="44" s="1"/>
  <c r="K16" i="22"/>
  <c r="K82" i="22" s="1"/>
  <c r="I645" i="44" s="1"/>
  <c r="E11" i="22"/>
  <c r="G33" i="10"/>
  <c r="G36" i="10" s="1"/>
  <c r="I36" i="10"/>
  <c r="M21" i="10"/>
  <c r="E21" i="34" s="1"/>
  <c r="I21" i="34" s="1"/>
  <c r="G21" i="10"/>
  <c r="F19" i="10"/>
  <c r="L19" i="10"/>
  <c r="M66" i="17"/>
  <c r="I61" i="17"/>
  <c r="L59" i="17"/>
  <c r="L61" i="17" s="1"/>
  <c r="H61" i="17"/>
  <c r="J82" i="17"/>
  <c r="I16" i="17"/>
  <c r="D76" i="22"/>
  <c r="F76" i="34" s="1"/>
  <c r="H76" i="34" s="1"/>
  <c r="D73" i="22"/>
  <c r="F73" i="34" s="1"/>
  <c r="H73" i="34" s="1"/>
  <c r="D60" i="22"/>
  <c r="F60" i="34" s="1"/>
  <c r="H60" i="34" s="1"/>
  <c r="F56" i="22"/>
  <c r="E45" i="22"/>
  <c r="G45" i="34" s="1"/>
  <c r="F36" i="22"/>
  <c r="G36" i="22"/>
  <c r="E32" i="22"/>
  <c r="D13" i="22"/>
  <c r="F13" i="34" s="1"/>
  <c r="H13" i="34" s="1"/>
  <c r="G74" i="10"/>
  <c r="M74" i="10"/>
  <c r="E74" i="34" s="1"/>
  <c r="L33" i="10"/>
  <c r="D33" i="34" s="1"/>
  <c r="F33" i="10"/>
  <c r="G23" i="10"/>
  <c r="M23" i="10"/>
  <c r="E23" i="34" s="1"/>
  <c r="I23" i="34" s="1"/>
  <c r="G78" i="17"/>
  <c r="F59" i="17"/>
  <c r="F61" i="17" s="1"/>
  <c r="H36" i="17"/>
  <c r="L36" i="17"/>
  <c r="E78" i="22"/>
  <c r="G78" i="34" s="1"/>
  <c r="I78" i="34" s="1"/>
  <c r="D45" i="22"/>
  <c r="F45" i="34" s="1"/>
  <c r="H45" i="34" s="1"/>
  <c r="V42" i="22"/>
  <c r="V43" i="22" s="1"/>
  <c r="N42" i="22"/>
  <c r="N43" i="22" s="1"/>
  <c r="N82" i="22" s="1"/>
  <c r="L645" i="44" s="1"/>
  <c r="D40" i="22"/>
  <c r="F42" i="22"/>
  <c r="F43" i="22" s="1"/>
  <c r="V36" i="22"/>
  <c r="D32" i="22"/>
  <c r="D14" i="22"/>
  <c r="F14" i="34" s="1"/>
  <c r="H14" i="34" s="1"/>
  <c r="G64" i="10"/>
  <c r="G66" i="10" s="1"/>
  <c r="M64" i="10"/>
  <c r="I66" i="10"/>
  <c r="L60" i="10"/>
  <c r="D60" i="34" s="1"/>
  <c r="D61" i="34" s="1"/>
  <c r="F60" i="10"/>
  <c r="G41" i="10"/>
  <c r="E32" i="34"/>
  <c r="F19" i="17"/>
  <c r="H24" i="17"/>
  <c r="E76" i="22"/>
  <c r="G76" i="34" s="1"/>
  <c r="I76" i="34" s="1"/>
  <c r="D65" i="22"/>
  <c r="F65" i="34" s="1"/>
  <c r="H65" i="34" s="1"/>
  <c r="J56" i="22"/>
  <c r="D47" i="22"/>
  <c r="F47" i="34" s="1"/>
  <c r="H47" i="34" s="1"/>
  <c r="D34" i="22"/>
  <c r="F34" i="34" s="1"/>
  <c r="H34" i="34" s="1"/>
  <c r="E20" i="22"/>
  <c r="G20" i="34" s="1"/>
  <c r="I20" i="34" s="1"/>
  <c r="J24" i="22"/>
  <c r="O82" i="22"/>
  <c r="M645" i="44" s="1"/>
  <c r="X16" i="22"/>
  <c r="X82" i="22" s="1"/>
  <c r="V645" i="44" s="1"/>
  <c r="P16" i="22"/>
  <c r="P82" i="22" s="1"/>
  <c r="N645" i="44" s="1"/>
  <c r="L81" i="10"/>
  <c r="D81" i="34" s="1"/>
  <c r="H81" i="34" s="1"/>
  <c r="F81" i="10"/>
  <c r="F75" i="10"/>
  <c r="L75" i="10"/>
  <c r="D75" i="34" s="1"/>
  <c r="H56" i="10"/>
  <c r="M28" i="10"/>
  <c r="E28" i="34" s="1"/>
  <c r="E29" i="34" s="1"/>
  <c r="I29" i="10"/>
  <c r="E80" i="22"/>
  <c r="G80" i="34" s="1"/>
  <c r="I80" i="34" s="1"/>
  <c r="D70" i="22"/>
  <c r="F72" i="22"/>
  <c r="D64" i="22"/>
  <c r="Y43" i="22"/>
  <c r="E41" i="22"/>
  <c r="G41" i="34" s="1"/>
  <c r="I41" i="34" s="1"/>
  <c r="G29" i="22"/>
  <c r="E28" i="22"/>
  <c r="G28" i="34" s="1"/>
  <c r="D22" i="22"/>
  <c r="F22" i="34" s="1"/>
  <c r="H22" i="34" s="1"/>
  <c r="AC16" i="22"/>
  <c r="M16" i="22"/>
  <c r="M76" i="10"/>
  <c r="E76" i="34" s="1"/>
  <c r="G76" i="10"/>
  <c r="L66" i="10"/>
  <c r="D64" i="34"/>
  <c r="D66" i="34" s="1"/>
  <c r="D78" i="22"/>
  <c r="F78" i="34" s="1"/>
  <c r="H78" i="34" s="1"/>
  <c r="E27" i="22"/>
  <c r="E22" i="22"/>
  <c r="G22" i="34" s="1"/>
  <c r="Y16" i="22"/>
  <c r="M40" i="10"/>
  <c r="I42" i="10"/>
  <c r="I43" i="10" s="1"/>
  <c r="F20" i="10"/>
  <c r="L20" i="10"/>
  <c r="D20" i="34" s="1"/>
  <c r="H20" i="34" s="1"/>
  <c r="G11" i="10"/>
  <c r="G16" i="10" s="1"/>
  <c r="I16" i="10"/>
  <c r="M11" i="10"/>
  <c r="E12" i="22"/>
  <c r="G12" i="34" s="1"/>
  <c r="I12" i="34" s="1"/>
  <c r="G16" i="22"/>
  <c r="J16" i="22"/>
  <c r="J82" i="22" s="1"/>
  <c r="H645" i="44" s="1"/>
  <c r="G80" i="10"/>
  <c r="G78" i="10"/>
  <c r="M78" i="10"/>
  <c r="E78" i="34" s="1"/>
  <c r="F74" i="10"/>
  <c r="L74" i="10"/>
  <c r="D74" i="34" s="1"/>
  <c r="D74" i="5" s="1"/>
  <c r="M72" i="10"/>
  <c r="M59" i="10"/>
  <c r="G59" i="10"/>
  <c r="G61" i="10" s="1"/>
  <c r="I61" i="10"/>
  <c r="G40" i="10"/>
  <c r="G42" i="10" s="1"/>
  <c r="G43" i="10" s="1"/>
  <c r="J82" i="10"/>
  <c r="F16" i="10"/>
  <c r="D15" i="22"/>
  <c r="F15" i="34" s="1"/>
  <c r="H15" i="34" s="1"/>
  <c r="L61" i="10"/>
  <c r="H29" i="10"/>
  <c r="H66" i="10"/>
  <c r="L43" i="10"/>
  <c r="U643" i="44" l="1"/>
  <c r="W91" i="21"/>
  <c r="X647" i="44"/>
  <c r="Z91" i="25"/>
  <c r="N82" i="27"/>
  <c r="G649" i="44"/>
  <c r="I91" i="46"/>
  <c r="I65" i="39"/>
  <c r="M647" i="44"/>
  <c r="O91" i="25"/>
  <c r="I49" i="39"/>
  <c r="I74" i="39"/>
  <c r="L647" i="44"/>
  <c r="N91" i="25"/>
  <c r="D34" i="5"/>
  <c r="I79" i="39"/>
  <c r="M82" i="17"/>
  <c r="B24" i="4" s="1"/>
  <c r="C24" i="4" s="1"/>
  <c r="R643" i="44"/>
  <c r="T91" i="21"/>
  <c r="H76" i="36"/>
  <c r="G643" i="44"/>
  <c r="I91" i="21"/>
  <c r="U647" i="44"/>
  <c r="W91" i="25"/>
  <c r="I39" i="39"/>
  <c r="H80" i="39"/>
  <c r="H72" i="42"/>
  <c r="I51" i="36"/>
  <c r="H15" i="36"/>
  <c r="H78" i="39"/>
  <c r="H15" i="39"/>
  <c r="J643" i="44"/>
  <c r="L91" i="21"/>
  <c r="I45" i="39"/>
  <c r="T643" i="44"/>
  <c r="V91" i="21"/>
  <c r="H74" i="36"/>
  <c r="I28" i="39"/>
  <c r="I15" i="39"/>
  <c r="G82" i="45"/>
  <c r="I12" i="36"/>
  <c r="K649" i="44"/>
  <c r="M91" i="46"/>
  <c r="D66" i="27"/>
  <c r="F64" i="39"/>
  <c r="I21" i="39"/>
  <c r="I15" i="5"/>
  <c r="G27" i="32"/>
  <c r="E29" i="20"/>
  <c r="G32" i="36"/>
  <c r="M80" i="12"/>
  <c r="E80" i="36" s="1"/>
  <c r="I80" i="36" s="1"/>
  <c r="G80" i="12"/>
  <c r="F59" i="36"/>
  <c r="AC643" i="44"/>
  <c r="AE91" i="21"/>
  <c r="G70" i="33"/>
  <c r="E72" i="21"/>
  <c r="G73" i="12"/>
  <c r="M73" i="12"/>
  <c r="E73" i="36" s="1"/>
  <c r="I73" i="36" s="1"/>
  <c r="G40" i="43"/>
  <c r="E42" i="31"/>
  <c r="E43" i="31" s="1"/>
  <c r="M56" i="19"/>
  <c r="E54" i="43"/>
  <c r="I54" i="43" s="1"/>
  <c r="I56" i="43" s="1"/>
  <c r="F54" i="37"/>
  <c r="D56" i="25"/>
  <c r="E36" i="27"/>
  <c r="G32" i="39"/>
  <c r="M42" i="14"/>
  <c r="M43" i="14" s="1"/>
  <c r="E40" i="38"/>
  <c r="E42" i="38" s="1"/>
  <c r="E43" i="38" s="1"/>
  <c r="D61" i="29"/>
  <c r="F59" i="41"/>
  <c r="Z82" i="20"/>
  <c r="X642" i="44" s="1"/>
  <c r="M43" i="24"/>
  <c r="AD16" i="24"/>
  <c r="AD82" i="24" s="1"/>
  <c r="D51" i="24"/>
  <c r="F51" i="36" s="1"/>
  <c r="F19" i="35"/>
  <c r="D24" i="23"/>
  <c r="G79" i="5"/>
  <c r="I79" i="5" s="1"/>
  <c r="E33" i="42"/>
  <c r="M36" i="18"/>
  <c r="G86" i="5"/>
  <c r="I86" i="43"/>
  <c r="G89" i="43"/>
  <c r="F82" i="30"/>
  <c r="Z24" i="27"/>
  <c r="M74" i="15"/>
  <c r="E74" i="39" s="1"/>
  <c r="G74" i="15"/>
  <c r="E40" i="37"/>
  <c r="E42" i="37" s="1"/>
  <c r="E43" i="37" s="1"/>
  <c r="M42" i="13"/>
  <c r="M43" i="13" s="1"/>
  <c r="I36" i="27"/>
  <c r="D28" i="27"/>
  <c r="F28" i="39" s="1"/>
  <c r="D60" i="27"/>
  <c r="F60" i="39" s="1"/>
  <c r="D40" i="27"/>
  <c r="M64" i="15"/>
  <c r="I66" i="15"/>
  <c r="G64" i="15"/>
  <c r="G19" i="47"/>
  <c r="E24" i="46"/>
  <c r="M56" i="14"/>
  <c r="G16" i="16"/>
  <c r="G82" i="16" s="1"/>
  <c r="G91" i="16" s="1"/>
  <c r="D36" i="30"/>
  <c r="F32" i="42"/>
  <c r="M78" i="15"/>
  <c r="E78" i="39" s="1"/>
  <c r="I78" i="39" s="1"/>
  <c r="G78" i="15"/>
  <c r="E56" i="26"/>
  <c r="G54" i="38"/>
  <c r="G23" i="5"/>
  <c r="F59" i="37"/>
  <c r="D61" i="25"/>
  <c r="H70" i="40"/>
  <c r="H72" i="40" s="1"/>
  <c r="F72" i="40"/>
  <c r="E24" i="28"/>
  <c r="E82" i="28" s="1"/>
  <c r="G20" i="4" s="1"/>
  <c r="H20" i="4" s="1"/>
  <c r="H54" i="38"/>
  <c r="H56" i="38" s="1"/>
  <c r="F56" i="38"/>
  <c r="E36" i="26"/>
  <c r="M29" i="10"/>
  <c r="F24" i="17"/>
  <c r="I45" i="34"/>
  <c r="D29" i="22"/>
  <c r="F27" i="34"/>
  <c r="F82" i="22"/>
  <c r="G24" i="34"/>
  <c r="I49" i="34"/>
  <c r="AC82" i="20"/>
  <c r="AA642" i="44" s="1"/>
  <c r="H75" i="34"/>
  <c r="F54" i="41"/>
  <c r="D56" i="29"/>
  <c r="D16" i="20"/>
  <c r="F11" i="32"/>
  <c r="I14" i="32"/>
  <c r="D66" i="20"/>
  <c r="F64" i="32"/>
  <c r="F64" i="5" s="1"/>
  <c r="L14" i="12"/>
  <c r="D14" i="36" s="1"/>
  <c r="F14" i="12"/>
  <c r="F40" i="12"/>
  <c r="L40" i="12"/>
  <c r="H42" i="12"/>
  <c r="H43" i="12" s="1"/>
  <c r="F75" i="12"/>
  <c r="L75" i="12"/>
  <c r="D75" i="36" s="1"/>
  <c r="H75" i="36" s="1"/>
  <c r="M36" i="24"/>
  <c r="U42" i="24"/>
  <c r="U43" i="24" s="1"/>
  <c r="E47" i="24"/>
  <c r="G47" i="36" s="1"/>
  <c r="H16" i="12"/>
  <c r="F11" i="12"/>
  <c r="F16" i="12" s="1"/>
  <c r="L11" i="12"/>
  <c r="F71" i="12"/>
  <c r="L71" i="12"/>
  <c r="D71" i="36" s="1"/>
  <c r="H71" i="36" s="1"/>
  <c r="M45" i="12"/>
  <c r="E45" i="36" s="1"/>
  <c r="I45" i="36" s="1"/>
  <c r="G45" i="12"/>
  <c r="D56" i="20"/>
  <c r="F54" i="32"/>
  <c r="G59" i="12"/>
  <c r="G61" i="12" s="1"/>
  <c r="M59" i="12"/>
  <c r="I61" i="12"/>
  <c r="AC16" i="24"/>
  <c r="L13" i="12"/>
  <c r="D13" i="36" s="1"/>
  <c r="H13" i="36" s="1"/>
  <c r="F13" i="12"/>
  <c r="L47" i="12"/>
  <c r="D47" i="36" s="1"/>
  <c r="F47" i="12"/>
  <c r="Y43" i="24"/>
  <c r="D73" i="24"/>
  <c r="F73" i="36" s="1"/>
  <c r="P643" i="44"/>
  <c r="R91" i="21"/>
  <c r="L65" i="12"/>
  <c r="D65" i="36" s="1"/>
  <c r="F65" i="12"/>
  <c r="S82" i="21"/>
  <c r="S36" i="24"/>
  <c r="G65" i="12"/>
  <c r="M65" i="12"/>
  <c r="E65" i="36" s="1"/>
  <c r="K24" i="24"/>
  <c r="M42" i="9"/>
  <c r="M43" i="9" s="1"/>
  <c r="H12" i="33"/>
  <c r="U29" i="24"/>
  <c r="U82" i="24" s="1"/>
  <c r="D36" i="21"/>
  <c r="F32" i="33"/>
  <c r="L72" i="24"/>
  <c r="F27" i="12"/>
  <c r="L27" i="12"/>
  <c r="H29" i="12"/>
  <c r="M24" i="24"/>
  <c r="G23" i="12"/>
  <c r="M23" i="12"/>
  <c r="E23" i="36" s="1"/>
  <c r="AE43" i="24"/>
  <c r="H82" i="9"/>
  <c r="H91" i="9" s="1"/>
  <c r="Y16" i="24"/>
  <c r="E77" i="24"/>
  <c r="G77" i="36" s="1"/>
  <c r="I77" i="36" s="1"/>
  <c r="L36" i="9"/>
  <c r="L61" i="24"/>
  <c r="M79" i="12"/>
  <c r="E79" i="36" s="1"/>
  <c r="G79" i="12"/>
  <c r="H78" i="35"/>
  <c r="M33" i="12"/>
  <c r="E33" i="36" s="1"/>
  <c r="G33" i="12"/>
  <c r="H24" i="24"/>
  <c r="H47" i="35"/>
  <c r="E15" i="5"/>
  <c r="D79" i="24"/>
  <c r="F79" i="36" s="1"/>
  <c r="H79" i="36" s="1"/>
  <c r="D13" i="43"/>
  <c r="L16" i="19"/>
  <c r="L82" i="19" s="1"/>
  <c r="L91" i="19" s="1"/>
  <c r="L29" i="11"/>
  <c r="D27" i="35"/>
  <c r="D29" i="35" s="1"/>
  <c r="M56" i="11"/>
  <c r="E54" i="35"/>
  <c r="E56" i="35" s="1"/>
  <c r="H77" i="35"/>
  <c r="E14" i="5"/>
  <c r="I14" i="42"/>
  <c r="E59" i="42"/>
  <c r="M61" i="18"/>
  <c r="P653" i="44"/>
  <c r="R91" i="31"/>
  <c r="H71" i="43"/>
  <c r="H72" i="43" s="1"/>
  <c r="J72" i="24"/>
  <c r="D89" i="43"/>
  <c r="E82" i="6"/>
  <c r="D36" i="23"/>
  <c r="H11" i="42"/>
  <c r="F16" i="42"/>
  <c r="F22" i="5"/>
  <c r="H22" i="5" s="1"/>
  <c r="I55" i="33"/>
  <c r="E70" i="5"/>
  <c r="E16" i="31"/>
  <c r="G11" i="43"/>
  <c r="Z653" i="44"/>
  <c r="AB91" i="31"/>
  <c r="D55" i="27"/>
  <c r="F55" i="39" s="1"/>
  <c r="F60" i="15"/>
  <c r="L60" i="15"/>
  <c r="D60" i="39" s="1"/>
  <c r="E72" i="31"/>
  <c r="G70" i="43"/>
  <c r="H82" i="18"/>
  <c r="E42" i="42"/>
  <c r="E43" i="42" s="1"/>
  <c r="L12" i="15"/>
  <c r="D12" i="39" s="1"/>
  <c r="F12" i="15"/>
  <c r="E54" i="24"/>
  <c r="G56" i="24"/>
  <c r="D91" i="7"/>
  <c r="E36" i="25"/>
  <c r="G32" i="37"/>
  <c r="D77" i="5"/>
  <c r="D56" i="42"/>
  <c r="H29" i="15"/>
  <c r="L27" i="15"/>
  <c r="F27" i="15"/>
  <c r="I49" i="37"/>
  <c r="E82" i="7"/>
  <c r="E91" i="7" s="1"/>
  <c r="H12" i="42"/>
  <c r="F12" i="5"/>
  <c r="H12" i="5" s="1"/>
  <c r="D21" i="5"/>
  <c r="M24" i="13"/>
  <c r="E19" i="37"/>
  <c r="E24" i="37" s="1"/>
  <c r="D79" i="5"/>
  <c r="Y16" i="27"/>
  <c r="M29" i="11"/>
  <c r="F55" i="5"/>
  <c r="F74" i="5"/>
  <c r="H74" i="5" s="1"/>
  <c r="I87" i="39"/>
  <c r="S82" i="25"/>
  <c r="Z66" i="27"/>
  <c r="I76" i="37"/>
  <c r="F87" i="15"/>
  <c r="F89" i="15" s="1"/>
  <c r="F89" i="13"/>
  <c r="D22" i="27"/>
  <c r="F22" i="39" s="1"/>
  <c r="H22" i="39" s="1"/>
  <c r="I33" i="37"/>
  <c r="D16" i="46"/>
  <c r="F11" i="47"/>
  <c r="L76" i="15"/>
  <c r="D76" i="39" s="1"/>
  <c r="F76" i="15"/>
  <c r="E22" i="27"/>
  <c r="G22" i="39" s="1"/>
  <c r="I28" i="37"/>
  <c r="Z42" i="27"/>
  <c r="Z43" i="27" s="1"/>
  <c r="N61" i="27"/>
  <c r="E32" i="39"/>
  <c r="I74" i="37"/>
  <c r="L24" i="19"/>
  <c r="L66" i="13"/>
  <c r="F19" i="47"/>
  <c r="D24" i="46"/>
  <c r="F82" i="26"/>
  <c r="F82" i="46"/>
  <c r="F91" i="46" s="1"/>
  <c r="M55" i="15"/>
  <c r="E55" i="39" s="1"/>
  <c r="I55" i="39" s="1"/>
  <c r="G55" i="15"/>
  <c r="G56" i="15" s="1"/>
  <c r="J16" i="27"/>
  <c r="L66" i="14"/>
  <c r="D64" i="38"/>
  <c r="R56" i="27"/>
  <c r="H82" i="14"/>
  <c r="M70" i="15"/>
  <c r="G70" i="15"/>
  <c r="G72" i="15" s="1"/>
  <c r="I72" i="15"/>
  <c r="D54" i="38"/>
  <c r="D56" i="38" s="1"/>
  <c r="L56" i="14"/>
  <c r="H45" i="38"/>
  <c r="I12" i="38"/>
  <c r="D66" i="26"/>
  <c r="I80" i="37"/>
  <c r="U24" i="27"/>
  <c r="X66" i="27"/>
  <c r="K82" i="28"/>
  <c r="I651" i="44" s="1"/>
  <c r="AA36" i="27"/>
  <c r="F45" i="5"/>
  <c r="H45" i="5" s="1"/>
  <c r="F40" i="15"/>
  <c r="F42" i="15" s="1"/>
  <c r="F43" i="15" s="1"/>
  <c r="L40" i="15"/>
  <c r="H42" i="15"/>
  <c r="H43" i="15" s="1"/>
  <c r="V82" i="25"/>
  <c r="E42" i="47"/>
  <c r="E43" i="47" s="1"/>
  <c r="D16" i="47"/>
  <c r="E16" i="26"/>
  <c r="G11" i="38"/>
  <c r="H28" i="38"/>
  <c r="R82" i="46"/>
  <c r="P649" i="44" s="1"/>
  <c r="F36" i="18"/>
  <c r="K36" i="27"/>
  <c r="K82" i="27" s="1"/>
  <c r="G16" i="40"/>
  <c r="I70" i="40"/>
  <c r="I72" i="40" s="1"/>
  <c r="G72" i="40"/>
  <c r="F16" i="38"/>
  <c r="G61" i="38"/>
  <c r="F56" i="40"/>
  <c r="H54" i="40"/>
  <c r="H56" i="40" s="1"/>
  <c r="G36" i="38"/>
  <c r="I32" i="38"/>
  <c r="E40" i="32"/>
  <c r="E42" i="32" s="1"/>
  <c r="E43" i="32" s="1"/>
  <c r="M42" i="8"/>
  <c r="M43" i="8" s="1"/>
  <c r="G82" i="8"/>
  <c r="K16" i="24"/>
  <c r="O643" i="44"/>
  <c r="Q91" i="21"/>
  <c r="D61" i="23"/>
  <c r="F59" i="35"/>
  <c r="X653" i="44"/>
  <c r="Z91" i="31"/>
  <c r="I33" i="43"/>
  <c r="L33" i="15"/>
  <c r="D33" i="39" s="1"/>
  <c r="F33" i="15"/>
  <c r="I47" i="42"/>
  <c r="L14" i="15"/>
  <c r="D14" i="39" s="1"/>
  <c r="H14" i="39" s="1"/>
  <c r="F14" i="15"/>
  <c r="F55" i="35"/>
  <c r="D56" i="23"/>
  <c r="D72" i="27"/>
  <c r="F70" i="39"/>
  <c r="F78" i="5"/>
  <c r="H78" i="5" s="1"/>
  <c r="F34" i="5"/>
  <c r="F64" i="37"/>
  <c r="D66" i="25"/>
  <c r="E64" i="37"/>
  <c r="E66" i="37" s="1"/>
  <c r="M66" i="13"/>
  <c r="H40" i="40"/>
  <c r="H42" i="40" s="1"/>
  <c r="H43" i="40" s="1"/>
  <c r="F42" i="40"/>
  <c r="F43" i="40" s="1"/>
  <c r="E64" i="34"/>
  <c r="E66" i="34" s="1"/>
  <c r="M66" i="10"/>
  <c r="D16" i="29"/>
  <c r="D82" i="29" s="1"/>
  <c r="F11" i="41"/>
  <c r="G35" i="12"/>
  <c r="M35" i="12"/>
  <c r="E35" i="36" s="1"/>
  <c r="E66" i="21"/>
  <c r="G64" i="33"/>
  <c r="X16" i="24"/>
  <c r="D86" i="24"/>
  <c r="F89" i="24"/>
  <c r="F91" i="24" s="1"/>
  <c r="D34" i="35"/>
  <c r="L36" i="11"/>
  <c r="I21" i="43"/>
  <c r="G21" i="5"/>
  <c r="F71" i="5"/>
  <c r="H71" i="42"/>
  <c r="E27" i="27"/>
  <c r="G23" i="15"/>
  <c r="M23" i="15"/>
  <c r="E23" i="39" s="1"/>
  <c r="I60" i="42"/>
  <c r="G60" i="5"/>
  <c r="I60" i="5" s="1"/>
  <c r="AB647" i="44"/>
  <c r="AD91" i="25"/>
  <c r="L66" i="45"/>
  <c r="D64" i="47"/>
  <c r="D66" i="47" s="1"/>
  <c r="H28" i="32"/>
  <c r="M14" i="12"/>
  <c r="E14" i="36" s="1"/>
  <c r="G14" i="12"/>
  <c r="L76" i="12"/>
  <c r="D76" i="36" s="1"/>
  <c r="F76" i="12"/>
  <c r="D32" i="24"/>
  <c r="M76" i="12"/>
  <c r="E76" i="36" s="1"/>
  <c r="I76" i="36" s="1"/>
  <c r="G76" i="12"/>
  <c r="G36" i="12"/>
  <c r="AC29" i="24"/>
  <c r="E28" i="5"/>
  <c r="I75" i="42"/>
  <c r="E75" i="5"/>
  <c r="I75" i="5" s="1"/>
  <c r="G28" i="15"/>
  <c r="M28" i="15"/>
  <c r="E28" i="39" s="1"/>
  <c r="M34" i="15"/>
  <c r="E34" i="39" s="1"/>
  <c r="I34" i="39" s="1"/>
  <c r="G34" i="15"/>
  <c r="G36" i="15" s="1"/>
  <c r="M80" i="15"/>
  <c r="E80" i="39" s="1"/>
  <c r="G80" i="15"/>
  <c r="M61" i="14"/>
  <c r="E59" i="38"/>
  <c r="H79" i="38"/>
  <c r="E29" i="26"/>
  <c r="G27" i="38"/>
  <c r="H649" i="44"/>
  <c r="J91" i="46"/>
  <c r="AB16" i="27"/>
  <c r="M82" i="22"/>
  <c r="K645" i="44" s="1"/>
  <c r="E66" i="22"/>
  <c r="G64" i="34"/>
  <c r="G64" i="41"/>
  <c r="E66" i="29"/>
  <c r="W36" i="24"/>
  <c r="O82" i="21"/>
  <c r="E32" i="36"/>
  <c r="E36" i="36" s="1"/>
  <c r="H66" i="24"/>
  <c r="D64" i="24"/>
  <c r="G40" i="41"/>
  <c r="E42" i="29"/>
  <c r="E43" i="29" s="1"/>
  <c r="D16" i="21"/>
  <c r="F11" i="33"/>
  <c r="O24" i="24"/>
  <c r="H33" i="33"/>
  <c r="I41" i="33"/>
  <c r="L39" i="12"/>
  <c r="D39" i="36" s="1"/>
  <c r="F39" i="12"/>
  <c r="L78" i="12"/>
  <c r="D78" i="36" s="1"/>
  <c r="H78" i="36" s="1"/>
  <c r="F78" i="12"/>
  <c r="F12" i="12"/>
  <c r="L12" i="12"/>
  <c r="D12" i="36" s="1"/>
  <c r="F82" i="11"/>
  <c r="H56" i="24"/>
  <c r="D54" i="24"/>
  <c r="D16" i="23"/>
  <c r="D82" i="23" s="1"/>
  <c r="F11" i="35"/>
  <c r="I82" i="9"/>
  <c r="I91" i="9" s="1"/>
  <c r="I82" i="11"/>
  <c r="G49" i="12"/>
  <c r="M49" i="12"/>
  <c r="E49" i="36" s="1"/>
  <c r="I49" i="36" s="1"/>
  <c r="P36" i="24"/>
  <c r="G59" i="35"/>
  <c r="E61" i="23"/>
  <c r="D24" i="20"/>
  <c r="M82" i="23"/>
  <c r="K644" i="44" s="1"/>
  <c r="K29" i="24"/>
  <c r="G24" i="21"/>
  <c r="E19" i="21"/>
  <c r="Y61" i="24"/>
  <c r="E11" i="21"/>
  <c r="G16" i="21"/>
  <c r="G82" i="21" s="1"/>
  <c r="G91" i="21" s="1"/>
  <c r="E23" i="5"/>
  <c r="K82" i="23"/>
  <c r="I77" i="43"/>
  <c r="G77" i="5"/>
  <c r="I77" i="5" s="1"/>
  <c r="H51" i="43"/>
  <c r="F51" i="5"/>
  <c r="H51" i="5" s="1"/>
  <c r="H21" i="33"/>
  <c r="O653" i="44"/>
  <c r="Q91" i="31"/>
  <c r="D66" i="31"/>
  <c r="F64" i="43"/>
  <c r="J653" i="44"/>
  <c r="L91" i="31"/>
  <c r="M16" i="18"/>
  <c r="D60" i="5"/>
  <c r="G41" i="5"/>
  <c r="I41" i="5" s="1"/>
  <c r="L78" i="15"/>
  <c r="D78" i="39" s="1"/>
  <c r="F78" i="15"/>
  <c r="AD36" i="27"/>
  <c r="I82" i="18"/>
  <c r="E51" i="5"/>
  <c r="L35" i="15"/>
  <c r="D35" i="39" s="1"/>
  <c r="H35" i="39" s="1"/>
  <c r="F35" i="15"/>
  <c r="M86" i="15"/>
  <c r="M89" i="13"/>
  <c r="B19" i="4" s="1"/>
  <c r="C19" i="4" s="1"/>
  <c r="E86" i="37"/>
  <c r="W36" i="27"/>
  <c r="H73" i="42"/>
  <c r="E54" i="27"/>
  <c r="L80" i="15"/>
  <c r="D80" i="39" s="1"/>
  <c r="F80" i="15"/>
  <c r="E36" i="31"/>
  <c r="G32" i="43"/>
  <c r="F82" i="27"/>
  <c r="F91" i="27" s="1"/>
  <c r="H16" i="27"/>
  <c r="H82" i="27" s="1"/>
  <c r="M36" i="19"/>
  <c r="G24" i="13"/>
  <c r="G82" i="13" s="1"/>
  <c r="G91" i="13" s="1"/>
  <c r="E16" i="25"/>
  <c r="G11" i="37"/>
  <c r="I15" i="37"/>
  <c r="D65" i="5"/>
  <c r="J82" i="25"/>
  <c r="D29" i="30"/>
  <c r="F28" i="42"/>
  <c r="F64" i="15"/>
  <c r="F66" i="15" s="1"/>
  <c r="L64" i="15"/>
  <c r="H66" i="15"/>
  <c r="AA16" i="27"/>
  <c r="D28" i="5"/>
  <c r="F647" i="44"/>
  <c r="H91" i="25"/>
  <c r="AE24" i="27"/>
  <c r="I60" i="43"/>
  <c r="H82" i="13"/>
  <c r="H91" i="13" s="1"/>
  <c r="F59" i="15"/>
  <c r="F61" i="15" s="1"/>
  <c r="H61" i="15"/>
  <c r="L59" i="15"/>
  <c r="S66" i="27"/>
  <c r="M41" i="15"/>
  <c r="E41" i="39" s="1"/>
  <c r="I41" i="39" s="1"/>
  <c r="G41" i="15"/>
  <c r="I29" i="27"/>
  <c r="E29" i="25"/>
  <c r="G27" i="37"/>
  <c r="Z36" i="27"/>
  <c r="AA43" i="27"/>
  <c r="H55" i="37"/>
  <c r="H82" i="45"/>
  <c r="L42" i="14"/>
  <c r="L43" i="14" s="1"/>
  <c r="D40" i="38"/>
  <c r="D42" i="38" s="1"/>
  <c r="D43" i="38" s="1"/>
  <c r="G27" i="47"/>
  <c r="E29" i="46"/>
  <c r="H35" i="38"/>
  <c r="D19" i="27"/>
  <c r="D11" i="38"/>
  <c r="L16" i="14"/>
  <c r="H81" i="38"/>
  <c r="M42" i="27"/>
  <c r="M43" i="27" s="1"/>
  <c r="H70" i="47"/>
  <c r="H72" i="47" s="1"/>
  <c r="F72" i="47"/>
  <c r="G71" i="5"/>
  <c r="F59" i="47"/>
  <c r="D61" i="46"/>
  <c r="L36" i="14"/>
  <c r="AC24" i="27"/>
  <c r="D36" i="47"/>
  <c r="G61" i="14"/>
  <c r="D40" i="37"/>
  <c r="D42" i="37" s="1"/>
  <c r="D43" i="37" s="1"/>
  <c r="L42" i="13"/>
  <c r="L43" i="13" s="1"/>
  <c r="AD72" i="27"/>
  <c r="I39" i="47"/>
  <c r="Y82" i="26"/>
  <c r="W648" i="44" s="1"/>
  <c r="G70" i="38"/>
  <c r="E72" i="26"/>
  <c r="K56" i="27"/>
  <c r="I75" i="47"/>
  <c r="D36" i="38"/>
  <c r="D32" i="42"/>
  <c r="L36" i="18"/>
  <c r="I78" i="37"/>
  <c r="E27" i="38"/>
  <c r="E29" i="38" s="1"/>
  <c r="M29" i="14"/>
  <c r="M82" i="14" s="1"/>
  <c r="B17" i="4" s="1"/>
  <c r="C17" i="4" s="1"/>
  <c r="F66" i="40"/>
  <c r="H64" i="40"/>
  <c r="H66" i="40" s="1"/>
  <c r="I40" i="40"/>
  <c r="I42" i="40" s="1"/>
  <c r="I43" i="40" s="1"/>
  <c r="G42" i="40"/>
  <c r="G43" i="40" s="1"/>
  <c r="D82" i="28"/>
  <c r="E36" i="28"/>
  <c r="I59" i="47"/>
  <c r="I61" i="47" s="1"/>
  <c r="G61" i="47"/>
  <c r="F61" i="40"/>
  <c r="H59" i="40"/>
  <c r="H61" i="40" s="1"/>
  <c r="I14" i="36"/>
  <c r="H12" i="36"/>
  <c r="M75" i="12"/>
  <c r="E75" i="36" s="1"/>
  <c r="I75" i="36" s="1"/>
  <c r="G75" i="12"/>
  <c r="D72" i="24"/>
  <c r="F70" i="36"/>
  <c r="G74" i="12"/>
  <c r="M74" i="12"/>
  <c r="E74" i="36" s="1"/>
  <c r="L81" i="12"/>
  <c r="D81" i="36" s="1"/>
  <c r="H81" i="36" s="1"/>
  <c r="F81" i="12"/>
  <c r="G81" i="12"/>
  <c r="M81" i="12"/>
  <c r="E81" i="36" s="1"/>
  <c r="D16" i="31"/>
  <c r="F11" i="43"/>
  <c r="E81" i="5"/>
  <c r="I81" i="5" s="1"/>
  <c r="I59" i="43"/>
  <c r="I61" i="43" s="1"/>
  <c r="G61" i="43"/>
  <c r="K647" i="44"/>
  <c r="M91" i="25"/>
  <c r="I74" i="5"/>
  <c r="H24" i="15"/>
  <c r="L19" i="15"/>
  <c r="F19" i="15"/>
  <c r="F71" i="15"/>
  <c r="F72" i="15" s="1"/>
  <c r="L71" i="15"/>
  <c r="D71" i="39" s="1"/>
  <c r="H71" i="39" s="1"/>
  <c r="F51" i="15"/>
  <c r="L51" i="15"/>
  <c r="D51" i="39" s="1"/>
  <c r="H21" i="5"/>
  <c r="M72" i="18"/>
  <c r="E71" i="42"/>
  <c r="G70" i="41"/>
  <c r="E72" i="29"/>
  <c r="I82" i="29"/>
  <c r="G641" i="44" s="1"/>
  <c r="E24" i="29"/>
  <c r="G19" i="41"/>
  <c r="D61" i="20"/>
  <c r="F59" i="32"/>
  <c r="L16" i="9"/>
  <c r="D11" i="33"/>
  <c r="G39" i="12"/>
  <c r="M39" i="12"/>
  <c r="E39" i="36" s="1"/>
  <c r="I39" i="36" s="1"/>
  <c r="H35" i="33"/>
  <c r="I29" i="12"/>
  <c r="G27" i="12"/>
  <c r="M27" i="12"/>
  <c r="X61" i="24"/>
  <c r="H23" i="43"/>
  <c r="F23" i="5"/>
  <c r="H23" i="5" s="1"/>
  <c r="E77" i="5"/>
  <c r="K72" i="24"/>
  <c r="D29" i="42"/>
  <c r="D27" i="5"/>
  <c r="D29" i="5" s="1"/>
  <c r="E54" i="21"/>
  <c r="G56" i="21"/>
  <c r="D27" i="27"/>
  <c r="Y82" i="25"/>
  <c r="P82" i="25"/>
  <c r="L653" i="44"/>
  <c r="N91" i="31"/>
  <c r="U82" i="27"/>
  <c r="L13" i="15"/>
  <c r="D13" i="39" s="1"/>
  <c r="F13" i="15"/>
  <c r="I16" i="15"/>
  <c r="G11" i="15"/>
  <c r="M11" i="15"/>
  <c r="D77" i="27"/>
  <c r="F77" i="39" s="1"/>
  <c r="G82" i="46"/>
  <c r="G91" i="46" s="1"/>
  <c r="G82" i="22"/>
  <c r="D75" i="5"/>
  <c r="E36" i="34"/>
  <c r="D16" i="22"/>
  <c r="F11" i="34"/>
  <c r="I22" i="32"/>
  <c r="G22" i="5"/>
  <c r="I22" i="5" s="1"/>
  <c r="F19" i="34"/>
  <c r="D24" i="22"/>
  <c r="E66" i="20"/>
  <c r="G64" i="32"/>
  <c r="U36" i="24"/>
  <c r="G13" i="12"/>
  <c r="M13" i="12"/>
  <c r="E13" i="36" s="1"/>
  <c r="I13" i="36" s="1"/>
  <c r="I24" i="24"/>
  <c r="H82" i="21"/>
  <c r="H13" i="33"/>
  <c r="F13" i="5"/>
  <c r="D56" i="21"/>
  <c r="F54" i="33"/>
  <c r="G77" i="12"/>
  <c r="M77" i="12"/>
  <c r="E77" i="36" s="1"/>
  <c r="F24" i="32"/>
  <c r="H19" i="32"/>
  <c r="H24" i="32" s="1"/>
  <c r="E19" i="42"/>
  <c r="M24" i="18"/>
  <c r="F19" i="43"/>
  <c r="D24" i="31"/>
  <c r="E21" i="5"/>
  <c r="F14" i="5"/>
  <c r="H14" i="5" s="1"/>
  <c r="U653" i="44"/>
  <c r="W91" i="31"/>
  <c r="D21" i="27"/>
  <c r="F21" i="39" s="1"/>
  <c r="H21" i="39" s="1"/>
  <c r="G82" i="18"/>
  <c r="F73" i="5"/>
  <c r="H73" i="5" s="1"/>
  <c r="G35" i="5"/>
  <c r="I35" i="5" s="1"/>
  <c r="L79" i="15"/>
  <c r="D79" i="39" s="1"/>
  <c r="H79" i="39" s="1"/>
  <c r="F79" i="15"/>
  <c r="AA82" i="25"/>
  <c r="W653" i="44"/>
  <c r="Y91" i="31"/>
  <c r="I36" i="15"/>
  <c r="D12" i="27"/>
  <c r="F12" i="39" s="1"/>
  <c r="H12" i="39" s="1"/>
  <c r="X82" i="25"/>
  <c r="V82" i="22"/>
  <c r="T645" i="44" s="1"/>
  <c r="D72" i="32"/>
  <c r="H70" i="32"/>
  <c r="H72" i="32" s="1"/>
  <c r="I13" i="32"/>
  <c r="G13" i="5"/>
  <c r="I13" i="5" s="1"/>
  <c r="I51" i="32"/>
  <c r="G51" i="5"/>
  <c r="I51" i="5" s="1"/>
  <c r="AC36" i="24"/>
  <c r="E72" i="20"/>
  <c r="G70" i="32"/>
  <c r="Z16" i="24"/>
  <c r="Z82" i="24" s="1"/>
  <c r="E11" i="34"/>
  <c r="E16" i="34" s="1"/>
  <c r="M16" i="10"/>
  <c r="I22" i="34"/>
  <c r="AC82" i="22"/>
  <c r="AA645" i="44" s="1"/>
  <c r="D72" i="22"/>
  <c r="F70" i="34"/>
  <c r="D19" i="34"/>
  <c r="D24" i="34" s="1"/>
  <c r="L24" i="10"/>
  <c r="L82" i="10" s="1"/>
  <c r="G70" i="34"/>
  <c r="E72" i="22"/>
  <c r="E19" i="34"/>
  <c r="E24" i="34" s="1"/>
  <c r="M24" i="10"/>
  <c r="AC82" i="29"/>
  <c r="AA641" i="44" s="1"/>
  <c r="G59" i="41"/>
  <c r="E61" i="29"/>
  <c r="E42" i="20"/>
  <c r="E43" i="20" s="1"/>
  <c r="G40" i="32"/>
  <c r="G40" i="5" s="1"/>
  <c r="H82" i="10"/>
  <c r="I13" i="34"/>
  <c r="F42" i="41"/>
  <c r="F43" i="41" s="1"/>
  <c r="H40" i="41"/>
  <c r="H42" i="41" s="1"/>
  <c r="H43" i="41" s="1"/>
  <c r="G32" i="41"/>
  <c r="E36" i="29"/>
  <c r="D29" i="20"/>
  <c r="F27" i="32"/>
  <c r="K82" i="20"/>
  <c r="I642" i="44" s="1"/>
  <c r="O82" i="20"/>
  <c r="M642" i="44" s="1"/>
  <c r="H76" i="32"/>
  <c r="F76" i="5"/>
  <c r="H76" i="5" s="1"/>
  <c r="F22" i="12"/>
  <c r="L22" i="12"/>
  <c r="D22" i="36" s="1"/>
  <c r="L87" i="12"/>
  <c r="D87" i="36" s="1"/>
  <c r="H87" i="36" s="1"/>
  <c r="D87" i="33"/>
  <c r="E33" i="24"/>
  <c r="G33" i="36" s="1"/>
  <c r="I33" i="36" s="1"/>
  <c r="AC56" i="24"/>
  <c r="M40" i="12"/>
  <c r="I42" i="12"/>
  <c r="I43" i="12" s="1"/>
  <c r="G40" i="12"/>
  <c r="Z29" i="24"/>
  <c r="L23" i="12"/>
  <c r="D23" i="36" s="1"/>
  <c r="H23" i="36" s="1"/>
  <c r="F23" i="12"/>
  <c r="L16" i="24"/>
  <c r="G21" i="12"/>
  <c r="M21" i="12"/>
  <c r="E21" i="36" s="1"/>
  <c r="R24" i="24"/>
  <c r="R82" i="24" s="1"/>
  <c r="G19" i="12"/>
  <c r="I24" i="12"/>
  <c r="M19" i="12"/>
  <c r="F54" i="12"/>
  <c r="F56" i="12" s="1"/>
  <c r="H56" i="12"/>
  <c r="L54" i="12"/>
  <c r="AE36" i="24"/>
  <c r="H76" i="33"/>
  <c r="I35" i="32"/>
  <c r="M78" i="12"/>
  <c r="E78" i="36" s="1"/>
  <c r="I78" i="36" s="1"/>
  <c r="G78" i="12"/>
  <c r="Y24" i="24"/>
  <c r="R36" i="24"/>
  <c r="K43" i="24"/>
  <c r="F34" i="12"/>
  <c r="L34" i="12"/>
  <c r="D34" i="36" s="1"/>
  <c r="H34" i="36" s="1"/>
  <c r="X29" i="24"/>
  <c r="T42" i="24"/>
  <c r="T43" i="24" s="1"/>
  <c r="I36" i="12"/>
  <c r="M36" i="9"/>
  <c r="G71" i="12"/>
  <c r="M71" i="12"/>
  <c r="E71" i="36" s="1"/>
  <c r="T36" i="24"/>
  <c r="F24" i="9"/>
  <c r="F82" i="9" s="1"/>
  <c r="F91" i="9" s="1"/>
  <c r="M54" i="12"/>
  <c r="G54" i="12"/>
  <c r="I56" i="12"/>
  <c r="H16" i="24"/>
  <c r="H82" i="24" s="1"/>
  <c r="AB82" i="21"/>
  <c r="S61" i="24"/>
  <c r="D42" i="33"/>
  <c r="D43" i="33" s="1"/>
  <c r="N42" i="24"/>
  <c r="N43" i="24" s="1"/>
  <c r="G51" i="12"/>
  <c r="M51" i="12"/>
  <c r="E51" i="36" s="1"/>
  <c r="E42" i="21"/>
  <c r="E43" i="21" s="1"/>
  <c r="G40" i="33"/>
  <c r="V29" i="24"/>
  <c r="E24" i="35"/>
  <c r="AB61" i="24"/>
  <c r="E71" i="24"/>
  <c r="G71" i="36" s="1"/>
  <c r="I71" i="36" s="1"/>
  <c r="P82" i="23"/>
  <c r="N644" i="44" s="1"/>
  <c r="H34" i="33"/>
  <c r="I82" i="23"/>
  <c r="G27" i="35"/>
  <c r="E29" i="23"/>
  <c r="M12" i="12"/>
  <c r="E12" i="36" s="1"/>
  <c r="G12" i="12"/>
  <c r="M11" i="12"/>
  <c r="G11" i="12"/>
  <c r="I16" i="12"/>
  <c r="E56" i="23"/>
  <c r="G54" i="35"/>
  <c r="P24" i="24"/>
  <c r="Y36" i="24"/>
  <c r="E61" i="20"/>
  <c r="D61" i="21"/>
  <c r="F59" i="33"/>
  <c r="L42" i="19"/>
  <c r="L43" i="19" s="1"/>
  <c r="D40" i="43"/>
  <c r="AC82" i="23"/>
  <c r="AA644" i="44" s="1"/>
  <c r="I66" i="24"/>
  <c r="E81" i="24"/>
  <c r="G81" i="36" s="1"/>
  <c r="I81" i="36" s="1"/>
  <c r="G56" i="29"/>
  <c r="D66" i="21"/>
  <c r="F65" i="33"/>
  <c r="E11" i="24"/>
  <c r="G16" i="24"/>
  <c r="G16" i="29"/>
  <c r="G82" i="29" s="1"/>
  <c r="H78" i="33"/>
  <c r="E27" i="42"/>
  <c r="M29" i="18"/>
  <c r="E74" i="24"/>
  <c r="G74" i="36" s="1"/>
  <c r="I74" i="36" s="1"/>
  <c r="AA82" i="23"/>
  <c r="Y644" i="44" s="1"/>
  <c r="M16" i="19"/>
  <c r="E11" i="43"/>
  <c r="I21" i="42"/>
  <c r="M12" i="15"/>
  <c r="E12" i="39" s="1"/>
  <c r="I12" i="39" s="1"/>
  <c r="G12" i="15"/>
  <c r="S653" i="44"/>
  <c r="U91" i="31"/>
  <c r="E66" i="31"/>
  <c r="G64" i="43"/>
  <c r="G66" i="42"/>
  <c r="G64" i="5"/>
  <c r="I64" i="42"/>
  <c r="D42" i="23"/>
  <c r="D43" i="23" s="1"/>
  <c r="F41" i="35"/>
  <c r="F41" i="5" s="1"/>
  <c r="H41" i="5" s="1"/>
  <c r="L61" i="19"/>
  <c r="D59" i="43"/>
  <c r="D66" i="42"/>
  <c r="I27" i="42"/>
  <c r="I29" i="42" s="1"/>
  <c r="G29" i="42"/>
  <c r="I51" i="42"/>
  <c r="I653" i="44"/>
  <c r="K91" i="31"/>
  <c r="G16" i="42"/>
  <c r="I11" i="42"/>
  <c r="I16" i="42" s="1"/>
  <c r="I54" i="42"/>
  <c r="G56" i="42"/>
  <c r="I72" i="24"/>
  <c r="D72" i="31"/>
  <c r="G82" i="30"/>
  <c r="L15" i="15"/>
  <c r="D15" i="39" s="1"/>
  <c r="F15" i="15"/>
  <c r="D33" i="5"/>
  <c r="G73" i="5"/>
  <c r="I73" i="5" s="1"/>
  <c r="M15" i="15"/>
  <c r="E15" i="39" s="1"/>
  <c r="G15" i="15"/>
  <c r="E66" i="25"/>
  <c r="G64" i="37"/>
  <c r="E12" i="5"/>
  <c r="E16" i="42"/>
  <c r="F80" i="5"/>
  <c r="H80" i="5" s="1"/>
  <c r="M39" i="15"/>
  <c r="E39" i="39" s="1"/>
  <c r="G39" i="15"/>
  <c r="F11" i="37"/>
  <c r="D16" i="25"/>
  <c r="S24" i="27"/>
  <c r="AE36" i="27"/>
  <c r="D55" i="5"/>
  <c r="E64" i="27"/>
  <c r="G35" i="15"/>
  <c r="M35" i="15"/>
  <c r="E35" i="39" s="1"/>
  <c r="I35" i="39" s="1"/>
  <c r="I15" i="32"/>
  <c r="I40" i="42"/>
  <c r="I42" i="42" s="1"/>
  <c r="I43" i="42" s="1"/>
  <c r="G42" i="42"/>
  <c r="G43" i="42" s="1"/>
  <c r="P16" i="27"/>
  <c r="P82" i="27" s="1"/>
  <c r="I45" i="43"/>
  <c r="I24" i="15"/>
  <c r="G19" i="15"/>
  <c r="M19" i="15"/>
  <c r="M71" i="15"/>
  <c r="E71" i="39" s="1"/>
  <c r="I71" i="39" s="1"/>
  <c r="G71" i="15"/>
  <c r="I82" i="25"/>
  <c r="F54" i="43"/>
  <c r="D56" i="31"/>
  <c r="G21" i="15"/>
  <c r="M21" i="15"/>
  <c r="E21" i="39" s="1"/>
  <c r="R82" i="25"/>
  <c r="G45" i="5"/>
  <c r="I45" i="5" s="1"/>
  <c r="E29" i="37"/>
  <c r="I35" i="37"/>
  <c r="S56" i="27"/>
  <c r="X29" i="27"/>
  <c r="F82" i="45"/>
  <c r="L16" i="13"/>
  <c r="L82" i="13" s="1"/>
  <c r="L91" i="13" s="1"/>
  <c r="D11" i="37"/>
  <c r="D16" i="37" s="1"/>
  <c r="D82" i="37" s="1"/>
  <c r="D45" i="27"/>
  <c r="F45" i="39" s="1"/>
  <c r="AA66" i="27"/>
  <c r="I15" i="43"/>
  <c r="Y36" i="27"/>
  <c r="D89" i="27"/>
  <c r="F86" i="39"/>
  <c r="D56" i="46"/>
  <c r="F54" i="47"/>
  <c r="M36" i="45"/>
  <c r="E32" i="47"/>
  <c r="H45" i="47"/>
  <c r="M72" i="45"/>
  <c r="D76" i="27"/>
  <c r="F76" i="39" s="1"/>
  <c r="G86" i="47"/>
  <c r="E89" i="46"/>
  <c r="G19" i="4" s="1"/>
  <c r="H19" i="4" s="1"/>
  <c r="W61" i="27"/>
  <c r="G16" i="47"/>
  <c r="L82" i="16"/>
  <c r="L91" i="16" s="1"/>
  <c r="E66" i="43"/>
  <c r="E56" i="46"/>
  <c r="G54" i="47"/>
  <c r="G42" i="14"/>
  <c r="G43" i="14" s="1"/>
  <c r="G82" i="14" s="1"/>
  <c r="L34" i="15"/>
  <c r="D34" i="39" s="1"/>
  <c r="H34" i="39" s="1"/>
  <c r="F34" i="15"/>
  <c r="G80" i="5"/>
  <c r="I80" i="5" s="1"/>
  <c r="E42" i="25"/>
  <c r="E43" i="25" s="1"/>
  <c r="G40" i="37"/>
  <c r="I64" i="47"/>
  <c r="I66" i="47" s="1"/>
  <c r="G66" i="47"/>
  <c r="D41" i="5"/>
  <c r="X24" i="27"/>
  <c r="X82" i="27" s="1"/>
  <c r="L36" i="45"/>
  <c r="AD24" i="27"/>
  <c r="AD82" i="27" s="1"/>
  <c r="P61" i="27"/>
  <c r="K82" i="26"/>
  <c r="I648" i="44" s="1"/>
  <c r="D33" i="27"/>
  <c r="F33" i="39" s="1"/>
  <c r="I55" i="38"/>
  <c r="D39" i="5"/>
  <c r="R61" i="27"/>
  <c r="F66" i="38"/>
  <c r="D66" i="28"/>
  <c r="E42" i="28"/>
  <c r="E43" i="28" s="1"/>
  <c r="F24" i="40"/>
  <c r="E61" i="46"/>
  <c r="I64" i="38"/>
  <c r="I66" i="38" s="1"/>
  <c r="G66" i="38"/>
  <c r="G29" i="40"/>
  <c r="I27" i="40"/>
  <c r="I29" i="40" s="1"/>
  <c r="H47" i="36"/>
  <c r="AB643" i="44"/>
  <c r="AD91" i="21"/>
  <c r="G55" i="12"/>
  <c r="M55" i="12"/>
  <c r="E55" i="36" s="1"/>
  <c r="V643" i="44"/>
  <c r="X91" i="21"/>
  <c r="D27" i="33"/>
  <c r="L29" i="9"/>
  <c r="E64" i="35"/>
  <c r="E66" i="35" s="1"/>
  <c r="M66" i="11"/>
  <c r="R653" i="44"/>
  <c r="T91" i="31"/>
  <c r="F79" i="5"/>
  <c r="H79" i="5" s="1"/>
  <c r="E19" i="27"/>
  <c r="I24" i="27"/>
  <c r="AA647" i="44"/>
  <c r="AC91" i="25"/>
  <c r="G64" i="35"/>
  <c r="E66" i="23"/>
  <c r="F77" i="5"/>
  <c r="M56" i="13"/>
  <c r="E54" i="37"/>
  <c r="E56" i="37" s="1"/>
  <c r="Q82" i="27"/>
  <c r="E29" i="31"/>
  <c r="G27" i="43"/>
  <c r="E16" i="46"/>
  <c r="L24" i="14"/>
  <c r="D19" i="38"/>
  <c r="D24" i="38" s="1"/>
  <c r="E34" i="38"/>
  <c r="E36" i="38" s="1"/>
  <c r="M36" i="14"/>
  <c r="I19" i="40"/>
  <c r="I24" i="40" s="1"/>
  <c r="G24" i="40"/>
  <c r="H32" i="47"/>
  <c r="F36" i="47"/>
  <c r="E56" i="22"/>
  <c r="G54" i="34"/>
  <c r="D32" i="34"/>
  <c r="D36" i="34" s="1"/>
  <c r="L36" i="10"/>
  <c r="G59" i="34"/>
  <c r="E61" i="22"/>
  <c r="D24" i="24"/>
  <c r="F19" i="36"/>
  <c r="F60" i="12"/>
  <c r="L60" i="12"/>
  <c r="D60" i="36" s="1"/>
  <c r="M41" i="12"/>
  <c r="E41" i="36" s="1"/>
  <c r="G41" i="12"/>
  <c r="D28" i="24"/>
  <c r="F28" i="36" s="1"/>
  <c r="D49" i="24"/>
  <c r="F49" i="36" s="1"/>
  <c r="L86" i="12"/>
  <c r="L89" i="9"/>
  <c r="D86" i="33"/>
  <c r="M47" i="12"/>
  <c r="E47" i="36" s="1"/>
  <c r="G47" i="12"/>
  <c r="G11" i="35"/>
  <c r="E16" i="23"/>
  <c r="E89" i="24"/>
  <c r="G86" i="36"/>
  <c r="H653" i="44"/>
  <c r="J91" i="31"/>
  <c r="T16" i="27"/>
  <c r="T82" i="27" s="1"/>
  <c r="G49" i="15"/>
  <c r="M49" i="15"/>
  <c r="E49" i="39" s="1"/>
  <c r="L22" i="15"/>
  <c r="D22" i="39" s="1"/>
  <c r="F22" i="15"/>
  <c r="AB24" i="27"/>
  <c r="AA42" i="24"/>
  <c r="AA43" i="24" s="1"/>
  <c r="D66" i="22"/>
  <c r="F64" i="34"/>
  <c r="G11" i="34"/>
  <c r="E16" i="22"/>
  <c r="E24" i="22"/>
  <c r="E35" i="24"/>
  <c r="G35" i="36" s="1"/>
  <c r="I35" i="36" s="1"/>
  <c r="D54" i="33"/>
  <c r="D56" i="33" s="1"/>
  <c r="L56" i="9"/>
  <c r="I49" i="32"/>
  <c r="Z82" i="21"/>
  <c r="AA82" i="21"/>
  <c r="G15" i="12"/>
  <c r="M15" i="12"/>
  <c r="E15" i="36" s="1"/>
  <c r="I15" i="36" s="1"/>
  <c r="AC82" i="21"/>
  <c r="H82" i="23"/>
  <c r="F644" i="44" s="1"/>
  <c r="Q36" i="24"/>
  <c r="Q82" i="24" s="1"/>
  <c r="Q61" i="24"/>
  <c r="L36" i="19"/>
  <c r="D32" i="43"/>
  <c r="D36" i="43" s="1"/>
  <c r="I12" i="35"/>
  <c r="G653" i="44"/>
  <c r="I91" i="31"/>
  <c r="G39" i="5"/>
  <c r="V36" i="27"/>
  <c r="G76" i="5"/>
  <c r="I76" i="5" s="1"/>
  <c r="G14" i="5"/>
  <c r="I14" i="5" s="1"/>
  <c r="F82" i="25"/>
  <c r="F91" i="25" s="1"/>
  <c r="D89" i="31"/>
  <c r="F86" i="43"/>
  <c r="G70" i="47"/>
  <c r="E72" i="46"/>
  <c r="F54" i="15"/>
  <c r="L54" i="15"/>
  <c r="H56" i="15"/>
  <c r="P24" i="27"/>
  <c r="M43" i="45"/>
  <c r="F16" i="40"/>
  <c r="H11" i="40"/>
  <c r="H16" i="40" s="1"/>
  <c r="I32" i="40"/>
  <c r="I36" i="40" s="1"/>
  <c r="G36" i="40"/>
  <c r="D36" i="22"/>
  <c r="F32" i="34"/>
  <c r="D61" i="22"/>
  <c r="F59" i="34"/>
  <c r="F19" i="41"/>
  <c r="D24" i="29"/>
  <c r="V82" i="29"/>
  <c r="T641" i="44" s="1"/>
  <c r="AA82" i="29"/>
  <c r="Y641" i="44" s="1"/>
  <c r="D82" i="34"/>
  <c r="D72" i="20"/>
  <c r="L24" i="9"/>
  <c r="D19" i="33"/>
  <c r="V24" i="24"/>
  <c r="V82" i="24" s="1"/>
  <c r="I29" i="24"/>
  <c r="E27" i="24"/>
  <c r="U56" i="24"/>
  <c r="L80" i="12"/>
  <c r="D80" i="36" s="1"/>
  <c r="H80" i="36" s="1"/>
  <c r="F80" i="12"/>
  <c r="J24" i="24"/>
  <c r="J82" i="24" s="1"/>
  <c r="M24" i="9"/>
  <c r="M82" i="9" s="1"/>
  <c r="M91" i="9" s="1"/>
  <c r="E19" i="33"/>
  <c r="E24" i="33" s="1"/>
  <c r="E82" i="33" s="1"/>
  <c r="E29" i="32"/>
  <c r="E54" i="32"/>
  <c r="E56" i="32" s="1"/>
  <c r="M56" i="8"/>
  <c r="J36" i="24"/>
  <c r="F24" i="10"/>
  <c r="Y82" i="29"/>
  <c r="W641" i="44" s="1"/>
  <c r="M36" i="17"/>
  <c r="G27" i="41"/>
  <c r="E29" i="29"/>
  <c r="D82" i="41"/>
  <c r="L82" i="29"/>
  <c r="J641" i="44" s="1"/>
  <c r="I28" i="32"/>
  <c r="F55" i="34"/>
  <c r="D56" i="22"/>
  <c r="AA82" i="20"/>
  <c r="Y642" i="44" s="1"/>
  <c r="AE82" i="20"/>
  <c r="AC642" i="44" s="1"/>
  <c r="E42" i="22"/>
  <c r="E43" i="22" s="1"/>
  <c r="G40" i="34"/>
  <c r="L66" i="8"/>
  <c r="D64" i="32"/>
  <c r="D66" i="32" s="1"/>
  <c r="E25" i="4"/>
  <c r="E28" i="4" s="1"/>
  <c r="L59" i="12"/>
  <c r="H61" i="12"/>
  <c r="F59" i="12"/>
  <c r="F61" i="12" s="1"/>
  <c r="N16" i="24"/>
  <c r="E21" i="24"/>
  <c r="G21" i="36" s="1"/>
  <c r="E59" i="32"/>
  <c r="E61" i="32" s="1"/>
  <c r="M61" i="8"/>
  <c r="I72" i="12"/>
  <c r="M70" i="12"/>
  <c r="G70" i="12"/>
  <c r="G72" i="12" s="1"/>
  <c r="AE24" i="24"/>
  <c r="F33" i="12"/>
  <c r="L33" i="12"/>
  <c r="D33" i="36" s="1"/>
  <c r="H33" i="36" s="1"/>
  <c r="T16" i="24"/>
  <c r="T82" i="24" s="1"/>
  <c r="D14" i="24"/>
  <c r="F14" i="36" s="1"/>
  <c r="H14" i="36" s="1"/>
  <c r="E11" i="32"/>
  <c r="E16" i="32" s="1"/>
  <c r="M16" i="8"/>
  <c r="F64" i="12"/>
  <c r="F66" i="12" s="1"/>
  <c r="L64" i="12"/>
  <c r="H66" i="12"/>
  <c r="L74" i="12"/>
  <c r="D74" i="36" s="1"/>
  <c r="F74" i="12"/>
  <c r="AA24" i="24"/>
  <c r="AA82" i="24" s="1"/>
  <c r="V36" i="24"/>
  <c r="Y56" i="24"/>
  <c r="L61" i="9"/>
  <c r="M60" i="12"/>
  <c r="E60" i="36" s="1"/>
  <c r="G60" i="12"/>
  <c r="N82" i="21"/>
  <c r="E40" i="24"/>
  <c r="M87" i="12"/>
  <c r="E87" i="36" s="1"/>
  <c r="I87" i="36" s="1"/>
  <c r="E87" i="33"/>
  <c r="I87" i="33" s="1"/>
  <c r="AB42" i="24"/>
  <c r="AB43" i="24" s="1"/>
  <c r="M34" i="12"/>
  <c r="E34" i="36" s="1"/>
  <c r="I34" i="36" s="1"/>
  <c r="G34" i="12"/>
  <c r="F73" i="12"/>
  <c r="L73" i="12"/>
  <c r="D73" i="36" s="1"/>
  <c r="AB36" i="24"/>
  <c r="G59" i="33"/>
  <c r="E61" i="21"/>
  <c r="Z82" i="23"/>
  <c r="X644" i="44" s="1"/>
  <c r="P82" i="21"/>
  <c r="G20" i="12"/>
  <c r="M20" i="12"/>
  <c r="E20" i="36" s="1"/>
  <c r="L42" i="9"/>
  <c r="L43" i="9" s="1"/>
  <c r="O16" i="24"/>
  <c r="O82" i="24" s="1"/>
  <c r="AC24" i="24"/>
  <c r="AA72" i="24"/>
  <c r="E59" i="24"/>
  <c r="O42" i="24"/>
  <c r="O43" i="24" s="1"/>
  <c r="F64" i="41"/>
  <c r="D66" i="29"/>
  <c r="H88" i="33"/>
  <c r="D88" i="5"/>
  <c r="H88" i="5" s="1"/>
  <c r="M24" i="11"/>
  <c r="P56" i="24"/>
  <c r="E60" i="24"/>
  <c r="G60" i="36" s="1"/>
  <c r="X82" i="23"/>
  <c r="V644" i="44" s="1"/>
  <c r="I76" i="33"/>
  <c r="Q82" i="23"/>
  <c r="O644" i="44" s="1"/>
  <c r="M16" i="11"/>
  <c r="E11" i="35"/>
  <c r="E16" i="35" s="1"/>
  <c r="M61" i="11"/>
  <c r="E59" i="35"/>
  <c r="E61" i="35" s="1"/>
  <c r="E72" i="23"/>
  <c r="G70" i="35"/>
  <c r="D72" i="23"/>
  <c r="F70" i="35"/>
  <c r="I59" i="32"/>
  <c r="I61" i="32" s="1"/>
  <c r="G61" i="32"/>
  <c r="H61" i="24"/>
  <c r="L72" i="19"/>
  <c r="M36" i="11"/>
  <c r="E64" i="24"/>
  <c r="I71" i="33"/>
  <c r="H39" i="35"/>
  <c r="E56" i="29"/>
  <c r="G54" i="41"/>
  <c r="D65" i="24"/>
  <c r="F65" i="36" s="1"/>
  <c r="G42" i="19"/>
  <c r="G43" i="19" s="1"/>
  <c r="G11" i="41"/>
  <c r="E16" i="29"/>
  <c r="E35" i="5"/>
  <c r="I82" i="19"/>
  <c r="I91" i="19" s="1"/>
  <c r="AA653" i="44"/>
  <c r="AC91" i="31"/>
  <c r="F16" i="18"/>
  <c r="F82" i="18" s="1"/>
  <c r="H27" i="42"/>
  <c r="M20" i="15"/>
  <c r="E20" i="39" s="1"/>
  <c r="I20" i="39" s="1"/>
  <c r="G20" i="15"/>
  <c r="AE56" i="24"/>
  <c r="E36" i="23"/>
  <c r="Z72" i="24"/>
  <c r="I23" i="33"/>
  <c r="I34" i="43"/>
  <c r="G34" i="5"/>
  <c r="H65" i="43"/>
  <c r="E29" i="30"/>
  <c r="I20" i="33"/>
  <c r="E24" i="43"/>
  <c r="D36" i="31"/>
  <c r="F32" i="43"/>
  <c r="I59" i="42"/>
  <c r="I61" i="42" s="1"/>
  <c r="G61" i="42"/>
  <c r="G14" i="15"/>
  <c r="M14" i="15"/>
  <c r="E14" i="39" s="1"/>
  <c r="I14" i="39" s="1"/>
  <c r="N653" i="44"/>
  <c r="P91" i="31"/>
  <c r="I12" i="42"/>
  <c r="G12" i="5"/>
  <c r="I12" i="5" s="1"/>
  <c r="L23" i="15"/>
  <c r="D23" i="39" s="1"/>
  <c r="H23" i="39" s="1"/>
  <c r="F23" i="15"/>
  <c r="I73" i="42"/>
  <c r="L20" i="15"/>
  <c r="D20" i="39" s="1"/>
  <c r="H20" i="39" s="1"/>
  <c r="F20" i="15"/>
  <c r="D86" i="39"/>
  <c r="E23" i="27"/>
  <c r="G23" i="39" s="1"/>
  <c r="I23" i="39" s="1"/>
  <c r="O66" i="27"/>
  <c r="AA24" i="27"/>
  <c r="E56" i="25"/>
  <c r="G54" i="37"/>
  <c r="E87" i="43"/>
  <c r="M89" i="19"/>
  <c r="B23" i="4" s="1"/>
  <c r="C23" i="4" s="1"/>
  <c r="F49" i="5"/>
  <c r="H49" i="5" s="1"/>
  <c r="F47" i="5"/>
  <c r="H47" i="5" s="1"/>
  <c r="W16" i="27"/>
  <c r="N42" i="27"/>
  <c r="N43" i="27" s="1"/>
  <c r="E34" i="5"/>
  <c r="D61" i="31"/>
  <c r="F59" i="43"/>
  <c r="I81" i="42"/>
  <c r="I49" i="43"/>
  <c r="E49" i="5"/>
  <c r="G13" i="15"/>
  <c r="M13" i="15"/>
  <c r="E13" i="39" s="1"/>
  <c r="D55" i="24"/>
  <c r="F55" i="36" s="1"/>
  <c r="H55" i="36" s="1"/>
  <c r="E11" i="27"/>
  <c r="I16" i="27"/>
  <c r="AE82" i="25"/>
  <c r="G49" i="5"/>
  <c r="I49" i="5" s="1"/>
  <c r="AA56" i="27"/>
  <c r="E36" i="37"/>
  <c r="R16" i="27"/>
  <c r="R82" i="27" s="1"/>
  <c r="G89" i="33"/>
  <c r="G89" i="15"/>
  <c r="K653" i="44"/>
  <c r="M91" i="31"/>
  <c r="E39" i="5"/>
  <c r="M29" i="13"/>
  <c r="G40" i="15"/>
  <c r="G42" i="15" s="1"/>
  <c r="G43" i="15" s="1"/>
  <c r="I42" i="15"/>
  <c r="I43" i="15" s="1"/>
  <c r="M40" i="15"/>
  <c r="J66" i="27"/>
  <c r="E59" i="27"/>
  <c r="F16" i="13"/>
  <c r="F82" i="13" s="1"/>
  <c r="F91" i="13" s="1"/>
  <c r="L74" i="15"/>
  <c r="D74" i="39" s="1"/>
  <c r="H74" i="39" s="1"/>
  <c r="F74" i="15"/>
  <c r="D29" i="46"/>
  <c r="F27" i="47"/>
  <c r="M16" i="13"/>
  <c r="E11" i="37"/>
  <c r="E16" i="37" s="1"/>
  <c r="M59" i="15"/>
  <c r="G59" i="15"/>
  <c r="G61" i="15" s="1"/>
  <c r="I61" i="15"/>
  <c r="L24" i="27"/>
  <c r="G47" i="15"/>
  <c r="M47" i="15"/>
  <c r="E47" i="39" s="1"/>
  <c r="I47" i="39" s="1"/>
  <c r="O61" i="27"/>
  <c r="H72" i="15"/>
  <c r="G24" i="42"/>
  <c r="H21" i="37"/>
  <c r="L36" i="27"/>
  <c r="L82" i="27" s="1"/>
  <c r="L61" i="14"/>
  <c r="D59" i="38"/>
  <c r="D61" i="38" s="1"/>
  <c r="G59" i="37"/>
  <c r="E61" i="25"/>
  <c r="E72" i="47"/>
  <c r="D42" i="46"/>
  <c r="D43" i="46" s="1"/>
  <c r="F40" i="47"/>
  <c r="L29" i="14"/>
  <c r="H33" i="47"/>
  <c r="H21" i="38"/>
  <c r="F36" i="16"/>
  <c r="F82" i="16" s="1"/>
  <c r="F91" i="16" s="1"/>
  <c r="D36" i="25"/>
  <c r="D49" i="27"/>
  <c r="F49" i="39" s="1"/>
  <c r="H49" i="39" s="1"/>
  <c r="D36" i="26"/>
  <c r="F32" i="38"/>
  <c r="G24" i="38"/>
  <c r="I19" i="38"/>
  <c r="I24" i="38" s="1"/>
  <c r="H65" i="47"/>
  <c r="F75" i="5"/>
  <c r="H75" i="5" s="1"/>
  <c r="W29" i="27"/>
  <c r="H75" i="47"/>
  <c r="L24" i="16"/>
  <c r="D19" i="40"/>
  <c r="D24" i="40" s="1"/>
  <c r="F70" i="33"/>
  <c r="D72" i="21"/>
  <c r="D54" i="27"/>
  <c r="F19" i="37"/>
  <c r="D24" i="25"/>
  <c r="D42" i="26"/>
  <c r="D43" i="26" s="1"/>
  <c r="F40" i="38"/>
  <c r="F59" i="38"/>
  <c r="D61" i="26"/>
  <c r="M75" i="15"/>
  <c r="E75" i="39" s="1"/>
  <c r="I75" i="39" s="1"/>
  <c r="G75" i="15"/>
  <c r="J42" i="27"/>
  <c r="J43" i="27" s="1"/>
  <c r="G66" i="40"/>
  <c r="I64" i="40"/>
  <c r="I66" i="40" s="1"/>
  <c r="F29" i="40"/>
  <c r="H27" i="40"/>
  <c r="H29" i="40" s="1"/>
  <c r="L70" i="12"/>
  <c r="H72" i="12"/>
  <c r="F70" i="12"/>
  <c r="F72" i="12" s="1"/>
  <c r="L51" i="12"/>
  <c r="D51" i="36" s="1"/>
  <c r="F51" i="12"/>
  <c r="D40" i="24"/>
  <c r="H39" i="36"/>
  <c r="X56" i="24"/>
  <c r="D29" i="23"/>
  <c r="F27" i="35"/>
  <c r="I65" i="33"/>
  <c r="G65" i="5"/>
  <c r="W643" i="44"/>
  <c r="Y91" i="21"/>
  <c r="I28" i="42"/>
  <c r="G28" i="5"/>
  <c r="I28" i="5" s="1"/>
  <c r="H13" i="39"/>
  <c r="H51" i="39"/>
  <c r="G45" i="15"/>
  <c r="M45" i="15"/>
  <c r="E45" i="39" s="1"/>
  <c r="E42" i="27"/>
  <c r="E43" i="27" s="1"/>
  <c r="G40" i="39"/>
  <c r="E54" i="39"/>
  <c r="E72" i="27"/>
  <c r="G70" i="39"/>
  <c r="D32" i="27"/>
  <c r="Z647" i="44"/>
  <c r="AB91" i="25"/>
  <c r="E19" i="47"/>
  <c r="E24" i="47" s="1"/>
  <c r="M24" i="45"/>
  <c r="M82" i="45" s="1"/>
  <c r="B18" i="4" s="1"/>
  <c r="C18" i="4" s="1"/>
  <c r="E42" i="46"/>
  <c r="E43" i="46" s="1"/>
  <c r="G40" i="47"/>
  <c r="D29" i="26"/>
  <c r="D82" i="26" s="1"/>
  <c r="F27" i="38"/>
  <c r="G20" i="5"/>
  <c r="I20" i="5" s="1"/>
  <c r="I20" i="42"/>
  <c r="F82" i="17"/>
  <c r="L29" i="8"/>
  <c r="L82" i="8" s="1"/>
  <c r="I23" i="36"/>
  <c r="M16" i="24"/>
  <c r="G70" i="36"/>
  <c r="H22" i="36"/>
  <c r="S643" i="44"/>
  <c r="U91" i="21"/>
  <c r="AA36" i="24"/>
  <c r="E55" i="42"/>
  <c r="M56" i="18"/>
  <c r="F66" i="42"/>
  <c r="H64" i="42"/>
  <c r="H66" i="42" s="1"/>
  <c r="D42" i="31"/>
  <c r="D43" i="31" s="1"/>
  <c r="F40" i="43"/>
  <c r="F49" i="15"/>
  <c r="L49" i="15"/>
  <c r="D49" i="39" s="1"/>
  <c r="E89" i="27"/>
  <c r="G86" i="39"/>
  <c r="I65" i="36"/>
  <c r="L75" i="15"/>
  <c r="D75" i="39" s="1"/>
  <c r="H75" i="39" s="1"/>
  <c r="F75" i="15"/>
  <c r="D42" i="25"/>
  <c r="D43" i="25" s="1"/>
  <c r="F40" i="37"/>
  <c r="L77" i="15"/>
  <c r="D77" i="39" s="1"/>
  <c r="F77" i="15"/>
  <c r="E29" i="35"/>
  <c r="F35" i="5"/>
  <c r="H35" i="5" s="1"/>
  <c r="F27" i="37"/>
  <c r="D29" i="25"/>
  <c r="F55" i="15"/>
  <c r="L55" i="15"/>
  <c r="D55" i="39" s="1"/>
  <c r="M61" i="10"/>
  <c r="E59" i="34"/>
  <c r="E61" i="34" s="1"/>
  <c r="M42" i="10"/>
  <c r="M43" i="10" s="1"/>
  <c r="E40" i="34"/>
  <c r="E42" i="34" s="1"/>
  <c r="E43" i="34" s="1"/>
  <c r="D36" i="29"/>
  <c r="F32" i="41"/>
  <c r="I77" i="32"/>
  <c r="F15" i="12"/>
  <c r="L15" i="12"/>
  <c r="D15" i="36" s="1"/>
  <c r="E36" i="21"/>
  <c r="G32" i="33"/>
  <c r="D11" i="24"/>
  <c r="L55" i="12"/>
  <c r="D55" i="36" s="1"/>
  <c r="F55" i="12"/>
  <c r="F21" i="12"/>
  <c r="L21" i="12"/>
  <c r="D21" i="36" s="1"/>
  <c r="H21" i="36" s="1"/>
  <c r="L36" i="24"/>
  <c r="X36" i="24"/>
  <c r="N29" i="24"/>
  <c r="D24" i="21"/>
  <c r="F19" i="33"/>
  <c r="L43" i="11"/>
  <c r="L82" i="11" s="1"/>
  <c r="E19" i="24"/>
  <c r="G24" i="24"/>
  <c r="G82" i="31"/>
  <c r="G91" i="31" s="1"/>
  <c r="F36" i="35"/>
  <c r="H32" i="35"/>
  <c r="E55" i="24"/>
  <c r="G55" i="36" s="1"/>
  <c r="S82" i="31"/>
  <c r="E36" i="30"/>
  <c r="G32" i="42"/>
  <c r="L73" i="15"/>
  <c r="D73" i="39" s="1"/>
  <c r="H73" i="39" s="1"/>
  <c r="F73" i="15"/>
  <c r="F60" i="42"/>
  <c r="D61" i="30"/>
  <c r="H39" i="43"/>
  <c r="F39" i="5"/>
  <c r="H36" i="15"/>
  <c r="L32" i="15"/>
  <c r="F32" i="15"/>
  <c r="E24" i="31"/>
  <c r="I24" i="43"/>
  <c r="E36" i="43"/>
  <c r="E32" i="5"/>
  <c r="F45" i="15"/>
  <c r="L45" i="15"/>
  <c r="D45" i="39" s="1"/>
  <c r="F45" i="12"/>
  <c r="L45" i="12"/>
  <c r="D45" i="36" s="1"/>
  <c r="H45" i="36" s="1"/>
  <c r="J647" i="44"/>
  <c r="L91" i="25"/>
  <c r="I80" i="39"/>
  <c r="Q36" i="27"/>
  <c r="G33" i="47"/>
  <c r="E36" i="46"/>
  <c r="H61" i="27"/>
  <c r="D72" i="46"/>
  <c r="V24" i="27"/>
  <c r="V82" i="27" s="1"/>
  <c r="N72" i="27"/>
  <c r="Q82" i="26"/>
  <c r="O648" i="44" s="1"/>
  <c r="Y82" i="22"/>
  <c r="W645" i="44" s="1"/>
  <c r="M36" i="10"/>
  <c r="F49" i="12"/>
  <c r="L49" i="12"/>
  <c r="D49" i="36" s="1"/>
  <c r="E41" i="24"/>
  <c r="G41" i="36" s="1"/>
  <c r="G22" i="12"/>
  <c r="M22" i="12"/>
  <c r="E22" i="36" s="1"/>
  <c r="I22" i="36" s="1"/>
  <c r="L19" i="12"/>
  <c r="F19" i="12"/>
  <c r="H24" i="12"/>
  <c r="G24" i="9"/>
  <c r="G82" i="9" s="1"/>
  <c r="G91" i="9" s="1"/>
  <c r="L66" i="9"/>
  <c r="D64" i="33"/>
  <c r="F82" i="10"/>
  <c r="I82" i="10"/>
  <c r="G27" i="34"/>
  <c r="E29" i="22"/>
  <c r="G82" i="10"/>
  <c r="I28" i="34"/>
  <c r="D42" i="22"/>
  <c r="D43" i="22" s="1"/>
  <c r="F40" i="34"/>
  <c r="E36" i="22"/>
  <c r="G32" i="34"/>
  <c r="I82" i="17"/>
  <c r="H33" i="34"/>
  <c r="G82" i="17"/>
  <c r="L16" i="17"/>
  <c r="L82" i="17" s="1"/>
  <c r="H54" i="34"/>
  <c r="G24" i="10"/>
  <c r="E16" i="20"/>
  <c r="G11" i="32"/>
  <c r="I71" i="34"/>
  <c r="J82" i="20"/>
  <c r="H642" i="44" s="1"/>
  <c r="D36" i="20"/>
  <c r="F32" i="32"/>
  <c r="H82" i="8"/>
  <c r="E76" i="5"/>
  <c r="D72" i="29"/>
  <c r="F70" i="41"/>
  <c r="G32" i="32"/>
  <c r="E36" i="20"/>
  <c r="D42" i="20"/>
  <c r="D43" i="20" s="1"/>
  <c r="F40" i="32"/>
  <c r="H29" i="41"/>
  <c r="E19" i="32"/>
  <c r="E24" i="32" s="1"/>
  <c r="M24" i="8"/>
  <c r="L32" i="12"/>
  <c r="H36" i="12"/>
  <c r="F32" i="12"/>
  <c r="F36" i="12" s="1"/>
  <c r="D61" i="33"/>
  <c r="H60" i="33"/>
  <c r="D82" i="32"/>
  <c r="W16" i="24"/>
  <c r="W82" i="24" s="1"/>
  <c r="L41" i="12"/>
  <c r="D41" i="36" s="1"/>
  <c r="H41" i="36" s="1"/>
  <c r="F41" i="12"/>
  <c r="AB16" i="24"/>
  <c r="D20" i="24"/>
  <c r="F20" i="36" s="1"/>
  <c r="H20" i="36" s="1"/>
  <c r="I82" i="8"/>
  <c r="F28" i="12"/>
  <c r="L28" i="12"/>
  <c r="D28" i="36" s="1"/>
  <c r="L72" i="9"/>
  <c r="M28" i="12"/>
  <c r="E28" i="36" s="1"/>
  <c r="I28" i="36" s="1"/>
  <c r="G28" i="12"/>
  <c r="H15" i="33"/>
  <c r="F15" i="5"/>
  <c r="H43" i="24"/>
  <c r="L35" i="12"/>
  <c r="D35" i="36" s="1"/>
  <c r="F35" i="12"/>
  <c r="E64" i="32"/>
  <c r="E66" i="32" s="1"/>
  <c r="M66" i="8"/>
  <c r="J82" i="21"/>
  <c r="D35" i="24"/>
  <c r="F35" i="36" s="1"/>
  <c r="S42" i="24"/>
  <c r="S43" i="24" s="1"/>
  <c r="S82" i="24" s="1"/>
  <c r="K82" i="21"/>
  <c r="G43" i="9"/>
  <c r="X72" i="24"/>
  <c r="L20" i="12"/>
  <c r="D20" i="36" s="1"/>
  <c r="F20" i="12"/>
  <c r="P16" i="24"/>
  <c r="P82" i="24" s="1"/>
  <c r="G27" i="33"/>
  <c r="E29" i="21"/>
  <c r="D60" i="24"/>
  <c r="F60" i="36" s="1"/>
  <c r="F29" i="9"/>
  <c r="G29" i="9"/>
  <c r="AE16" i="24"/>
  <c r="M82" i="21"/>
  <c r="I16" i="24"/>
  <c r="I82" i="24" s="1"/>
  <c r="H41" i="33"/>
  <c r="G19" i="35"/>
  <c r="E24" i="23"/>
  <c r="Y82" i="23"/>
  <c r="W644" i="44" s="1"/>
  <c r="I35" i="35"/>
  <c r="M86" i="12"/>
  <c r="M89" i="9"/>
  <c r="B15" i="4" s="1"/>
  <c r="C15" i="4" s="1"/>
  <c r="E86" i="33"/>
  <c r="I66" i="12"/>
  <c r="G64" i="12"/>
  <c r="M64" i="12"/>
  <c r="H29" i="24"/>
  <c r="D27" i="24"/>
  <c r="X24" i="24"/>
  <c r="P61" i="24"/>
  <c r="E36" i="35"/>
  <c r="E24" i="20"/>
  <c r="G19" i="32"/>
  <c r="F40" i="33"/>
  <c r="D42" i="21"/>
  <c r="D43" i="21" s="1"/>
  <c r="E79" i="24"/>
  <c r="G79" i="36" s="1"/>
  <c r="I79" i="36" s="1"/>
  <c r="M42" i="19"/>
  <c r="M43" i="19" s="1"/>
  <c r="E40" i="43"/>
  <c r="E42" i="43" s="1"/>
  <c r="E43" i="43" s="1"/>
  <c r="H86" i="33"/>
  <c r="F89" i="33"/>
  <c r="I13" i="35"/>
  <c r="E41" i="5"/>
  <c r="G82" i="19"/>
  <c r="G91" i="19" s="1"/>
  <c r="M27" i="15"/>
  <c r="I29" i="15"/>
  <c r="G27" i="15"/>
  <c r="G29" i="15" s="1"/>
  <c r="G36" i="35"/>
  <c r="I32" i="35"/>
  <c r="I36" i="35" s="1"/>
  <c r="T653" i="44"/>
  <c r="V91" i="31"/>
  <c r="I28" i="35"/>
  <c r="D66" i="23"/>
  <c r="F65" i="35"/>
  <c r="I41" i="43"/>
  <c r="D70" i="5"/>
  <c r="D72" i="5" s="1"/>
  <c r="D72" i="42"/>
  <c r="E20" i="24"/>
  <c r="G20" i="36" s="1"/>
  <c r="I20" i="36" s="1"/>
  <c r="M24" i="19"/>
  <c r="D20" i="42"/>
  <c r="L24" i="18"/>
  <c r="L82" i="18" s="1"/>
  <c r="F20" i="5"/>
  <c r="E61" i="30"/>
  <c r="M22" i="15"/>
  <c r="E22" i="39" s="1"/>
  <c r="G22" i="15"/>
  <c r="D56" i="30"/>
  <c r="F54" i="42"/>
  <c r="L28" i="15"/>
  <c r="D28" i="39" s="1"/>
  <c r="F28" i="15"/>
  <c r="L81" i="15"/>
  <c r="D81" i="39" s="1"/>
  <c r="H81" i="39" s="1"/>
  <c r="F81" i="15"/>
  <c r="E54" i="20"/>
  <c r="G56" i="20"/>
  <c r="G82" i="20" s="1"/>
  <c r="G36" i="13"/>
  <c r="AC16" i="27"/>
  <c r="AC82" i="27" s="1"/>
  <c r="J24" i="27"/>
  <c r="G47" i="5"/>
  <c r="I47" i="5" s="1"/>
  <c r="M65" i="15"/>
  <c r="E65" i="39" s="1"/>
  <c r="G65" i="15"/>
  <c r="E13" i="27"/>
  <c r="G13" i="39" s="1"/>
  <c r="I13" i="39" s="1"/>
  <c r="D72" i="30"/>
  <c r="D11" i="27"/>
  <c r="F47" i="15"/>
  <c r="L47" i="15"/>
  <c r="D47" i="39" s="1"/>
  <c r="H47" i="39" s="1"/>
  <c r="AE16" i="27"/>
  <c r="V42" i="27"/>
  <c r="V43" i="27" s="1"/>
  <c r="M42" i="18"/>
  <c r="M43" i="18" s="1"/>
  <c r="D15" i="5"/>
  <c r="F72" i="42"/>
  <c r="F24" i="13"/>
  <c r="F65" i="15"/>
  <c r="L65" i="15"/>
  <c r="D65" i="39" s="1"/>
  <c r="H65" i="39" s="1"/>
  <c r="G56" i="43"/>
  <c r="E65" i="42"/>
  <c r="M66" i="18"/>
  <c r="L21" i="15"/>
  <c r="D21" i="39" s="1"/>
  <c r="F21" i="15"/>
  <c r="Q82" i="25"/>
  <c r="T82" i="25"/>
  <c r="G55" i="5"/>
  <c r="D59" i="27"/>
  <c r="M36" i="13"/>
  <c r="Z16" i="27"/>
  <c r="Z82" i="27" s="1"/>
  <c r="E42" i="23"/>
  <c r="E43" i="23" s="1"/>
  <c r="G40" i="35"/>
  <c r="D42" i="30"/>
  <c r="D43" i="30" s="1"/>
  <c r="D82" i="30" s="1"/>
  <c r="F40" i="42"/>
  <c r="G89" i="13"/>
  <c r="I88" i="5"/>
  <c r="E24" i="25"/>
  <c r="G19" i="37"/>
  <c r="U82" i="25"/>
  <c r="F33" i="5"/>
  <c r="H33" i="5" s="1"/>
  <c r="D71" i="5"/>
  <c r="H16" i="15"/>
  <c r="H82" i="15" s="1"/>
  <c r="H91" i="15" s="1"/>
  <c r="L11" i="15"/>
  <c r="F11" i="15"/>
  <c r="D87" i="37"/>
  <c r="L87" i="15"/>
  <c r="D87" i="39" s="1"/>
  <c r="H87" i="39" s="1"/>
  <c r="P72" i="27"/>
  <c r="D29" i="31"/>
  <c r="F27" i="43"/>
  <c r="I82" i="13"/>
  <c r="I91" i="13" s="1"/>
  <c r="M61" i="13"/>
  <c r="E59" i="37"/>
  <c r="E61" i="37" s="1"/>
  <c r="I23" i="37"/>
  <c r="M24" i="27"/>
  <c r="M82" i="27" s="1"/>
  <c r="AE61" i="27"/>
  <c r="D70" i="39"/>
  <c r="E24" i="30"/>
  <c r="E82" i="30" s="1"/>
  <c r="G21" i="4" s="1"/>
  <c r="H21" i="4" s="1"/>
  <c r="T36" i="27"/>
  <c r="F70" i="37"/>
  <c r="D72" i="25"/>
  <c r="L61" i="45"/>
  <c r="D59" i="47"/>
  <c r="D61" i="47" s="1"/>
  <c r="L72" i="14"/>
  <c r="D70" i="38"/>
  <c r="D72" i="38" s="1"/>
  <c r="K61" i="27"/>
  <c r="M79" i="15"/>
  <c r="E79" i="39" s="1"/>
  <c r="G79" i="15"/>
  <c r="H49" i="38"/>
  <c r="E11" i="40"/>
  <c r="E16" i="40" s="1"/>
  <c r="E82" i="40" s="1"/>
  <c r="M16" i="16"/>
  <c r="M82" i="16" s="1"/>
  <c r="L24" i="45"/>
  <c r="L82" i="45" s="1"/>
  <c r="D19" i="47"/>
  <c r="D24" i="47" s="1"/>
  <c r="H32" i="37"/>
  <c r="H36" i="37" s="1"/>
  <c r="F36" i="37"/>
  <c r="J649" i="44"/>
  <c r="L91" i="46"/>
  <c r="D66" i="46"/>
  <c r="F64" i="47"/>
  <c r="G78" i="5"/>
  <c r="I78" i="5" s="1"/>
  <c r="O42" i="27"/>
  <c r="O43" i="27" s="1"/>
  <c r="O82" i="27" s="1"/>
  <c r="G70" i="37"/>
  <c r="E72" i="25"/>
  <c r="E42" i="26"/>
  <c r="E43" i="26" s="1"/>
  <c r="G40" i="38"/>
  <c r="S36" i="27"/>
  <c r="S82" i="27" s="1"/>
  <c r="D24" i="26"/>
  <c r="F19" i="38"/>
  <c r="H23" i="38"/>
  <c r="Z61" i="27"/>
  <c r="F36" i="40"/>
  <c r="H32" i="40"/>
  <c r="H36" i="40" s="1"/>
  <c r="H70" i="38"/>
  <c r="H72" i="38" s="1"/>
  <c r="F72" i="38"/>
  <c r="I54" i="40"/>
  <c r="I56" i="40" s="1"/>
  <c r="G56" i="40"/>
  <c r="E66" i="28"/>
  <c r="D82" i="40"/>
  <c r="G61" i="40"/>
  <c r="I59" i="40"/>
  <c r="I61" i="40" s="1"/>
  <c r="I650" i="44" l="1"/>
  <c r="K91" i="27"/>
  <c r="J650" i="44"/>
  <c r="L91" i="27"/>
  <c r="AB650" i="44"/>
  <c r="AD91" i="27"/>
  <c r="G42" i="5"/>
  <c r="G43" i="5" s="1"/>
  <c r="M650" i="44"/>
  <c r="O91" i="27"/>
  <c r="H646" i="44"/>
  <c r="J91" i="24"/>
  <c r="F66" i="5"/>
  <c r="H64" i="5"/>
  <c r="H66" i="5" s="1"/>
  <c r="T646" i="44"/>
  <c r="V91" i="24"/>
  <c r="K650" i="44"/>
  <c r="M91" i="27"/>
  <c r="T650" i="44"/>
  <c r="V91" i="27"/>
  <c r="P646" i="44"/>
  <c r="R91" i="24"/>
  <c r="Y646" i="44"/>
  <c r="AA91" i="24"/>
  <c r="Q646" i="44"/>
  <c r="S91" i="24"/>
  <c r="E91" i="33"/>
  <c r="E94" i="36" s="1"/>
  <c r="V650" i="44"/>
  <c r="X91" i="27"/>
  <c r="S646" i="44"/>
  <c r="U91" i="24"/>
  <c r="Q650" i="44"/>
  <c r="S91" i="27"/>
  <c r="O646" i="44"/>
  <c r="Q91" i="24"/>
  <c r="X650" i="44"/>
  <c r="Z91" i="27"/>
  <c r="E89" i="33"/>
  <c r="E86" i="5"/>
  <c r="I11" i="32"/>
  <c r="I16" i="32" s="1"/>
  <c r="G16" i="32"/>
  <c r="H70" i="33"/>
  <c r="H72" i="33" s="1"/>
  <c r="F72" i="33"/>
  <c r="F70" i="5"/>
  <c r="G61" i="33"/>
  <c r="I59" i="33"/>
  <c r="I61" i="33" s="1"/>
  <c r="O650" i="44"/>
  <c r="Q91" i="27"/>
  <c r="H54" i="43"/>
  <c r="H56" i="43" s="1"/>
  <c r="F56" i="43"/>
  <c r="N650" i="44"/>
  <c r="P91" i="27"/>
  <c r="I54" i="35"/>
  <c r="I56" i="35" s="1"/>
  <c r="G56" i="35"/>
  <c r="G42" i="33"/>
  <c r="G43" i="33" s="1"/>
  <c r="I40" i="33"/>
  <c r="I42" i="33" s="1"/>
  <c r="I43" i="33" s="1"/>
  <c r="E82" i="34"/>
  <c r="S650" i="44"/>
  <c r="U91" i="27"/>
  <c r="L82" i="9"/>
  <c r="L91" i="9" s="1"/>
  <c r="D36" i="42"/>
  <c r="D32" i="5"/>
  <c r="D36" i="5" s="1"/>
  <c r="H19" i="47"/>
  <c r="H24" i="47" s="1"/>
  <c r="F24" i="47"/>
  <c r="H55" i="5"/>
  <c r="E40" i="5"/>
  <c r="E42" i="5" s="1"/>
  <c r="E43" i="5" s="1"/>
  <c r="AB646" i="44"/>
  <c r="AD91" i="24"/>
  <c r="L650" i="44"/>
  <c r="N91" i="27"/>
  <c r="G42" i="38"/>
  <c r="G43" i="38" s="1"/>
  <c r="I40" i="38"/>
  <c r="I42" i="38" s="1"/>
  <c r="I43" i="38" s="1"/>
  <c r="D89" i="37"/>
  <c r="H87" i="37"/>
  <c r="H89" i="37" s="1"/>
  <c r="E42" i="24"/>
  <c r="E43" i="24" s="1"/>
  <c r="G40" i="36"/>
  <c r="L56" i="15"/>
  <c r="D54" i="39"/>
  <c r="D56" i="39" s="1"/>
  <c r="R650" i="44"/>
  <c r="T91" i="27"/>
  <c r="I54" i="34"/>
  <c r="I56" i="34" s="1"/>
  <c r="G56" i="34"/>
  <c r="D29" i="33"/>
  <c r="H27" i="33"/>
  <c r="H29" i="33" s="1"/>
  <c r="G82" i="24"/>
  <c r="G91" i="24" s="1"/>
  <c r="X646" i="44"/>
  <c r="Z91" i="24"/>
  <c r="G29" i="12"/>
  <c r="D16" i="38"/>
  <c r="D82" i="38" s="1"/>
  <c r="H11" i="38"/>
  <c r="H16" i="38" s="1"/>
  <c r="H28" i="42"/>
  <c r="F28" i="5"/>
  <c r="H28" i="5" s="1"/>
  <c r="F29" i="42"/>
  <c r="I64" i="41"/>
  <c r="I66" i="41" s="1"/>
  <c r="G66" i="41"/>
  <c r="F86" i="36"/>
  <c r="D89" i="24"/>
  <c r="H64" i="37"/>
  <c r="H66" i="37" s="1"/>
  <c r="F66" i="37"/>
  <c r="G36" i="37"/>
  <c r="I32" i="37"/>
  <c r="I36" i="37" s="1"/>
  <c r="H16" i="42"/>
  <c r="L29" i="12"/>
  <c r="D27" i="36"/>
  <c r="D29" i="36" s="1"/>
  <c r="F32" i="5"/>
  <c r="F36" i="42"/>
  <c r="H32" i="42"/>
  <c r="H36" i="42" s="1"/>
  <c r="G66" i="15"/>
  <c r="G89" i="5"/>
  <c r="I86" i="5"/>
  <c r="H70" i="37"/>
  <c r="H72" i="37" s="1"/>
  <c r="F72" i="37"/>
  <c r="F16" i="15"/>
  <c r="D61" i="27"/>
  <c r="F59" i="39"/>
  <c r="H65" i="35"/>
  <c r="H66" i="35" s="1"/>
  <c r="F66" i="35"/>
  <c r="M89" i="12"/>
  <c r="E86" i="36"/>
  <c r="E89" i="36" s="1"/>
  <c r="AE82" i="24"/>
  <c r="U646" i="44"/>
  <c r="W91" i="24"/>
  <c r="H40" i="34"/>
  <c r="H42" i="34" s="1"/>
  <c r="H43" i="34" s="1"/>
  <c r="F42" i="34"/>
  <c r="F43" i="34" s="1"/>
  <c r="D66" i="33"/>
  <c r="H64" i="33"/>
  <c r="H66" i="33" s="1"/>
  <c r="I41" i="36"/>
  <c r="F36" i="15"/>
  <c r="F40" i="36"/>
  <c r="D42" i="24"/>
  <c r="D43" i="24" s="1"/>
  <c r="H40" i="38"/>
  <c r="H42" i="38" s="1"/>
  <c r="H43" i="38" s="1"/>
  <c r="F42" i="38"/>
  <c r="F43" i="38" s="1"/>
  <c r="H32" i="38"/>
  <c r="H36" i="38" s="1"/>
  <c r="F36" i="38"/>
  <c r="F82" i="38" s="1"/>
  <c r="H40" i="47"/>
  <c r="H42" i="47" s="1"/>
  <c r="H43" i="47" s="1"/>
  <c r="F42" i="47"/>
  <c r="F43" i="47" s="1"/>
  <c r="W82" i="27"/>
  <c r="G59" i="5"/>
  <c r="F72" i="35"/>
  <c r="H70" i="35"/>
  <c r="H72" i="35" s="1"/>
  <c r="L643" i="44"/>
  <c r="N91" i="21"/>
  <c r="I21" i="36"/>
  <c r="I40" i="34"/>
  <c r="I42" i="34" s="1"/>
  <c r="I43" i="34" s="1"/>
  <c r="G42" i="34"/>
  <c r="G43" i="34" s="1"/>
  <c r="G27" i="36"/>
  <c r="E29" i="24"/>
  <c r="F56" i="15"/>
  <c r="D89" i="33"/>
  <c r="E36" i="47"/>
  <c r="E82" i="47" s="1"/>
  <c r="E91" i="47" s="1"/>
  <c r="I32" i="47"/>
  <c r="I64" i="37"/>
  <c r="I66" i="37" s="1"/>
  <c r="G66" i="37"/>
  <c r="D64" i="5"/>
  <c r="D66" i="5" s="1"/>
  <c r="G66" i="43"/>
  <c r="I64" i="43"/>
  <c r="I66" i="43" s="1"/>
  <c r="M82" i="19"/>
  <c r="E16" i="24"/>
  <c r="G11" i="36"/>
  <c r="I82" i="12"/>
  <c r="I91" i="12" s="1"/>
  <c r="G56" i="12"/>
  <c r="Y647" i="44"/>
  <c r="AA91" i="25"/>
  <c r="H77" i="39"/>
  <c r="F24" i="15"/>
  <c r="F61" i="47"/>
  <c r="H59" i="47"/>
  <c r="H61" i="47" s="1"/>
  <c r="D24" i="27"/>
  <c r="F19" i="39"/>
  <c r="D59" i="39"/>
  <c r="D61" i="39" s="1"/>
  <c r="L61" i="15"/>
  <c r="F650" i="44"/>
  <c r="H91" i="27"/>
  <c r="E56" i="27"/>
  <c r="G54" i="39"/>
  <c r="E16" i="21"/>
  <c r="G11" i="33"/>
  <c r="I59" i="35"/>
  <c r="I61" i="35" s="1"/>
  <c r="G61" i="35"/>
  <c r="F54" i="36"/>
  <c r="D56" i="24"/>
  <c r="F64" i="36"/>
  <c r="D66" i="24"/>
  <c r="G66" i="34"/>
  <c r="I64" i="34"/>
  <c r="I66" i="34" s="1"/>
  <c r="X82" i="24"/>
  <c r="H34" i="5"/>
  <c r="I36" i="38"/>
  <c r="I11" i="40"/>
  <c r="I16" i="40" s="1"/>
  <c r="I82" i="40" s="1"/>
  <c r="D82" i="47"/>
  <c r="D91" i="47" s="1"/>
  <c r="J82" i="27"/>
  <c r="I22" i="39"/>
  <c r="Y82" i="27"/>
  <c r="G16" i="43"/>
  <c r="I11" i="43"/>
  <c r="I16" i="43" s="1"/>
  <c r="Y82" i="24"/>
  <c r="F29" i="12"/>
  <c r="I32" i="36"/>
  <c r="I36" i="36" s="1"/>
  <c r="G36" i="36"/>
  <c r="G84" i="24"/>
  <c r="I19" i="37"/>
  <c r="I24" i="37" s="1"/>
  <c r="G24" i="37"/>
  <c r="E56" i="20"/>
  <c r="E82" i="20" s="1"/>
  <c r="G11" i="4" s="1"/>
  <c r="G54" i="32"/>
  <c r="N646" i="44"/>
  <c r="P91" i="24"/>
  <c r="H70" i="41"/>
  <c r="H72" i="41" s="1"/>
  <c r="F72" i="41"/>
  <c r="I32" i="34"/>
  <c r="I36" i="34" s="1"/>
  <c r="G36" i="34"/>
  <c r="H60" i="42"/>
  <c r="H61" i="42" s="1"/>
  <c r="F60" i="5"/>
  <c r="H60" i="5" s="1"/>
  <c r="F61" i="42"/>
  <c r="Y643" i="44"/>
  <c r="AA91" i="21"/>
  <c r="G66" i="5"/>
  <c r="I27" i="35"/>
  <c r="I29" i="35" s="1"/>
  <c r="G29" i="35"/>
  <c r="F646" i="44"/>
  <c r="H91" i="24"/>
  <c r="G72" i="34"/>
  <c r="I70" i="34"/>
  <c r="I72" i="34" s="1"/>
  <c r="E19" i="5"/>
  <c r="E24" i="5" s="1"/>
  <c r="E24" i="42"/>
  <c r="E82" i="42" s="1"/>
  <c r="E27" i="36"/>
  <c r="E29" i="36" s="1"/>
  <c r="M29" i="12"/>
  <c r="E71" i="5"/>
  <c r="I71" i="5" s="1"/>
  <c r="E72" i="42"/>
  <c r="I71" i="42"/>
  <c r="I72" i="42" s="1"/>
  <c r="L82" i="14"/>
  <c r="H11" i="35"/>
  <c r="H16" i="35" s="1"/>
  <c r="F16" i="35"/>
  <c r="I27" i="38"/>
  <c r="I29" i="38" s="1"/>
  <c r="G29" i="38"/>
  <c r="F16" i="41"/>
  <c r="H11" i="41"/>
  <c r="H16" i="41" s="1"/>
  <c r="H82" i="41" s="1"/>
  <c r="I11" i="38"/>
  <c r="I16" i="38" s="1"/>
  <c r="G16" i="38"/>
  <c r="D66" i="38"/>
  <c r="H64" i="38"/>
  <c r="H66" i="38" s="1"/>
  <c r="H64" i="32"/>
  <c r="H66" i="32" s="1"/>
  <c r="F66" i="32"/>
  <c r="I89" i="43"/>
  <c r="I32" i="39"/>
  <c r="I36" i="39" s="1"/>
  <c r="G36" i="39"/>
  <c r="E65" i="5"/>
  <c r="E66" i="42"/>
  <c r="I65" i="42"/>
  <c r="K643" i="44"/>
  <c r="M91" i="21"/>
  <c r="I86" i="39"/>
  <c r="I89" i="39" s="1"/>
  <c r="G89" i="39"/>
  <c r="P650" i="44"/>
  <c r="R91" i="27"/>
  <c r="M82" i="11"/>
  <c r="B14" i="4" s="1"/>
  <c r="C14" i="4" s="1"/>
  <c r="M646" i="44"/>
  <c r="O91" i="24"/>
  <c r="R646" i="44"/>
  <c r="T91" i="24"/>
  <c r="X643" i="44"/>
  <c r="Z91" i="21"/>
  <c r="H64" i="34"/>
  <c r="H66" i="34" s="1"/>
  <c r="F66" i="34"/>
  <c r="E24" i="27"/>
  <c r="G19" i="39"/>
  <c r="G647" i="44"/>
  <c r="I91" i="25"/>
  <c r="E16" i="43"/>
  <c r="E11" i="5"/>
  <c r="E16" i="5" s="1"/>
  <c r="D42" i="43"/>
  <c r="D43" i="43" s="1"/>
  <c r="D40" i="5"/>
  <c r="D42" i="5" s="1"/>
  <c r="D43" i="5" s="1"/>
  <c r="G644" i="44"/>
  <c r="I84" i="24"/>
  <c r="M24" i="12"/>
  <c r="E19" i="36"/>
  <c r="E24" i="36" s="1"/>
  <c r="F643" i="44"/>
  <c r="H91" i="21"/>
  <c r="H19" i="34"/>
  <c r="H24" i="34" s="1"/>
  <c r="F24" i="34"/>
  <c r="H59" i="32"/>
  <c r="H61" i="32" s="1"/>
  <c r="F61" i="32"/>
  <c r="G42" i="41"/>
  <c r="G43" i="41" s="1"/>
  <c r="I40" i="41"/>
  <c r="I42" i="41" s="1"/>
  <c r="I43" i="41" s="1"/>
  <c r="G27" i="39"/>
  <c r="E29" i="27"/>
  <c r="H59" i="35"/>
  <c r="H61" i="35" s="1"/>
  <c r="F61" i="35"/>
  <c r="E82" i="26"/>
  <c r="G17" i="4" s="1"/>
  <c r="H17" i="4" s="1"/>
  <c r="AC82" i="24"/>
  <c r="L16" i="15"/>
  <c r="D11" i="39"/>
  <c r="D16" i="39" s="1"/>
  <c r="D82" i="39" s="1"/>
  <c r="AE82" i="27"/>
  <c r="M29" i="15"/>
  <c r="E27" i="39"/>
  <c r="E29" i="39" s="1"/>
  <c r="D29" i="24"/>
  <c r="F27" i="36"/>
  <c r="H56" i="34"/>
  <c r="L36" i="15"/>
  <c r="D32" i="39"/>
  <c r="D36" i="39" s="1"/>
  <c r="G32" i="5"/>
  <c r="G36" i="42"/>
  <c r="G82" i="42" s="1"/>
  <c r="I32" i="42"/>
  <c r="I36" i="42" s="1"/>
  <c r="E24" i="24"/>
  <c r="G19" i="36"/>
  <c r="E72" i="24"/>
  <c r="H27" i="38"/>
  <c r="H29" i="38" s="1"/>
  <c r="F29" i="38"/>
  <c r="F32" i="39"/>
  <c r="D36" i="27"/>
  <c r="F65" i="5"/>
  <c r="H65" i="5" s="1"/>
  <c r="E82" i="29"/>
  <c r="G24" i="4" s="1"/>
  <c r="H24" i="4" s="1"/>
  <c r="E66" i="24"/>
  <c r="G64" i="36"/>
  <c r="N82" i="24"/>
  <c r="I39" i="5"/>
  <c r="F24" i="36"/>
  <c r="H77" i="5"/>
  <c r="H45" i="39"/>
  <c r="D82" i="25"/>
  <c r="D91" i="25" s="1"/>
  <c r="D61" i="43"/>
  <c r="D59" i="5"/>
  <c r="D61" i="5" s="1"/>
  <c r="H65" i="33"/>
  <c r="F66" i="33"/>
  <c r="F61" i="33"/>
  <c r="H59" i="33"/>
  <c r="H61" i="33" s="1"/>
  <c r="G16" i="12"/>
  <c r="M56" i="12"/>
  <c r="E54" i="36"/>
  <c r="E56" i="36" s="1"/>
  <c r="G24" i="12"/>
  <c r="G42" i="12"/>
  <c r="G43" i="12" s="1"/>
  <c r="G36" i="41"/>
  <c r="I32" i="41"/>
  <c r="I36" i="41" s="1"/>
  <c r="I59" i="41"/>
  <c r="I61" i="41" s="1"/>
  <c r="G61" i="41"/>
  <c r="F72" i="34"/>
  <c r="H70" i="34"/>
  <c r="H72" i="34" s="1"/>
  <c r="G72" i="32"/>
  <c r="I70" i="32"/>
  <c r="I72" i="32" s="1"/>
  <c r="M16" i="15"/>
  <c r="E11" i="39"/>
  <c r="E16" i="39" s="1"/>
  <c r="N647" i="44"/>
  <c r="P91" i="25"/>
  <c r="G24" i="41"/>
  <c r="I19" i="41"/>
  <c r="I24" i="41" s="1"/>
  <c r="L24" i="15"/>
  <c r="D19" i="39"/>
  <c r="D24" i="39" s="1"/>
  <c r="H647" i="44"/>
  <c r="J91" i="25"/>
  <c r="M82" i="18"/>
  <c r="B21" i="4" s="1"/>
  <c r="C21" i="4" s="1"/>
  <c r="E61" i="38"/>
  <c r="E82" i="38" s="1"/>
  <c r="I59" i="38"/>
  <c r="I61" i="38" s="1"/>
  <c r="D36" i="24"/>
  <c r="F32" i="36"/>
  <c r="H71" i="5"/>
  <c r="I64" i="33"/>
  <c r="I66" i="33" s="1"/>
  <c r="G66" i="33"/>
  <c r="G82" i="40"/>
  <c r="F29" i="15"/>
  <c r="I70" i="43"/>
  <c r="I72" i="43" s="1"/>
  <c r="G72" i="43"/>
  <c r="G70" i="5"/>
  <c r="E82" i="31"/>
  <c r="H73" i="36"/>
  <c r="E59" i="36"/>
  <c r="E61" i="36" s="1"/>
  <c r="M61" i="12"/>
  <c r="L16" i="12"/>
  <c r="D11" i="36"/>
  <c r="D16" i="36" s="1"/>
  <c r="H11" i="32"/>
  <c r="H16" i="32" s="1"/>
  <c r="H82" i="32" s="1"/>
  <c r="F16" i="32"/>
  <c r="I19" i="34"/>
  <c r="I24" i="34" s="1"/>
  <c r="F61" i="37"/>
  <c r="H59" i="37"/>
  <c r="H61" i="37" s="1"/>
  <c r="E64" i="39"/>
  <c r="E66" i="39" s="1"/>
  <c r="M66" i="15"/>
  <c r="E36" i="42"/>
  <c r="E33" i="5"/>
  <c r="E36" i="5" s="1"/>
  <c r="I33" i="42"/>
  <c r="H59" i="41"/>
  <c r="H61" i="41" s="1"/>
  <c r="F61" i="41"/>
  <c r="H54" i="37"/>
  <c r="H56" i="37" s="1"/>
  <c r="F56" i="37"/>
  <c r="G72" i="33"/>
  <c r="I70" i="33"/>
  <c r="I72" i="33" s="1"/>
  <c r="E36" i="24"/>
  <c r="H643" i="44"/>
  <c r="J91" i="21"/>
  <c r="G42" i="39"/>
  <c r="G43" i="39" s="1"/>
  <c r="F29" i="32"/>
  <c r="H27" i="32"/>
  <c r="H29" i="32" s="1"/>
  <c r="R647" i="44"/>
  <c r="T91" i="25"/>
  <c r="H20" i="42"/>
  <c r="H24" i="42" s="1"/>
  <c r="D20" i="5"/>
  <c r="H20" i="5" s="1"/>
  <c r="D24" i="42"/>
  <c r="D82" i="42" s="1"/>
  <c r="H40" i="32"/>
  <c r="H42" i="32" s="1"/>
  <c r="H43" i="32" s="1"/>
  <c r="F42" i="32"/>
  <c r="F43" i="32" s="1"/>
  <c r="G72" i="39"/>
  <c r="I70" i="39"/>
  <c r="I72" i="39" s="1"/>
  <c r="F66" i="41"/>
  <c r="H64" i="41"/>
  <c r="H66" i="41" s="1"/>
  <c r="G89" i="36"/>
  <c r="P647" i="44"/>
  <c r="R91" i="25"/>
  <c r="H11" i="37"/>
  <c r="H16" i="37" s="1"/>
  <c r="F16" i="37"/>
  <c r="G16" i="15"/>
  <c r="I21" i="5"/>
  <c r="H27" i="43"/>
  <c r="H29" i="43" s="1"/>
  <c r="F29" i="43"/>
  <c r="F27" i="5"/>
  <c r="AA650" i="44"/>
  <c r="AC91" i="27"/>
  <c r="I643" i="44"/>
  <c r="K91" i="21"/>
  <c r="I33" i="47"/>
  <c r="G36" i="47"/>
  <c r="H39" i="5"/>
  <c r="Q653" i="44"/>
  <c r="S91" i="31"/>
  <c r="H19" i="33"/>
  <c r="H24" i="33" s="1"/>
  <c r="F24" i="33"/>
  <c r="E55" i="5"/>
  <c r="I55" i="5" s="1"/>
  <c r="I55" i="42"/>
  <c r="E56" i="42"/>
  <c r="M82" i="24"/>
  <c r="G42" i="47"/>
  <c r="G43" i="47" s="1"/>
  <c r="I40" i="47"/>
  <c r="I42" i="47" s="1"/>
  <c r="I43" i="47" s="1"/>
  <c r="H19" i="37"/>
  <c r="H24" i="37" s="1"/>
  <c r="F24" i="37"/>
  <c r="I19" i="42"/>
  <c r="I24" i="42" s="1"/>
  <c r="I82" i="42" s="1"/>
  <c r="M61" i="15"/>
  <c r="E59" i="39"/>
  <c r="E61" i="39" s="1"/>
  <c r="G59" i="39"/>
  <c r="E61" i="27"/>
  <c r="AC647" i="44"/>
  <c r="AE91" i="25"/>
  <c r="L89" i="15"/>
  <c r="F36" i="43"/>
  <c r="H32" i="43"/>
  <c r="H36" i="43" s="1"/>
  <c r="I34" i="5"/>
  <c r="H29" i="42"/>
  <c r="N643" i="44"/>
  <c r="P91" i="21"/>
  <c r="D24" i="33"/>
  <c r="D19" i="5"/>
  <c r="D24" i="5" s="1"/>
  <c r="F61" i="34"/>
  <c r="H59" i="34"/>
  <c r="H61" i="34" s="1"/>
  <c r="F82" i="40"/>
  <c r="F86" i="5"/>
  <c r="F89" i="43"/>
  <c r="H86" i="43"/>
  <c r="H89" i="43" s="1"/>
  <c r="AA643" i="44"/>
  <c r="AC91" i="21"/>
  <c r="H49" i="36"/>
  <c r="I64" i="35"/>
  <c r="I66" i="35" s="1"/>
  <c r="G66" i="35"/>
  <c r="G56" i="47"/>
  <c r="I54" i="47"/>
  <c r="I56" i="47" s="1"/>
  <c r="I86" i="47"/>
  <c r="I89" i="47" s="1"/>
  <c r="G89" i="47"/>
  <c r="G24" i="15"/>
  <c r="H41" i="35"/>
  <c r="H42" i="35" s="1"/>
  <c r="H43" i="35" s="1"/>
  <c r="F42" i="35"/>
  <c r="F43" i="35" s="1"/>
  <c r="M42" i="12"/>
  <c r="M43" i="12" s="1"/>
  <c r="E40" i="36"/>
  <c r="E42" i="36" s="1"/>
  <c r="E43" i="36" s="1"/>
  <c r="V647" i="44"/>
  <c r="X91" i="25"/>
  <c r="F56" i="33"/>
  <c r="H54" i="33"/>
  <c r="H56" i="33" s="1"/>
  <c r="D82" i="22"/>
  <c r="I82" i="15"/>
  <c r="I91" i="15" s="1"/>
  <c r="F27" i="39"/>
  <c r="D29" i="27"/>
  <c r="D82" i="31"/>
  <c r="D91" i="31" s="1"/>
  <c r="I27" i="47"/>
  <c r="I29" i="47" s="1"/>
  <c r="G29" i="47"/>
  <c r="G82" i="47" s="1"/>
  <c r="G91" i="47" s="1"/>
  <c r="AA82" i="27"/>
  <c r="G36" i="43"/>
  <c r="I32" i="43"/>
  <c r="I36" i="43" s="1"/>
  <c r="E89" i="37"/>
  <c r="I86" i="37"/>
  <c r="I89" i="37" s="1"/>
  <c r="M36" i="12"/>
  <c r="AB82" i="27"/>
  <c r="G33" i="5"/>
  <c r="K82" i="24"/>
  <c r="M72" i="15"/>
  <c r="E70" i="39"/>
  <c r="E72" i="39" s="1"/>
  <c r="M36" i="15"/>
  <c r="F16" i="47"/>
  <c r="H11" i="47"/>
  <c r="H16" i="47" s="1"/>
  <c r="Q647" i="44"/>
  <c r="S91" i="25"/>
  <c r="G54" i="36"/>
  <c r="E56" i="24"/>
  <c r="D86" i="5"/>
  <c r="D16" i="43"/>
  <c r="D82" i="43" s="1"/>
  <c r="D91" i="43" s="1"/>
  <c r="D13" i="5"/>
  <c r="H13" i="5" s="1"/>
  <c r="H13" i="43"/>
  <c r="F56" i="32"/>
  <c r="H54" i="32"/>
  <c r="H56" i="32" s="1"/>
  <c r="H82" i="12"/>
  <c r="H91" i="12" s="1"/>
  <c r="F42" i="12"/>
  <c r="F43" i="12" s="1"/>
  <c r="H27" i="34"/>
  <c r="H29" i="34" s="1"/>
  <c r="F29" i="34"/>
  <c r="G56" i="38"/>
  <c r="I54" i="38"/>
  <c r="I56" i="38" s="1"/>
  <c r="H60" i="39"/>
  <c r="I27" i="32"/>
  <c r="I29" i="32" s="1"/>
  <c r="G29" i="32"/>
  <c r="H59" i="38"/>
  <c r="H61" i="38" s="1"/>
  <c r="F61" i="38"/>
  <c r="F29" i="47"/>
  <c r="H27" i="47"/>
  <c r="H29" i="47" s="1"/>
  <c r="G16" i="34"/>
  <c r="I11" i="34"/>
  <c r="I16" i="34" s="1"/>
  <c r="H87" i="33"/>
  <c r="H89" i="33" s="1"/>
  <c r="D87" i="5"/>
  <c r="H87" i="5" s="1"/>
  <c r="I65" i="5"/>
  <c r="G72" i="35"/>
  <c r="I70" i="35"/>
  <c r="I72" i="35" s="1"/>
  <c r="L66" i="12"/>
  <c r="D64" i="36"/>
  <c r="D66" i="36" s="1"/>
  <c r="I27" i="41"/>
  <c r="I29" i="41" s="1"/>
  <c r="G29" i="41"/>
  <c r="F24" i="41"/>
  <c r="H19" i="41"/>
  <c r="H24" i="41" s="1"/>
  <c r="G72" i="47"/>
  <c r="I70" i="47"/>
  <c r="I72" i="47" s="1"/>
  <c r="H36" i="47"/>
  <c r="H54" i="47"/>
  <c r="H56" i="47" s="1"/>
  <c r="F56" i="47"/>
  <c r="E19" i="39"/>
  <c r="E24" i="39" s="1"/>
  <c r="M24" i="15"/>
  <c r="M16" i="12"/>
  <c r="E11" i="36"/>
  <c r="E16" i="36" s="1"/>
  <c r="W647" i="44"/>
  <c r="Y91" i="25"/>
  <c r="F72" i="36"/>
  <c r="H70" i="36"/>
  <c r="H72" i="36" s="1"/>
  <c r="E72" i="5"/>
  <c r="E61" i="42"/>
  <c r="E59" i="5"/>
  <c r="E61" i="5" s="1"/>
  <c r="H32" i="33"/>
  <c r="H36" i="33" s="1"/>
  <c r="F36" i="33"/>
  <c r="D82" i="20"/>
  <c r="D42" i="27"/>
  <c r="D43" i="27" s="1"/>
  <c r="F40" i="39"/>
  <c r="E56" i="43"/>
  <c r="E54" i="5"/>
  <c r="E56" i="5" s="1"/>
  <c r="D72" i="39"/>
  <c r="O647" i="44"/>
  <c r="Q91" i="25"/>
  <c r="H54" i="42"/>
  <c r="H56" i="42" s="1"/>
  <c r="F56" i="42"/>
  <c r="F54" i="5"/>
  <c r="F42" i="33"/>
  <c r="F43" i="33" s="1"/>
  <c r="H40" i="33"/>
  <c r="H42" i="33" s="1"/>
  <c r="H43" i="33" s="1"/>
  <c r="M66" i="12"/>
  <c r="E64" i="36"/>
  <c r="E66" i="36" s="1"/>
  <c r="L72" i="15"/>
  <c r="G24" i="35"/>
  <c r="I19" i="35"/>
  <c r="I24" i="35" s="1"/>
  <c r="E56" i="39"/>
  <c r="H65" i="36"/>
  <c r="I60" i="36"/>
  <c r="E61" i="24"/>
  <c r="G59" i="36"/>
  <c r="M82" i="8"/>
  <c r="B11" i="4" s="1"/>
  <c r="E70" i="36"/>
  <c r="E72" i="36" s="1"/>
  <c r="M72" i="12"/>
  <c r="L61" i="12"/>
  <c r="D59" i="36"/>
  <c r="D61" i="36" s="1"/>
  <c r="E82" i="23"/>
  <c r="H28" i="36"/>
  <c r="I59" i="34"/>
  <c r="I61" i="34" s="1"/>
  <c r="G61" i="34"/>
  <c r="I27" i="43"/>
  <c r="I29" i="43" s="1"/>
  <c r="G29" i="43"/>
  <c r="H33" i="39"/>
  <c r="F89" i="39"/>
  <c r="H86" i="39"/>
  <c r="H89" i="39" s="1"/>
  <c r="E29" i="42"/>
  <c r="E27" i="5"/>
  <c r="E29" i="5" s="1"/>
  <c r="L56" i="12"/>
  <c r="D54" i="36"/>
  <c r="D56" i="36" s="1"/>
  <c r="F24" i="43"/>
  <c r="H19" i="43"/>
  <c r="H24" i="43" s="1"/>
  <c r="F19" i="5"/>
  <c r="G66" i="32"/>
  <c r="I64" i="32"/>
  <c r="I66" i="32" s="1"/>
  <c r="I70" i="38"/>
  <c r="I72" i="38" s="1"/>
  <c r="G72" i="38"/>
  <c r="G16" i="37"/>
  <c r="I11" i="37"/>
  <c r="I16" i="37" s="1"/>
  <c r="F66" i="43"/>
  <c r="H64" i="43"/>
  <c r="H66" i="43" s="1"/>
  <c r="H11" i="33"/>
  <c r="H16" i="33" s="1"/>
  <c r="H82" i="33" s="1"/>
  <c r="F16" i="33"/>
  <c r="M643" i="44"/>
  <c r="O91" i="21"/>
  <c r="L42" i="15"/>
  <c r="L43" i="15" s="1"/>
  <c r="D40" i="39"/>
  <c r="D42" i="39" s="1"/>
  <c r="D43" i="39" s="1"/>
  <c r="E36" i="39"/>
  <c r="D82" i="46"/>
  <c r="D91" i="46" s="1"/>
  <c r="D54" i="5"/>
  <c r="D56" i="5" s="1"/>
  <c r="Q643" i="44"/>
  <c r="S91" i="21"/>
  <c r="I47" i="36"/>
  <c r="H54" i="41"/>
  <c r="H56" i="41" s="1"/>
  <c r="F56" i="41"/>
  <c r="H28" i="39"/>
  <c r="F24" i="35"/>
  <c r="H19" i="35"/>
  <c r="H24" i="35" s="1"/>
  <c r="F61" i="36"/>
  <c r="G646" i="44"/>
  <c r="I91" i="24"/>
  <c r="L36" i="12"/>
  <c r="D32" i="36"/>
  <c r="D36" i="36" s="1"/>
  <c r="I32" i="33"/>
  <c r="I36" i="33" s="1"/>
  <c r="G36" i="33"/>
  <c r="I86" i="33"/>
  <c r="I89" i="33" s="1"/>
  <c r="E82" i="35"/>
  <c r="I40" i="32"/>
  <c r="I42" i="32" s="1"/>
  <c r="I43" i="32" s="1"/>
  <c r="G42" i="32"/>
  <c r="G43" i="32" s="1"/>
  <c r="G72" i="37"/>
  <c r="I70" i="37"/>
  <c r="I72" i="37" s="1"/>
  <c r="H40" i="42"/>
  <c r="H42" i="42" s="1"/>
  <c r="H43" i="42" s="1"/>
  <c r="F42" i="42"/>
  <c r="F43" i="42" s="1"/>
  <c r="F82" i="42" s="1"/>
  <c r="F40" i="5"/>
  <c r="H32" i="32"/>
  <c r="H36" i="32" s="1"/>
  <c r="F36" i="32"/>
  <c r="H40" i="37"/>
  <c r="H42" i="37" s="1"/>
  <c r="H43" i="37" s="1"/>
  <c r="F42" i="37"/>
  <c r="F43" i="37" s="1"/>
  <c r="I70" i="36"/>
  <c r="I72" i="36" s="1"/>
  <c r="G72" i="36"/>
  <c r="D89" i="39"/>
  <c r="I11" i="41"/>
  <c r="I16" i="41" s="1"/>
  <c r="G16" i="41"/>
  <c r="L89" i="12"/>
  <c r="D86" i="36"/>
  <c r="D89" i="36" s="1"/>
  <c r="E82" i="46"/>
  <c r="D91" i="37"/>
  <c r="F16" i="34"/>
  <c r="H11" i="34"/>
  <c r="H16" i="34" s="1"/>
  <c r="H11" i="43"/>
  <c r="F16" i="43"/>
  <c r="I27" i="37"/>
  <c r="I29" i="37" s="1"/>
  <c r="G29" i="37"/>
  <c r="E24" i="21"/>
  <c r="G19" i="33"/>
  <c r="H70" i="39"/>
  <c r="H72" i="39" s="1"/>
  <c r="F72" i="39"/>
  <c r="T647" i="44"/>
  <c r="V91" i="25"/>
  <c r="L29" i="15"/>
  <c r="D27" i="39"/>
  <c r="D29" i="39" s="1"/>
  <c r="L42" i="12"/>
  <c r="L43" i="12" s="1"/>
  <c r="D40" i="36"/>
  <c r="D42" i="36" s="1"/>
  <c r="D43" i="36" s="1"/>
  <c r="I23" i="5"/>
  <c r="F66" i="39"/>
  <c r="H60" i="36"/>
  <c r="H19" i="38"/>
  <c r="H24" i="38" s="1"/>
  <c r="F24" i="38"/>
  <c r="I40" i="35"/>
  <c r="I42" i="35" s="1"/>
  <c r="I43" i="35" s="1"/>
  <c r="G42" i="35"/>
  <c r="G43" i="35" s="1"/>
  <c r="D16" i="27"/>
  <c r="D82" i="27" s="1"/>
  <c r="D91" i="27" s="1"/>
  <c r="F11" i="39"/>
  <c r="G24" i="32"/>
  <c r="I19" i="32"/>
  <c r="I24" i="32" s="1"/>
  <c r="G66" i="12"/>
  <c r="H15" i="5"/>
  <c r="F24" i="12"/>
  <c r="F82" i="12" s="1"/>
  <c r="F91" i="12" s="1"/>
  <c r="I55" i="36"/>
  <c r="F36" i="41"/>
  <c r="H32" i="41"/>
  <c r="H36" i="41" s="1"/>
  <c r="H40" i="43"/>
  <c r="H42" i="43" s="1"/>
  <c r="H43" i="43" s="1"/>
  <c r="F42" i="43"/>
  <c r="F43" i="43" s="1"/>
  <c r="H27" i="35"/>
  <c r="H29" i="35" s="1"/>
  <c r="F29" i="35"/>
  <c r="F54" i="39"/>
  <c r="D56" i="27"/>
  <c r="I59" i="37"/>
  <c r="I61" i="37" s="1"/>
  <c r="G61" i="37"/>
  <c r="E82" i="37"/>
  <c r="E91" i="37" s="1"/>
  <c r="I82" i="27"/>
  <c r="H59" i="43"/>
  <c r="H61" i="43" s="1"/>
  <c r="F59" i="5"/>
  <c r="F61" i="43"/>
  <c r="E87" i="5"/>
  <c r="I87" i="5" s="1"/>
  <c r="E89" i="43"/>
  <c r="I87" i="43"/>
  <c r="H64" i="47"/>
  <c r="H66" i="47" s="1"/>
  <c r="F66" i="47"/>
  <c r="B20" i="4"/>
  <c r="C20" i="4" s="1"/>
  <c r="M91" i="16"/>
  <c r="S647" i="44"/>
  <c r="U91" i="25"/>
  <c r="G29" i="33"/>
  <c r="I27" i="33"/>
  <c r="I29" i="33" s="1"/>
  <c r="H35" i="36"/>
  <c r="AB82" i="24"/>
  <c r="G36" i="32"/>
  <c r="I32" i="32"/>
  <c r="I36" i="32" s="1"/>
  <c r="G29" i="34"/>
  <c r="I27" i="34"/>
  <c r="I29" i="34" s="1"/>
  <c r="L24" i="12"/>
  <c r="D19" i="36"/>
  <c r="D24" i="36" s="1"/>
  <c r="D16" i="24"/>
  <c r="F11" i="36"/>
  <c r="F29" i="37"/>
  <c r="H27" i="37"/>
  <c r="H29" i="37" s="1"/>
  <c r="M56" i="15"/>
  <c r="L72" i="12"/>
  <c r="D70" i="36"/>
  <c r="D72" i="36" s="1"/>
  <c r="M82" i="13"/>
  <c r="M42" i="15"/>
  <c r="M43" i="15" s="1"/>
  <c r="E40" i="39"/>
  <c r="E42" i="39" s="1"/>
  <c r="E43" i="39" s="1"/>
  <c r="G11" i="39"/>
  <c r="E16" i="27"/>
  <c r="E82" i="27" s="1"/>
  <c r="E91" i="27" s="1"/>
  <c r="G56" i="37"/>
  <c r="I54" i="37"/>
  <c r="I56" i="37" s="1"/>
  <c r="G56" i="41"/>
  <c r="I54" i="41"/>
  <c r="I56" i="41" s="1"/>
  <c r="E82" i="32"/>
  <c r="H55" i="34"/>
  <c r="F56" i="34"/>
  <c r="H32" i="34"/>
  <c r="H36" i="34" s="1"/>
  <c r="F36" i="34"/>
  <c r="E82" i="22"/>
  <c r="I11" i="35"/>
  <c r="I16" i="35" s="1"/>
  <c r="G16" i="35"/>
  <c r="H19" i="40"/>
  <c r="H24" i="40" s="1"/>
  <c r="H82" i="40" s="1"/>
  <c r="I40" i="37"/>
  <c r="I42" i="37" s="1"/>
  <c r="I43" i="37" s="1"/>
  <c r="G42" i="37"/>
  <c r="G43" i="37" s="1"/>
  <c r="E64" i="5"/>
  <c r="E66" i="5" s="1"/>
  <c r="H76" i="39"/>
  <c r="E66" i="27"/>
  <c r="G64" i="39"/>
  <c r="I56" i="42"/>
  <c r="G27" i="5"/>
  <c r="I66" i="42"/>
  <c r="Z643" i="44"/>
  <c r="AB91" i="21"/>
  <c r="L82" i="24"/>
  <c r="M82" i="10"/>
  <c r="B13" i="4" s="1"/>
  <c r="C13" i="4" s="1"/>
  <c r="E56" i="21"/>
  <c r="G54" i="33"/>
  <c r="D16" i="33"/>
  <c r="D11" i="5"/>
  <c r="D16" i="5" s="1"/>
  <c r="I70" i="41"/>
  <c r="I72" i="41" s="1"/>
  <c r="G72" i="41"/>
  <c r="I34" i="38"/>
  <c r="L66" i="15"/>
  <c r="D64" i="39"/>
  <c r="D66" i="39" s="1"/>
  <c r="E82" i="25"/>
  <c r="E91" i="25" s="1"/>
  <c r="G16" i="4" s="1"/>
  <c r="H16" i="4" s="1"/>
  <c r="M89" i="15"/>
  <c r="E86" i="39"/>
  <c r="E89" i="39" s="1"/>
  <c r="I644" i="44"/>
  <c r="K84" i="24"/>
  <c r="D82" i="21"/>
  <c r="D91" i="21" s="1"/>
  <c r="D36" i="35"/>
  <c r="D82" i="35" s="1"/>
  <c r="H34" i="35"/>
  <c r="H36" i="35" s="1"/>
  <c r="H55" i="35"/>
  <c r="H56" i="35" s="1"/>
  <c r="F56" i="35"/>
  <c r="H55" i="39"/>
  <c r="F11" i="5"/>
  <c r="G24" i="47"/>
  <c r="I19" i="47"/>
  <c r="I24" i="47" s="1"/>
  <c r="H51" i="36"/>
  <c r="I40" i="43"/>
  <c r="I42" i="43" s="1"/>
  <c r="I43" i="43" s="1"/>
  <c r="G42" i="43"/>
  <c r="G43" i="43" s="1"/>
  <c r="D61" i="24"/>
  <c r="H11" i="4" l="1"/>
  <c r="I646" i="44"/>
  <c r="K91" i="24"/>
  <c r="G66" i="36"/>
  <c r="I64" i="36"/>
  <c r="I66" i="36" s="1"/>
  <c r="F82" i="41"/>
  <c r="I54" i="32"/>
  <c r="I56" i="32" s="1"/>
  <c r="G56" i="32"/>
  <c r="G54" i="5"/>
  <c r="G18" i="4"/>
  <c r="H18" i="4" s="1"/>
  <c r="E91" i="46"/>
  <c r="F42" i="39"/>
  <c r="F43" i="39" s="1"/>
  <c r="H40" i="39"/>
  <c r="H42" i="39" s="1"/>
  <c r="H43" i="39" s="1"/>
  <c r="G24" i="39"/>
  <c r="I19" i="39"/>
  <c r="I24" i="39" s="1"/>
  <c r="I89" i="5"/>
  <c r="G82" i="12"/>
  <c r="G91" i="12" s="1"/>
  <c r="G82" i="43"/>
  <c r="G91" i="43" s="1"/>
  <c r="F89" i="5"/>
  <c r="H86" i="5"/>
  <c r="H89" i="5" s="1"/>
  <c r="G61" i="39"/>
  <c r="I59" i="39"/>
  <c r="I61" i="39" s="1"/>
  <c r="K646" i="44"/>
  <c r="M91" i="24"/>
  <c r="F82" i="35"/>
  <c r="I64" i="5"/>
  <c r="I66" i="5" s="1"/>
  <c r="W650" i="44"/>
  <c r="Y91" i="27"/>
  <c r="I11" i="33"/>
  <c r="I16" i="33" s="1"/>
  <c r="G16" i="33"/>
  <c r="H19" i="39"/>
  <c r="H24" i="39" s="1"/>
  <c r="F24" i="39"/>
  <c r="I82" i="32"/>
  <c r="J646" i="44"/>
  <c r="L91" i="24"/>
  <c r="F82" i="34"/>
  <c r="D91" i="39"/>
  <c r="H70" i="5"/>
  <c r="H72" i="5" s="1"/>
  <c r="F72" i="5"/>
  <c r="I40" i="5"/>
  <c r="I42" i="5" s="1"/>
  <c r="I43" i="5" s="1"/>
  <c r="I19" i="33"/>
  <c r="I24" i="33" s="1"/>
  <c r="G24" i="33"/>
  <c r="D82" i="36"/>
  <c r="D91" i="36" s="1"/>
  <c r="H82" i="37"/>
  <c r="H91" i="37" s="1"/>
  <c r="I19" i="36"/>
  <c r="I24" i="36" s="1"/>
  <c r="G24" i="36"/>
  <c r="D82" i="33"/>
  <c r="D91" i="33" s="1"/>
  <c r="G82" i="34"/>
  <c r="G82" i="32"/>
  <c r="Z646" i="44"/>
  <c r="AB91" i="24"/>
  <c r="G82" i="37"/>
  <c r="G91" i="37" s="1"/>
  <c r="F82" i="47"/>
  <c r="F91" i="47" s="1"/>
  <c r="G82" i="35"/>
  <c r="F82" i="43"/>
  <c r="F91" i="43" s="1"/>
  <c r="C11" i="4"/>
  <c r="C25" i="4" s="1"/>
  <c r="H27" i="39"/>
  <c r="H29" i="39" s="1"/>
  <c r="F29" i="39"/>
  <c r="I40" i="39"/>
  <c r="I42" i="39" s="1"/>
  <c r="I43" i="39" s="1"/>
  <c r="E82" i="39"/>
  <c r="E91" i="39" s="1"/>
  <c r="H19" i="36"/>
  <c r="H24" i="36" s="1"/>
  <c r="H82" i="35"/>
  <c r="E82" i="21"/>
  <c r="E91" i="21" s="1"/>
  <c r="G29" i="36"/>
  <c r="I27" i="36"/>
  <c r="I29" i="36" s="1"/>
  <c r="I59" i="5"/>
  <c r="I61" i="5" s="1"/>
  <c r="G61" i="5"/>
  <c r="H59" i="39"/>
  <c r="H61" i="39" s="1"/>
  <c r="F61" i="39"/>
  <c r="G42" i="36"/>
  <c r="G43" i="36" s="1"/>
  <c r="I40" i="36"/>
  <c r="I42" i="36" s="1"/>
  <c r="I43" i="36" s="1"/>
  <c r="E89" i="5"/>
  <c r="H91" i="33"/>
  <c r="G14" i="4"/>
  <c r="H14" i="4" s="1"/>
  <c r="E84" i="24"/>
  <c r="G56" i="36"/>
  <c r="I54" i="36"/>
  <c r="I56" i="36" s="1"/>
  <c r="F24" i="5"/>
  <c r="H19" i="5"/>
  <c r="H24" i="5" s="1"/>
  <c r="F82" i="37"/>
  <c r="F91" i="37" s="1"/>
  <c r="W646" i="44"/>
  <c r="Y91" i="24"/>
  <c r="D82" i="5"/>
  <c r="D91" i="5" s="1"/>
  <c r="H59" i="5"/>
  <c r="H61" i="5" s="1"/>
  <c r="F61" i="5"/>
  <c r="I82" i="34"/>
  <c r="Z650" i="44"/>
  <c r="AB91" i="27"/>
  <c r="L82" i="12"/>
  <c r="L91" i="12" s="1"/>
  <c r="F29" i="36"/>
  <c r="H27" i="36"/>
  <c r="H29" i="36" s="1"/>
  <c r="H82" i="42"/>
  <c r="H82" i="47"/>
  <c r="H91" i="47" s="1"/>
  <c r="H27" i="5"/>
  <c r="H29" i="5" s="1"/>
  <c r="F29" i="5"/>
  <c r="V646" i="44"/>
  <c r="X91" i="24"/>
  <c r="I27" i="5"/>
  <c r="I29" i="5" s="1"/>
  <c r="G29" i="5"/>
  <c r="D82" i="24"/>
  <c r="D91" i="24" s="1"/>
  <c r="B16" i="4"/>
  <c r="C16" i="4" s="1"/>
  <c r="M85" i="13"/>
  <c r="M91" i="13"/>
  <c r="I64" i="39"/>
  <c r="I66" i="39" s="1"/>
  <c r="G66" i="39"/>
  <c r="I82" i="35"/>
  <c r="H64" i="39"/>
  <c r="H66" i="39" s="1"/>
  <c r="H16" i="43"/>
  <c r="H82" i="43" s="1"/>
  <c r="H91" i="43" s="1"/>
  <c r="G82" i="41"/>
  <c r="G61" i="36"/>
  <c r="I59" i="36"/>
  <c r="I61" i="36" s="1"/>
  <c r="E82" i="36"/>
  <c r="E91" i="36" s="1"/>
  <c r="D89" i="5"/>
  <c r="I86" i="36"/>
  <c r="I89" i="36" s="1"/>
  <c r="G22" i="4"/>
  <c r="H22" i="4" s="1"/>
  <c r="E91" i="31"/>
  <c r="M82" i="15"/>
  <c r="M91" i="15" s="1"/>
  <c r="H32" i="39"/>
  <c r="H36" i="39" s="1"/>
  <c r="F36" i="39"/>
  <c r="G36" i="5"/>
  <c r="I32" i="5"/>
  <c r="AC650" i="44"/>
  <c r="AE91" i="27"/>
  <c r="E82" i="5"/>
  <c r="G82" i="38"/>
  <c r="H650" i="44"/>
  <c r="J91" i="27"/>
  <c r="I54" i="39"/>
  <c r="I56" i="39" s="1"/>
  <c r="G56" i="39"/>
  <c r="G16" i="36"/>
  <c r="I11" i="36"/>
  <c r="I16" i="36" s="1"/>
  <c r="U650" i="44"/>
  <c r="W91" i="27"/>
  <c r="H40" i="36"/>
  <c r="H42" i="36" s="1"/>
  <c r="H43" i="36" s="1"/>
  <c r="F42" i="36"/>
  <c r="F43" i="36" s="1"/>
  <c r="H82" i="38"/>
  <c r="G11" i="5"/>
  <c r="H11" i="5"/>
  <c r="H16" i="5" s="1"/>
  <c r="F16" i="5"/>
  <c r="Y650" i="44"/>
  <c r="AA91" i="27"/>
  <c r="G82" i="15"/>
  <c r="G91" i="15" s="1"/>
  <c r="L646" i="44"/>
  <c r="N91" i="24"/>
  <c r="B22" i="4"/>
  <c r="C22" i="4" s="1"/>
  <c r="M91" i="19"/>
  <c r="H86" i="36"/>
  <c r="H89" i="36" s="1"/>
  <c r="F89" i="36"/>
  <c r="F56" i="39"/>
  <c r="H54" i="39"/>
  <c r="H56" i="39" s="1"/>
  <c r="I33" i="5"/>
  <c r="L82" i="15"/>
  <c r="L91" i="15" s="1"/>
  <c r="H54" i="36"/>
  <c r="H56" i="36" s="1"/>
  <c r="F56" i="36"/>
  <c r="I11" i="39"/>
  <c r="I16" i="39" s="1"/>
  <c r="I82" i="39" s="1"/>
  <c r="I91" i="39" s="1"/>
  <c r="G16" i="39"/>
  <c r="F56" i="5"/>
  <c r="H54" i="5"/>
  <c r="H56" i="5" s="1"/>
  <c r="AA646" i="44"/>
  <c r="AC91" i="24"/>
  <c r="I82" i="43"/>
  <c r="I91" i="43" s="1"/>
  <c r="H11" i="36"/>
  <c r="H16" i="36" s="1"/>
  <c r="F16" i="36"/>
  <c r="I82" i="37"/>
  <c r="I91" i="37" s="1"/>
  <c r="I54" i="33"/>
  <c r="I56" i="33" s="1"/>
  <c r="G56" i="33"/>
  <c r="G650" i="44"/>
  <c r="I91" i="27"/>
  <c r="G13" i="4"/>
  <c r="H13" i="4" s="1"/>
  <c r="H11" i="39"/>
  <c r="H16" i="39" s="1"/>
  <c r="F16" i="39"/>
  <c r="H82" i="34"/>
  <c r="I82" i="41"/>
  <c r="F42" i="5"/>
  <c r="F43" i="5" s="1"/>
  <c r="H40" i="5"/>
  <c r="H42" i="5" s="1"/>
  <c r="H43" i="5" s="1"/>
  <c r="H59" i="36"/>
  <c r="H61" i="36" s="1"/>
  <c r="F82" i="33"/>
  <c r="F91" i="33" s="1"/>
  <c r="M82" i="12"/>
  <c r="M91" i="12" s="1"/>
  <c r="F82" i="32"/>
  <c r="I70" i="5"/>
  <c r="I72" i="5" s="1"/>
  <c r="G72" i="5"/>
  <c r="F36" i="36"/>
  <c r="H32" i="36"/>
  <c r="H36" i="36" s="1"/>
  <c r="I27" i="39"/>
  <c r="I29" i="39" s="1"/>
  <c r="G29" i="39"/>
  <c r="E82" i="43"/>
  <c r="E91" i="43" s="1"/>
  <c r="I82" i="38"/>
  <c r="H64" i="36"/>
  <c r="H66" i="36" s="1"/>
  <c r="F66" i="36"/>
  <c r="E82" i="24"/>
  <c r="E91" i="24" s="1"/>
  <c r="I36" i="47"/>
  <c r="I82" i="47" s="1"/>
  <c r="I91" i="47" s="1"/>
  <c r="AC646" i="44"/>
  <c r="AE91" i="24"/>
  <c r="F82" i="15"/>
  <c r="F91" i="15" s="1"/>
  <c r="F36" i="5"/>
  <c r="H32" i="5"/>
  <c r="H36" i="5" s="1"/>
  <c r="G19" i="5"/>
  <c r="G24" i="5" l="1"/>
  <c r="I19" i="5"/>
  <c r="I24" i="5" s="1"/>
  <c r="G82" i="39"/>
  <c r="G91" i="39" s="1"/>
  <c r="E91" i="5"/>
  <c r="B26" i="4" s="1"/>
  <c r="G82" i="33"/>
  <c r="G91" i="33" s="1"/>
  <c r="G94" i="36" s="1"/>
  <c r="F82" i="5"/>
  <c r="F91" i="5" s="1"/>
  <c r="I82" i="33"/>
  <c r="I91" i="33" s="1"/>
  <c r="I94" i="36" s="1"/>
  <c r="H82" i="39"/>
  <c r="H91" i="39" s="1"/>
  <c r="G82" i="36"/>
  <c r="G91" i="36" s="1"/>
  <c r="F82" i="39"/>
  <c r="F91" i="39" s="1"/>
  <c r="H82" i="5"/>
  <c r="H91" i="5" s="1"/>
  <c r="I11" i="5"/>
  <c r="I16" i="5" s="1"/>
  <c r="G16" i="5"/>
  <c r="I36" i="5"/>
  <c r="F82" i="36"/>
  <c r="F91" i="36" s="1"/>
  <c r="I82" i="36"/>
  <c r="I91" i="36" s="1"/>
  <c r="H82" i="36"/>
  <c r="H91" i="36" s="1"/>
  <c r="C26" i="4"/>
  <c r="C28" i="4" s="1"/>
  <c r="G56" i="5"/>
  <c r="I54" i="5"/>
  <c r="I56" i="5" s="1"/>
  <c r="G25" i="4"/>
  <c r="B25" i="4"/>
  <c r="B28" i="4" s="1"/>
  <c r="H25" i="4"/>
  <c r="H27" i="4" s="1"/>
  <c r="I82" i="5" l="1"/>
  <c r="I91" i="5" s="1"/>
  <c r="G82" i="5"/>
  <c r="G91" i="5" s="1"/>
  <c r="G26" i="4" s="1"/>
  <c r="G28" i="4" s="1"/>
</calcChain>
</file>

<file path=xl/comments1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<sst xmlns="http://schemas.openxmlformats.org/spreadsheetml/2006/main" count="5061" uniqueCount="204">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</sst>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-486021.50999999722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-5786761</v>
          </cell>
        </row>
        <row r="46">
          <cell r="B46">
            <v>22573</v>
          </cell>
          <cell r="C46">
            <v>670512</v>
          </cell>
          <cell r="D46">
            <v>-4497000</v>
          </cell>
          <cell r="E46">
            <v>-361000</v>
          </cell>
          <cell r="G46">
            <v>1338479</v>
          </cell>
          <cell r="H46">
            <v>1071664</v>
          </cell>
          <cell r="I46">
            <v>17000</v>
          </cell>
          <cell r="J46">
            <v>828000</v>
          </cell>
          <cell r="K46">
            <v>201000</v>
          </cell>
          <cell r="L46">
            <v>-1229087</v>
          </cell>
          <cell r="M46">
            <v>-485380</v>
          </cell>
          <cell r="O46">
            <v>1356701</v>
          </cell>
          <cell r="P46">
            <v>3777</v>
          </cell>
          <cell r="T46">
            <v>-1062761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 refreshError="1"/>
      <sheetData sheetId="2">
        <row r="25">
          <cell r="H25">
            <v>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M85" s="45">
        <f>M82+'TX-HPLR-FLSH'!M82</f>
        <v>1041585.1884452228</v>
      </c>
    </row>
    <row r="86" spans="1:67" s="3" customFormat="1" x14ac:dyDescent="0.2">
      <c r="A86" s="169"/>
      <c r="C86" s="10" t="s">
        <v>168</v>
      </c>
      <c r="D86" s="173">
        <v>0</v>
      </c>
      <c r="E86" s="173">
        <v>200557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200557</v>
      </c>
      <c r="J86" s="173"/>
      <c r="K86" s="173"/>
      <c r="L86" s="173">
        <f t="shared" ref="L86:M88" si="27">H86+J86</f>
        <v>0</v>
      </c>
      <c r="M86" s="173">
        <f t="shared" si="27"/>
        <v>200557</v>
      </c>
    </row>
    <row r="87" spans="1:67" s="3" customFormat="1" x14ac:dyDescent="0.2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67" s="3" customFormat="1" x14ac:dyDescent="0.2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8">SUM(E86:E88)</f>
        <v>200557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200557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9">+E82+E89</f>
        <v>1225272.9828685522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1225272.9828685522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167</v>
      </c>
      <c r="B85" s="3"/>
      <c r="E85" s="31">
        <f>+'TX-HPLR-FLSH'!E82+'TX-EGM-FLSH'!E82</f>
        <v>1041585.1884452228</v>
      </c>
    </row>
    <row r="86" spans="1:67" s="3" customFormat="1" x14ac:dyDescent="0.2">
      <c r="A86" s="169"/>
      <c r="C86" s="10" t="s">
        <v>168</v>
      </c>
      <c r="D86" s="173">
        <f>'TX-EGM-FLSH'!D86+'TX-HPLR-FLSH'!D86</f>
        <v>0</v>
      </c>
      <c r="E86" s="173">
        <f>'TX-EGM-FLSH'!E86+'TX-HPLR-FLSH'!E86</f>
        <v>200557</v>
      </c>
      <c r="F86" s="173">
        <f>'TX-EGM-FLSH'!F86+'TX-HPLR-FLSH'!F86</f>
        <v>0</v>
      </c>
      <c r="G86" s="173">
        <f>'TX-EGM-FLSH'!G86+'TX-HPLR-FLSH'!G86</f>
        <v>0</v>
      </c>
      <c r="H86" s="173">
        <f>'TX-EGM-FLSH'!H86+'TX-HPLR-FLSH'!H86+'TX-HPLC-FLSH'!H86</f>
        <v>0</v>
      </c>
      <c r="I86" s="173">
        <f>'TX-EGM-FLSH'!I86+'TX-HPLR-FLSH'!I86+'TX-HPLC-FLSH'!I86</f>
        <v>200557</v>
      </c>
      <c r="J86" s="173">
        <f>'TX-EGM-FLSH'!J86+'TX-HPLR-FLSH'!J86</f>
        <v>0</v>
      </c>
      <c r="K86" s="173">
        <f>'TX-EGM-FLSH'!K86+'TX-HPLR-FLSH'!K86</f>
        <v>0</v>
      </c>
      <c r="L86" s="173">
        <f>'TX-EGM-FLSH'!L86+'TX-HPLR-FLSH'!L86</f>
        <v>0</v>
      </c>
      <c r="M86" s="173">
        <f>'TX-EGM-FLSH'!M86+'TX-HPLR-FLSH'!M86</f>
        <v>200557</v>
      </c>
    </row>
    <row r="87" spans="1:67" s="3" customFormat="1" x14ac:dyDescent="0.2">
      <c r="A87" s="169"/>
      <c r="C87" s="10" t="s">
        <v>71</v>
      </c>
      <c r="D87" s="174">
        <f>'TX-EGM-FLSH'!D87+'TX-HPLR-FLSH'!D87</f>
        <v>0</v>
      </c>
      <c r="E87" s="174">
        <f>'TX-EGM-FLSH'!E87+'TX-HPLR-FLSH'!E87</f>
        <v>0</v>
      </c>
      <c r="F87" s="174">
        <f>'TX-EGM-FLSH'!F87+'TX-HPLR-FLSH'!F87</f>
        <v>0</v>
      </c>
      <c r="G87" s="174">
        <f>'TX-EGM-FLSH'!G87+'TX-HPLR-FLSH'!G87</f>
        <v>0</v>
      </c>
      <c r="H87" s="174">
        <f>'TX-EGM-FLSH'!H87+'TX-HPLR-FLSH'!H87+'TX-HPLC-FLSH'!H87</f>
        <v>0</v>
      </c>
      <c r="I87" s="174">
        <f>'TX-EGM-FLSH'!I87+'TX-HPLR-FLSH'!I87+'TX-HPLC-FLSH'!I87</f>
        <v>0</v>
      </c>
      <c r="J87" s="174">
        <f>'TX-EGM-FLSH'!J87+'TX-HPLR-FLSH'!J87</f>
        <v>0</v>
      </c>
      <c r="K87" s="174">
        <f>'TX-EGM-FLSH'!K87+'TX-HPLR-FLSH'!K87</f>
        <v>0</v>
      </c>
      <c r="L87" s="174">
        <f>'TX-EGM-FLSH'!L87+'TX-HPLR-FLSH'!L87</f>
        <v>0</v>
      </c>
      <c r="M87" s="174">
        <f>'TX-EGM-FLSH'!M87+'TX-HPLR-FLSH'!M87</f>
        <v>0</v>
      </c>
    </row>
    <row r="88" spans="1:67" s="3" customFormat="1" x14ac:dyDescent="0.2">
      <c r="A88" s="169"/>
      <c r="C88" s="10" t="s">
        <v>72</v>
      </c>
      <c r="D88" s="175">
        <f>'TX-EGM-FLSH'!D88+'TX-HPLR-FLSH'!D88</f>
        <v>0</v>
      </c>
      <c r="E88" s="175">
        <f>'TX-EGM-FLSH'!E88+'TX-HPLR-FLSH'!E88</f>
        <v>0</v>
      </c>
      <c r="F88" s="175">
        <f>'TX-EGM-FLSH'!F88+'TX-HPLR-FLSH'!F88</f>
        <v>0</v>
      </c>
      <c r="G88" s="175">
        <f>'TX-EGM-FLSH'!G88+'TX-HPLR-FLSH'!G88</f>
        <v>0</v>
      </c>
      <c r="H88" s="175">
        <f>'TX-EGM-FLSH'!H88+'TX-HPLR-FLSH'!H88+'TX-HPLC-FLSH'!H88</f>
        <v>0</v>
      </c>
      <c r="I88" s="175">
        <f>'TX-EGM-FLSH'!I88+'TX-HPLR-FLSH'!I88+'TX-HPLC-FLSH'!I88</f>
        <v>0</v>
      </c>
      <c r="J88" s="175">
        <f>'TX-EGM-FLSH'!J88+'TX-HPLR-FLSH'!J88</f>
        <v>0</v>
      </c>
      <c r="K88" s="175">
        <f>'TX-EGM-FLSH'!K88+'TX-HPLR-FLSH'!K88</f>
        <v>0</v>
      </c>
      <c r="L88" s="175">
        <f>'TX-EGM-FLSH'!L88+'TX-HPLR-FLSH'!L88</f>
        <v>0</v>
      </c>
      <c r="M88" s="175">
        <f>'TX-EGM-FLSH'!M88+'TX-HPLR-FLSH'!M88</f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19">SUM(E86:E88)</f>
        <v>200557</v>
      </c>
      <c r="F89" s="180">
        <f t="shared" si="19"/>
        <v>0</v>
      </c>
      <c r="G89" s="180">
        <f t="shared" si="19"/>
        <v>0</v>
      </c>
      <c r="H89" s="180">
        <f t="shared" si="19"/>
        <v>0</v>
      </c>
      <c r="I89" s="180">
        <f t="shared" si="19"/>
        <v>200557</v>
      </c>
      <c r="J89" s="180">
        <f t="shared" si="19"/>
        <v>0</v>
      </c>
      <c r="K89" s="180">
        <f t="shared" si="19"/>
        <v>0</v>
      </c>
      <c r="L89" s="180">
        <f t="shared" si="19"/>
        <v>0</v>
      </c>
      <c r="M89" s="180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0">+E82+E89</f>
        <v>1772725.0664456128</v>
      </c>
      <c r="F91" s="180">
        <f t="shared" si="20"/>
        <v>0</v>
      </c>
      <c r="G91" s="180">
        <f t="shared" si="20"/>
        <v>297000.78740647854</v>
      </c>
      <c r="H91" s="180">
        <f t="shared" si="20"/>
        <v>0</v>
      </c>
      <c r="I91" s="180">
        <f t="shared" si="20"/>
        <v>2069725.8538520914</v>
      </c>
      <c r="J91" s="180">
        <f t="shared" si="20"/>
        <v>0</v>
      </c>
      <c r="K91" s="180">
        <f t="shared" si="20"/>
        <v>0</v>
      </c>
      <c r="L91" s="180">
        <f t="shared" si="20"/>
        <v>0</v>
      </c>
      <c r="M91" s="180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4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</row>
    <row r="86" spans="1:67" s="3" customFormat="1" x14ac:dyDescent="0.2">
      <c r="A86" s="169"/>
      <c r="C86" s="10" t="s">
        <v>168</v>
      </c>
      <c r="D86" s="170">
        <v>0</v>
      </c>
      <c r="E86" s="170">
        <v>0</v>
      </c>
      <c r="F86" s="170">
        <v>0</v>
      </c>
      <c r="G86" s="170">
        <v>0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</row>
    <row r="87" spans="1:67" s="3" customFormat="1" x14ac:dyDescent="0.2">
      <c r="A87" s="169"/>
      <c r="C87" s="10" t="s">
        <v>71</v>
      </c>
      <c r="D87" s="171">
        <v>0</v>
      </c>
      <c r="E87" s="171"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67" s="3" customFormat="1" x14ac:dyDescent="0.2">
      <c r="A88" s="169"/>
      <c r="C88" s="10" t="s">
        <v>72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4">SUM(E86:E88)</f>
        <v>0</v>
      </c>
      <c r="F89" s="180">
        <f t="shared" si="24"/>
        <v>0</v>
      </c>
      <c r="G89" s="180">
        <f t="shared" si="24"/>
        <v>0</v>
      </c>
      <c r="H89" s="180">
        <f t="shared" si="24"/>
        <v>0</v>
      </c>
      <c r="I89" s="180">
        <f t="shared" si="24"/>
        <v>0</v>
      </c>
      <c r="J89" s="180">
        <f t="shared" si="24"/>
        <v>0</v>
      </c>
      <c r="K89" s="180">
        <f t="shared" si="24"/>
        <v>0</v>
      </c>
      <c r="L89" s="180">
        <f t="shared" si="24"/>
        <v>0</v>
      </c>
      <c r="M89" s="180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2</v>
      </c>
      <c r="E91" s="180">
        <f t="shared" ref="E91:M91" si="25">+E82+E89</f>
        <v>-846132.38335980382</v>
      </c>
      <c r="F91" s="180">
        <f t="shared" si="25"/>
        <v>0</v>
      </c>
      <c r="G91" s="180">
        <f t="shared" si="25"/>
        <v>0</v>
      </c>
      <c r="H91" s="180">
        <f t="shared" si="25"/>
        <v>2</v>
      </c>
      <c r="I91" s="180">
        <f t="shared" si="25"/>
        <v>-846132.38335980382</v>
      </c>
      <c r="J91" s="180">
        <f t="shared" si="25"/>
        <v>0</v>
      </c>
      <c r="K91" s="180">
        <f t="shared" si="25"/>
        <v>0</v>
      </c>
      <c r="L91" s="180">
        <f t="shared" si="25"/>
        <v>2</v>
      </c>
      <c r="M91" s="180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1">
        <v>17755643</v>
      </c>
      <c r="E11" s="171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1">
        <v>6266178</v>
      </c>
      <c r="E13" s="171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9">
        <v>24021821</v>
      </c>
      <c r="E16" s="199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">
      <c r="A17" s="9"/>
      <c r="B17" s="7"/>
      <c r="C17" s="6"/>
      <c r="D17" s="174"/>
      <c r="E17" s="174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1">
        <v>-18325529</v>
      </c>
      <c r="E19" s="171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1">
        <v>-5814448</v>
      </c>
      <c r="E21" s="171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1">
        <v>0</v>
      </c>
      <c r="E23" s="171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9">
        <v>-24139977</v>
      </c>
      <c r="E24" s="199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">
      <c r="A25" s="9"/>
      <c r="B25" s="7"/>
      <c r="C25" s="6"/>
      <c r="D25" s="174"/>
      <c r="E25" s="174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4"/>
      <c r="E30" s="174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1">
        <v>0</v>
      </c>
      <c r="E32" s="171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1">
        <v>0</v>
      </c>
      <c r="E35" s="171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9">
        <v>0</v>
      </c>
      <c r="E36" s="19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4"/>
      <c r="E37" s="174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1">
        <v>0</v>
      </c>
      <c r="E39" s="171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1">
        <v>0</v>
      </c>
      <c r="E40" s="171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9">
        <v>0</v>
      </c>
      <c r="E42" s="19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9">
        <v>0</v>
      </c>
      <c r="E43" s="19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4"/>
      <c r="E44" s="174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4"/>
      <c r="E46" s="174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4"/>
      <c r="E48" s="174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1">
        <v>118156</v>
      </c>
      <c r="E49" s="171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">
      <c r="A50" s="9"/>
      <c r="B50" s="7"/>
      <c r="C50" s="6"/>
      <c r="D50" s="174"/>
      <c r="E50" s="174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1">
        <v>0</v>
      </c>
      <c r="E51" s="171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4"/>
      <c r="E52" s="174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1">
        <v>0</v>
      </c>
      <c r="E54" s="171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1">
        <v>0</v>
      </c>
      <c r="E55" s="171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9">
        <v>0</v>
      </c>
      <c r="E56" s="19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4"/>
      <c r="E57" s="174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4"/>
      <c r="E62" s="174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4"/>
      <c r="E67" s="174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1">
        <v>0</v>
      </c>
      <c r="E70" s="171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">
      <c r="A71" s="9">
        <v>31</v>
      </c>
      <c r="B71" s="3"/>
      <c r="C71" s="10" t="s">
        <v>68</v>
      </c>
      <c r="D71" s="171">
        <v>0</v>
      </c>
      <c r="E71" s="171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">
      <c r="A72" s="9"/>
      <c r="B72" s="3"/>
      <c r="C72" s="55" t="s">
        <v>69</v>
      </c>
      <c r="D72" s="199">
        <v>0</v>
      </c>
      <c r="E72" s="199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1">
        <v>0</v>
      </c>
      <c r="E74" s="171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">
      <c r="A75" s="9">
        <v>34</v>
      </c>
      <c r="B75" s="3"/>
      <c r="C75" s="10" t="s">
        <v>72</v>
      </c>
      <c r="D75" s="171">
        <v>0</v>
      </c>
      <c r="E75" s="171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1">
        <v>0</v>
      </c>
      <c r="E76" s="171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1">
        <v>0</v>
      </c>
      <c r="E79" s="171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1">
        <v>0</v>
      </c>
      <c r="E81" s="171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25">
      <c r="A82" s="94"/>
      <c r="B82" s="30"/>
      <c r="C82" s="95" t="s">
        <v>170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165</v>
      </c>
      <c r="B85" s="3"/>
      <c r="L85" s="45"/>
    </row>
    <row r="86" spans="1:13" s="3" customFormat="1" x14ac:dyDescent="0.2">
      <c r="A86" s="169"/>
      <c r="C86" s="10" t="s">
        <v>168</v>
      </c>
      <c r="D86" s="173">
        <v>0</v>
      </c>
      <c r="E86" s="173">
        <v>3777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3777</v>
      </c>
      <c r="J86" s="173"/>
      <c r="K86" s="173"/>
      <c r="L86" s="173">
        <f t="shared" ref="L86:M88" si="27">H86+J86</f>
        <v>0</v>
      </c>
      <c r="M86" s="173">
        <f t="shared" si="27"/>
        <v>3777</v>
      </c>
    </row>
    <row r="87" spans="1:13" s="3" customFormat="1" x14ac:dyDescent="0.2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13" s="3" customFormat="1" x14ac:dyDescent="0.2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13" s="2" customFormat="1" ht="20.25" customHeight="1" x14ac:dyDescent="0.2">
      <c r="A89" s="169"/>
      <c r="B89" s="4"/>
      <c r="C89" s="179" t="s">
        <v>171</v>
      </c>
      <c r="D89" s="180">
        <f>SUM(D86:D88)</f>
        <v>0</v>
      </c>
      <c r="E89" s="180">
        <f t="shared" ref="E89:M89" si="28">SUM(E86:E88)</f>
        <v>3777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3777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3777</v>
      </c>
    </row>
    <row r="90" spans="1:13" x14ac:dyDescent="0.2">
      <c r="A90" s="4"/>
      <c r="B90" s="3"/>
    </row>
    <row r="91" spans="1:13" s="2" customFormat="1" ht="20.25" customHeight="1" x14ac:dyDescent="0.2">
      <c r="A91" s="169"/>
      <c r="B91" s="4"/>
      <c r="C91" s="179" t="s">
        <v>169</v>
      </c>
      <c r="D91" s="180">
        <f>+D82+D89</f>
        <v>0</v>
      </c>
      <c r="E91" s="180">
        <f t="shared" ref="E91:M91" si="29">+E82+E89</f>
        <v>452917.83289829048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452917.83289829048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452917.83289829048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60277108</v>
      </c>
      <c r="E11" s="38">
        <f>SUM(G11,I11,K11,M11,O11,Q11,S11,U11,W11,Y11,AA11,AC11,AE11)</f>
        <v>157514864.34999999</v>
      </c>
      <c r="F11" s="60">
        <f>'TIE-OUT'!F11+RECLASS!F11</f>
        <v>0</v>
      </c>
      <c r="G11" s="38">
        <f>'TIE-OUT'!G11+RECLASS!G11</f>
        <v>-620000</v>
      </c>
      <c r="H11" s="128">
        <f>+Actuals!E124</f>
        <v>60445725</v>
      </c>
      <c r="I11" s="129">
        <f>+Actuals!F124</f>
        <v>158794831.38999999</v>
      </c>
      <c r="J11" s="128">
        <f>+Actuals!G124</f>
        <v>11182</v>
      </c>
      <c r="K11" s="129">
        <f>+Actuals!H124</f>
        <v>-313280.53000000003</v>
      </c>
      <c r="L11" s="128">
        <f>+Actuals!I124</f>
        <v>-224042</v>
      </c>
      <c r="M11" s="129">
        <f>+Actuals!J124</f>
        <v>-588204.76</v>
      </c>
      <c r="N11" s="128">
        <f>+Actuals!K124</f>
        <v>12603</v>
      </c>
      <c r="O11" s="129">
        <f>+Actuals!L124</f>
        <v>33854.97</v>
      </c>
      <c r="P11" s="128">
        <f>+Actuals!M124</f>
        <v>21453</v>
      </c>
      <c r="Q11" s="129">
        <f>+Actuals!N124</f>
        <v>54629.94</v>
      </c>
      <c r="R11" s="128">
        <f>+Actuals!O164</f>
        <v>-10000</v>
      </c>
      <c r="S11" s="129">
        <f>+Actuals!P164</f>
        <v>112298.93</v>
      </c>
      <c r="T11" s="128">
        <f>+Actuals!Q164</f>
        <v>20187</v>
      </c>
      <c r="U11" s="129">
        <f>+Actuals!R164</f>
        <v>40734.410000000003</v>
      </c>
      <c r="V11" s="128">
        <f>+Actuals!S164</f>
        <v>0</v>
      </c>
      <c r="W11" s="129">
        <f>+Actuals!T164</f>
        <v>0</v>
      </c>
      <c r="X11" s="128">
        <f>+Actuals!U164</f>
        <v>0</v>
      </c>
      <c r="Y11" s="129">
        <f>+Actuals!V164</f>
        <v>0</v>
      </c>
      <c r="Z11" s="128">
        <f>+Actuals!W124</f>
        <v>0</v>
      </c>
      <c r="AA11" s="129">
        <f>+Actuals!X124</f>
        <v>0</v>
      </c>
      <c r="AB11" s="128">
        <f>+Actuals!Y124</f>
        <v>0</v>
      </c>
      <c r="AC11" s="129">
        <f>+Actuals!Z124</f>
        <v>0</v>
      </c>
      <c r="AD11" s="128">
        <f>+Actuals!AA124</f>
        <v>0</v>
      </c>
      <c r="AE11" s="129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8">
        <f>+Actuals!E125</f>
        <v>0</v>
      </c>
      <c r="I12" s="129">
        <f>+Actuals!F125</f>
        <v>0</v>
      </c>
      <c r="J12" s="128">
        <f>+Actuals!G125</f>
        <v>0</v>
      </c>
      <c r="K12" s="159">
        <f>+Actuals!H125</f>
        <v>0</v>
      </c>
      <c r="L12" s="128">
        <f>+Actuals!I125</f>
        <v>0</v>
      </c>
      <c r="M12" s="129">
        <f>+Actuals!J125</f>
        <v>0</v>
      </c>
      <c r="N12" s="128">
        <f>+Actuals!K125</f>
        <v>0</v>
      </c>
      <c r="O12" s="129">
        <f>+Actuals!L125</f>
        <v>0</v>
      </c>
      <c r="P12" s="128">
        <f>+Actuals!M125</f>
        <v>0</v>
      </c>
      <c r="Q12" s="129">
        <f>+Actuals!N125</f>
        <v>0</v>
      </c>
      <c r="R12" s="128">
        <f>+Actuals!O165</f>
        <v>0</v>
      </c>
      <c r="S12" s="129">
        <f>+Actuals!P165</f>
        <v>0</v>
      </c>
      <c r="T12" s="128">
        <f>+Actuals!Q165</f>
        <v>0</v>
      </c>
      <c r="U12" s="129">
        <f>+Actuals!R165</f>
        <v>0</v>
      </c>
      <c r="V12" s="128">
        <f>+Actuals!S165</f>
        <v>0</v>
      </c>
      <c r="W12" s="129">
        <f>+Actuals!T165</f>
        <v>0</v>
      </c>
      <c r="X12" s="128">
        <f>+Actuals!U165</f>
        <v>0</v>
      </c>
      <c r="Y12" s="129">
        <f>+Actuals!V165</f>
        <v>0</v>
      </c>
      <c r="Z12" s="128">
        <f>+Actuals!W125</f>
        <v>0</v>
      </c>
      <c r="AA12" s="129">
        <f>+Actuals!X125</f>
        <v>0</v>
      </c>
      <c r="AB12" s="128">
        <f>+Actuals!Y125</f>
        <v>0</v>
      </c>
      <c r="AC12" s="129">
        <f>+Actuals!Z125</f>
        <v>0</v>
      </c>
      <c r="AD12" s="128">
        <f>+Actuals!AA125</f>
        <v>0</v>
      </c>
      <c r="AE12" s="129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8">
        <f>+Actuals!E126</f>
        <v>19454680</v>
      </c>
      <c r="I13" s="129">
        <f>+Actuals!F126</f>
        <v>53883792</v>
      </c>
      <c r="J13" s="128">
        <f>+Actuals!G126</f>
        <v>0</v>
      </c>
      <c r="K13" s="129">
        <f>+Actuals!H126</f>
        <v>0</v>
      </c>
      <c r="L13" s="128">
        <f>+Actuals!I126</f>
        <v>1480330</v>
      </c>
      <c r="M13" s="129">
        <f>+Actuals!J126</f>
        <v>4018769</v>
      </c>
      <c r="N13" s="128">
        <f>+Actuals!K126</f>
        <v>1456055</v>
      </c>
      <c r="O13" s="129">
        <f>+Actuals!L126</f>
        <v>3953785</v>
      </c>
      <c r="P13" s="128">
        <f>+Actuals!M126</f>
        <v>-2936385</v>
      </c>
      <c r="Q13" s="129">
        <f>+Actuals!N126</f>
        <v>-7972554</v>
      </c>
      <c r="R13" s="128">
        <f>+Actuals!O166</f>
        <v>2936385</v>
      </c>
      <c r="S13" s="129">
        <f>+Actuals!P166</f>
        <v>7972554</v>
      </c>
      <c r="T13" s="128">
        <f>+Actuals!Q166</f>
        <v>0</v>
      </c>
      <c r="U13" s="129">
        <f>+Actuals!R166</f>
        <v>0</v>
      </c>
      <c r="V13" s="128">
        <f>+Actuals!S166</f>
        <v>-2936385</v>
      </c>
      <c r="W13" s="129">
        <f>+Actuals!T166</f>
        <v>-7972554</v>
      </c>
      <c r="X13" s="128">
        <f>+Actuals!U166</f>
        <v>0</v>
      </c>
      <c r="Y13" s="129">
        <f>+Actuals!V166</f>
        <v>0</v>
      </c>
      <c r="Z13" s="128">
        <f>+Actuals!W126</f>
        <v>0</v>
      </c>
      <c r="AA13" s="129">
        <f>+Actuals!X126</f>
        <v>0</v>
      </c>
      <c r="AB13" s="128">
        <f>+Actuals!Y126</f>
        <v>0</v>
      </c>
      <c r="AC13" s="129">
        <f>+Actuals!Z126</f>
        <v>0</v>
      </c>
      <c r="AD13" s="128">
        <f>+Actuals!AA126</f>
        <v>0</v>
      </c>
      <c r="AE13" s="129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8">
        <f>+Actuals!E127</f>
        <v>0</v>
      </c>
      <c r="I14" s="129">
        <f>+Actuals!F127</f>
        <v>0</v>
      </c>
      <c r="J14" s="128">
        <f>+Actuals!G127</f>
        <v>0</v>
      </c>
      <c r="K14" s="129">
        <f>+Actuals!H127</f>
        <v>0</v>
      </c>
      <c r="L14" s="128">
        <f>+Actuals!I127</f>
        <v>0</v>
      </c>
      <c r="M14" s="129">
        <f>+Actuals!J127</f>
        <v>0</v>
      </c>
      <c r="N14" s="128">
        <f>+Actuals!K127</f>
        <v>0</v>
      </c>
      <c r="O14" s="129">
        <f>+Actuals!L127</f>
        <v>0</v>
      </c>
      <c r="P14" s="128">
        <f>+Actuals!M127</f>
        <v>0</v>
      </c>
      <c r="Q14" s="129">
        <f>+Actuals!N127</f>
        <v>0</v>
      </c>
      <c r="R14" s="128">
        <f>+Actuals!O167</f>
        <v>0</v>
      </c>
      <c r="S14" s="129">
        <f>+Actuals!P167</f>
        <v>0</v>
      </c>
      <c r="T14" s="128">
        <f>+Actuals!Q167</f>
        <v>0</v>
      </c>
      <c r="U14" s="129">
        <f>+Actuals!R167</f>
        <v>0</v>
      </c>
      <c r="V14" s="128">
        <f>+Actuals!S167</f>
        <v>0</v>
      </c>
      <c r="W14" s="129">
        <f>+Actuals!T167</f>
        <v>0</v>
      </c>
      <c r="X14" s="128">
        <f>+Actuals!U167</f>
        <v>0</v>
      </c>
      <c r="Y14" s="129">
        <f>+Actuals!V167</f>
        <v>0</v>
      </c>
      <c r="Z14" s="128">
        <f>+Actuals!W127</f>
        <v>0</v>
      </c>
      <c r="AA14" s="129">
        <f>+Actuals!X127</f>
        <v>0</v>
      </c>
      <c r="AB14" s="128">
        <f>+Actuals!Y127</f>
        <v>0</v>
      </c>
      <c r="AC14" s="129">
        <f>+Actuals!Z127</f>
        <v>0</v>
      </c>
      <c r="AD14" s="128">
        <f>+Actuals!AA127</f>
        <v>0</v>
      </c>
      <c r="AE14" s="129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8">
        <f>+Actuals!E128</f>
        <v>0</v>
      </c>
      <c r="I15" s="130">
        <f>+Actuals!F128</f>
        <v>0</v>
      </c>
      <c r="J15" s="128">
        <f>+Actuals!G128</f>
        <v>0</v>
      </c>
      <c r="K15" s="130">
        <f>+Actuals!H128</f>
        <v>1247849.5</v>
      </c>
      <c r="L15" s="128">
        <f>+Actuals!I128</f>
        <v>0</v>
      </c>
      <c r="M15" s="130">
        <f>+Actuals!J128</f>
        <v>0</v>
      </c>
      <c r="N15" s="128">
        <f>+Actuals!K128</f>
        <v>0</v>
      </c>
      <c r="O15" s="130">
        <f>+Actuals!L128</f>
        <v>0</v>
      </c>
      <c r="P15" s="128">
        <f>+Actuals!M128</f>
        <v>0</v>
      </c>
      <c r="Q15" s="130">
        <f>+Actuals!N128</f>
        <v>0</v>
      </c>
      <c r="R15" s="128">
        <f>+Actuals!O168</f>
        <v>0</v>
      </c>
      <c r="S15" s="129">
        <f>+Actuals!P168</f>
        <v>0</v>
      </c>
      <c r="T15" s="128">
        <f>+Actuals!Q168</f>
        <v>0</v>
      </c>
      <c r="U15" s="130">
        <f>+Actuals!R168</f>
        <v>-1</v>
      </c>
      <c r="V15" s="128">
        <f>+Actuals!S168</f>
        <v>0</v>
      </c>
      <c r="W15" s="130">
        <f>+Actuals!T168</f>
        <v>0</v>
      </c>
      <c r="X15" s="128">
        <f>+Actuals!U168</f>
        <v>0</v>
      </c>
      <c r="Y15" s="130">
        <f>+Actuals!V168</f>
        <v>0</v>
      </c>
      <c r="Z15" s="128">
        <f>+Actuals!W128</f>
        <v>0</v>
      </c>
      <c r="AA15" s="130">
        <f>+Actuals!X128</f>
        <v>0</v>
      </c>
      <c r="AB15" s="128">
        <f>+Actuals!Y128</f>
        <v>0</v>
      </c>
      <c r="AC15" s="130">
        <f>+Actuals!Z128</f>
        <v>0</v>
      </c>
      <c r="AD15" s="128">
        <f>+Actuals!AA128</f>
        <v>0</v>
      </c>
      <c r="AE15" s="130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213179152.81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-57891643</v>
      </c>
      <c r="E19" s="38">
        <f t="shared" si="4"/>
        <v>-146012902.21999997</v>
      </c>
      <c r="F19" s="64">
        <f>'TIE-OUT'!F19+RECLASS!F19</f>
        <v>0</v>
      </c>
      <c r="G19" s="68">
        <f>'TIE-OUT'!G19+RECLASS!G19</f>
        <v>622835</v>
      </c>
      <c r="H19" s="128">
        <f>+Actuals!E129</f>
        <v>-57840252</v>
      </c>
      <c r="I19" s="129">
        <f>+Actuals!F129</f>
        <v>-147119351</v>
      </c>
      <c r="J19" s="128">
        <f>+Actuals!G129</f>
        <v>-52531</v>
      </c>
      <c r="K19" s="129">
        <f>+Actuals!H129</f>
        <v>-61888.499999999505</v>
      </c>
      <c r="L19" s="128">
        <f>+Actuals!I129</f>
        <v>1286</v>
      </c>
      <c r="M19" s="129">
        <f>+Actuals!J129</f>
        <v>-142</v>
      </c>
      <c r="N19" s="128">
        <f>+Actuals!K129</f>
        <v>78254</v>
      </c>
      <c r="O19" s="129">
        <f>+Actuals!L129</f>
        <v>206993.8</v>
      </c>
      <c r="P19" s="128">
        <f>+Actuals!M129</f>
        <v>-75954</v>
      </c>
      <c r="Q19" s="129">
        <f>+Actuals!N129</f>
        <v>345546.8</v>
      </c>
      <c r="R19" s="128">
        <f>+Actuals!O169</f>
        <v>862</v>
      </c>
      <c r="S19" s="129">
        <f>+Actuals!P169</f>
        <v>1729.5</v>
      </c>
      <c r="T19" s="128">
        <f>+Actuals!Q169</f>
        <v>0</v>
      </c>
      <c r="U19" s="129">
        <f>+Actuals!R169</f>
        <v>0.37</v>
      </c>
      <c r="V19" s="128">
        <f>+Actuals!S169</f>
        <v>-2321</v>
      </c>
      <c r="W19" s="129">
        <f>+Actuals!T169</f>
        <v>-6237.67</v>
      </c>
      <c r="X19" s="128">
        <f>+Actuals!U169</f>
        <v>-987</v>
      </c>
      <c r="Y19" s="129">
        <f>+Actuals!V169</f>
        <v>-2388.52</v>
      </c>
      <c r="Z19" s="128">
        <f>+Actuals!W129</f>
        <v>0</v>
      </c>
      <c r="AA19" s="129">
        <f>+Actuals!X129</f>
        <v>0</v>
      </c>
      <c r="AB19" s="128">
        <f>+Actuals!Y129</f>
        <v>0</v>
      </c>
      <c r="AC19" s="129">
        <f>+Actuals!Z129</f>
        <v>0</v>
      </c>
      <c r="AD19" s="128">
        <f>+Actuals!AA129</f>
        <v>0</v>
      </c>
      <c r="AE19" s="129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8">
        <f>+Actuals!E130</f>
        <v>0</v>
      </c>
      <c r="I20" s="129">
        <f>+Actuals!F130</f>
        <v>0</v>
      </c>
      <c r="J20" s="128">
        <f>+Actuals!G130</f>
        <v>0</v>
      </c>
      <c r="K20" s="156">
        <f>+Actuals!H130</f>
        <v>0</v>
      </c>
      <c r="L20" s="128">
        <f>+Actuals!I130</f>
        <v>0</v>
      </c>
      <c r="M20" s="129">
        <f>+Actuals!J130</f>
        <v>0</v>
      </c>
      <c r="N20" s="128">
        <f>+Actuals!K130</f>
        <v>0</v>
      </c>
      <c r="O20" s="129">
        <f>+Actuals!L130</f>
        <v>0</v>
      </c>
      <c r="P20" s="128">
        <f>+Actuals!M130</f>
        <v>0</v>
      </c>
      <c r="Q20" s="129">
        <f>+Actuals!N130</f>
        <v>0</v>
      </c>
      <c r="R20" s="128">
        <f>+Actuals!O170</f>
        <v>0</v>
      </c>
      <c r="S20" s="129">
        <f>+Actuals!P170</f>
        <v>0</v>
      </c>
      <c r="T20" s="128">
        <f>+Actuals!Q170</f>
        <v>0</v>
      </c>
      <c r="U20" s="129">
        <f>+Actuals!R170</f>
        <v>0</v>
      </c>
      <c r="V20" s="128">
        <f>+Actuals!S170</f>
        <v>0</v>
      </c>
      <c r="W20" s="129">
        <f>+Actuals!T170</f>
        <v>0</v>
      </c>
      <c r="X20" s="128">
        <f>+Actuals!U170</f>
        <v>0</v>
      </c>
      <c r="Y20" s="129">
        <f>+Actuals!V170</f>
        <v>0</v>
      </c>
      <c r="Z20" s="128">
        <f>+Actuals!W130</f>
        <v>0</v>
      </c>
      <c r="AA20" s="129">
        <f>+Actuals!X130</f>
        <v>0</v>
      </c>
      <c r="AB20" s="128">
        <f>+Actuals!Y130</f>
        <v>0</v>
      </c>
      <c r="AC20" s="129">
        <f>+Actuals!Z130</f>
        <v>0</v>
      </c>
      <c r="AD20" s="128">
        <f>+Actuals!AA130</f>
        <v>0</v>
      </c>
      <c r="AE20" s="129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8">
        <f>+Actuals!E131</f>
        <v>-22633652</v>
      </c>
      <c r="I21" s="129">
        <f>+Actuals!F131</f>
        <v>-62383128</v>
      </c>
      <c r="J21" s="128">
        <f>+Actuals!G131</f>
        <v>0</v>
      </c>
      <c r="K21" s="129">
        <f>+Actuals!H131</f>
        <v>0</v>
      </c>
      <c r="L21" s="128">
        <f>+Actuals!I131</f>
        <v>-1480330</v>
      </c>
      <c r="M21" s="129">
        <f>+Actuals!J131</f>
        <v>-4018769</v>
      </c>
      <c r="N21" s="128">
        <f>+Actuals!K131</f>
        <v>-1456055</v>
      </c>
      <c r="O21" s="129">
        <f>+Actuals!L131</f>
        <v>-3953785</v>
      </c>
      <c r="P21" s="128">
        <f>+Actuals!M131</f>
        <v>2936385</v>
      </c>
      <c r="Q21" s="129">
        <f>+Actuals!N131</f>
        <v>7972554</v>
      </c>
      <c r="R21" s="128">
        <f>+Actuals!O171</f>
        <v>-2936385</v>
      </c>
      <c r="S21" s="129">
        <f>+Actuals!P171</f>
        <v>-7972554</v>
      </c>
      <c r="T21" s="128">
        <f>+Actuals!Q171</f>
        <v>0</v>
      </c>
      <c r="U21" s="129">
        <f>+Actuals!R171</f>
        <v>0</v>
      </c>
      <c r="V21" s="128">
        <f>+Actuals!S171</f>
        <v>2936385</v>
      </c>
      <c r="W21" s="129">
        <f>+Actuals!T171</f>
        <v>7972554</v>
      </c>
      <c r="X21" s="128">
        <f>+Actuals!U171</f>
        <v>0</v>
      </c>
      <c r="Y21" s="129">
        <f>+Actuals!V171</f>
        <v>0</v>
      </c>
      <c r="Z21" s="128">
        <f>+Actuals!W131</f>
        <v>0</v>
      </c>
      <c r="AA21" s="129">
        <f>+Actuals!X131</f>
        <v>0</v>
      </c>
      <c r="AB21" s="128">
        <f>+Actuals!Y131</f>
        <v>0</v>
      </c>
      <c r="AC21" s="129">
        <f>+Actuals!Z131</f>
        <v>0</v>
      </c>
      <c r="AD21" s="128">
        <f>+Actuals!AA131</f>
        <v>0</v>
      </c>
      <c r="AE21" s="129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8">
        <f>+Actuals!E132</f>
        <v>0</v>
      </c>
      <c r="I22" s="129">
        <f>+Actuals!F132</f>
        <v>0</v>
      </c>
      <c r="J22" s="128">
        <f>+Actuals!G132</f>
        <v>0</v>
      </c>
      <c r="K22" s="129">
        <f>+Actuals!H132</f>
        <v>0</v>
      </c>
      <c r="L22" s="128">
        <f>+Actuals!I132</f>
        <v>0</v>
      </c>
      <c r="M22" s="129">
        <f>+Actuals!J132</f>
        <v>0</v>
      </c>
      <c r="N22" s="128">
        <f>+Actuals!K132</f>
        <v>0</v>
      </c>
      <c r="O22" s="129">
        <f>+Actuals!L132</f>
        <v>0</v>
      </c>
      <c r="P22" s="128">
        <f>+Actuals!M132</f>
        <v>0</v>
      </c>
      <c r="Q22" s="129">
        <f>+Actuals!N132</f>
        <v>0</v>
      </c>
      <c r="R22" s="128">
        <f>+Actuals!O172</f>
        <v>0</v>
      </c>
      <c r="S22" s="129">
        <f>+Actuals!P172</f>
        <v>0</v>
      </c>
      <c r="T22" s="128">
        <f>+Actuals!Q172</f>
        <v>0</v>
      </c>
      <c r="U22" s="129">
        <f>+Actuals!R172</f>
        <v>0</v>
      </c>
      <c r="V22" s="128">
        <f>+Actuals!S172</f>
        <v>0</v>
      </c>
      <c r="W22" s="129">
        <f>+Actuals!T172</f>
        <v>0</v>
      </c>
      <c r="X22" s="128">
        <f>+Actuals!U172</f>
        <v>0</v>
      </c>
      <c r="Y22" s="129">
        <f>+Actuals!V172</f>
        <v>0</v>
      </c>
      <c r="Z22" s="128">
        <f>+Actuals!W132</f>
        <v>0</v>
      </c>
      <c r="AA22" s="129">
        <f>+Actuals!X132</f>
        <v>0</v>
      </c>
      <c r="AB22" s="128">
        <f>+Actuals!Y132</f>
        <v>0</v>
      </c>
      <c r="AC22" s="129">
        <f>+Actuals!Z132</f>
        <v>0</v>
      </c>
      <c r="AD22" s="128">
        <f>+Actuals!AA132</f>
        <v>0</v>
      </c>
      <c r="AE22" s="129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425911</v>
      </c>
      <c r="E23" s="38">
        <f t="shared" si="4"/>
        <v>1092035.804</v>
      </c>
      <c r="F23" s="81">
        <f>'TIE-OUT'!F23+RECLASS!F23</f>
        <v>0</v>
      </c>
      <c r="G23" s="82">
        <f>'TIE-OUT'!G23+RECLASS!G23</f>
        <v>0</v>
      </c>
      <c r="H23" s="128">
        <f>+Actuals!E133</f>
        <v>434420</v>
      </c>
      <c r="I23" s="130">
        <f>+Actuals!F133</f>
        <v>1113852.8799999999</v>
      </c>
      <c r="J23" s="128">
        <f>+Actuals!G133</f>
        <v>-8492</v>
      </c>
      <c r="K23" s="130">
        <f>+Actuals!H133</f>
        <v>-21773.488000000001</v>
      </c>
      <c r="L23" s="128">
        <f>+Actuals!I133</f>
        <v>-62</v>
      </c>
      <c r="M23" s="130">
        <f>+Actuals!J133</f>
        <v>-158.96799999999999</v>
      </c>
      <c r="N23" s="128">
        <f>+Actuals!K133</f>
        <v>-35</v>
      </c>
      <c r="O23" s="130">
        <f>+Actuals!L133</f>
        <v>-89.74</v>
      </c>
      <c r="P23" s="128">
        <f>+Actuals!M133</f>
        <v>80</v>
      </c>
      <c r="Q23" s="130">
        <f>+Actuals!N133</f>
        <v>205.12</v>
      </c>
      <c r="R23" s="128">
        <f>+Actuals!O173</f>
        <v>0</v>
      </c>
      <c r="S23" s="129">
        <f>+Actuals!P173</f>
        <v>0</v>
      </c>
      <c r="T23" s="128">
        <f>+Actuals!Q173</f>
        <v>-23</v>
      </c>
      <c r="U23" s="130">
        <f>+Actuals!R173</f>
        <v>-58.972000000000001</v>
      </c>
      <c r="V23" s="128">
        <f>+Actuals!S173</f>
        <v>23</v>
      </c>
      <c r="W23" s="130">
        <f>+Actuals!T173</f>
        <v>58.972000000000001</v>
      </c>
      <c r="X23" s="128">
        <f>+Actuals!U173</f>
        <v>0</v>
      </c>
      <c r="Y23" s="130">
        <f>+Actuals!V173</f>
        <v>0</v>
      </c>
      <c r="Z23" s="128">
        <f>+Actuals!W133</f>
        <v>0</v>
      </c>
      <c r="AA23" s="130">
        <f>+Actuals!X133</f>
        <v>0</v>
      </c>
      <c r="AB23" s="128">
        <f>+Actuals!Y133</f>
        <v>0</v>
      </c>
      <c r="AC23" s="130">
        <f>+Actuals!Z133</f>
        <v>0</v>
      </c>
      <c r="AD23" s="128">
        <f>+Actuals!AA133</f>
        <v>0</v>
      </c>
      <c r="AE23" s="130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-80099384</v>
      </c>
      <c r="E24" s="39">
        <f t="shared" si="5"/>
        <v>-212409825.71599999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721656</v>
      </c>
      <c r="E27" s="38">
        <f>SUM(G27,I27,K27,M27,O27,Q27,S27,U27,W27,Y27,AA27,AC27,AE27)</f>
        <v>1984541</v>
      </c>
      <c r="F27" s="64">
        <f>'TIE-OUT'!F27+RECLASS!F27</f>
        <v>0</v>
      </c>
      <c r="G27" s="68">
        <f>'TIE-OUT'!G27+RECLASS!G27</f>
        <v>0</v>
      </c>
      <c r="H27" s="128">
        <f>+Actuals!E134</f>
        <v>721656</v>
      </c>
      <c r="I27" s="129">
        <f>+Actuals!F134</f>
        <v>1984541</v>
      </c>
      <c r="J27" s="128">
        <f>+Actuals!G134</f>
        <v>0</v>
      </c>
      <c r="K27" s="129">
        <f>+Actuals!H134</f>
        <v>0</v>
      </c>
      <c r="L27" s="128">
        <f>+Actuals!I134</f>
        <v>0</v>
      </c>
      <c r="M27" s="129">
        <f>+Actuals!J134</f>
        <v>0</v>
      </c>
      <c r="N27" s="128">
        <f>+Actuals!K134</f>
        <v>0</v>
      </c>
      <c r="O27" s="129">
        <f>+Actuals!L134</f>
        <v>0</v>
      </c>
      <c r="P27" s="128">
        <f>+Actuals!M134</f>
        <v>0</v>
      </c>
      <c r="Q27" s="129">
        <f>+Actuals!N134</f>
        <v>0</v>
      </c>
      <c r="R27" s="128">
        <f>+Actuals!O174</f>
        <v>0</v>
      </c>
      <c r="S27" s="129">
        <f>+Actuals!P174</f>
        <v>0</v>
      </c>
      <c r="T27" s="128">
        <f>+Actuals!Q174</f>
        <v>0</v>
      </c>
      <c r="U27" s="129">
        <f>+Actuals!R174</f>
        <v>0</v>
      </c>
      <c r="V27" s="128">
        <f>+Actuals!S174</f>
        <v>0</v>
      </c>
      <c r="W27" s="129">
        <f>+Actuals!T174</f>
        <v>0</v>
      </c>
      <c r="X27" s="128">
        <f>+Actuals!U174</f>
        <v>0</v>
      </c>
      <c r="Y27" s="129">
        <f>+Actuals!V174</f>
        <v>0</v>
      </c>
      <c r="Z27" s="128">
        <f>+Actuals!W134</f>
        <v>0</v>
      </c>
      <c r="AA27" s="129">
        <f>+Actuals!X134</f>
        <v>0</v>
      </c>
      <c r="AB27" s="128">
        <f>+Actuals!Y134</f>
        <v>0</v>
      </c>
      <c r="AC27" s="129">
        <f>+Actuals!Z134</f>
        <v>0</v>
      </c>
      <c r="AD27" s="128">
        <f>+Actuals!AA134</f>
        <v>0</v>
      </c>
      <c r="AE27" s="129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-5031</v>
      </c>
      <c r="E28" s="38">
        <f>SUM(G28,I28,K28,M28,O28,Q28,S28,U28,W28,Y28,AA28,AC28,AE28)</f>
        <v>-14328</v>
      </c>
      <c r="F28" s="81">
        <f>'TIE-OUT'!F28+RECLASS!F28</f>
        <v>0</v>
      </c>
      <c r="G28" s="82">
        <f>'TIE-OUT'!G28+RECLASS!G28</f>
        <v>0</v>
      </c>
      <c r="H28" s="128">
        <f>+Actuals!E135</f>
        <v>-5031</v>
      </c>
      <c r="I28" s="129">
        <f>+Actuals!F135</f>
        <v>-14328</v>
      </c>
      <c r="J28" s="128">
        <f>+Actuals!G135</f>
        <v>0</v>
      </c>
      <c r="K28" s="129">
        <f>+Actuals!H135</f>
        <v>0</v>
      </c>
      <c r="L28" s="128">
        <f>+Actuals!I135</f>
        <v>0</v>
      </c>
      <c r="M28" s="129">
        <f>+Actuals!J135</f>
        <v>0</v>
      </c>
      <c r="N28" s="128">
        <f>+Actuals!K135</f>
        <v>0</v>
      </c>
      <c r="O28" s="129">
        <f>+Actuals!L135</f>
        <v>0</v>
      </c>
      <c r="P28" s="128">
        <f>+Actuals!M135</f>
        <v>0</v>
      </c>
      <c r="Q28" s="129">
        <f>+Actuals!N135</f>
        <v>0</v>
      </c>
      <c r="R28" s="128">
        <f>+Actuals!O175</f>
        <v>0</v>
      </c>
      <c r="S28" s="129">
        <f>+Actuals!P175</f>
        <v>0</v>
      </c>
      <c r="T28" s="128">
        <f>+Actuals!Q175</f>
        <v>0</v>
      </c>
      <c r="U28" s="129">
        <f>+Actuals!R175</f>
        <v>0</v>
      </c>
      <c r="V28" s="128">
        <f>+Actuals!S175</f>
        <v>0</v>
      </c>
      <c r="W28" s="129">
        <f>+Actuals!T175</f>
        <v>0</v>
      </c>
      <c r="X28" s="128">
        <f>+Actuals!U175</f>
        <v>0</v>
      </c>
      <c r="Y28" s="129">
        <f>+Actuals!V175</f>
        <v>0</v>
      </c>
      <c r="Z28" s="128">
        <f>+Actuals!W135</f>
        <v>0</v>
      </c>
      <c r="AA28" s="129">
        <f>+Actuals!X135</f>
        <v>0</v>
      </c>
      <c r="AB28" s="128">
        <f>+Actuals!Y135</f>
        <v>0</v>
      </c>
      <c r="AC28" s="129">
        <f>+Actuals!Z135</f>
        <v>0</v>
      </c>
      <c r="AD28" s="128">
        <f>+Actuals!AA135</f>
        <v>0</v>
      </c>
      <c r="AE28" s="129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1290871</v>
      </c>
      <c r="E32" s="38">
        <f t="shared" si="11"/>
        <v>-2014504.0519999999</v>
      </c>
      <c r="F32" s="64">
        <f>'TIE-OUT'!F32+RECLASS!F32</f>
        <v>0</v>
      </c>
      <c r="G32" s="68">
        <f>'TIE-OUT'!G32+RECLASS!G32</f>
        <v>0</v>
      </c>
      <c r="H32" s="128">
        <f>+Actuals!E136</f>
        <v>-7230</v>
      </c>
      <c r="I32" s="129">
        <f>+Actuals!F136</f>
        <v>-3846</v>
      </c>
      <c r="J32" s="128">
        <f>+Actuals!G136</f>
        <v>287196</v>
      </c>
      <c r="K32" s="129">
        <f>+Actuals!H136</f>
        <v>721958.79</v>
      </c>
      <c r="L32" s="128">
        <f>+Actuals!I136</f>
        <v>1802528</v>
      </c>
      <c r="M32" s="129">
        <f>+Actuals!J136</f>
        <v>-702895.47</v>
      </c>
      <c r="N32" s="128">
        <f>+Actuals!K136</f>
        <v>-825274</v>
      </c>
      <c r="O32" s="129">
        <f>+Actuals!L136</f>
        <v>-2116002.5359999998</v>
      </c>
      <c r="P32" s="128">
        <f>+Actuals!M136</f>
        <v>20093</v>
      </c>
      <c r="Q32" s="129">
        <f>+Actuals!N136</f>
        <v>51518.451999999997</v>
      </c>
      <c r="R32" s="128">
        <f>+Actuals!O176</f>
        <v>-857</v>
      </c>
      <c r="S32" s="129">
        <f>+Actuals!P176</f>
        <v>-2197.348</v>
      </c>
      <c r="T32" s="128">
        <f>+Actuals!Q176</f>
        <v>-5</v>
      </c>
      <c r="U32" s="129">
        <f>+Actuals!R176</f>
        <v>-12.82</v>
      </c>
      <c r="V32" s="128">
        <f>+Actuals!S176</f>
        <v>13433</v>
      </c>
      <c r="W32" s="129">
        <f>+Actuals!T176</f>
        <v>34442.212</v>
      </c>
      <c r="X32" s="128">
        <f>+Actuals!U176</f>
        <v>987</v>
      </c>
      <c r="Y32" s="129">
        <f>+Actuals!V176</f>
        <v>2530.6680000000001</v>
      </c>
      <c r="Z32" s="128">
        <f>+Actuals!W136</f>
        <v>0</v>
      </c>
      <c r="AA32" s="129">
        <f>+Actuals!X136</f>
        <v>0</v>
      </c>
      <c r="AB32" s="128">
        <f>+Actuals!Y136</f>
        <v>0</v>
      </c>
      <c r="AC32" s="129">
        <f>+Actuals!Z136</f>
        <v>0</v>
      </c>
      <c r="AD32" s="128">
        <f>+Actuals!AA136</f>
        <v>0</v>
      </c>
      <c r="AE32" s="129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-11173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8">
        <f>+Actuals!E137</f>
        <v>0</v>
      </c>
      <c r="I33" s="129">
        <f>+Actuals!F137</f>
        <v>0</v>
      </c>
      <c r="J33" s="128">
        <f>+Actuals!G137</f>
        <v>0</v>
      </c>
      <c r="K33" s="129">
        <f>+Actuals!H137</f>
        <v>0</v>
      </c>
      <c r="L33" s="128">
        <f>+Actuals!I137</f>
        <v>-52</v>
      </c>
      <c r="M33" s="129">
        <f>+Actuals!J137</f>
        <v>-137.91999999999999</v>
      </c>
      <c r="N33" s="128">
        <f>+Actuals!K137</f>
        <v>0</v>
      </c>
      <c r="O33" s="129">
        <f>+Actuals!L137</f>
        <v>0</v>
      </c>
      <c r="P33" s="128">
        <f>+Actuals!M137</f>
        <v>-36</v>
      </c>
      <c r="Q33" s="129">
        <f>+Actuals!N137</f>
        <v>-94.06</v>
      </c>
      <c r="R33" s="128">
        <f>+Actuals!O177</f>
        <v>-5</v>
      </c>
      <c r="S33" s="129">
        <f>+Actuals!P177</f>
        <v>-13.49</v>
      </c>
      <c r="T33" s="128">
        <f>+Actuals!Q177</f>
        <v>0</v>
      </c>
      <c r="U33" s="129">
        <f>+Actuals!R177</f>
        <v>0</v>
      </c>
      <c r="V33" s="128">
        <f>+Actuals!S177</f>
        <v>-11080</v>
      </c>
      <c r="W33" s="129">
        <f>+Actuals!T177</f>
        <v>-39255.96</v>
      </c>
      <c r="X33" s="128">
        <f>+Actuals!U177</f>
        <v>0</v>
      </c>
      <c r="Y33" s="129">
        <f>+Actuals!V177</f>
        <v>0</v>
      </c>
      <c r="Z33" s="128">
        <f>+Actuals!W137</f>
        <v>0</v>
      </c>
      <c r="AA33" s="129">
        <f>+Actuals!X137</f>
        <v>0</v>
      </c>
      <c r="AB33" s="128">
        <f>+Actuals!Y137</f>
        <v>0</v>
      </c>
      <c r="AC33" s="129">
        <f>+Actuals!Z137</f>
        <v>0</v>
      </c>
      <c r="AD33" s="128">
        <f>+Actuals!AA137</f>
        <v>0</v>
      </c>
      <c r="AE33" s="129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11548</v>
      </c>
      <c r="E34" s="38">
        <f t="shared" si="11"/>
        <v>31053.190000000002</v>
      </c>
      <c r="F34" s="60">
        <f>'TIE-OUT'!F34+RECLASS!F34</f>
        <v>0</v>
      </c>
      <c r="G34" s="38">
        <f>'TIE-OUT'!G34+RECLASS!G34</f>
        <v>0</v>
      </c>
      <c r="H34" s="128">
        <f>+Actuals!E138</f>
        <v>0</v>
      </c>
      <c r="I34" s="129">
        <f>+Actuals!F138</f>
        <v>0</v>
      </c>
      <c r="J34" s="128">
        <f>+Actuals!G138</f>
        <v>0</v>
      </c>
      <c r="K34" s="129">
        <f>+Actuals!H138</f>
        <v>0</v>
      </c>
      <c r="L34" s="128">
        <f>+Actuals!I138</f>
        <v>4688</v>
      </c>
      <c r="M34" s="129">
        <f>+Actuals!J138</f>
        <v>12643.54</v>
      </c>
      <c r="N34" s="128">
        <f>+Actuals!K138</f>
        <v>6860</v>
      </c>
      <c r="O34" s="129">
        <f>+Actuals!L138</f>
        <v>18409.650000000001</v>
      </c>
      <c r="P34" s="128">
        <f>+Actuals!M138</f>
        <v>0</v>
      </c>
      <c r="Q34" s="129">
        <f>+Actuals!N138</f>
        <v>0</v>
      </c>
      <c r="R34" s="128">
        <f>+Actuals!O178</f>
        <v>0</v>
      </c>
      <c r="S34" s="129">
        <f>+Actuals!P178</f>
        <v>0</v>
      </c>
      <c r="T34" s="128">
        <f>+Actuals!Q178</f>
        <v>0</v>
      </c>
      <c r="U34" s="129">
        <f>+Actuals!R178</f>
        <v>0</v>
      </c>
      <c r="V34" s="128">
        <f>+Actuals!S178</f>
        <v>0</v>
      </c>
      <c r="W34" s="129">
        <f>+Actuals!T178</f>
        <v>0</v>
      </c>
      <c r="X34" s="128">
        <f>+Actuals!U178</f>
        <v>0</v>
      </c>
      <c r="Y34" s="129">
        <f>+Actuals!V178</f>
        <v>0</v>
      </c>
      <c r="Z34" s="128">
        <f>+Actuals!W138</f>
        <v>0</v>
      </c>
      <c r="AA34" s="129">
        <f>+Actuals!X138</f>
        <v>0</v>
      </c>
      <c r="AB34" s="128">
        <f>+Actuals!Y138</f>
        <v>0</v>
      </c>
      <c r="AC34" s="129">
        <f>+Actuals!Z138</f>
        <v>0</v>
      </c>
      <c r="AD34" s="128">
        <f>+Actuals!AA138</f>
        <v>0</v>
      </c>
      <c r="AE34" s="129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-2076559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8">
        <f>+Actuals!E139</f>
        <v>0</v>
      </c>
      <c r="I35" s="129">
        <f>+Actuals!F139</f>
        <v>0</v>
      </c>
      <c r="J35" s="128">
        <f>+Actuals!G139</f>
        <v>-2076559</v>
      </c>
      <c r="K35" s="129">
        <f>+Actuals!H139</f>
        <v>0</v>
      </c>
      <c r="L35" s="128">
        <f>+Actuals!I139</f>
        <v>0</v>
      </c>
      <c r="M35" s="129">
        <f>+Actuals!J139</f>
        <v>0</v>
      </c>
      <c r="N35" s="128">
        <f>+Actuals!K139</f>
        <v>0</v>
      </c>
      <c r="O35" s="129">
        <f>+Actuals!L139</f>
        <v>0</v>
      </c>
      <c r="P35" s="128">
        <f>+Actuals!M139</f>
        <v>0</v>
      </c>
      <c r="Q35" s="129">
        <f>+Actuals!N139</f>
        <v>0</v>
      </c>
      <c r="R35" s="128">
        <f>+Actuals!O179</f>
        <v>0</v>
      </c>
      <c r="S35" s="129">
        <f>+Actuals!P179</f>
        <v>0</v>
      </c>
      <c r="T35" s="128">
        <f>+Actuals!Q179</f>
        <v>0</v>
      </c>
      <c r="U35" s="129">
        <f>+Actuals!R179</f>
        <v>0</v>
      </c>
      <c r="V35" s="128">
        <f>+Actuals!S179</f>
        <v>0</v>
      </c>
      <c r="W35" s="129">
        <f>+Actuals!T179</f>
        <v>0</v>
      </c>
      <c r="X35" s="128">
        <f>+Actuals!U179</f>
        <v>0</v>
      </c>
      <c r="Y35" s="129">
        <f>+Actuals!V179</f>
        <v>0</v>
      </c>
      <c r="Z35" s="128">
        <f>+Actuals!W139</f>
        <v>0</v>
      </c>
      <c r="AA35" s="129">
        <f>+Actuals!X139</f>
        <v>0</v>
      </c>
      <c r="AB35" s="128">
        <f>+Actuals!Y139</f>
        <v>0</v>
      </c>
      <c r="AC35" s="129">
        <f>+Actuals!Z139</f>
        <v>0</v>
      </c>
      <c r="AD35" s="128">
        <f>+Actuals!AA139</f>
        <v>0</v>
      </c>
      <c r="AE35" s="129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-785313</v>
      </c>
      <c r="E36" s="39">
        <f t="shared" si="12"/>
        <v>-2022952.2919999999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8">
        <f>+Actuals!E140</f>
        <v>559552</v>
      </c>
      <c r="I39" s="129">
        <f>+Actuals!F140</f>
        <v>1425733.65</v>
      </c>
      <c r="J39" s="128">
        <f>+Actuals!G140</f>
        <v>-24</v>
      </c>
      <c r="K39" s="129">
        <f>+Actuals!H140</f>
        <v>-64.8</v>
      </c>
      <c r="L39" s="128">
        <f>+Actuals!I140</f>
        <v>0</v>
      </c>
      <c r="M39" s="129">
        <f>+Actuals!J140</f>
        <v>0</v>
      </c>
      <c r="N39" s="128">
        <f>+Actuals!K140</f>
        <v>0</v>
      </c>
      <c r="O39" s="129">
        <f>+Actuals!L140</f>
        <v>0</v>
      </c>
      <c r="P39" s="128">
        <f>+Actuals!M140</f>
        <v>0</v>
      </c>
      <c r="Q39" s="129">
        <f>+Actuals!N140</f>
        <v>0</v>
      </c>
      <c r="R39" s="128">
        <f>+Actuals!O180</f>
        <v>0</v>
      </c>
      <c r="S39" s="129">
        <f>+Actuals!P180</f>
        <v>0</v>
      </c>
      <c r="T39" s="128">
        <f>+Actuals!Q180</f>
        <v>-30000</v>
      </c>
      <c r="U39" s="129">
        <f>+Actuals!R180</f>
        <v>-75000</v>
      </c>
      <c r="V39" s="128">
        <f>+Actuals!S180</f>
        <v>0</v>
      </c>
      <c r="W39" s="129">
        <f>+Actuals!T180</f>
        <v>0</v>
      </c>
      <c r="X39" s="128">
        <f>+Actuals!U180</f>
        <v>0</v>
      </c>
      <c r="Y39" s="129">
        <f>+Actuals!V180</f>
        <v>0</v>
      </c>
      <c r="Z39" s="128">
        <f>+Actuals!W140</f>
        <v>0</v>
      </c>
      <c r="AA39" s="129">
        <f>+Actuals!X140</f>
        <v>0</v>
      </c>
      <c r="AB39" s="128">
        <f>+Actuals!Y140</f>
        <v>0</v>
      </c>
      <c r="AC39" s="129">
        <f>+Actuals!Z140</f>
        <v>0</v>
      </c>
      <c r="AD39" s="128">
        <f>+Actuals!AA140</f>
        <v>0</v>
      </c>
      <c r="AE39" s="129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-18488</v>
      </c>
      <c r="E40" s="38">
        <f t="shared" si="15"/>
        <v>-39972.250000000015</v>
      </c>
      <c r="F40" s="60">
        <f>'TIE-OUT'!F40+RECLASS!F40</f>
        <v>0</v>
      </c>
      <c r="G40" s="38">
        <f>'TIE-OUT'!G40+RECLASS!G40</f>
        <v>0</v>
      </c>
      <c r="H40" s="128">
        <f>+Actuals!E141</f>
        <v>-257686</v>
      </c>
      <c r="I40" s="129">
        <f>+Actuals!F141</f>
        <v>-555773.28</v>
      </c>
      <c r="J40" s="128">
        <f>+Actuals!G141</f>
        <v>-10828</v>
      </c>
      <c r="K40" s="129">
        <f>+Actuals!H141</f>
        <v>-21556.97</v>
      </c>
      <c r="L40" s="128">
        <f>+Actuals!I141</f>
        <v>26</v>
      </c>
      <c r="M40" s="129">
        <f>+Actuals!J141</f>
        <v>58.36</v>
      </c>
      <c r="N40" s="128">
        <f>+Actuals!K141</f>
        <v>0</v>
      </c>
      <c r="O40" s="129">
        <f>+Actuals!L141</f>
        <v>0</v>
      </c>
      <c r="P40" s="128">
        <f>+Actuals!M141</f>
        <v>0</v>
      </c>
      <c r="Q40" s="129">
        <f>+Actuals!N141</f>
        <v>0</v>
      </c>
      <c r="R40" s="128">
        <f>+Actuals!O181</f>
        <v>250000</v>
      </c>
      <c r="S40" s="129">
        <f>+Actuals!P181</f>
        <v>540450</v>
      </c>
      <c r="T40" s="128">
        <f>+Actuals!Q181</f>
        <v>0</v>
      </c>
      <c r="U40" s="129">
        <f>+Actuals!R181</f>
        <v>-3150.36</v>
      </c>
      <c r="V40" s="128">
        <f>+Actuals!S181</f>
        <v>0</v>
      </c>
      <c r="W40" s="129">
        <f>+Actuals!T181</f>
        <v>0</v>
      </c>
      <c r="X40" s="128">
        <f>+Actuals!U181</f>
        <v>0</v>
      </c>
      <c r="Y40" s="129">
        <f>+Actuals!V181</f>
        <v>0</v>
      </c>
      <c r="Z40" s="128">
        <f>+Actuals!W141</f>
        <v>0</v>
      </c>
      <c r="AA40" s="129">
        <f>+Actuals!X141</f>
        <v>0</v>
      </c>
      <c r="AB40" s="128">
        <f>+Actuals!Y141</f>
        <v>0</v>
      </c>
      <c r="AC40" s="129">
        <f>+Actuals!Z141</f>
        <v>0</v>
      </c>
      <c r="AD40" s="128">
        <f>+Actuals!AA141</f>
        <v>0</v>
      </c>
      <c r="AE40" s="129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8">
        <f>+Actuals!E142</f>
        <v>0</v>
      </c>
      <c r="I41" s="129">
        <f>+Actuals!F142</f>
        <v>0</v>
      </c>
      <c r="J41" s="128">
        <f>+Actuals!G142</f>
        <v>0</v>
      </c>
      <c r="K41" s="129">
        <f>+Actuals!H142</f>
        <v>0</v>
      </c>
      <c r="L41" s="128">
        <f>+Actuals!I142</f>
        <v>0</v>
      </c>
      <c r="M41" s="129">
        <f>+Actuals!J142</f>
        <v>0</v>
      </c>
      <c r="N41" s="128">
        <f>+Actuals!K142</f>
        <v>0</v>
      </c>
      <c r="O41" s="129">
        <f>+Actuals!L142</f>
        <v>0</v>
      </c>
      <c r="P41" s="128">
        <f>+Actuals!M142</f>
        <v>0</v>
      </c>
      <c r="Q41" s="129">
        <f>+Actuals!N142</f>
        <v>0</v>
      </c>
      <c r="R41" s="128">
        <f>+Actuals!O182</f>
        <v>0</v>
      </c>
      <c r="S41" s="129">
        <f>+Actuals!P182</f>
        <v>0</v>
      </c>
      <c r="T41" s="128">
        <f>+Actuals!Q182</f>
        <v>0</v>
      </c>
      <c r="U41" s="129">
        <f>+Actuals!R182</f>
        <v>0</v>
      </c>
      <c r="V41" s="128">
        <f>+Actuals!S182</f>
        <v>0</v>
      </c>
      <c r="W41" s="129">
        <f>+Actuals!T182</f>
        <v>0</v>
      </c>
      <c r="X41" s="128">
        <f>+Actuals!U182</f>
        <v>0</v>
      </c>
      <c r="Y41" s="129">
        <f>+Actuals!V182</f>
        <v>0</v>
      </c>
      <c r="Z41" s="128">
        <f>+Actuals!W142</f>
        <v>0</v>
      </c>
      <c r="AA41" s="129">
        <f>+Actuals!X142</f>
        <v>0</v>
      </c>
      <c r="AB41" s="128">
        <f>+Actuals!Y142</f>
        <v>0</v>
      </c>
      <c r="AC41" s="129">
        <f>+Actuals!Z142</f>
        <v>0</v>
      </c>
      <c r="AD41" s="128">
        <f>+Actuals!AA142</f>
        <v>0</v>
      </c>
      <c r="AE41" s="129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-18488</v>
      </c>
      <c r="E42" s="39">
        <f t="shared" si="16"/>
        <v>-39972.250000000015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511040</v>
      </c>
      <c r="E43" s="39">
        <f t="shared" si="19"/>
        <v>1310696.5999999999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8">
        <f>+Actuals!E143</f>
        <v>0</v>
      </c>
      <c r="I45" s="129">
        <f>+Actuals!F143</f>
        <v>0</v>
      </c>
      <c r="J45" s="128">
        <f>+Actuals!G143</f>
        <v>0</v>
      </c>
      <c r="K45" s="129">
        <f>+Actuals!H143</f>
        <v>0</v>
      </c>
      <c r="L45" s="128">
        <f>+Actuals!I143</f>
        <v>0</v>
      </c>
      <c r="M45" s="129">
        <f>+Actuals!J143</f>
        <v>0</v>
      </c>
      <c r="N45" s="128">
        <f>+Actuals!K143</f>
        <v>0</v>
      </c>
      <c r="O45" s="129">
        <f>+Actuals!L143</f>
        <v>0</v>
      </c>
      <c r="P45" s="128">
        <f>+Actuals!M143</f>
        <v>0</v>
      </c>
      <c r="Q45" s="129">
        <f>+Actuals!N143</f>
        <v>0</v>
      </c>
      <c r="R45" s="128">
        <f>+Actuals!O183</f>
        <v>0</v>
      </c>
      <c r="S45" s="129">
        <f>+Actuals!P183</f>
        <v>0</v>
      </c>
      <c r="T45" s="128">
        <f>+Actuals!Q183</f>
        <v>0</v>
      </c>
      <c r="U45" s="129">
        <f>+Actuals!R183</f>
        <v>0</v>
      </c>
      <c r="V45" s="128">
        <f>+Actuals!S183</f>
        <v>0</v>
      </c>
      <c r="W45" s="129">
        <f>+Actuals!T183</f>
        <v>0</v>
      </c>
      <c r="X45" s="128">
        <f>+Actuals!U183</f>
        <v>0</v>
      </c>
      <c r="Y45" s="129">
        <f>+Actuals!V183</f>
        <v>0</v>
      </c>
      <c r="Z45" s="128">
        <f>+Actuals!W143</f>
        <v>0</v>
      </c>
      <c r="AA45" s="129">
        <f>+Actuals!X143</f>
        <v>0</v>
      </c>
      <c r="AB45" s="128">
        <f>+Actuals!Y143</f>
        <v>0</v>
      </c>
      <c r="AC45" s="129">
        <f>+Actuals!Z143</f>
        <v>0</v>
      </c>
      <c r="AD45" s="128">
        <f>+Actuals!AA143</f>
        <v>0</v>
      </c>
      <c r="AE45" s="129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8">
        <f>+Actuals!E144</f>
        <v>0</v>
      </c>
      <c r="I47" s="129">
        <f>+Actuals!F144</f>
        <v>0</v>
      </c>
      <c r="J47" s="128">
        <f>+Actuals!G144</f>
        <v>0</v>
      </c>
      <c r="K47" s="129">
        <f>+Actuals!H144</f>
        <v>0</v>
      </c>
      <c r="L47" s="128">
        <f>+Actuals!I144</f>
        <v>0</v>
      </c>
      <c r="M47" s="129">
        <f>+Actuals!J144</f>
        <v>0</v>
      </c>
      <c r="N47" s="128">
        <f>+Actuals!K144</f>
        <v>0</v>
      </c>
      <c r="O47" s="129">
        <f>+Actuals!L144</f>
        <v>0</v>
      </c>
      <c r="P47" s="128">
        <f>+Actuals!M144</f>
        <v>0</v>
      </c>
      <c r="Q47" s="129">
        <f>+Actuals!N144</f>
        <v>0</v>
      </c>
      <c r="R47" s="128">
        <f>+Actuals!O184</f>
        <v>0</v>
      </c>
      <c r="S47" s="129">
        <f>+Actuals!P184</f>
        <v>0</v>
      </c>
      <c r="T47" s="128">
        <f>+Actuals!Q184</f>
        <v>0</v>
      </c>
      <c r="U47" s="129">
        <f>+Actuals!R184</f>
        <v>0</v>
      </c>
      <c r="V47" s="128">
        <f>+Actuals!S184</f>
        <v>0</v>
      </c>
      <c r="W47" s="129">
        <f>+Actuals!T184</f>
        <v>0</v>
      </c>
      <c r="X47" s="128">
        <f>+Actuals!U184</f>
        <v>0</v>
      </c>
      <c r="Y47" s="129">
        <f>+Actuals!V184</f>
        <v>0</v>
      </c>
      <c r="Z47" s="128">
        <f>+Actuals!W144</f>
        <v>0</v>
      </c>
      <c r="AA47" s="129">
        <f>+Actuals!X144</f>
        <v>0</v>
      </c>
      <c r="AB47" s="128">
        <f>+Actuals!Y144</f>
        <v>0</v>
      </c>
      <c r="AC47" s="129">
        <f>+Actuals!Z144</f>
        <v>0</v>
      </c>
      <c r="AD47" s="128">
        <f>+Actuals!AA144</f>
        <v>0</v>
      </c>
      <c r="AE47" s="129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-74756</v>
      </c>
      <c r="E49" s="38">
        <f>SUM(G49,I49,K49,M49,O49,Q49,S49,U49,W49,Y49,AA49,AC49,AE49)</f>
        <v>-191674.3839999995</v>
      </c>
      <c r="F49" s="60">
        <f>'TIE-OUT'!F49+RECLASS!F49</f>
        <v>0</v>
      </c>
      <c r="G49" s="38">
        <f>'TIE-OUT'!G49+RECLASS!G49</f>
        <v>0</v>
      </c>
      <c r="H49" s="128">
        <f>+Actuals!E145</f>
        <v>-872182</v>
      </c>
      <c r="I49" s="129">
        <f>+Actuals!F145</f>
        <v>-2236274.648</v>
      </c>
      <c r="J49" s="128">
        <f>+Actuals!G145</f>
        <v>1850056</v>
      </c>
      <c r="K49" s="129">
        <f>+Actuals!H145</f>
        <v>4743543.5840000007</v>
      </c>
      <c r="L49" s="128">
        <f>+Actuals!I145</f>
        <v>-1584372</v>
      </c>
      <c r="M49" s="129">
        <f>+Actuals!J145</f>
        <v>-4062329.8080000002</v>
      </c>
      <c r="N49" s="128">
        <f>+Actuals!K145</f>
        <v>727592</v>
      </c>
      <c r="O49" s="129">
        <f>+Actuals!L145</f>
        <v>1865545.888</v>
      </c>
      <c r="P49" s="128">
        <f>+Actuals!M145</f>
        <v>34364</v>
      </c>
      <c r="Q49" s="129">
        <f>+Actuals!N145</f>
        <v>88109.296000000002</v>
      </c>
      <c r="R49" s="128">
        <f>+Actuals!O185</f>
        <v>-240000</v>
      </c>
      <c r="S49" s="129">
        <f>+Actuals!P185</f>
        <v>-615360</v>
      </c>
      <c r="T49" s="128">
        <f>+Actuals!Q185</f>
        <v>9841</v>
      </c>
      <c r="U49" s="129">
        <f>+Actuals!R185</f>
        <v>25232.324000000001</v>
      </c>
      <c r="V49" s="128">
        <f>+Actuals!S185</f>
        <v>-55</v>
      </c>
      <c r="W49" s="129">
        <f>+Actuals!T185</f>
        <v>-141.02000000000001</v>
      </c>
      <c r="X49" s="128">
        <f>+Actuals!U185</f>
        <v>0</v>
      </c>
      <c r="Y49" s="129">
        <f>+Actuals!V185</f>
        <v>0</v>
      </c>
      <c r="Z49" s="128">
        <f>+Actuals!W145</f>
        <v>0</v>
      </c>
      <c r="AA49" s="129">
        <f>+Actuals!X145</f>
        <v>0</v>
      </c>
      <c r="AB49" s="128">
        <f>+Actuals!Y145</f>
        <v>0</v>
      </c>
      <c r="AC49" s="129">
        <f>+Actuals!Z145</f>
        <v>0</v>
      </c>
      <c r="AD49" s="128">
        <f>+Actuals!AA145</f>
        <v>0</v>
      </c>
      <c r="AE49" s="129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-425911</v>
      </c>
      <c r="E51" s="38">
        <f>SUM(G51,I51,K51,M51,O51,Q51,S51,U51,W51,Y51,AA51,AC51,AE51)</f>
        <v>-1092035.804</v>
      </c>
      <c r="F51" s="60">
        <f>'TIE-OUT'!F51+RECLASS!F51</f>
        <v>0</v>
      </c>
      <c r="G51" s="38">
        <f>'TIE-OUT'!G51+RECLASS!G51</f>
        <v>0</v>
      </c>
      <c r="H51" s="128">
        <f>+Actuals!E146</f>
        <v>-434420</v>
      </c>
      <c r="I51" s="129">
        <f>+Actuals!F146</f>
        <v>-1113852.8799999999</v>
      </c>
      <c r="J51" s="128">
        <f>+Actuals!G146</f>
        <v>8492</v>
      </c>
      <c r="K51" s="129">
        <f>+Actuals!H146</f>
        <v>21773.488000000001</v>
      </c>
      <c r="L51" s="128">
        <f>+Actuals!I146</f>
        <v>62</v>
      </c>
      <c r="M51" s="129">
        <f>+Actuals!J146</f>
        <v>158.96799999999999</v>
      </c>
      <c r="N51" s="128">
        <f>+Actuals!K146</f>
        <v>35</v>
      </c>
      <c r="O51" s="129">
        <f>+Actuals!L146</f>
        <v>89.74</v>
      </c>
      <c r="P51" s="128">
        <f>+Actuals!M146</f>
        <v>-80</v>
      </c>
      <c r="Q51" s="129">
        <f>+Actuals!N146</f>
        <v>-205.12</v>
      </c>
      <c r="R51" s="128">
        <f>+Actuals!O186</f>
        <v>0</v>
      </c>
      <c r="S51" s="129">
        <f>+Actuals!P186</f>
        <v>0</v>
      </c>
      <c r="T51" s="128">
        <f>+Actuals!Q186</f>
        <v>23</v>
      </c>
      <c r="U51" s="129">
        <f>+Actuals!R186</f>
        <v>58.972000000000001</v>
      </c>
      <c r="V51" s="128">
        <f>+Actuals!S186</f>
        <v>-23</v>
      </c>
      <c r="W51" s="129">
        <f>+Actuals!T186</f>
        <v>-58.972000000000001</v>
      </c>
      <c r="X51" s="128">
        <f>+Actuals!U186</f>
        <v>0</v>
      </c>
      <c r="Y51" s="129">
        <f>+Actuals!V186</f>
        <v>0</v>
      </c>
      <c r="Z51" s="128">
        <f>+Actuals!W146</f>
        <v>0</v>
      </c>
      <c r="AA51" s="129">
        <f>+Actuals!X146</f>
        <v>0</v>
      </c>
      <c r="AB51" s="128">
        <f>+Actuals!Y146</f>
        <v>0</v>
      </c>
      <c r="AC51" s="129">
        <f>+Actuals!Z146</f>
        <v>0</v>
      </c>
      <c r="AD51" s="128">
        <f>+Actuals!AA146</f>
        <v>0</v>
      </c>
      <c r="AE51" s="129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-34538844</v>
      </c>
      <c r="E54" s="38">
        <f>SUM(G54,I54,K54,M54,O54,Q54,S54,U54,W54,Y54,AA54,AC54,AE54)</f>
        <v>-2366416.2600000002</v>
      </c>
      <c r="F54" s="64">
        <f>'TIE-OUT'!F54+RECLASS!F54</f>
        <v>0</v>
      </c>
      <c r="G54" s="68">
        <f>'TIE-OUT'!G54+RECLASS!G54</f>
        <v>-16784</v>
      </c>
      <c r="H54" s="128">
        <f>+Actuals!E147</f>
        <v>-35446566</v>
      </c>
      <c r="I54" s="129">
        <f>+Actuals!F147</f>
        <v>-2314488.14</v>
      </c>
      <c r="J54" s="128">
        <f>+Actuals!G147</f>
        <v>817596</v>
      </c>
      <c r="K54" s="129">
        <f>+Actuals!H147</f>
        <v>-43413.87</v>
      </c>
      <c r="L54" s="128">
        <f>+Actuals!I147</f>
        <v>290799</v>
      </c>
      <c r="M54" s="129">
        <f>+Actuals!J147</f>
        <v>-32731.7</v>
      </c>
      <c r="N54" s="128">
        <f>+Actuals!K147</f>
        <v>75263</v>
      </c>
      <c r="O54" s="129">
        <f>+Actuals!L147</f>
        <v>1668.69</v>
      </c>
      <c r="P54" s="128">
        <f>+Actuals!M147</f>
        <v>-57814</v>
      </c>
      <c r="Q54" s="129">
        <f>+Actuals!N147</f>
        <v>-2641.27</v>
      </c>
      <c r="R54" s="128">
        <f>+Actuals!O187</f>
        <v>99335</v>
      </c>
      <c r="S54" s="129">
        <f>+Actuals!P187</f>
        <v>1527.14</v>
      </c>
      <c r="T54" s="128">
        <f>+Actuals!Q187</f>
        <v>1066</v>
      </c>
      <c r="U54" s="129">
        <f>+Actuals!R187</f>
        <v>282.63</v>
      </c>
      <c r="V54" s="128">
        <f>+Actuals!S187</f>
        <v>-33611</v>
      </c>
      <c r="W54" s="129">
        <f>+Actuals!T187</f>
        <v>29870.720000000001</v>
      </c>
      <c r="X54" s="128">
        <f>+Actuals!U187</f>
        <v>-284912</v>
      </c>
      <c r="Y54" s="129">
        <f>+Actuals!V187</f>
        <v>10293.540000000001</v>
      </c>
      <c r="Z54" s="128">
        <f>+Actuals!W147</f>
        <v>0</v>
      </c>
      <c r="AA54" s="129">
        <f>+Actuals!X147</f>
        <v>0</v>
      </c>
      <c r="AB54" s="128">
        <f>+Actuals!Y147</f>
        <v>0</v>
      </c>
      <c r="AC54" s="129">
        <f>+Actuals!Z147</f>
        <v>0</v>
      </c>
      <c r="AD54" s="128">
        <f>+Actuals!AA147</f>
        <v>0</v>
      </c>
      <c r="AE54" s="129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1324227.21</v>
      </c>
      <c r="F55" s="81">
        <f>'TIE-OUT'!F55+RECLASS!F55</f>
        <v>0</v>
      </c>
      <c r="G55" s="82">
        <f>'TIE-OUT'!G55+RECLASS!G55</f>
        <v>1341215</v>
      </c>
      <c r="H55" s="128">
        <f>+Actuals!E148</f>
        <v>0</v>
      </c>
      <c r="I55" s="129">
        <f>+Actuals!F148</f>
        <v>0</v>
      </c>
      <c r="J55" s="128">
        <f>+Actuals!G148</f>
        <v>0</v>
      </c>
      <c r="K55" s="129">
        <f>+Actuals!H148</f>
        <v>15826.42</v>
      </c>
      <c r="L55" s="128">
        <f>+Actuals!I148</f>
        <v>0</v>
      </c>
      <c r="M55" s="129">
        <f>+Actuals!J148</f>
        <v>-54739.21</v>
      </c>
      <c r="N55" s="128">
        <f>+Actuals!K148</f>
        <v>0</v>
      </c>
      <c r="O55" s="129">
        <f>+Actuals!L148</f>
        <v>31925</v>
      </c>
      <c r="P55" s="128">
        <f>+Actuals!M148</f>
        <v>0</v>
      </c>
      <c r="Q55" s="129">
        <f>+Actuals!N148</f>
        <v>0</v>
      </c>
      <c r="R55" s="128">
        <f>+Actuals!O188</f>
        <v>0</v>
      </c>
      <c r="S55" s="129">
        <f>+Actuals!P188</f>
        <v>0</v>
      </c>
      <c r="T55" s="128">
        <f>+Actuals!Q188</f>
        <v>0</v>
      </c>
      <c r="U55" s="129">
        <f>+Actuals!R188</f>
        <v>-10000</v>
      </c>
      <c r="V55" s="128">
        <f>+Actuals!S188</f>
        <v>0</v>
      </c>
      <c r="W55" s="129">
        <f>+Actuals!T188</f>
        <v>0</v>
      </c>
      <c r="X55" s="128">
        <f>+Actuals!U188</f>
        <v>0</v>
      </c>
      <c r="Y55" s="129">
        <f>+Actuals!V188</f>
        <v>0</v>
      </c>
      <c r="Z55" s="128">
        <f>+Actuals!W148</f>
        <v>0</v>
      </c>
      <c r="AA55" s="129">
        <f>+Actuals!X148</f>
        <v>0</v>
      </c>
      <c r="AB55" s="128">
        <f>+Actuals!Y148</f>
        <v>0</v>
      </c>
      <c r="AC55" s="129">
        <f>+Actuals!Z148</f>
        <v>0</v>
      </c>
      <c r="AD55" s="128">
        <f>+Actuals!AA148</f>
        <v>0</v>
      </c>
      <c r="AE55" s="129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-34538844</v>
      </c>
      <c r="E56" s="39">
        <f t="shared" si="22"/>
        <v>-1042189.0500000003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8">
        <f>+Actuals!E149</f>
        <v>0</v>
      </c>
      <c r="I59" s="129">
        <f>+Actuals!F149</f>
        <v>0</v>
      </c>
      <c r="J59" s="128">
        <f>+Actuals!G149</f>
        <v>0</v>
      </c>
      <c r="K59" s="129">
        <f>+Actuals!H149</f>
        <v>0</v>
      </c>
      <c r="L59" s="128">
        <f>+Actuals!I149</f>
        <v>0</v>
      </c>
      <c r="M59" s="129">
        <f>+Actuals!J149</f>
        <v>0</v>
      </c>
      <c r="N59" s="128">
        <f>+Actuals!K149</f>
        <v>0</v>
      </c>
      <c r="O59" s="129">
        <f>+Actuals!L149</f>
        <v>0</v>
      </c>
      <c r="P59" s="128">
        <f>+Actuals!M149</f>
        <v>0</v>
      </c>
      <c r="Q59" s="129">
        <f>+Actuals!N149</f>
        <v>0</v>
      </c>
      <c r="R59" s="128">
        <f>+Actuals!O189</f>
        <v>0</v>
      </c>
      <c r="S59" s="129">
        <f>+Actuals!P189</f>
        <v>0</v>
      </c>
      <c r="T59" s="128">
        <f>+Actuals!Q189</f>
        <v>0</v>
      </c>
      <c r="U59" s="129">
        <f>+Actuals!R189</f>
        <v>0</v>
      </c>
      <c r="V59" s="128">
        <f>+Actuals!S189</f>
        <v>0</v>
      </c>
      <c r="W59" s="129">
        <f>+Actuals!T189</f>
        <v>0</v>
      </c>
      <c r="X59" s="128">
        <f>+Actuals!U189</f>
        <v>0</v>
      </c>
      <c r="Y59" s="129">
        <f>+Actuals!V189</f>
        <v>0</v>
      </c>
      <c r="Z59" s="128">
        <f>+Actuals!W149</f>
        <v>0</v>
      </c>
      <c r="AA59" s="129">
        <f>+Actuals!X149</f>
        <v>0</v>
      </c>
      <c r="AB59" s="128">
        <f>+Actuals!Y149</f>
        <v>0</v>
      </c>
      <c r="AC59" s="129">
        <f>+Actuals!Z149</f>
        <v>0</v>
      </c>
      <c r="AD59" s="128">
        <f>+Actuals!AA149</f>
        <v>0</v>
      </c>
      <c r="AE59" s="129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8">
        <f>+Actuals!E150</f>
        <v>0</v>
      </c>
      <c r="I60" s="129">
        <f>+Actuals!F150</f>
        <v>0</v>
      </c>
      <c r="J60" s="128">
        <f>+Actuals!G150</f>
        <v>0</v>
      </c>
      <c r="K60" s="129">
        <f>+Actuals!H150</f>
        <v>0</v>
      </c>
      <c r="L60" s="128">
        <f>+Actuals!I150</f>
        <v>0</v>
      </c>
      <c r="M60" s="129">
        <f>+Actuals!J150</f>
        <v>0</v>
      </c>
      <c r="N60" s="128">
        <f>+Actuals!K150</f>
        <v>0</v>
      </c>
      <c r="O60" s="129">
        <f>+Actuals!L150</f>
        <v>0</v>
      </c>
      <c r="P60" s="128">
        <f>+Actuals!M150</f>
        <v>0</v>
      </c>
      <c r="Q60" s="129">
        <f>+Actuals!N150</f>
        <v>0</v>
      </c>
      <c r="R60" s="128">
        <f>+Actuals!O190</f>
        <v>0</v>
      </c>
      <c r="S60" s="129">
        <f>+Actuals!P190</f>
        <v>0</v>
      </c>
      <c r="T60" s="128">
        <f>+Actuals!Q190</f>
        <v>0</v>
      </c>
      <c r="U60" s="129">
        <f>+Actuals!R190</f>
        <v>0</v>
      </c>
      <c r="V60" s="128">
        <f>+Actuals!S190</f>
        <v>0</v>
      </c>
      <c r="W60" s="129">
        <f>+Actuals!T190</f>
        <v>0</v>
      </c>
      <c r="X60" s="128">
        <f>+Actuals!U190</f>
        <v>0</v>
      </c>
      <c r="Y60" s="129">
        <f>+Actuals!V190</f>
        <v>0</v>
      </c>
      <c r="Z60" s="128">
        <f>+Actuals!W150</f>
        <v>0</v>
      </c>
      <c r="AA60" s="129">
        <f>+Actuals!X150</f>
        <v>0</v>
      </c>
      <c r="AB60" s="128">
        <f>+Actuals!Y150</f>
        <v>0</v>
      </c>
      <c r="AC60" s="129">
        <f>+Actuals!Z150</f>
        <v>0</v>
      </c>
      <c r="AD60" s="128">
        <f>+Actuals!AA150</f>
        <v>0</v>
      </c>
      <c r="AE60" s="129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8">
        <f>+Actuals!E151</f>
        <v>0</v>
      </c>
      <c r="I64" s="129">
        <f>+Actuals!F151</f>
        <v>0</v>
      </c>
      <c r="J64" s="128">
        <f>+Actuals!G151</f>
        <v>0</v>
      </c>
      <c r="K64" s="129">
        <f>+Actuals!H151</f>
        <v>0</v>
      </c>
      <c r="L64" s="128">
        <f>+Actuals!I151</f>
        <v>0</v>
      </c>
      <c r="M64" s="129">
        <f>+Actuals!J151</f>
        <v>0</v>
      </c>
      <c r="N64" s="128">
        <f>+Actuals!K151</f>
        <v>0</v>
      </c>
      <c r="O64" s="129">
        <f>+Actuals!L151</f>
        <v>0</v>
      </c>
      <c r="P64" s="128">
        <f>+Actuals!M151</f>
        <v>0</v>
      </c>
      <c r="Q64" s="129">
        <f>+Actuals!N151</f>
        <v>0</v>
      </c>
      <c r="R64" s="128">
        <f>+Actuals!O191</f>
        <v>0</v>
      </c>
      <c r="S64" s="129">
        <f>+Actuals!P191</f>
        <v>0</v>
      </c>
      <c r="T64" s="128">
        <f>+Actuals!Q191</f>
        <v>0</v>
      </c>
      <c r="U64" s="129">
        <f>+Actuals!R191</f>
        <v>0</v>
      </c>
      <c r="V64" s="128">
        <f>+Actuals!S191</f>
        <v>0</v>
      </c>
      <c r="W64" s="129">
        <f>+Actuals!T191</f>
        <v>0</v>
      </c>
      <c r="X64" s="128">
        <f>+Actuals!U191</f>
        <v>0</v>
      </c>
      <c r="Y64" s="129">
        <f>+Actuals!V191</f>
        <v>0</v>
      </c>
      <c r="Z64" s="128">
        <f>+Actuals!W151</f>
        <v>0</v>
      </c>
      <c r="AA64" s="129">
        <f>+Actuals!X151</f>
        <v>0</v>
      </c>
      <c r="AB64" s="128">
        <f>+Actuals!Y151</f>
        <v>0</v>
      </c>
      <c r="AC64" s="129">
        <f>+Actuals!Z151</f>
        <v>0</v>
      </c>
      <c r="AD64" s="128">
        <f>+Actuals!AA151</f>
        <v>0</v>
      </c>
      <c r="AE64" s="129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8">
        <f>+Actuals!E152</f>
        <v>0</v>
      </c>
      <c r="I65" s="129">
        <f>+Actuals!F152</f>
        <v>0</v>
      </c>
      <c r="J65" s="128">
        <f>+Actuals!G152</f>
        <v>0</v>
      </c>
      <c r="K65" s="129">
        <f>+Actuals!H152</f>
        <v>0</v>
      </c>
      <c r="L65" s="128">
        <f>+Actuals!I152</f>
        <v>0</v>
      </c>
      <c r="M65" s="129">
        <f>+Actuals!J152</f>
        <v>0</v>
      </c>
      <c r="N65" s="128">
        <f>+Actuals!K152</f>
        <v>0</v>
      </c>
      <c r="O65" s="129">
        <f>+Actuals!L152</f>
        <v>0</v>
      </c>
      <c r="P65" s="128">
        <f>+Actuals!M152</f>
        <v>0</v>
      </c>
      <c r="Q65" s="129">
        <f>+Actuals!N152</f>
        <v>0</v>
      </c>
      <c r="R65" s="128">
        <f>+Actuals!O192</f>
        <v>0</v>
      </c>
      <c r="S65" s="129">
        <f>+Actuals!P192</f>
        <v>0</v>
      </c>
      <c r="T65" s="128">
        <f>+Actuals!Q192</f>
        <v>0</v>
      </c>
      <c r="U65" s="129">
        <f>+Actuals!R192</f>
        <v>0</v>
      </c>
      <c r="V65" s="128">
        <f>+Actuals!S192</f>
        <v>0</v>
      </c>
      <c r="W65" s="129">
        <f>+Actuals!T192</f>
        <v>0</v>
      </c>
      <c r="X65" s="128">
        <f>+Actuals!U192</f>
        <v>0</v>
      </c>
      <c r="Y65" s="129">
        <f>+Actuals!V192</f>
        <v>0</v>
      </c>
      <c r="Z65" s="128">
        <f>+Actuals!W152</f>
        <v>0</v>
      </c>
      <c r="AA65" s="129">
        <f>+Actuals!X152</f>
        <v>0</v>
      </c>
      <c r="AB65" s="128">
        <f>+Actuals!Y152</f>
        <v>0</v>
      </c>
      <c r="AC65" s="129">
        <f>+Actuals!Z152</f>
        <v>0</v>
      </c>
      <c r="AD65" s="128">
        <f>+Actuals!AA152</f>
        <v>0</v>
      </c>
      <c r="AE65" s="129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8">
        <f>+Actuals!E153</f>
        <v>0</v>
      </c>
      <c r="I70" s="129">
        <f>+Actuals!F153</f>
        <v>0</v>
      </c>
      <c r="J70" s="128">
        <f>+Actuals!G153</f>
        <v>0</v>
      </c>
      <c r="K70" s="129">
        <f>+Actuals!H153</f>
        <v>0</v>
      </c>
      <c r="L70" s="128">
        <f>+Actuals!I153</f>
        <v>0</v>
      </c>
      <c r="M70" s="129">
        <f>+Actuals!J153</f>
        <v>0</v>
      </c>
      <c r="N70" s="128">
        <f>+Actuals!K153</f>
        <v>0</v>
      </c>
      <c r="O70" s="129">
        <f>+Actuals!L153</f>
        <v>0</v>
      </c>
      <c r="P70" s="128">
        <f>+Actuals!M153</f>
        <v>0</v>
      </c>
      <c r="Q70" s="129">
        <f>+Actuals!N153</f>
        <v>0</v>
      </c>
      <c r="R70" s="128">
        <f>+Actuals!O193</f>
        <v>0</v>
      </c>
      <c r="S70" s="129">
        <f>+Actuals!P193</f>
        <v>0</v>
      </c>
      <c r="T70" s="128">
        <f>+Actuals!Q193</f>
        <v>0</v>
      </c>
      <c r="U70" s="129">
        <f>+Actuals!R193</f>
        <v>0</v>
      </c>
      <c r="V70" s="128">
        <f>+Actuals!S193</f>
        <v>0</v>
      </c>
      <c r="W70" s="129">
        <f>+Actuals!T193</f>
        <v>0</v>
      </c>
      <c r="X70" s="128">
        <f>+Actuals!U193</f>
        <v>0</v>
      </c>
      <c r="Y70" s="129">
        <f>+Actuals!V193</f>
        <v>0</v>
      </c>
      <c r="Z70" s="128">
        <f>+Actuals!W153</f>
        <v>0</v>
      </c>
      <c r="AA70" s="129">
        <f>+Actuals!X153</f>
        <v>0</v>
      </c>
      <c r="AB70" s="128">
        <f>+Actuals!Y153</f>
        <v>0</v>
      </c>
      <c r="AC70" s="129">
        <f>+Actuals!Z153</f>
        <v>0</v>
      </c>
      <c r="AD70" s="128">
        <f>+Actuals!AA153</f>
        <v>0</v>
      </c>
      <c r="AE70" s="129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-3090114.61</v>
      </c>
      <c r="F71" s="81">
        <f>'TIE-OUT'!F71+RECLASS!F71</f>
        <v>0</v>
      </c>
      <c r="G71" s="82">
        <f>'TIE-OUT'!G71+RECLASS!G71</f>
        <v>-3090114.61</v>
      </c>
      <c r="H71" s="128">
        <f>+Actuals!E154</f>
        <v>0</v>
      </c>
      <c r="I71" s="129">
        <f>+Actuals!F154</f>
        <v>0</v>
      </c>
      <c r="J71" s="128">
        <f>+Actuals!G154</f>
        <v>0</v>
      </c>
      <c r="K71" s="129">
        <f>+Actuals!H154</f>
        <v>0</v>
      </c>
      <c r="L71" s="128">
        <f>+Actuals!I154</f>
        <v>0</v>
      </c>
      <c r="M71" s="129">
        <f>+Actuals!J154</f>
        <v>0</v>
      </c>
      <c r="N71" s="128">
        <f>+Actuals!K154</f>
        <v>0</v>
      </c>
      <c r="O71" s="129">
        <f>+Actuals!L154</f>
        <v>0</v>
      </c>
      <c r="P71" s="128">
        <f>+Actuals!M154</f>
        <v>0</v>
      </c>
      <c r="Q71" s="129">
        <f>+Actuals!N154</f>
        <v>0</v>
      </c>
      <c r="R71" s="128">
        <f>+Actuals!O194</f>
        <v>0</v>
      </c>
      <c r="S71" s="129">
        <f>+Actuals!P194</f>
        <v>0</v>
      </c>
      <c r="T71" s="128">
        <f>+Actuals!Q194</f>
        <v>0</v>
      </c>
      <c r="U71" s="129">
        <f>+Actuals!R194</f>
        <v>0</v>
      </c>
      <c r="V71" s="128">
        <f>+Actuals!S194</f>
        <v>0</v>
      </c>
      <c r="W71" s="129">
        <f>+Actuals!T194</f>
        <v>0</v>
      </c>
      <c r="X71" s="128">
        <f>+Actuals!U194</f>
        <v>0</v>
      </c>
      <c r="Y71" s="129">
        <f>+Actuals!V194</f>
        <v>0</v>
      </c>
      <c r="Z71" s="128">
        <f>+Actuals!W154</f>
        <v>0</v>
      </c>
      <c r="AA71" s="129">
        <f>+Actuals!X154</f>
        <v>0</v>
      </c>
      <c r="AB71" s="128">
        <f>+Actuals!Y154</f>
        <v>0</v>
      </c>
      <c r="AC71" s="129">
        <f>+Actuals!Z154</f>
        <v>0</v>
      </c>
      <c r="AD71" s="128">
        <f>+Actuals!AA154</f>
        <v>0</v>
      </c>
      <c r="AE71" s="129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8">
        <f>+Actuals!E155</f>
        <v>0</v>
      </c>
      <c r="I73" s="129">
        <f>+Actuals!F155</f>
        <v>0</v>
      </c>
      <c r="J73" s="128">
        <f>+Actuals!G155</f>
        <v>0</v>
      </c>
      <c r="K73" s="129">
        <f>+Actuals!H155</f>
        <v>0</v>
      </c>
      <c r="L73" s="128">
        <f>+Actuals!I155</f>
        <v>0</v>
      </c>
      <c r="M73" s="129">
        <f>+Actuals!J155</f>
        <v>0</v>
      </c>
      <c r="N73" s="128">
        <f>+Actuals!K155</f>
        <v>0</v>
      </c>
      <c r="O73" s="129">
        <f>+Actuals!L155</f>
        <v>0</v>
      </c>
      <c r="P73" s="128">
        <f>+Actuals!M155</f>
        <v>0</v>
      </c>
      <c r="Q73" s="129">
        <f>+Actuals!N155</f>
        <v>0</v>
      </c>
      <c r="R73" s="128">
        <f>+Actuals!O195</f>
        <v>0</v>
      </c>
      <c r="S73" s="129">
        <f>+Actuals!P195</f>
        <v>0</v>
      </c>
      <c r="T73" s="128">
        <f>+Actuals!Q195</f>
        <v>0</v>
      </c>
      <c r="U73" s="129">
        <f>+Actuals!R195</f>
        <v>0</v>
      </c>
      <c r="V73" s="128">
        <f>+Actuals!S195</f>
        <v>0</v>
      </c>
      <c r="W73" s="129">
        <f>+Actuals!T195</f>
        <v>0</v>
      </c>
      <c r="X73" s="128">
        <f>+Actuals!U195</f>
        <v>0</v>
      </c>
      <c r="Y73" s="129">
        <f>+Actuals!V195</f>
        <v>0</v>
      </c>
      <c r="Z73" s="128">
        <f>+Actuals!W155</f>
        <v>0</v>
      </c>
      <c r="AA73" s="129">
        <f>+Actuals!X155</f>
        <v>0</v>
      </c>
      <c r="AB73" s="128">
        <f>+Actuals!Y155</f>
        <v>0</v>
      </c>
      <c r="AC73" s="129">
        <f>+Actuals!Z155</f>
        <v>0</v>
      </c>
      <c r="AD73" s="128">
        <f>+Actuals!AA155</f>
        <v>0</v>
      </c>
      <c r="AE73" s="129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1765298.03</v>
      </c>
      <c r="F74" s="60">
        <f>'TIE-OUT'!F74+RECLASS!F74</f>
        <v>0</v>
      </c>
      <c r="G74" s="60">
        <f>'TIE-OUT'!G74+RECLASS!G74</f>
        <v>1922798</v>
      </c>
      <c r="H74" s="128">
        <f>+Actuals!E156</f>
        <v>0</v>
      </c>
      <c r="I74" s="129">
        <f>+Actuals!F156</f>
        <v>0</v>
      </c>
      <c r="J74" s="128">
        <f>+Actuals!G156</f>
        <v>0</v>
      </c>
      <c r="K74" s="159">
        <v>0</v>
      </c>
      <c r="L74" s="128">
        <f>+Actuals!I156</f>
        <v>0</v>
      </c>
      <c r="M74" s="156">
        <v>-157499.97</v>
      </c>
      <c r="N74" s="128">
        <f>+Actuals!K156</f>
        <v>0</v>
      </c>
      <c r="O74" s="129">
        <f>+Actuals!L156</f>
        <v>0</v>
      </c>
      <c r="P74" s="128">
        <f>+Actuals!M156</f>
        <v>0</v>
      </c>
      <c r="Q74" s="129">
        <f>+Actuals!N156</f>
        <v>0</v>
      </c>
      <c r="R74" s="128">
        <f>+Actuals!O196</f>
        <v>0</v>
      </c>
      <c r="S74" s="129">
        <f>+Actuals!P196</f>
        <v>0</v>
      </c>
      <c r="T74" s="128">
        <f>+Actuals!Q196</f>
        <v>0</v>
      </c>
      <c r="U74" s="129">
        <f>+Actuals!R196</f>
        <v>0</v>
      </c>
      <c r="V74" s="128">
        <f>+Actuals!S196</f>
        <v>0</v>
      </c>
      <c r="W74" s="129">
        <f>+Actuals!T196</f>
        <v>0</v>
      </c>
      <c r="X74" s="128">
        <f>+Actuals!U196</f>
        <v>0</v>
      </c>
      <c r="Y74" s="129">
        <f>+Actuals!V196</f>
        <v>0</v>
      </c>
      <c r="Z74" s="128">
        <f>+Actuals!W156</f>
        <v>0</v>
      </c>
      <c r="AA74" s="129">
        <f>+Actuals!X156</f>
        <v>0</v>
      </c>
      <c r="AB74" s="128">
        <f>+Actuals!Y156</f>
        <v>0</v>
      </c>
      <c r="AC74" s="129">
        <f>+Actuals!Z156</f>
        <v>0</v>
      </c>
      <c r="AD74" s="128">
        <f>+Actuals!AA156</f>
        <v>0</v>
      </c>
      <c r="AE74" s="129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39900</v>
      </c>
      <c r="F75" s="60">
        <f>'TIE-OUT'!F75+RECLASS!F75</f>
        <v>0</v>
      </c>
      <c r="G75" s="60">
        <f>'TIE-OUT'!G75+RECLASS!G75</f>
        <v>39900</v>
      </c>
      <c r="H75" s="128">
        <f>+Actuals!E157</f>
        <v>0</v>
      </c>
      <c r="I75" s="129">
        <f>+Actuals!F157</f>
        <v>0</v>
      </c>
      <c r="J75" s="128">
        <f>+Actuals!G157</f>
        <v>0</v>
      </c>
      <c r="K75" s="129">
        <f>+Actuals!H157</f>
        <v>0</v>
      </c>
      <c r="L75" s="128">
        <f>+Actuals!I157</f>
        <v>0</v>
      </c>
      <c r="M75" s="129">
        <f>+Actuals!J157</f>
        <v>0</v>
      </c>
      <c r="N75" s="128">
        <f>+Actuals!K157</f>
        <v>0</v>
      </c>
      <c r="O75" s="129">
        <f>+Actuals!L157</f>
        <v>0</v>
      </c>
      <c r="P75" s="128">
        <f>+Actuals!M157</f>
        <v>0</v>
      </c>
      <c r="Q75" s="129">
        <f>+Actuals!N157</f>
        <v>0</v>
      </c>
      <c r="R75" s="128">
        <f>+Actuals!O197</f>
        <v>0</v>
      </c>
      <c r="S75" s="129">
        <f>+Actuals!P197</f>
        <v>0</v>
      </c>
      <c r="T75" s="128">
        <f>+Actuals!Q197</f>
        <v>0</v>
      </c>
      <c r="U75" s="129">
        <f>+Actuals!R197</f>
        <v>0</v>
      </c>
      <c r="V75" s="128">
        <f>+Actuals!S197</f>
        <v>0</v>
      </c>
      <c r="W75" s="129">
        <f>+Actuals!T197</f>
        <v>0</v>
      </c>
      <c r="X75" s="128">
        <f>+Actuals!U197</f>
        <v>0</v>
      </c>
      <c r="Y75" s="129">
        <f>+Actuals!V197</f>
        <v>0</v>
      </c>
      <c r="Z75" s="128">
        <f>+Actuals!W157</f>
        <v>0</v>
      </c>
      <c r="AA75" s="129">
        <f>+Actuals!X157</f>
        <v>0</v>
      </c>
      <c r="AB75" s="128">
        <f>+Actuals!Y157</f>
        <v>0</v>
      </c>
      <c r="AC75" s="129">
        <f>+Actuals!Z157</f>
        <v>0</v>
      </c>
      <c r="AD75" s="128">
        <f>+Actuals!AA157</f>
        <v>0</v>
      </c>
      <c r="AE75" s="129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-12006.689999999999</v>
      </c>
      <c r="F76" s="60">
        <f>'TIE-OUT'!F76+RECLASS!F76</f>
        <v>0</v>
      </c>
      <c r="G76" s="60">
        <f>'TIE-OUT'!G76+RECLASS!G76</f>
        <v>0</v>
      </c>
      <c r="H76" s="128">
        <f>+Actuals!E158</f>
        <v>0</v>
      </c>
      <c r="I76" s="129">
        <f>+Actuals!F158</f>
        <v>0</v>
      </c>
      <c r="J76" s="128">
        <f>+Actuals!G158</f>
        <v>0</v>
      </c>
      <c r="K76" s="129">
        <f>+Actuals!H158</f>
        <v>-12758.05</v>
      </c>
      <c r="L76" s="128">
        <f>+Actuals!I158</f>
        <v>0</v>
      </c>
      <c r="M76" s="129">
        <f>+Actuals!J158</f>
        <v>361.68</v>
      </c>
      <c r="N76" s="128">
        <f>+Actuals!K158</f>
        <v>0</v>
      </c>
      <c r="O76" s="129">
        <f>+Actuals!L158</f>
        <v>0</v>
      </c>
      <c r="P76" s="128">
        <f>+Actuals!M158</f>
        <v>0</v>
      </c>
      <c r="Q76" s="129">
        <f>+Actuals!N158</f>
        <v>389.68</v>
      </c>
      <c r="R76" s="128">
        <f>+Actuals!O198</f>
        <v>0</v>
      </c>
      <c r="S76" s="129">
        <f>+Actuals!P198</f>
        <v>0</v>
      </c>
      <c r="T76" s="128">
        <f>+Actuals!Q198</f>
        <v>0</v>
      </c>
      <c r="U76" s="129">
        <f>+Actuals!R198</f>
        <v>0</v>
      </c>
      <c r="V76" s="128">
        <f>+Actuals!S198</f>
        <v>0</v>
      </c>
      <c r="W76" s="129">
        <f>+Actuals!T198</f>
        <v>0</v>
      </c>
      <c r="X76" s="128">
        <f>+Actuals!U198</f>
        <v>0</v>
      </c>
      <c r="Y76" s="129">
        <f>+Actuals!V198</f>
        <v>0</v>
      </c>
      <c r="Z76" s="128">
        <f>+Actuals!W158</f>
        <v>0</v>
      </c>
      <c r="AA76" s="129">
        <f>+Actuals!X158</f>
        <v>0</v>
      </c>
      <c r="AB76" s="128">
        <f>+Actuals!Y158</f>
        <v>0</v>
      </c>
      <c r="AC76" s="129">
        <f>+Actuals!Z158</f>
        <v>0</v>
      </c>
      <c r="AD76" s="128">
        <f>+Actuals!AA158</f>
        <v>0</v>
      </c>
      <c r="AE76" s="129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8">
        <f>+Actuals!E159</f>
        <v>0</v>
      </c>
      <c r="I77" s="129">
        <f>+Actuals!F159</f>
        <v>0</v>
      </c>
      <c r="J77" s="128">
        <f>+Actuals!G159</f>
        <v>0</v>
      </c>
      <c r="K77" s="129">
        <f>+Actuals!H159</f>
        <v>0</v>
      </c>
      <c r="L77" s="128">
        <f>+Actuals!I159</f>
        <v>0</v>
      </c>
      <c r="M77" s="129">
        <f>+Actuals!J159</f>
        <v>0</v>
      </c>
      <c r="N77" s="128">
        <f>+Actuals!K159</f>
        <v>0</v>
      </c>
      <c r="O77" s="129">
        <f>+Actuals!L159</f>
        <v>0</v>
      </c>
      <c r="P77" s="128">
        <f>+Actuals!M159</f>
        <v>0</v>
      </c>
      <c r="Q77" s="129">
        <f>+Actuals!N159</f>
        <v>0</v>
      </c>
      <c r="R77" s="128">
        <f>+Actuals!O199</f>
        <v>0</v>
      </c>
      <c r="S77" s="129">
        <f>+Actuals!P199</f>
        <v>0</v>
      </c>
      <c r="T77" s="128">
        <f>+Actuals!Q199</f>
        <v>0</v>
      </c>
      <c r="U77" s="129">
        <f>+Actuals!R199</f>
        <v>0</v>
      </c>
      <c r="V77" s="128">
        <f>+Actuals!S199</f>
        <v>0</v>
      </c>
      <c r="W77" s="129">
        <f>+Actuals!T199</f>
        <v>0</v>
      </c>
      <c r="X77" s="128">
        <f>+Actuals!U199</f>
        <v>0</v>
      </c>
      <c r="Y77" s="129">
        <f>+Actuals!V199</f>
        <v>0</v>
      </c>
      <c r="Z77" s="128">
        <f>+Actuals!W159</f>
        <v>0</v>
      </c>
      <c r="AA77" s="129">
        <f>+Actuals!X159</f>
        <v>0</v>
      </c>
      <c r="AB77" s="128">
        <f>+Actuals!Y159</f>
        <v>0</v>
      </c>
      <c r="AC77" s="129">
        <f>+Actuals!Z159</f>
        <v>0</v>
      </c>
      <c r="AD77" s="128">
        <f>+Actuals!AA159</f>
        <v>0</v>
      </c>
      <c r="AE77" s="129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8">
        <f>+Actuals!E160</f>
        <v>0</v>
      </c>
      <c r="I78" s="129">
        <f>+Actuals!F160</f>
        <v>0</v>
      </c>
      <c r="J78" s="128">
        <f>+Actuals!G160</f>
        <v>0</v>
      </c>
      <c r="K78" s="129">
        <f>+Actuals!H160</f>
        <v>0</v>
      </c>
      <c r="L78" s="128">
        <f>+Actuals!I160</f>
        <v>0</v>
      </c>
      <c r="M78" s="129">
        <f>+Actuals!J160</f>
        <v>0</v>
      </c>
      <c r="N78" s="128">
        <f>+Actuals!K160</f>
        <v>0</v>
      </c>
      <c r="O78" s="129">
        <f>+Actuals!L160</f>
        <v>0</v>
      </c>
      <c r="P78" s="128">
        <f>+Actuals!M160</f>
        <v>0</v>
      </c>
      <c r="Q78" s="129">
        <f>+Actuals!N160</f>
        <v>0</v>
      </c>
      <c r="R78" s="128">
        <f>+Actuals!O200</f>
        <v>0</v>
      </c>
      <c r="S78" s="129">
        <f>+Actuals!P200</f>
        <v>0</v>
      </c>
      <c r="T78" s="128">
        <f>+Actuals!Q200</f>
        <v>0</v>
      </c>
      <c r="U78" s="129">
        <f>+Actuals!R200</f>
        <v>0</v>
      </c>
      <c r="V78" s="128">
        <f>+Actuals!S200</f>
        <v>0</v>
      </c>
      <c r="W78" s="129">
        <f>+Actuals!T200</f>
        <v>0</v>
      </c>
      <c r="X78" s="128">
        <f>+Actuals!U200</f>
        <v>0</v>
      </c>
      <c r="Y78" s="129">
        <f>+Actuals!V200</f>
        <v>0</v>
      </c>
      <c r="Z78" s="128">
        <f>+Actuals!W160</f>
        <v>0</v>
      </c>
      <c r="AA78" s="129">
        <f>+Actuals!X160</f>
        <v>0</v>
      </c>
      <c r="AB78" s="128">
        <f>+Actuals!Y160</f>
        <v>0</v>
      </c>
      <c r="AC78" s="129">
        <f>+Actuals!Z160</f>
        <v>0</v>
      </c>
      <c r="AD78" s="128">
        <f>+Actuals!AA160</f>
        <v>0</v>
      </c>
      <c r="AE78" s="129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8">
        <f>+Actuals!E161</f>
        <v>0</v>
      </c>
      <c r="I79" s="129">
        <f>+Actuals!F161</f>
        <v>0</v>
      </c>
      <c r="J79" s="128">
        <f>+Actuals!G161</f>
        <v>0</v>
      </c>
      <c r="K79" s="129">
        <f>+Actuals!H161</f>
        <v>0</v>
      </c>
      <c r="L79" s="128">
        <f>+Actuals!I161</f>
        <v>0</v>
      </c>
      <c r="M79" s="129">
        <f>+Actuals!J161</f>
        <v>0</v>
      </c>
      <c r="N79" s="128">
        <f>+Actuals!K161</f>
        <v>0</v>
      </c>
      <c r="O79" s="129">
        <f>+Actuals!L161</f>
        <v>0</v>
      </c>
      <c r="P79" s="128">
        <f>+Actuals!M161</f>
        <v>0</v>
      </c>
      <c r="Q79" s="129">
        <f>+Actuals!N161</f>
        <v>0</v>
      </c>
      <c r="R79" s="128">
        <f>+Actuals!O201</f>
        <v>0</v>
      </c>
      <c r="S79" s="129">
        <f>+Actuals!P201</f>
        <v>0</v>
      </c>
      <c r="T79" s="128">
        <f>+Actuals!Q201</f>
        <v>0</v>
      </c>
      <c r="U79" s="129">
        <f>+Actuals!R201</f>
        <v>0</v>
      </c>
      <c r="V79" s="128">
        <f>+Actuals!S201</f>
        <v>0</v>
      </c>
      <c r="W79" s="129">
        <f>+Actuals!T201</f>
        <v>0</v>
      </c>
      <c r="X79" s="128">
        <f>+Actuals!U201</f>
        <v>0</v>
      </c>
      <c r="Y79" s="129">
        <f>+Actuals!V201</f>
        <v>0</v>
      </c>
      <c r="Z79" s="128">
        <f>+Actuals!W161</f>
        <v>0</v>
      </c>
      <c r="AA79" s="129">
        <f>+Actuals!X161</f>
        <v>0</v>
      </c>
      <c r="AB79" s="128">
        <f>+Actuals!Y161</f>
        <v>0</v>
      </c>
      <c r="AC79" s="129">
        <f>+Actuals!Z161</f>
        <v>0</v>
      </c>
      <c r="AD79" s="128">
        <f>+Actuals!AA161</f>
        <v>0</v>
      </c>
      <c r="AE79" s="129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8">
        <f>+Actuals!E162</f>
        <v>0</v>
      </c>
      <c r="I80" s="129">
        <f>+Actuals!F162</f>
        <v>0</v>
      </c>
      <c r="J80" s="128">
        <f>+Actuals!G162</f>
        <v>0</v>
      </c>
      <c r="K80" s="129">
        <f>+Actuals!H162</f>
        <v>0</v>
      </c>
      <c r="L80" s="128">
        <f>+Actuals!I162</f>
        <v>0</v>
      </c>
      <c r="M80" s="129">
        <f>+Actuals!J162</f>
        <v>0</v>
      </c>
      <c r="N80" s="128">
        <f>+Actuals!K162</f>
        <v>0</v>
      </c>
      <c r="O80" s="129">
        <f>+Actuals!L162</f>
        <v>0</v>
      </c>
      <c r="P80" s="128">
        <f>+Actuals!M162</f>
        <v>0</v>
      </c>
      <c r="Q80" s="129">
        <f>+Actuals!N162</f>
        <v>0</v>
      </c>
      <c r="R80" s="128">
        <f>+Actuals!O202</f>
        <v>0</v>
      </c>
      <c r="S80" s="129">
        <f>+Actuals!P202</f>
        <v>0</v>
      </c>
      <c r="T80" s="128">
        <f>+Actuals!Q202</f>
        <v>0</v>
      </c>
      <c r="U80" s="129">
        <f>+Actuals!R202</f>
        <v>0</v>
      </c>
      <c r="V80" s="128">
        <f>+Actuals!S202</f>
        <v>0</v>
      </c>
      <c r="W80" s="129">
        <f>+Actuals!T202</f>
        <v>0</v>
      </c>
      <c r="X80" s="128">
        <f>+Actuals!U202</f>
        <v>0</v>
      </c>
      <c r="Y80" s="129">
        <f>+Actuals!V202</f>
        <v>0</v>
      </c>
      <c r="Z80" s="128">
        <f>+Actuals!W162</f>
        <v>0</v>
      </c>
      <c r="AA80" s="129">
        <f>+Actuals!X162</f>
        <v>0</v>
      </c>
      <c r="AB80" s="128">
        <f>+Actuals!Y162</f>
        <v>0</v>
      </c>
      <c r="AC80" s="129">
        <f>+Actuals!Z162</f>
        <v>0</v>
      </c>
      <c r="AD80" s="128">
        <f>+Actuals!AA162</f>
        <v>0</v>
      </c>
      <c r="AE80" s="129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8">
        <f>+Actuals!E163</f>
        <v>0</v>
      </c>
      <c r="I81" s="156">
        <f>+Actuals!F163</f>
        <v>0</v>
      </c>
      <c r="J81" s="128">
        <f>+Actuals!G163</f>
        <v>0</v>
      </c>
      <c r="K81" s="129">
        <f>+Actuals!H163</f>
        <v>0</v>
      </c>
      <c r="L81" s="128">
        <f>+Actuals!I163</f>
        <v>0</v>
      </c>
      <c r="M81" s="129">
        <f>+Actuals!J163</f>
        <v>0</v>
      </c>
      <c r="N81" s="128">
        <f>+Actuals!K163</f>
        <v>0</v>
      </c>
      <c r="O81" s="129">
        <f>+Actuals!L163</f>
        <v>0</v>
      </c>
      <c r="P81" s="128">
        <f>+Actuals!M163</f>
        <v>0</v>
      </c>
      <c r="Q81" s="129">
        <f>+Actuals!N163</f>
        <v>0</v>
      </c>
      <c r="R81" s="128">
        <f>+Actuals!O203</f>
        <v>0</v>
      </c>
      <c r="S81" s="129">
        <f>+Actuals!P203</f>
        <v>0</v>
      </c>
      <c r="T81" s="128">
        <f>+Actuals!Q203</f>
        <v>0</v>
      </c>
      <c r="U81" s="129">
        <f>+Actuals!R203</f>
        <v>0</v>
      </c>
      <c r="V81" s="128">
        <f>+Actuals!S203</f>
        <v>0</v>
      </c>
      <c r="W81" s="129">
        <f>+Actuals!T203</f>
        <v>0</v>
      </c>
      <c r="X81" s="128">
        <f>+Actuals!U203</f>
        <v>0</v>
      </c>
      <c r="Y81" s="129">
        <f>+Actuals!V203</f>
        <v>0</v>
      </c>
      <c r="Z81" s="128">
        <f>+Actuals!W163</f>
        <v>0</v>
      </c>
      <c r="AA81" s="129">
        <f>+Actuals!X163</f>
        <v>0</v>
      </c>
      <c r="AB81" s="128">
        <f>+Actuals!Y163</f>
        <v>0</v>
      </c>
      <c r="AC81" s="129">
        <f>+Actuals!Z163</f>
        <v>0</v>
      </c>
      <c r="AD81" s="128">
        <f>+Actuals!AA163</f>
        <v>0</v>
      </c>
      <c r="AE81" s="129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-1009740.9259999916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7">
        <f>SUM(I72:I81)+I16+I24+I29+I36+I43+I45+I47+I49+I51+I56+I61+I66</f>
        <v>1461708.971999981</v>
      </c>
      <c r="J82" s="91">
        <f>J16+J24+J29+J36+J43+J45+J47+J49</f>
        <v>0</v>
      </c>
      <c r="K82" s="157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B1" zoomScale="75" workbookViewId="0">
      <selection activeCell="F19" sqref="F19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193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87</v>
      </c>
      <c r="C10" s="202" t="s">
        <v>192</v>
      </c>
      <c r="D10" s="106" t="s">
        <v>189</v>
      </c>
      <c r="E10" s="106" t="s">
        <v>190</v>
      </c>
      <c r="F10" s="106" t="s">
        <v>191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1">
        <f>'CE-FLSH'!$M$82</f>
        <v>1126549.2424385776</v>
      </c>
      <c r="C11" s="65">
        <f t="shared" ref="C11:C23" si="0">+D11-B11</f>
        <v>450.7575614224188</v>
      </c>
      <c r="D11" s="141">
        <f>+'[2]ST Warroom 99'!$B$12</f>
        <v>1127000</v>
      </c>
      <c r="E11" s="141">
        <f>+F11-D11</f>
        <v>-1104427</v>
      </c>
      <c r="F11" s="141">
        <f>+'[2]ST Warroom 99'!$B$46</f>
        <v>22573</v>
      </c>
      <c r="G11" s="65">
        <f>CE_GL!$E$82</f>
        <v>-1009740.9259999916</v>
      </c>
      <c r="H11" s="107">
        <f t="shared" ref="H11:H24" si="1">G11-F11</f>
        <v>-1032313.9259999916</v>
      </c>
      <c r="I11" s="31"/>
      <c r="J11" s="31"/>
    </row>
    <row r="12" spans="1:10" x14ac:dyDescent="0.2">
      <c r="A12" s="101" t="s">
        <v>14</v>
      </c>
      <c r="B12" s="141">
        <v>0</v>
      </c>
      <c r="C12" s="65">
        <f t="shared" si="0"/>
        <v>0</v>
      </c>
      <c r="D12" s="141">
        <v>0</v>
      </c>
      <c r="E12" s="141">
        <f t="shared" ref="E12:E24" si="2">+F12-D12</f>
        <v>0</v>
      </c>
      <c r="F12" s="141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">
      <c r="A13" s="101" t="s">
        <v>157</v>
      </c>
      <c r="B13" s="140">
        <f>'BGC-EGM-FLSH'!$M$82+'EAST-EGM-FLSH'!M82</f>
        <v>3627450.4838815443</v>
      </c>
      <c r="C13" s="65">
        <f t="shared" si="0"/>
        <v>24549.516118455678</v>
      </c>
      <c r="D13" s="140">
        <f>+'[2]ST Warroom 99'!$C$12</f>
        <v>3652000</v>
      </c>
      <c r="E13" s="141">
        <f t="shared" si="2"/>
        <v>-2981488</v>
      </c>
      <c r="F13" s="140">
        <f>+'[2]ST Warroom 99'!$C$46</f>
        <v>670512</v>
      </c>
      <c r="G13" s="65">
        <f>'BGC-EGM-GL'!$E$82+'EAST-EGM-GL'!E82</f>
        <v>-3801722.0979999918</v>
      </c>
      <c r="H13" s="107">
        <f t="shared" si="1"/>
        <v>-4472234.0979999918</v>
      </c>
      <c r="I13" s="31"/>
      <c r="J13" s="31"/>
    </row>
    <row r="14" spans="1:10" x14ac:dyDescent="0.2">
      <c r="A14" s="101" t="s">
        <v>158</v>
      </c>
      <c r="B14" s="140">
        <f>'EAST-LRC-FLSH'!$M$82</f>
        <v>-4497470.7210303983</v>
      </c>
      <c r="C14" s="65">
        <f t="shared" si="0"/>
        <v>470.72103039827198</v>
      </c>
      <c r="D14" s="140">
        <f>+'[2]ST Warroom 99'!$D$12</f>
        <v>-4497000</v>
      </c>
      <c r="E14" s="141">
        <f t="shared" si="2"/>
        <v>0</v>
      </c>
      <c r="F14" s="140">
        <f>+'[2]ST Warroom 99'!$D$46</f>
        <v>-4497000</v>
      </c>
      <c r="G14" s="65">
        <f>'EAST-LRC-GL'!$E$82</f>
        <v>-52653.111999996414</v>
      </c>
      <c r="H14" s="107">
        <f t="shared" si="1"/>
        <v>4444346.888000004</v>
      </c>
      <c r="I14" s="31"/>
      <c r="J14" s="31"/>
    </row>
    <row r="15" spans="1:10" x14ac:dyDescent="0.2">
      <c r="A15" s="101" t="s">
        <v>166</v>
      </c>
      <c r="B15" s="140">
        <f>+'EAST-EGM-FLSH'!M89</f>
        <v>-361424</v>
      </c>
      <c r="C15" s="65">
        <f t="shared" si="0"/>
        <v>424</v>
      </c>
      <c r="D15" s="140">
        <f>+'[2]ST Warroom 99'!$E$12</f>
        <v>-361000</v>
      </c>
      <c r="E15" s="141">
        <f t="shared" si="2"/>
        <v>0</v>
      </c>
      <c r="F15" s="140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">
      <c r="A16" s="101" t="s">
        <v>16</v>
      </c>
      <c r="B16" s="140">
        <f>'TX-EGM-FLSH'!$M$82</f>
        <v>1024715.9828685522</v>
      </c>
      <c r="C16" s="65">
        <f t="shared" si="0"/>
        <v>-715.98286855220795</v>
      </c>
      <c r="D16" s="140">
        <f>+'[2]ST Warroom 99'!$H$12</f>
        <v>1024000</v>
      </c>
      <c r="E16" s="141">
        <f t="shared" si="2"/>
        <v>47664</v>
      </c>
      <c r="F16" s="140">
        <f>+'[2]ST Warroom 99'!$H$46</f>
        <v>1071664</v>
      </c>
      <c r="G16" s="65">
        <f>'TX-EGM-GL'!$E$91</f>
        <v>-4412783.3709999928</v>
      </c>
      <c r="H16" s="107">
        <f t="shared" si="1"/>
        <v>-5484447.3709999928</v>
      </c>
      <c r="I16" s="31"/>
      <c r="J16" s="31"/>
    </row>
    <row r="17" spans="1:10" x14ac:dyDescent="0.2">
      <c r="A17" s="101" t="s">
        <v>184</v>
      </c>
      <c r="B17" s="140">
        <f>'TX-HPLR-FLSH'!$M$82</f>
        <v>16869.205576670589</v>
      </c>
      <c r="C17" s="65">
        <f t="shared" si="0"/>
        <v>130.79442332941107</v>
      </c>
      <c r="D17" s="140">
        <f>+'[2]ST Warroom 99'!$I$12</f>
        <v>17000</v>
      </c>
      <c r="E17" s="141">
        <f t="shared" si="2"/>
        <v>0</v>
      </c>
      <c r="F17" s="140">
        <f>+'[2]ST Warroom 99'!$I$46</f>
        <v>17000</v>
      </c>
      <c r="G17" s="65">
        <f>'TX-HPLR-GL '!$E$82</f>
        <v>-3349.9753999999757</v>
      </c>
      <c r="H17" s="107">
        <f t="shared" si="1"/>
        <v>-20349.975399999974</v>
      </c>
      <c r="I17" s="31"/>
      <c r="J17" s="31"/>
    </row>
    <row r="18" spans="1:10" x14ac:dyDescent="0.2">
      <c r="A18" s="101" t="s">
        <v>185</v>
      </c>
      <c r="B18" s="140">
        <f>'TX-HPLC-FLSH'!$M$82</f>
        <v>827583.66540688649</v>
      </c>
      <c r="C18" s="65">
        <f t="shared" si="0"/>
        <v>416.3345931135118</v>
      </c>
      <c r="D18" s="140">
        <f>+'[2]ST Warroom 99'!$J$12</f>
        <v>828000</v>
      </c>
      <c r="E18" s="141">
        <f t="shared" si="2"/>
        <v>0</v>
      </c>
      <c r="F18" s="140">
        <f>+'[2]ST Warroom 99'!$J$46</f>
        <v>828000</v>
      </c>
      <c r="G18" s="65">
        <f>'TX-HPLC-GL'!$E$82</f>
        <v>6812021.3599999994</v>
      </c>
      <c r="H18" s="107">
        <f t="shared" si="1"/>
        <v>5984021.3599999994</v>
      </c>
      <c r="I18" s="31"/>
      <c r="J18" s="31"/>
    </row>
    <row r="19" spans="1:10" x14ac:dyDescent="0.2">
      <c r="A19" s="101" t="s">
        <v>178</v>
      </c>
      <c r="B19" s="140">
        <f>'TX-EGM-FLSH'!$M$89</f>
        <v>200557</v>
      </c>
      <c r="C19" s="65">
        <f t="shared" si="0"/>
        <v>443</v>
      </c>
      <c r="D19" s="60">
        <f>+'[2]ST Warroom 99'!$K$12</f>
        <v>201000</v>
      </c>
      <c r="E19" s="141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">
      <c r="A20" s="101" t="s">
        <v>17</v>
      </c>
      <c r="B20" s="140">
        <f>'WE-FLSH'!$M$82</f>
        <v>-846132.38335980382</v>
      </c>
      <c r="C20" s="65">
        <f t="shared" si="0"/>
        <v>132.38335980381817</v>
      </c>
      <c r="D20" s="140">
        <f>+'[2]ST Warroom 99'!$L$12</f>
        <v>-846000</v>
      </c>
      <c r="E20" s="141">
        <f t="shared" si="2"/>
        <v>-383087</v>
      </c>
      <c r="F20" s="140">
        <f>+'[2]ST Warroom 99'!$L$46</f>
        <v>-1229087</v>
      </c>
      <c r="G20" s="65">
        <f>'WE-GL '!$E$82</f>
        <v>-2102408.0090000047</v>
      </c>
      <c r="H20" s="107">
        <f t="shared" si="1"/>
        <v>-873321.00900000473</v>
      </c>
      <c r="I20" s="31"/>
      <c r="J20" s="31"/>
    </row>
    <row r="21" spans="1:10" x14ac:dyDescent="0.2">
      <c r="A21" s="101" t="s">
        <v>18</v>
      </c>
      <c r="B21" s="140">
        <f>STG_FLSH!$M$82</f>
        <v>1921908</v>
      </c>
      <c r="C21" s="65">
        <f t="shared" si="0"/>
        <v>92</v>
      </c>
      <c r="D21" s="140">
        <f>+'[2]ST Warroom 99'!$M$12</f>
        <v>1922000</v>
      </c>
      <c r="E21" s="141">
        <f t="shared" si="2"/>
        <v>-2407380</v>
      </c>
      <c r="F21" s="140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">
      <c r="A22" s="101" t="s">
        <v>160</v>
      </c>
      <c r="B22" s="140">
        <f>ONT_FLSH!$M$82</f>
        <v>449140.83289829048</v>
      </c>
      <c r="C22" s="65">
        <f t="shared" si="0"/>
        <v>82.167101709521376</v>
      </c>
      <c r="D22" s="140">
        <f>+'[2]ST Warroom 99'!$O$12</f>
        <v>449223</v>
      </c>
      <c r="E22" s="141">
        <f t="shared" si="2"/>
        <v>907478</v>
      </c>
      <c r="F22" s="140">
        <f>+'[2]ST Warroom 99'!$O$46</f>
        <v>1356701</v>
      </c>
      <c r="G22" s="65">
        <f>'ONT_GL '!$E$82</f>
        <v>1616524.3</v>
      </c>
      <c r="H22" s="107">
        <f t="shared" si="1"/>
        <v>259823.30000000005</v>
      </c>
      <c r="I22" s="31"/>
      <c r="J22" s="31"/>
    </row>
    <row r="23" spans="1:10" x14ac:dyDescent="0.2">
      <c r="A23" s="101" t="s">
        <v>165</v>
      </c>
      <c r="B23" s="140">
        <f>ONT_FLSH!$M$89</f>
        <v>3777</v>
      </c>
      <c r="C23" s="65">
        <f t="shared" si="0"/>
        <v>0</v>
      </c>
      <c r="D23" s="203">
        <f>+'[2]ST Warroom 99'!$P$12</f>
        <v>3777</v>
      </c>
      <c r="E23" s="141">
        <f t="shared" si="2"/>
        <v>0</v>
      </c>
      <c r="F23" s="203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">
      <c r="A24" s="158" t="s">
        <v>114</v>
      </c>
      <c r="B24" s="140">
        <f>+BUG_FLSH!M82</f>
        <v>1204572.0449007933</v>
      </c>
      <c r="C24" s="65">
        <f>+D24-B24</f>
        <v>-572.04490079334937</v>
      </c>
      <c r="D24" s="140">
        <f>+'[2]ST Warroom 99'!$G$12</f>
        <v>1204000</v>
      </c>
      <c r="E24" s="141">
        <f t="shared" si="2"/>
        <v>134479</v>
      </c>
      <c r="F24" s="140">
        <f>+'[2]ST Warroom 99'!$G$46</f>
        <v>1338479</v>
      </c>
      <c r="G24" s="65">
        <f>+BUG_GL!E82</f>
        <v>2047898.5099999905</v>
      </c>
      <c r="H24" s="107">
        <f t="shared" si="1"/>
        <v>709419.50999999046</v>
      </c>
      <c r="I24" s="31"/>
      <c r="J24" s="31"/>
    </row>
    <row r="25" spans="1:10" ht="21.75" customHeight="1" thickBot="1" x14ac:dyDescent="0.25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-5786761</v>
      </c>
      <c r="F25" s="61">
        <f t="shared" si="3"/>
        <v>-1062761</v>
      </c>
      <c r="G25" s="61">
        <f t="shared" si="3"/>
        <v>-1548793.7113999892</v>
      </c>
      <c r="H25" s="108">
        <f t="shared" si="3"/>
        <v>-486032.71139998711</v>
      </c>
      <c r="I25" s="31"/>
      <c r="J25" s="31"/>
    </row>
    <row r="26" spans="1:10" ht="21" customHeight="1" thickBot="1" x14ac:dyDescent="0.25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-5786761</v>
      </c>
      <c r="F26" s="103">
        <f>+'[2]ST Warroom 99'!$T$46</f>
        <v>-1062761</v>
      </c>
      <c r="G26" s="103">
        <f>TOTAL!$G$91</f>
        <v>-1548793.7114000192</v>
      </c>
      <c r="H26" s="109">
        <f>+[1]OAvsACT!$G$50</f>
        <v>-486021.50999999722</v>
      </c>
      <c r="I26" s="31"/>
      <c r="J26" s="31"/>
    </row>
    <row r="27" spans="1:10" x14ac:dyDescent="0.2">
      <c r="B27" s="45"/>
      <c r="C27" s="45"/>
      <c r="D27" s="45"/>
      <c r="E27" s="45"/>
      <c r="F27" s="45"/>
      <c r="G27" s="45"/>
      <c r="H27" s="45">
        <f>+H26-H25</f>
        <v>11.201399989891797</v>
      </c>
      <c r="I27" s="45"/>
      <c r="J27" s="45"/>
    </row>
    <row r="28" spans="1:10" x14ac:dyDescent="0.2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3.0035153031349182E-8</v>
      </c>
      <c r="H28" s="45">
        <v>0</v>
      </c>
      <c r="I28" s="45"/>
      <c r="J28" s="45"/>
    </row>
    <row r="30" spans="1:10" hidden="1" x14ac:dyDescent="0.2"/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>
      <c r="C57" s="2"/>
      <c r="D57" s="2"/>
      <c r="E57" s="2"/>
      <c r="F57" s="2"/>
      <c r="G57" s="2"/>
    </row>
    <row r="58" spans="3:7" hidden="1" x14ac:dyDescent="0.2"/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O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82755135</v>
      </c>
      <c r="E11" s="38">
        <f>SUM(G11,I11,K11,M11,O11,Q11,S11,U11,W11,Y11,AA11,AC11,AE11)</f>
        <v>220436340.84999999</v>
      </c>
      <c r="F11" s="60">
        <f>'TIE-OUT'!H11+RECLASS!H11</f>
        <v>0</v>
      </c>
      <c r="G11" s="38">
        <f>'TIE-OUT'!I11+RECLASS!I11</f>
        <v>-1991120</v>
      </c>
      <c r="H11" s="128">
        <f>+Actuals!E164</f>
        <v>83020182</v>
      </c>
      <c r="I11" s="129">
        <f>+Actuals!F164</f>
        <v>223312385.78</v>
      </c>
      <c r="J11" s="128">
        <f>+Actuals!G164</f>
        <v>84037</v>
      </c>
      <c r="K11" s="148">
        <f>+Actuals!H164</f>
        <v>136312.28</v>
      </c>
      <c r="L11" s="128">
        <f>+Actuals!I164</f>
        <v>-360087</v>
      </c>
      <c r="M11" s="129">
        <f>+Actuals!J164+1433750</f>
        <v>-2895959.12</v>
      </c>
      <c r="N11" s="128">
        <f>+Actuals!K164</f>
        <v>132484</v>
      </c>
      <c r="O11" s="129">
        <f>+Actuals!L164</f>
        <v>1777696.2</v>
      </c>
      <c r="P11" s="128">
        <f>+Actuals!M164</f>
        <v>23872</v>
      </c>
      <c r="Q11" s="129">
        <f>+Actuals!N164</f>
        <v>500438.24</v>
      </c>
      <c r="R11" s="128">
        <f>+Actuals!O244</f>
        <v>-146018</v>
      </c>
      <c r="S11" s="129">
        <f>+Actuals!P244</f>
        <v>-402207.24</v>
      </c>
      <c r="T11" s="128">
        <f>+Actuals!Q244</f>
        <v>-325</v>
      </c>
      <c r="U11" s="129">
        <f>+Actuals!R244</f>
        <v>-4227.16</v>
      </c>
      <c r="V11" s="128">
        <f>+Actuals!S244</f>
        <v>0</v>
      </c>
      <c r="W11" s="129">
        <f>+Actuals!T244</f>
        <v>0</v>
      </c>
      <c r="X11" s="128">
        <f>+Actuals!U244</f>
        <v>990</v>
      </c>
      <c r="Y11" s="129">
        <f>+Actuals!V244</f>
        <v>3021.87</v>
      </c>
      <c r="Z11" s="128">
        <f>+Actuals!W164</f>
        <v>0</v>
      </c>
      <c r="AA11" s="129">
        <f>+Actuals!X164</f>
        <v>0</v>
      </c>
      <c r="AB11" s="128">
        <f>+Actuals!Y164</f>
        <v>0</v>
      </c>
      <c r="AC11" s="129">
        <f>+Actuals!Z164</f>
        <v>0</v>
      </c>
      <c r="AD11" s="128">
        <f>+Actuals!AA164</f>
        <v>0</v>
      </c>
      <c r="AE11" s="129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8">
        <f>+Actuals!E165</f>
        <v>0</v>
      </c>
      <c r="I12" s="129">
        <f>+Actuals!F165</f>
        <v>0</v>
      </c>
      <c r="J12" s="128">
        <f>+Actuals!G165</f>
        <v>0</v>
      </c>
      <c r="K12" s="159">
        <f>+Actuals!H165</f>
        <v>0</v>
      </c>
      <c r="L12" s="128">
        <f>+Actuals!I165</f>
        <v>0</v>
      </c>
      <c r="M12" s="129">
        <f>+Actuals!J165</f>
        <v>0</v>
      </c>
      <c r="N12" s="128">
        <f>+Actuals!K165</f>
        <v>0</v>
      </c>
      <c r="O12" s="129">
        <f>+Actuals!L165</f>
        <v>0</v>
      </c>
      <c r="P12" s="128">
        <f>+Actuals!M165</f>
        <v>0</v>
      </c>
      <c r="Q12" s="129">
        <f>+Actuals!N165</f>
        <v>0</v>
      </c>
      <c r="R12" s="128">
        <f>+Actuals!O245</f>
        <v>0</v>
      </c>
      <c r="S12" s="129">
        <f>+Actuals!P245</f>
        <v>0</v>
      </c>
      <c r="T12" s="128">
        <f>+Actuals!Q245</f>
        <v>0</v>
      </c>
      <c r="U12" s="129">
        <f>+Actuals!R245</f>
        <v>0</v>
      </c>
      <c r="V12" s="128">
        <f>+Actuals!S245</f>
        <v>0</v>
      </c>
      <c r="W12" s="129">
        <f>+Actuals!T245</f>
        <v>0</v>
      </c>
      <c r="X12" s="128">
        <f>+Actuals!U245</f>
        <v>0</v>
      </c>
      <c r="Y12" s="129">
        <f>+Actuals!V245</f>
        <v>0</v>
      </c>
      <c r="Z12" s="128">
        <f>+Actuals!W165</f>
        <v>0</v>
      </c>
      <c r="AA12" s="129">
        <f>+Actuals!X165</f>
        <v>0</v>
      </c>
      <c r="AB12" s="128">
        <f>+Actuals!Y165</f>
        <v>0</v>
      </c>
      <c r="AC12" s="129">
        <f>+Actuals!Z165</f>
        <v>0</v>
      </c>
      <c r="AD12" s="128">
        <f>+Actuals!AA165</f>
        <v>0</v>
      </c>
      <c r="AE12" s="129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8">
        <f>+Actuals!E166</f>
        <v>33382778</v>
      </c>
      <c r="I13" s="129">
        <f>+Actuals!F166</f>
        <v>93852940</v>
      </c>
      <c r="J13" s="128">
        <f>+Actuals!G166</f>
        <v>0</v>
      </c>
      <c r="K13" s="148">
        <f>+Actuals!H166</f>
        <v>0</v>
      </c>
      <c r="L13" s="128">
        <f>+Actuals!I166</f>
        <v>5618547</v>
      </c>
      <c r="M13" s="129">
        <f>+Actuals!J166</f>
        <v>15336968</v>
      </c>
      <c r="N13" s="128">
        <f>+Actuals!K166</f>
        <v>5618547</v>
      </c>
      <c r="O13" s="129">
        <f>+Actuals!L166</f>
        <v>15336968</v>
      </c>
      <c r="P13" s="128">
        <f>+Actuals!M166</f>
        <v>-11237094</v>
      </c>
      <c r="Q13" s="129">
        <f>+Actuals!N166</f>
        <v>-30673936</v>
      </c>
      <c r="R13" s="128">
        <f>+Actuals!O246</f>
        <v>11237094</v>
      </c>
      <c r="S13" s="129">
        <f>+Actuals!P246</f>
        <v>30673936</v>
      </c>
      <c r="T13" s="128">
        <f>+Actuals!Q246</f>
        <v>0</v>
      </c>
      <c r="U13" s="129">
        <f>+Actuals!R246</f>
        <v>0</v>
      </c>
      <c r="V13" s="128">
        <f>+Actuals!S246</f>
        <v>-11237094</v>
      </c>
      <c r="W13" s="129">
        <f>+Actuals!T246</f>
        <v>-30673936</v>
      </c>
      <c r="X13" s="128">
        <f>+Actuals!U246</f>
        <v>0</v>
      </c>
      <c r="Y13" s="129">
        <f>+Actuals!V246</f>
        <v>0</v>
      </c>
      <c r="Z13" s="128">
        <f>+Actuals!W166</f>
        <v>0</v>
      </c>
      <c r="AA13" s="129">
        <f>+Actuals!X166</f>
        <v>0</v>
      </c>
      <c r="AB13" s="128">
        <f>+Actuals!Y166</f>
        <v>0</v>
      </c>
      <c r="AC13" s="129">
        <f>+Actuals!Z166</f>
        <v>0</v>
      </c>
      <c r="AD13" s="128">
        <f>+Actuals!AA166</f>
        <v>0</v>
      </c>
      <c r="AE13" s="129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8">
        <f>+Actuals!E167</f>
        <v>0</v>
      </c>
      <c r="I14" s="129">
        <f>+Actuals!F167</f>
        <v>0</v>
      </c>
      <c r="J14" s="128">
        <f>+Actuals!G167</f>
        <v>0</v>
      </c>
      <c r="K14" s="148">
        <f>+Actuals!H167</f>
        <v>0</v>
      </c>
      <c r="L14" s="128">
        <f>+Actuals!I167</f>
        <v>0</v>
      </c>
      <c r="M14" s="129">
        <f>+Actuals!J167</f>
        <v>0</v>
      </c>
      <c r="N14" s="128">
        <f>+Actuals!K167</f>
        <v>0</v>
      </c>
      <c r="O14" s="129">
        <f>+Actuals!L167</f>
        <v>0</v>
      </c>
      <c r="P14" s="128">
        <f>+Actuals!M167</f>
        <v>0</v>
      </c>
      <c r="Q14" s="129">
        <f>+Actuals!N167</f>
        <v>0</v>
      </c>
      <c r="R14" s="128">
        <f>+Actuals!O247</f>
        <v>0</v>
      </c>
      <c r="S14" s="129">
        <f>+Actuals!P247</f>
        <v>0</v>
      </c>
      <c r="T14" s="128">
        <f>+Actuals!Q247</f>
        <v>0</v>
      </c>
      <c r="U14" s="129">
        <f>+Actuals!R247</f>
        <v>0</v>
      </c>
      <c r="V14" s="128">
        <f>+Actuals!S247</f>
        <v>0</v>
      </c>
      <c r="W14" s="129">
        <f>+Actuals!T247</f>
        <v>0</v>
      </c>
      <c r="X14" s="128">
        <f>+Actuals!U247</f>
        <v>0</v>
      </c>
      <c r="Y14" s="129">
        <f>+Actuals!V247</f>
        <v>0</v>
      </c>
      <c r="Z14" s="128">
        <f>+Actuals!W167</f>
        <v>0</v>
      </c>
      <c r="AA14" s="129">
        <f>+Actuals!X167</f>
        <v>0</v>
      </c>
      <c r="AB14" s="128">
        <f>+Actuals!Y167</f>
        <v>0</v>
      </c>
      <c r="AC14" s="129">
        <f>+Actuals!Z167</f>
        <v>0</v>
      </c>
      <c r="AD14" s="128">
        <f>+Actuals!AA167</f>
        <v>0</v>
      </c>
      <c r="AE14" s="129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'TIE-OUT'!H15+RECLASS!H15</f>
        <v>0</v>
      </c>
      <c r="G15" s="82">
        <f>'TIE-OUT'!I15+RECLASS!I15</f>
        <v>108939</v>
      </c>
      <c r="H15" s="128">
        <f>+Actuals!E168</f>
        <v>0</v>
      </c>
      <c r="I15" s="129">
        <f>+Actuals!F168</f>
        <v>0</v>
      </c>
      <c r="J15" s="128">
        <f>+Actuals!G168</f>
        <v>0</v>
      </c>
      <c r="K15" s="148">
        <f>+Actuals!H168</f>
        <v>687991.2</v>
      </c>
      <c r="L15" s="128">
        <f>+Actuals!I168</f>
        <v>0</v>
      </c>
      <c r="M15" s="129">
        <f>+Actuals!J168</f>
        <v>0</v>
      </c>
      <c r="N15" s="128">
        <f>+Actuals!K168</f>
        <v>0</v>
      </c>
      <c r="O15" s="129">
        <f>+Actuals!L168</f>
        <v>6200</v>
      </c>
      <c r="P15" s="128">
        <f>+Actuals!M168</f>
        <v>0</v>
      </c>
      <c r="Q15" s="129">
        <f>+Actuals!N168</f>
        <v>0</v>
      </c>
      <c r="R15" s="128">
        <f>+Actuals!O248</f>
        <v>0</v>
      </c>
      <c r="S15" s="129">
        <f>+Actuals!P248</f>
        <v>79</v>
      </c>
      <c r="T15" s="128">
        <f>+Actuals!Q248</f>
        <v>0</v>
      </c>
      <c r="U15" s="129">
        <f>+Actuals!R248</f>
        <v>-16.850000000000001</v>
      </c>
      <c r="V15" s="128">
        <f>+Actuals!S248</f>
        <v>0</v>
      </c>
      <c r="W15" s="129">
        <f>+Actuals!T248</f>
        <v>1875.46</v>
      </c>
      <c r="X15" s="128">
        <f>+Actuals!U248</f>
        <v>0</v>
      </c>
      <c r="Y15" s="129">
        <f>+Actuals!V248</f>
        <v>-1063.78</v>
      </c>
      <c r="Z15" s="128">
        <f>+Actuals!W168</f>
        <v>0</v>
      </c>
      <c r="AA15" s="129">
        <f>+Actuals!X168</f>
        <v>0</v>
      </c>
      <c r="AB15" s="128">
        <f>+Actuals!Y168</f>
        <v>0</v>
      </c>
      <c r="AC15" s="129">
        <f>+Actuals!Z168</f>
        <v>0</v>
      </c>
      <c r="AD15" s="128">
        <f>+Actuals!AA168</f>
        <v>0</v>
      </c>
      <c r="AE15" s="129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116137913</v>
      </c>
      <c r="E16" s="39">
        <f t="shared" si="1"/>
        <v>315789836.13999999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9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-91720323</v>
      </c>
      <c r="E19" s="38">
        <f t="shared" si="3"/>
        <v>-236211245.65000001</v>
      </c>
      <c r="F19" s="64">
        <f>'TIE-OUT'!H19+RECLASS!H19</f>
        <v>0</v>
      </c>
      <c r="G19" s="68">
        <f>'TIE-OUT'!I19+RECLASS!I19</f>
        <v>424013</v>
      </c>
      <c r="H19" s="128">
        <f>+Actuals!E169</f>
        <v>-91569465</v>
      </c>
      <c r="I19" s="129">
        <f>+Actuals!F169</f>
        <v>-235854667.34</v>
      </c>
      <c r="J19" s="128">
        <f>+Actuals!G169</f>
        <v>179534</v>
      </c>
      <c r="K19" s="148">
        <f>+Actuals!H169</f>
        <v>143945.89000000001</v>
      </c>
      <c r="L19" s="128">
        <f>+Actuals!I169</f>
        <v>475783</v>
      </c>
      <c r="M19" s="129">
        <f>+Actuals!J169</f>
        <v>1258634.6200000001</v>
      </c>
      <c r="N19" s="128">
        <f>+Actuals!K169</f>
        <v>-825612</v>
      </c>
      <c r="O19" s="129">
        <f>+Actuals!L169</f>
        <v>-2214479.0699999998</v>
      </c>
      <c r="P19" s="128">
        <f>+Actuals!M169</f>
        <v>100658</v>
      </c>
      <c r="Q19" s="129">
        <f>+Actuals!N169</f>
        <v>251132.98</v>
      </c>
      <c r="R19" s="128">
        <f>+Actuals!O249</f>
        <v>-66727</v>
      </c>
      <c r="S19" s="129">
        <f>+Actuals!P249</f>
        <v>-180819.23</v>
      </c>
      <c r="T19" s="128">
        <f>+Actuals!Q249</f>
        <v>-12714</v>
      </c>
      <c r="U19" s="129">
        <f>+Actuals!R249</f>
        <v>-34720.699999999997</v>
      </c>
      <c r="V19" s="128">
        <f>+Actuals!S249</f>
        <v>-312</v>
      </c>
      <c r="W19" s="129">
        <f>+Actuals!T249</f>
        <v>-1507.78</v>
      </c>
      <c r="X19" s="128">
        <f>+Actuals!U249</f>
        <v>-1468</v>
      </c>
      <c r="Y19" s="129">
        <f>+Actuals!V249</f>
        <v>-2778.02</v>
      </c>
      <c r="Z19" s="128">
        <f>+Actuals!W169</f>
        <v>0</v>
      </c>
      <c r="AA19" s="129">
        <f>+Actuals!X169</f>
        <v>0</v>
      </c>
      <c r="AB19" s="128">
        <f>+Actuals!Y169</f>
        <v>0</v>
      </c>
      <c r="AC19" s="129">
        <f>+Actuals!Z169</f>
        <v>0</v>
      </c>
      <c r="AD19" s="128">
        <f>+Actuals!AA169</f>
        <v>0</v>
      </c>
      <c r="AE19" s="129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8">
        <f>+Actuals!E170</f>
        <v>0</v>
      </c>
      <c r="I20" s="129">
        <f>+Actuals!F170</f>
        <v>0</v>
      </c>
      <c r="J20" s="128">
        <f>+Actuals!G170</f>
        <v>0</v>
      </c>
      <c r="K20" s="148">
        <f>+Actuals!H170</f>
        <v>0</v>
      </c>
      <c r="L20" s="128">
        <f>+Actuals!I170</f>
        <v>0</v>
      </c>
      <c r="M20" s="129">
        <f>+Actuals!J170</f>
        <v>0</v>
      </c>
      <c r="N20" s="128">
        <f>+Actuals!K170</f>
        <v>0</v>
      </c>
      <c r="O20" s="129">
        <f>+Actuals!L170</f>
        <v>0</v>
      </c>
      <c r="P20" s="128">
        <f>+Actuals!M170</f>
        <v>0</v>
      </c>
      <c r="Q20" s="129">
        <f>+Actuals!N170</f>
        <v>0</v>
      </c>
      <c r="R20" s="128">
        <f>+Actuals!O250</f>
        <v>0</v>
      </c>
      <c r="S20" s="156">
        <f>-249931.3-28500-42000</f>
        <v>-320431.3</v>
      </c>
      <c r="T20" s="128">
        <f>+Actuals!Q250</f>
        <v>0</v>
      </c>
      <c r="U20" s="129"/>
      <c r="V20" s="128">
        <f>+Actuals!S250</f>
        <v>0</v>
      </c>
      <c r="W20" s="129"/>
      <c r="X20" s="128">
        <f>+Actuals!U250</f>
        <v>0</v>
      </c>
      <c r="Y20" s="129"/>
      <c r="Z20" s="128">
        <f>+Actuals!W170</f>
        <v>0</v>
      </c>
      <c r="AA20" s="129">
        <f>+Actuals!X170</f>
        <v>0</v>
      </c>
      <c r="AB20" s="128">
        <f>+Actuals!Y170</f>
        <v>0</v>
      </c>
      <c r="AC20" s="129">
        <f>+Actuals!Z170</f>
        <v>0</v>
      </c>
      <c r="AD20" s="128">
        <f>+Actuals!AA170</f>
        <v>0</v>
      </c>
      <c r="AE20" s="129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8">
        <f>+Actuals!E171</f>
        <v>-32689899</v>
      </c>
      <c r="I21" s="129">
        <f>+Actuals!F171</f>
        <v>-92252709</v>
      </c>
      <c r="J21" s="128">
        <f>+Actuals!G171</f>
        <v>0</v>
      </c>
      <c r="K21" s="148">
        <f>+Actuals!H171</f>
        <v>0</v>
      </c>
      <c r="L21" s="128">
        <f>+Actuals!I171</f>
        <v>-5618547</v>
      </c>
      <c r="M21" s="129">
        <f>+Actuals!J171</f>
        <v>-15336968</v>
      </c>
      <c r="N21" s="128">
        <f>+Actuals!K171</f>
        <v>-5618547</v>
      </c>
      <c r="O21" s="129">
        <f>+Actuals!L171</f>
        <v>-15336968</v>
      </c>
      <c r="P21" s="128">
        <f>+Actuals!M171</f>
        <v>11237094</v>
      </c>
      <c r="Q21" s="129">
        <f>+Actuals!N171</f>
        <v>30673936</v>
      </c>
      <c r="R21" s="128">
        <f>+Actuals!O251</f>
        <v>-11237094</v>
      </c>
      <c r="S21" s="129">
        <f>+Actuals!P251</f>
        <v>-30673936</v>
      </c>
      <c r="T21" s="128">
        <f>+Actuals!Q251</f>
        <v>0</v>
      </c>
      <c r="U21" s="129">
        <f>+Actuals!R251</f>
        <v>0</v>
      </c>
      <c r="V21" s="128">
        <f>+Actuals!S251</f>
        <v>11237094</v>
      </c>
      <c r="W21" s="129">
        <f>+Actuals!T251</f>
        <v>30673936</v>
      </c>
      <c r="X21" s="128">
        <f>+Actuals!U251</f>
        <v>0</v>
      </c>
      <c r="Y21" s="129">
        <f>+Actuals!V251</f>
        <v>0</v>
      </c>
      <c r="Z21" s="128">
        <f>+Actuals!W171</f>
        <v>0</v>
      </c>
      <c r="AA21" s="129">
        <f>+Actuals!X171</f>
        <v>0</v>
      </c>
      <c r="AB21" s="128">
        <f>+Actuals!Y171</f>
        <v>0</v>
      </c>
      <c r="AC21" s="129">
        <f>+Actuals!Z171</f>
        <v>0</v>
      </c>
      <c r="AD21" s="128">
        <f>+Actuals!AA171</f>
        <v>0</v>
      </c>
      <c r="AE21" s="129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8">
        <f>+Actuals!E172</f>
        <v>0</v>
      </c>
      <c r="I22" s="129">
        <f>+Actuals!F172</f>
        <v>0</v>
      </c>
      <c r="J22" s="128">
        <f>+Actuals!G172</f>
        <v>0</v>
      </c>
      <c r="K22" s="148">
        <f>+Actuals!H172</f>
        <v>0</v>
      </c>
      <c r="L22" s="128">
        <f>+Actuals!I172</f>
        <v>0</v>
      </c>
      <c r="M22" s="129">
        <f>+Actuals!J172</f>
        <v>0</v>
      </c>
      <c r="N22" s="128">
        <f>+Actuals!K172</f>
        <v>0</v>
      </c>
      <c r="O22" s="129">
        <f>+Actuals!L172</f>
        <v>0</v>
      </c>
      <c r="P22" s="128">
        <f>+Actuals!M172</f>
        <v>0</v>
      </c>
      <c r="Q22" s="129">
        <f>+Actuals!N172</f>
        <v>0</v>
      </c>
      <c r="R22" s="128">
        <f>+Actuals!O252</f>
        <v>0</v>
      </c>
      <c r="S22" s="129">
        <f>+Actuals!P252</f>
        <v>0</v>
      </c>
      <c r="T22" s="128">
        <f>+Actuals!Q252</f>
        <v>0</v>
      </c>
      <c r="U22" s="129">
        <f>+Actuals!R252</f>
        <v>0</v>
      </c>
      <c r="V22" s="128">
        <f>+Actuals!S252</f>
        <v>0</v>
      </c>
      <c r="W22" s="129">
        <f>+Actuals!T252</f>
        <v>0</v>
      </c>
      <c r="X22" s="128">
        <f>+Actuals!U252</f>
        <v>0</v>
      </c>
      <c r="Y22" s="129">
        <f>+Actuals!V252</f>
        <v>0</v>
      </c>
      <c r="Z22" s="128">
        <f>+Actuals!W172</f>
        <v>0</v>
      </c>
      <c r="AA22" s="129">
        <f>+Actuals!X172</f>
        <v>0</v>
      </c>
      <c r="AB22" s="128">
        <f>+Actuals!Y172</f>
        <v>0</v>
      </c>
      <c r="AC22" s="129">
        <f>+Actuals!Z172</f>
        <v>0</v>
      </c>
      <c r="AD22" s="128">
        <f>+Actuals!AA172</f>
        <v>0</v>
      </c>
      <c r="AE22" s="129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509497</v>
      </c>
      <c r="E23" s="38">
        <f t="shared" si="3"/>
        <v>1331825.1580000003</v>
      </c>
      <c r="F23" s="81">
        <f>'TIE-OUT'!H23+RECLASS!H23</f>
        <v>0</v>
      </c>
      <c r="G23" s="82">
        <f>'TIE-OUT'!I23+RECLASS!I23</f>
        <v>0</v>
      </c>
      <c r="H23" s="128">
        <f>+Actuals!E173</f>
        <v>429995</v>
      </c>
      <c r="I23" s="129">
        <f>+Actuals!F173</f>
        <v>1124006.93</v>
      </c>
      <c r="J23" s="128">
        <f>+Actuals!G173</f>
        <v>37964</v>
      </c>
      <c r="K23" s="148">
        <f>+Actuals!H173</f>
        <v>99237.895999999993</v>
      </c>
      <c r="L23" s="128">
        <f>+Actuals!I173</f>
        <v>40076</v>
      </c>
      <c r="M23" s="129">
        <f>+Actuals!J173</f>
        <v>104758.664</v>
      </c>
      <c r="N23" s="128">
        <f>+Actuals!K173</f>
        <v>3287</v>
      </c>
      <c r="O23" s="129">
        <f>+Actuals!L173</f>
        <v>8592.2180000000008</v>
      </c>
      <c r="P23" s="128">
        <f>+Actuals!M173</f>
        <v>-2269</v>
      </c>
      <c r="Q23" s="129">
        <f>+Actuals!N173</f>
        <v>-5931.1660000000002</v>
      </c>
      <c r="R23" s="128">
        <f>+Actuals!O253</f>
        <v>-1717</v>
      </c>
      <c r="S23" s="129">
        <f>+Actuals!P253</f>
        <v>-4488.2380000000003</v>
      </c>
      <c r="T23" s="128">
        <f>+Actuals!Q253</f>
        <v>-574</v>
      </c>
      <c r="U23" s="129">
        <f>+Actuals!R253</f>
        <v>-1500.4359999999999</v>
      </c>
      <c r="V23" s="128">
        <f>+Actuals!S253</f>
        <v>2737</v>
      </c>
      <c r="W23" s="129">
        <f>+Actuals!T253</f>
        <v>7154.518</v>
      </c>
      <c r="X23" s="128">
        <f>+Actuals!U253</f>
        <v>-2</v>
      </c>
      <c r="Y23" s="129">
        <f>+Actuals!V253</f>
        <v>-5.2279999999999998</v>
      </c>
      <c r="Z23" s="128">
        <f>+Actuals!W173</f>
        <v>0</v>
      </c>
      <c r="AA23" s="129">
        <f>+Actuals!X173</f>
        <v>0</v>
      </c>
      <c r="AB23" s="128">
        <f>+Actuals!Y173</f>
        <v>0</v>
      </c>
      <c r="AC23" s="129">
        <f>+Actuals!Z173</f>
        <v>0</v>
      </c>
      <c r="AD23" s="128">
        <f>+Actuals!AA173</f>
        <v>0</v>
      </c>
      <c r="AE23" s="129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-123900725</v>
      </c>
      <c r="E24" s="39">
        <f t="shared" si="4"/>
        <v>-333556474.75199997</v>
      </c>
      <c r="F24" s="61">
        <f t="shared" si="4"/>
        <v>0</v>
      </c>
      <c r="G24" s="39">
        <f t="shared" si="4"/>
        <v>-5679900.96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9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9158516</v>
      </c>
      <c r="E27" s="38">
        <f>SUM(G27,I27,K27,M27,O27,Q27,S27,U27,W27,Y27,AA27,AC27,AE27)</f>
        <v>25415095.360000003</v>
      </c>
      <c r="F27" s="64">
        <f>'TIE-OUT'!H27+RECLASS!H27</f>
        <v>0</v>
      </c>
      <c r="G27" s="68">
        <f>'TIE-OUT'!I27+RECLASS!I27</f>
        <v>0</v>
      </c>
      <c r="H27" s="128">
        <f>+Actuals!E174</f>
        <v>9157235</v>
      </c>
      <c r="I27" s="129">
        <f>+Actuals!F174</f>
        <v>25409935</v>
      </c>
      <c r="J27" s="128">
        <f>+Actuals!G174</f>
        <v>67501</v>
      </c>
      <c r="K27" s="148">
        <f>+Actuals!H174</f>
        <v>172221.44</v>
      </c>
      <c r="L27" s="128">
        <f>+Actuals!I174</f>
        <v>10065</v>
      </c>
      <c r="M27" s="129">
        <f>+Actuals!J174</f>
        <v>40914.76</v>
      </c>
      <c r="N27" s="128">
        <f>+Actuals!K174</f>
        <v>-76285</v>
      </c>
      <c r="O27" s="129">
        <f>+Actuals!L174</f>
        <v>-207975.84</v>
      </c>
      <c r="P27" s="128">
        <f>+Actuals!M174</f>
        <v>0</v>
      </c>
      <c r="Q27" s="129">
        <f>+Actuals!N174</f>
        <v>0</v>
      </c>
      <c r="R27" s="128">
        <f>+Actuals!O254</f>
        <v>0</v>
      </c>
      <c r="S27" s="129">
        <f>+Actuals!P254</f>
        <v>0</v>
      </c>
      <c r="T27" s="128">
        <f>+Actuals!Q254</f>
        <v>0</v>
      </c>
      <c r="U27" s="129">
        <f>+Actuals!R254</f>
        <v>0</v>
      </c>
      <c r="V27" s="128">
        <f>+Actuals!S254</f>
        <v>0</v>
      </c>
      <c r="W27" s="129">
        <f>+Actuals!T254</f>
        <v>0</v>
      </c>
      <c r="X27" s="128">
        <f>+Actuals!U254</f>
        <v>0</v>
      </c>
      <c r="Y27" s="129">
        <f>+Actuals!V254</f>
        <v>0</v>
      </c>
      <c r="Z27" s="128">
        <f>+Actuals!W174</f>
        <v>0</v>
      </c>
      <c r="AA27" s="129">
        <f>+Actuals!X174</f>
        <v>0</v>
      </c>
      <c r="AB27" s="128">
        <f>+Actuals!Y174</f>
        <v>0</v>
      </c>
      <c r="AC27" s="129">
        <f>+Actuals!Z174</f>
        <v>0</v>
      </c>
      <c r="AD27" s="128">
        <f>+Actuals!AA174</f>
        <v>0</v>
      </c>
      <c r="AE27" s="129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-1920812</v>
      </c>
      <c r="E28" s="38">
        <f>SUM(G28,I28,K28,M28,O28,Q28,S28,U28,W28,Y28,AA28,AC28,AE28)</f>
        <v>-5339866.21</v>
      </c>
      <c r="F28" s="81">
        <f>'TIE-OUT'!H28+RECLASS!H28</f>
        <v>0</v>
      </c>
      <c r="G28" s="82">
        <f>'TIE-OUT'!I28+RECLASS!I28</f>
        <v>0</v>
      </c>
      <c r="H28" s="128">
        <f>+Actuals!E175</f>
        <v>-1912680</v>
      </c>
      <c r="I28" s="129">
        <f>+Actuals!F175</f>
        <v>-5316501</v>
      </c>
      <c r="J28" s="128">
        <f>+Actuals!G175</f>
        <v>-543</v>
      </c>
      <c r="K28" s="148">
        <f>+Actuals!H175</f>
        <v>-3662.07</v>
      </c>
      <c r="L28" s="128">
        <f>+Actuals!I175</f>
        <v>-7589</v>
      </c>
      <c r="M28" s="129">
        <f>+Actuals!J175</f>
        <v>-19703.14</v>
      </c>
      <c r="N28" s="128">
        <f>+Actuals!K175</f>
        <v>0</v>
      </c>
      <c r="O28" s="129">
        <f>+Actuals!L175</f>
        <v>0</v>
      </c>
      <c r="P28" s="128">
        <f>+Actuals!M175</f>
        <v>0</v>
      </c>
      <c r="Q28" s="129">
        <f>+Actuals!N175</f>
        <v>0</v>
      </c>
      <c r="R28" s="128">
        <f>+Actuals!O255</f>
        <v>0</v>
      </c>
      <c r="S28" s="129">
        <f>+Actuals!P255</f>
        <v>0</v>
      </c>
      <c r="T28" s="128">
        <f>+Actuals!Q255</f>
        <v>0</v>
      </c>
      <c r="U28" s="129">
        <f>+Actuals!R255</f>
        <v>0</v>
      </c>
      <c r="V28" s="128">
        <f>+Actuals!S255</f>
        <v>0</v>
      </c>
      <c r="W28" s="129">
        <f>+Actuals!T255</f>
        <v>0</v>
      </c>
      <c r="X28" s="128">
        <f>+Actuals!U255</f>
        <v>0</v>
      </c>
      <c r="Y28" s="129">
        <f>+Actuals!V255</f>
        <v>0</v>
      </c>
      <c r="Z28" s="128">
        <f>+Actuals!W175</f>
        <v>0</v>
      </c>
      <c r="AA28" s="129">
        <f>+Actuals!X175</f>
        <v>0</v>
      </c>
      <c r="AB28" s="128">
        <f>+Actuals!Y175</f>
        <v>0</v>
      </c>
      <c r="AC28" s="129">
        <f>+Actuals!Z175</f>
        <v>0</v>
      </c>
      <c r="AD28" s="128">
        <f>+Actuals!AA175</f>
        <v>0</v>
      </c>
      <c r="AE28" s="129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7237704</v>
      </c>
      <c r="E29" s="39">
        <f t="shared" si="6"/>
        <v>20075229.150000002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9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128955</v>
      </c>
      <c r="E32" s="38">
        <f t="shared" si="8"/>
        <v>596454.73599999957</v>
      </c>
      <c r="F32" s="64">
        <f>'TIE-OUT'!H32+RECLASS!H32</f>
        <v>0</v>
      </c>
      <c r="G32" s="68">
        <f>'TIE-OUT'!I32+RECLASS!I32</f>
        <v>-706500</v>
      </c>
      <c r="H32" s="128">
        <f>+Actuals!E176</f>
        <v>-2196811</v>
      </c>
      <c r="I32" s="129">
        <f>+Actuals!F176</f>
        <v>-5515682.1500000004</v>
      </c>
      <c r="J32" s="128">
        <f>+Actuals!G176</f>
        <v>2131871</v>
      </c>
      <c r="K32" s="148">
        <f>+Actuals!H176</f>
        <v>6321531.3859999999</v>
      </c>
      <c r="L32" s="128">
        <f>+Actuals!I176</f>
        <v>-116228</v>
      </c>
      <c r="M32" s="129">
        <f>+Actuals!J176</f>
        <v>-313556.02399999998</v>
      </c>
      <c r="N32" s="128">
        <f>+Actuals!K176</f>
        <v>-167394</v>
      </c>
      <c r="O32" s="129">
        <f>+Actuals!L176</f>
        <v>-437567.91399999999</v>
      </c>
      <c r="P32" s="128">
        <f>+Actuals!M176</f>
        <v>64449</v>
      </c>
      <c r="Q32" s="129">
        <f>+Actuals!N176</f>
        <v>168469.68599999999</v>
      </c>
      <c r="R32" s="128">
        <f>+Actuals!O256</f>
        <v>469833</v>
      </c>
      <c r="S32" s="129">
        <f>+Actuals!P256</f>
        <v>1228143.4620000001</v>
      </c>
      <c r="T32" s="128">
        <f>+Actuals!Q256</f>
        <v>-58827</v>
      </c>
      <c r="U32" s="129">
        <f>+Actuals!R256</f>
        <v>-153773.77799999999</v>
      </c>
      <c r="V32" s="128">
        <f>+Actuals!S256</f>
        <v>1058</v>
      </c>
      <c r="W32" s="129">
        <f>+Actuals!T256</f>
        <v>2765.6120000000001</v>
      </c>
      <c r="X32" s="128">
        <f>+Actuals!U256</f>
        <v>1004</v>
      </c>
      <c r="Y32" s="129">
        <f>+Actuals!V256</f>
        <v>2624.4560000000001</v>
      </c>
      <c r="Z32" s="128">
        <f>+Actuals!W176</f>
        <v>0</v>
      </c>
      <c r="AA32" s="129">
        <f>+Actuals!X176</f>
        <v>0</v>
      </c>
      <c r="AB32" s="128">
        <f>+Actuals!Y176</f>
        <v>0</v>
      </c>
      <c r="AC32" s="129">
        <f>+Actuals!Z176</f>
        <v>0</v>
      </c>
      <c r="AD32" s="128">
        <f>+Actuals!AA176</f>
        <v>0</v>
      </c>
      <c r="AE32" s="129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'TIE-OUT'!H33+RECLASS!H33</f>
        <v>0</v>
      </c>
      <c r="G33" s="38">
        <f>'TIE-OUT'!I33+RECLASS!I33</f>
        <v>0</v>
      </c>
      <c r="H33" s="128">
        <f>+Actuals!E177</f>
        <v>0</v>
      </c>
      <c r="I33" s="129">
        <f>+Actuals!F177</f>
        <v>0</v>
      </c>
      <c r="J33" s="128">
        <f>+Actuals!G177</f>
        <v>0</v>
      </c>
      <c r="K33" s="148">
        <f>+Actuals!H177</f>
        <v>0</v>
      </c>
      <c r="L33" s="128">
        <f>+Actuals!I177</f>
        <v>-37583</v>
      </c>
      <c r="M33" s="129">
        <f>+Actuals!J177</f>
        <v>-105780.61</v>
      </c>
      <c r="N33" s="128">
        <f>+Actuals!K177</f>
        <v>-4509</v>
      </c>
      <c r="O33" s="129">
        <f>+Actuals!L177</f>
        <v>-10260.620000000001</v>
      </c>
      <c r="P33" s="128">
        <f>+Actuals!M177</f>
        <v>-10621</v>
      </c>
      <c r="Q33" s="129">
        <f>+Actuals!N177</f>
        <v>-40409.379999999997</v>
      </c>
      <c r="R33" s="128">
        <f>+Actuals!O257</f>
        <v>0</v>
      </c>
      <c r="S33" s="129">
        <f>+Actuals!P257</f>
        <v>0</v>
      </c>
      <c r="T33" s="128">
        <f>+Actuals!Q257</f>
        <v>-56</v>
      </c>
      <c r="U33" s="129">
        <f>+Actuals!R257</f>
        <v>-159.1</v>
      </c>
      <c r="V33" s="128">
        <f>+Actuals!S257</f>
        <v>-1258</v>
      </c>
      <c r="W33" s="129">
        <f>+Actuals!T257</f>
        <v>-3625.68</v>
      </c>
      <c r="X33" s="128">
        <f>+Actuals!U257</f>
        <v>-1041</v>
      </c>
      <c r="Y33" s="129">
        <f>+Actuals!V257</f>
        <v>-4233.97</v>
      </c>
      <c r="Z33" s="128">
        <f>+Actuals!W177</f>
        <v>0</v>
      </c>
      <c r="AA33" s="129">
        <f>+Actuals!X177</f>
        <v>0</v>
      </c>
      <c r="AB33" s="128">
        <f>+Actuals!Y177</f>
        <v>0</v>
      </c>
      <c r="AC33" s="129">
        <f>+Actuals!Z177</f>
        <v>0</v>
      </c>
      <c r="AD33" s="128">
        <f>+Actuals!AA177</f>
        <v>0</v>
      </c>
      <c r="AE33" s="129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8">
        <f>+Actuals!E178</f>
        <v>0</v>
      </c>
      <c r="I34" s="129">
        <f>+Actuals!F178</f>
        <v>0</v>
      </c>
      <c r="J34" s="128">
        <f>+Actuals!G178</f>
        <v>0</v>
      </c>
      <c r="K34" s="148">
        <f>+Actuals!H178</f>
        <v>0</v>
      </c>
      <c r="L34" s="128">
        <f>+Actuals!I178</f>
        <v>21447</v>
      </c>
      <c r="M34" s="129">
        <f>+Actuals!J178</f>
        <v>58319.25</v>
      </c>
      <c r="N34" s="128">
        <f>+Actuals!K178</f>
        <v>15723</v>
      </c>
      <c r="O34" s="129">
        <f>+Actuals!L178</f>
        <v>40401.39</v>
      </c>
      <c r="P34" s="128">
        <f>+Actuals!M178</f>
        <v>0</v>
      </c>
      <c r="Q34" s="129">
        <f>+Actuals!N178</f>
        <v>0</v>
      </c>
      <c r="R34" s="128">
        <f>+Actuals!O258</f>
        <v>0</v>
      </c>
      <c r="S34" s="129">
        <f>+Actuals!P258</f>
        <v>0</v>
      </c>
      <c r="T34" s="128">
        <f>+Actuals!Q258</f>
        <v>0</v>
      </c>
      <c r="U34" s="129">
        <f>+Actuals!R258</f>
        <v>0</v>
      </c>
      <c r="V34" s="128">
        <f>+Actuals!S258</f>
        <v>0</v>
      </c>
      <c r="W34" s="129">
        <f>+Actuals!T258</f>
        <v>0</v>
      </c>
      <c r="X34" s="128">
        <f>+Actuals!U258</f>
        <v>0</v>
      </c>
      <c r="Y34" s="129">
        <f>+Actuals!V258</f>
        <v>0</v>
      </c>
      <c r="Z34" s="128">
        <f>+Actuals!W178</f>
        <v>0</v>
      </c>
      <c r="AA34" s="129">
        <f>+Actuals!X178</f>
        <v>0</v>
      </c>
      <c r="AB34" s="128">
        <f>+Actuals!Y178</f>
        <v>0</v>
      </c>
      <c r="AC34" s="129">
        <f>+Actuals!Z178</f>
        <v>0</v>
      </c>
      <c r="AD34" s="128">
        <f>+Actuals!AA178</f>
        <v>0</v>
      </c>
      <c r="AE34" s="129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'TIE-OUT'!H35+RECLASS!H35</f>
        <v>0</v>
      </c>
      <c r="G35" s="82">
        <f>'TIE-OUT'!I35+RECLASS!I35</f>
        <v>706500</v>
      </c>
      <c r="H35" s="128">
        <f>+Actuals!E179</f>
        <v>0</v>
      </c>
      <c r="I35" s="129">
        <f>+Actuals!F179</f>
        <v>0</v>
      </c>
      <c r="J35" s="128">
        <f>+Actuals!G179</f>
        <v>0</v>
      </c>
      <c r="K35" s="148">
        <f>+Actuals!H179</f>
        <v>0</v>
      </c>
      <c r="L35" s="128">
        <f>+Actuals!I179</f>
        <v>0</v>
      </c>
      <c r="M35" s="129">
        <f>+Actuals!J179</f>
        <v>0</v>
      </c>
      <c r="N35" s="128">
        <f>+Actuals!K179</f>
        <v>0</v>
      </c>
      <c r="O35" s="129">
        <f>+Actuals!L179</f>
        <v>0</v>
      </c>
      <c r="P35" s="128">
        <f>+Actuals!M179</f>
        <v>0</v>
      </c>
      <c r="Q35" s="129">
        <f>+Actuals!N179</f>
        <v>0</v>
      </c>
      <c r="R35" s="128">
        <f>+Actuals!O259</f>
        <v>0</v>
      </c>
      <c r="S35" s="129">
        <f>+Actuals!P259</f>
        <v>0</v>
      </c>
      <c r="T35" s="128">
        <f>+Actuals!Q259</f>
        <v>0</v>
      </c>
      <c r="U35" s="129">
        <f>+Actuals!R259</f>
        <v>0</v>
      </c>
      <c r="V35" s="128">
        <f>+Actuals!S259</f>
        <v>0</v>
      </c>
      <c r="W35" s="129">
        <f>+Actuals!T259</f>
        <v>0</v>
      </c>
      <c r="X35" s="128">
        <f>+Actuals!U259</f>
        <v>0</v>
      </c>
      <c r="Y35" s="129">
        <f>+Actuals!V259</f>
        <v>0</v>
      </c>
      <c r="Z35" s="128">
        <f>+Actuals!W179</f>
        <v>0</v>
      </c>
      <c r="AA35" s="129">
        <f>+Actuals!X179</f>
        <v>0</v>
      </c>
      <c r="AB35" s="128">
        <f>+Actuals!Y179</f>
        <v>0</v>
      </c>
      <c r="AC35" s="129">
        <f>+Actuals!Z179</f>
        <v>0</v>
      </c>
      <c r="AD35" s="128">
        <f>+Actuals!AA179</f>
        <v>0</v>
      </c>
      <c r="AE35" s="129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111057</v>
      </c>
      <c r="E36" s="39">
        <f t="shared" si="9"/>
        <v>1237206.0159999996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9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449222</v>
      </c>
      <c r="E39" s="38">
        <f t="shared" si="11"/>
        <v>1174266.31</v>
      </c>
      <c r="F39" s="64">
        <f>'TIE-OUT'!H39+RECLASS!H39</f>
        <v>0</v>
      </c>
      <c r="G39" s="68">
        <f>'TIE-OUT'!I39+RECLASS!I39</f>
        <v>0</v>
      </c>
      <c r="H39" s="128">
        <f>+Actuals!E180</f>
        <v>399222</v>
      </c>
      <c r="I39" s="129">
        <f>+Actuals!F180</f>
        <v>1043566.31</v>
      </c>
      <c r="J39" s="128">
        <f>+Actuals!G180</f>
        <v>0</v>
      </c>
      <c r="K39" s="148">
        <f>+Actuals!H180</f>
        <v>0</v>
      </c>
      <c r="L39" s="128">
        <f>+Actuals!I180</f>
        <v>-300000</v>
      </c>
      <c r="M39" s="129">
        <f>+Actuals!J180</f>
        <v>-784200</v>
      </c>
      <c r="N39" s="128">
        <f>+Actuals!K180</f>
        <v>300000</v>
      </c>
      <c r="O39" s="129">
        <f>+Actuals!L180</f>
        <v>784200</v>
      </c>
      <c r="P39" s="128">
        <f>+Actuals!M180</f>
        <v>50000</v>
      </c>
      <c r="Q39" s="129">
        <f>+Actuals!N180</f>
        <v>130700</v>
      </c>
      <c r="R39" s="128">
        <f>+Actuals!O260</f>
        <v>0</v>
      </c>
      <c r="S39" s="129">
        <f>+Actuals!P260</f>
        <v>0</v>
      </c>
      <c r="T39" s="128">
        <f>+Actuals!Q260</f>
        <v>0</v>
      </c>
      <c r="U39" s="129">
        <f>+Actuals!R260</f>
        <v>0</v>
      </c>
      <c r="V39" s="128">
        <f>+Actuals!S260</f>
        <v>0</v>
      </c>
      <c r="W39" s="129">
        <f>+Actuals!T260</f>
        <v>0</v>
      </c>
      <c r="X39" s="128">
        <f>+Actuals!U260</f>
        <v>0</v>
      </c>
      <c r="Y39" s="129">
        <f>+Actuals!V260</f>
        <v>0</v>
      </c>
      <c r="Z39" s="128">
        <f>+Actuals!W180</f>
        <v>0</v>
      </c>
      <c r="AA39" s="129">
        <f>+Actuals!X180</f>
        <v>0</v>
      </c>
      <c r="AB39" s="128">
        <f>+Actuals!Y180</f>
        <v>0</v>
      </c>
      <c r="AC39" s="129">
        <f>+Actuals!Z180</f>
        <v>0</v>
      </c>
      <c r="AD39" s="128">
        <f>+Actuals!AA180</f>
        <v>0</v>
      </c>
      <c r="AE39" s="129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8">
        <f>+Actuals!E181</f>
        <v>0</v>
      </c>
      <c r="I40" s="129">
        <f>+Actuals!F181</f>
        <v>0</v>
      </c>
      <c r="J40" s="128">
        <f>+Actuals!G181</f>
        <v>0</v>
      </c>
      <c r="K40" s="148">
        <f>+Actuals!H181</f>
        <v>0</v>
      </c>
      <c r="L40" s="128">
        <f>+Actuals!I181</f>
        <v>0</v>
      </c>
      <c r="M40" s="129">
        <f>+Actuals!J181</f>
        <v>0</v>
      </c>
      <c r="N40" s="128">
        <f>+Actuals!K181</f>
        <v>0</v>
      </c>
      <c r="O40" s="129">
        <f>+Actuals!L181</f>
        <v>0</v>
      </c>
      <c r="P40" s="128">
        <f>+Actuals!M181</f>
        <v>0</v>
      </c>
      <c r="Q40" s="129">
        <f>+Actuals!N181</f>
        <v>0</v>
      </c>
      <c r="R40" s="128">
        <f>+Actuals!O261</f>
        <v>0</v>
      </c>
      <c r="S40" s="129">
        <f>+Actuals!P261</f>
        <v>0</v>
      </c>
      <c r="T40" s="128">
        <f>+Actuals!Q261</f>
        <v>0</v>
      </c>
      <c r="U40" s="129">
        <f>+Actuals!R261</f>
        <v>0</v>
      </c>
      <c r="V40" s="128">
        <f>+Actuals!S261</f>
        <v>0</v>
      </c>
      <c r="W40" s="129">
        <f>+Actuals!T261</f>
        <v>0</v>
      </c>
      <c r="X40" s="128">
        <f>+Actuals!U261</f>
        <v>0</v>
      </c>
      <c r="Y40" s="129">
        <f>+Actuals!V261</f>
        <v>0</v>
      </c>
      <c r="Z40" s="128">
        <f>+Actuals!W181</f>
        <v>0</v>
      </c>
      <c r="AA40" s="129">
        <f>+Actuals!X181</f>
        <v>0</v>
      </c>
      <c r="AB40" s="128">
        <f>+Actuals!Y181</f>
        <v>0</v>
      </c>
      <c r="AC40" s="129">
        <f>+Actuals!Z181</f>
        <v>0</v>
      </c>
      <c r="AD40" s="128">
        <f>+Actuals!AA181</f>
        <v>0</v>
      </c>
      <c r="AE40" s="129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8">
        <f>+Actuals!E182</f>
        <v>0</v>
      </c>
      <c r="I41" s="129">
        <f>+Actuals!F182</f>
        <v>0</v>
      </c>
      <c r="J41" s="128">
        <f>+Actuals!G182</f>
        <v>0</v>
      </c>
      <c r="K41" s="148">
        <f>+Actuals!H182</f>
        <v>0</v>
      </c>
      <c r="L41" s="128">
        <f>+Actuals!I182</f>
        <v>0</v>
      </c>
      <c r="M41" s="129">
        <f>+Actuals!J182</f>
        <v>0</v>
      </c>
      <c r="N41" s="128">
        <f>+Actuals!K182</f>
        <v>0</v>
      </c>
      <c r="O41" s="129">
        <f>+Actuals!L182</f>
        <v>0</v>
      </c>
      <c r="P41" s="128">
        <f>+Actuals!M182</f>
        <v>0</v>
      </c>
      <c r="Q41" s="129">
        <f>+Actuals!N182</f>
        <v>0</v>
      </c>
      <c r="R41" s="128">
        <f>+Actuals!O262</f>
        <v>0</v>
      </c>
      <c r="S41" s="129">
        <f>+Actuals!P262</f>
        <v>0</v>
      </c>
      <c r="T41" s="128">
        <f>+Actuals!Q262</f>
        <v>0</v>
      </c>
      <c r="U41" s="129">
        <f>+Actuals!R262</f>
        <v>0</v>
      </c>
      <c r="V41" s="128">
        <f>+Actuals!S262</f>
        <v>0</v>
      </c>
      <c r="W41" s="129">
        <f>+Actuals!T262</f>
        <v>0</v>
      </c>
      <c r="X41" s="128">
        <f>+Actuals!U262</f>
        <v>0</v>
      </c>
      <c r="Y41" s="129">
        <f>+Actuals!V262</f>
        <v>0</v>
      </c>
      <c r="Z41" s="128">
        <f>+Actuals!W182</f>
        <v>0</v>
      </c>
      <c r="AA41" s="129">
        <f>+Actuals!X182</f>
        <v>0</v>
      </c>
      <c r="AB41" s="128">
        <f>+Actuals!Y182</f>
        <v>0</v>
      </c>
      <c r="AC41" s="129">
        <f>+Actuals!Z182</f>
        <v>0</v>
      </c>
      <c r="AD41" s="128">
        <f>+Actuals!AA182</f>
        <v>0</v>
      </c>
      <c r="AE41" s="129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449222</v>
      </c>
      <c r="E43" s="39">
        <f t="shared" si="14"/>
        <v>1174266.31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9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8">
        <f>+Actuals!E183</f>
        <v>0</v>
      </c>
      <c r="I45" s="129">
        <f>+Actuals!F183</f>
        <v>0</v>
      </c>
      <c r="J45" s="128">
        <f>+Actuals!G183</f>
        <v>0</v>
      </c>
      <c r="K45" s="148">
        <f>+Actuals!H183</f>
        <v>0</v>
      </c>
      <c r="L45" s="128">
        <f>+Actuals!I183</f>
        <v>0</v>
      </c>
      <c r="M45" s="129">
        <f>+Actuals!J183</f>
        <v>0</v>
      </c>
      <c r="N45" s="128">
        <f>+Actuals!K183</f>
        <v>0</v>
      </c>
      <c r="O45" s="129">
        <f>+Actuals!L183</f>
        <v>0</v>
      </c>
      <c r="P45" s="128">
        <f>+Actuals!M183</f>
        <v>0</v>
      </c>
      <c r="Q45" s="129">
        <f>+Actuals!N183</f>
        <v>0</v>
      </c>
      <c r="R45" s="128">
        <f>+Actuals!O263</f>
        <v>0</v>
      </c>
      <c r="S45" s="129">
        <f>+Actuals!P263</f>
        <v>0</v>
      </c>
      <c r="T45" s="128">
        <f>+Actuals!Q263</f>
        <v>0</v>
      </c>
      <c r="U45" s="129">
        <f>+Actuals!R263</f>
        <v>0</v>
      </c>
      <c r="V45" s="128">
        <f>+Actuals!S263</f>
        <v>0</v>
      </c>
      <c r="W45" s="129">
        <f>+Actuals!T263</f>
        <v>0</v>
      </c>
      <c r="X45" s="128">
        <f>+Actuals!U263</f>
        <v>0</v>
      </c>
      <c r="Y45" s="129">
        <f>+Actuals!V263</f>
        <v>0</v>
      </c>
      <c r="Z45" s="128">
        <f>+Actuals!W183</f>
        <v>0</v>
      </c>
      <c r="AA45" s="129">
        <f>+Actuals!X183</f>
        <v>0</v>
      </c>
      <c r="AB45" s="128">
        <f>+Actuals!Y183</f>
        <v>0</v>
      </c>
      <c r="AC45" s="129">
        <f>+Actuals!Z183</f>
        <v>0</v>
      </c>
      <c r="AD45" s="128">
        <f>+Actuals!AA183</f>
        <v>0</v>
      </c>
      <c r="AE45" s="129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8">
        <f>+Actuals!E184</f>
        <v>0</v>
      </c>
      <c r="I47" s="129">
        <f>+Actuals!F184</f>
        <v>0</v>
      </c>
      <c r="J47" s="128">
        <f>+Actuals!G184</f>
        <v>0</v>
      </c>
      <c r="K47" s="148">
        <f>+Actuals!H184</f>
        <v>0</v>
      </c>
      <c r="L47" s="128">
        <f>+Actuals!I184</f>
        <v>0</v>
      </c>
      <c r="M47" s="129">
        <f>+Actuals!J184</f>
        <v>0</v>
      </c>
      <c r="N47" s="128">
        <f>+Actuals!K184</f>
        <v>0</v>
      </c>
      <c r="O47" s="129">
        <f>+Actuals!L184</f>
        <v>0</v>
      </c>
      <c r="P47" s="128">
        <f>+Actuals!M184</f>
        <v>0</v>
      </c>
      <c r="Q47" s="129">
        <f>+Actuals!N184</f>
        <v>0</v>
      </c>
      <c r="R47" s="128">
        <f>+Actuals!O264</f>
        <v>0</v>
      </c>
      <c r="S47" s="129">
        <f>+Actuals!P264</f>
        <v>0</v>
      </c>
      <c r="T47" s="128">
        <f>+Actuals!Q264</f>
        <v>0</v>
      </c>
      <c r="U47" s="129">
        <f>+Actuals!R264</f>
        <v>0</v>
      </c>
      <c r="V47" s="128">
        <f>+Actuals!S264</f>
        <v>0</v>
      </c>
      <c r="W47" s="129">
        <f>+Actuals!T264</f>
        <v>0</v>
      </c>
      <c r="X47" s="128">
        <f>+Actuals!U264</f>
        <v>0</v>
      </c>
      <c r="Y47" s="129">
        <f>+Actuals!V264</f>
        <v>0</v>
      </c>
      <c r="Z47" s="128">
        <f>+Actuals!W184</f>
        <v>0</v>
      </c>
      <c r="AA47" s="129">
        <f>+Actuals!X184</f>
        <v>0</v>
      </c>
      <c r="AB47" s="128">
        <f>+Actuals!Y184</f>
        <v>0</v>
      </c>
      <c r="AC47" s="129">
        <f>+Actuals!Z184</f>
        <v>0</v>
      </c>
      <c r="AD47" s="128">
        <f>+Actuals!AA184</f>
        <v>0</v>
      </c>
      <c r="AE47" s="129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-35171</v>
      </c>
      <c r="E49" s="38">
        <f>SUM(G49,I49,K49,M49,O49,Q49,S49,U49,W49,Y49,AA49,AC49,AE49)</f>
        <v>-91936.993999999773</v>
      </c>
      <c r="F49" s="60">
        <f>'TIE-OUT'!H49+RECLASS!H49</f>
        <v>0</v>
      </c>
      <c r="G49" s="38">
        <f>'TIE-OUT'!I49+RECLASS!I49</f>
        <v>0</v>
      </c>
      <c r="H49" s="128">
        <f>+Actuals!E185</f>
        <v>1979443</v>
      </c>
      <c r="I49" s="129">
        <f>+Actuals!F185</f>
        <v>5174264.0020000003</v>
      </c>
      <c r="J49" s="128">
        <f>+Actuals!G185</f>
        <v>-2500364</v>
      </c>
      <c r="K49" s="148">
        <f>+Actuals!H185</f>
        <v>-6535951.4960000003</v>
      </c>
      <c r="L49" s="128">
        <f>+Actuals!I185</f>
        <v>274116</v>
      </c>
      <c r="M49" s="129">
        <f>+Actuals!J185</f>
        <v>716539.22400000005</v>
      </c>
      <c r="N49" s="128">
        <f>+Actuals!K185</f>
        <v>622306</v>
      </c>
      <c r="O49" s="129">
        <f>+Actuals!L185</f>
        <v>1626707.8840000001</v>
      </c>
      <c r="P49" s="128">
        <f>+Actuals!M185</f>
        <v>-226089</v>
      </c>
      <c r="Q49" s="129">
        <f>+Actuals!N185</f>
        <v>-590996.64599999995</v>
      </c>
      <c r="R49" s="128">
        <f>+Actuals!O265</f>
        <v>-255371</v>
      </c>
      <c r="S49" s="129">
        <f>+Actuals!P265</f>
        <v>-667539.79399999999</v>
      </c>
      <c r="T49" s="128">
        <f>+Actuals!Q265</f>
        <v>72496</v>
      </c>
      <c r="U49" s="129">
        <f>+Actuals!R265</f>
        <v>189504.54399999999</v>
      </c>
      <c r="V49" s="128">
        <f>+Actuals!S265</f>
        <v>-2225</v>
      </c>
      <c r="W49" s="129">
        <f>+Actuals!T265</f>
        <v>-5816.15</v>
      </c>
      <c r="X49" s="128">
        <f>+Actuals!U265</f>
        <v>517</v>
      </c>
      <c r="Y49" s="129">
        <f>+Actuals!V265</f>
        <v>1351.4380000000001</v>
      </c>
      <c r="Z49" s="128">
        <f>+Actuals!W185</f>
        <v>0</v>
      </c>
      <c r="AA49" s="129">
        <f>+Actuals!X185</f>
        <v>0</v>
      </c>
      <c r="AB49" s="128">
        <f>+Actuals!Y185</f>
        <v>0</v>
      </c>
      <c r="AC49" s="129">
        <f>+Actuals!Z185</f>
        <v>0</v>
      </c>
      <c r="AD49" s="128">
        <f>+Actuals!AA185</f>
        <v>0</v>
      </c>
      <c r="AE49" s="129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-509497</v>
      </c>
      <c r="E51" s="38">
        <f>SUM(G51,I51,K51,M51,O51,Q51,S51,U51,W51,Y51,AA51,AC51,AE51)</f>
        <v>-1331825.1580000003</v>
      </c>
      <c r="F51" s="60">
        <f>'TIE-OUT'!H51+RECLASS!H51</f>
        <v>0</v>
      </c>
      <c r="G51" s="38">
        <f>'TIE-OUT'!I51+RECLASS!I51</f>
        <v>0</v>
      </c>
      <c r="H51" s="128">
        <f>+Actuals!E186</f>
        <v>-429995</v>
      </c>
      <c r="I51" s="129">
        <f>+Actuals!F186</f>
        <v>-1124006.93</v>
      </c>
      <c r="J51" s="128">
        <f>+Actuals!G186</f>
        <v>-37964</v>
      </c>
      <c r="K51" s="148">
        <f>+Actuals!H186</f>
        <v>-99237.895999999993</v>
      </c>
      <c r="L51" s="128">
        <f>+Actuals!I186</f>
        <v>-40076</v>
      </c>
      <c r="M51" s="129">
        <f>+Actuals!J186</f>
        <v>-104758.664</v>
      </c>
      <c r="N51" s="128">
        <f>+Actuals!K186</f>
        <v>-3287</v>
      </c>
      <c r="O51" s="129">
        <f>+Actuals!L186</f>
        <v>-8592.2180000000008</v>
      </c>
      <c r="P51" s="128">
        <f>+Actuals!M186</f>
        <v>2269</v>
      </c>
      <c r="Q51" s="129">
        <f>+Actuals!N186</f>
        <v>5931.1660000000002</v>
      </c>
      <c r="R51" s="128">
        <f>+Actuals!O266</f>
        <v>1717</v>
      </c>
      <c r="S51" s="129">
        <f>+Actuals!P266</f>
        <v>4488.2380000000003</v>
      </c>
      <c r="T51" s="128">
        <f>+Actuals!Q266</f>
        <v>574</v>
      </c>
      <c r="U51" s="129">
        <f>+Actuals!R266</f>
        <v>1500.4359999999999</v>
      </c>
      <c r="V51" s="128">
        <f>+Actuals!S266</f>
        <v>-2737</v>
      </c>
      <c r="W51" s="129">
        <f>+Actuals!T266</f>
        <v>-7154.518</v>
      </c>
      <c r="X51" s="128">
        <f>+Actuals!U266</f>
        <v>2</v>
      </c>
      <c r="Y51" s="129">
        <f>+Actuals!V266</f>
        <v>5.2279999999999998</v>
      </c>
      <c r="Z51" s="128">
        <f>+Actuals!W186</f>
        <v>0</v>
      </c>
      <c r="AA51" s="129">
        <f>+Actuals!X186</f>
        <v>0</v>
      </c>
      <c r="AB51" s="128">
        <f>+Actuals!Y186</f>
        <v>0</v>
      </c>
      <c r="AC51" s="129">
        <f>+Actuals!Z186</f>
        <v>0</v>
      </c>
      <c r="AD51" s="128">
        <f>+Actuals!AA186</f>
        <v>0</v>
      </c>
      <c r="AE51" s="129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-69649004</v>
      </c>
      <c r="E54" s="38">
        <f>SUM(G54,I54,K54,M54,O54,Q54,S54,U54,W54,Y54,AA54,AC54,AE54)</f>
        <v>-729016.51000000024</v>
      </c>
      <c r="F54" s="64">
        <f>'TIE-OUT'!H54+RECLASS!H54</f>
        <v>0</v>
      </c>
      <c r="G54" s="68">
        <f>'TIE-OUT'!I54+RECLASS!I54</f>
        <v>1870378</v>
      </c>
      <c r="H54" s="128">
        <f>+Actuals!E187</f>
        <v>-81654509</v>
      </c>
      <c r="I54" s="129">
        <f>+Actuals!F187</f>
        <v>-6589891.6100000003</v>
      </c>
      <c r="J54" s="128">
        <f>+Actuals!G187</f>
        <v>7020981</v>
      </c>
      <c r="K54" s="148">
        <f>+Actuals!H187</f>
        <v>776759.1</v>
      </c>
      <c r="L54" s="128">
        <f>+Actuals!I187</f>
        <v>-9924035</v>
      </c>
      <c r="M54" s="129">
        <f>+Actuals!J187</f>
        <v>1157489.83</v>
      </c>
      <c r="N54" s="128">
        <f>+Actuals!K187</f>
        <v>5838638</v>
      </c>
      <c r="O54" s="129">
        <f>+Actuals!L187</f>
        <v>789985.76</v>
      </c>
      <c r="P54" s="128">
        <f>+Actuals!M187</f>
        <v>8446565</v>
      </c>
      <c r="Q54" s="129">
        <f>+Actuals!N187</f>
        <v>1160349.1299999999</v>
      </c>
      <c r="R54" s="128">
        <f>+Actuals!O267</f>
        <v>356481</v>
      </c>
      <c r="S54" s="129">
        <f>+Actuals!P267</f>
        <v>138604.09</v>
      </c>
      <c r="T54" s="128">
        <f>+Actuals!Q267</f>
        <v>142419</v>
      </c>
      <c r="U54" s="129">
        <f>+Actuals!R267</f>
        <v>7613.49</v>
      </c>
      <c r="V54" s="128">
        <f>+Actuals!S267</f>
        <v>126339</v>
      </c>
      <c r="W54" s="129">
        <f>+Actuals!T267</f>
        <v>-32006.98</v>
      </c>
      <c r="X54" s="128">
        <f>+Actuals!U267</f>
        <v>-1883</v>
      </c>
      <c r="Y54" s="129">
        <f>+Actuals!V267</f>
        <v>-8297.32</v>
      </c>
      <c r="Z54" s="128">
        <f>+Actuals!W187</f>
        <v>0</v>
      </c>
      <c r="AA54" s="129">
        <f>+Actuals!X187</f>
        <v>0</v>
      </c>
      <c r="AB54" s="128">
        <f>+Actuals!Y187</f>
        <v>0</v>
      </c>
      <c r="AC54" s="129">
        <f>+Actuals!Z187</f>
        <v>0</v>
      </c>
      <c r="AD54" s="128">
        <f>+Actuals!AA187</f>
        <v>0</v>
      </c>
      <c r="AE54" s="129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'TIE-OUT'!H55+RECLASS!H55</f>
        <v>0</v>
      </c>
      <c r="G55" s="82">
        <f>'TIE-OUT'!I55+RECLASS!I55</f>
        <v>396221</v>
      </c>
      <c r="H55" s="128">
        <f>+Actuals!E188</f>
        <v>0</v>
      </c>
      <c r="I55" s="129">
        <f>+Actuals!F188</f>
        <v>-28089.94</v>
      </c>
      <c r="J55" s="128">
        <f>+Actuals!G188</f>
        <v>0</v>
      </c>
      <c r="K55" s="148">
        <f>+Actuals!H188</f>
        <v>312387.68</v>
      </c>
      <c r="L55" s="128">
        <f>+Actuals!I188</f>
        <v>0</v>
      </c>
      <c r="M55" s="129">
        <f>+Actuals!J188</f>
        <v>-1244603</v>
      </c>
      <c r="N55" s="128">
        <f>+Actuals!K188</f>
        <v>0</v>
      </c>
      <c r="O55" s="129">
        <f>+Actuals!L188</f>
        <v>641697.91</v>
      </c>
      <c r="P55" s="128">
        <f>+Actuals!M188</f>
        <v>0</v>
      </c>
      <c r="Q55" s="129">
        <f>+Actuals!N188</f>
        <v>-592342.26</v>
      </c>
      <c r="R55" s="128">
        <f>+Actuals!O268</f>
        <v>0</v>
      </c>
      <c r="S55" s="129">
        <f>+Actuals!P268</f>
        <v>-393132.64</v>
      </c>
      <c r="T55" s="128">
        <f>+Actuals!Q268</f>
        <v>0</v>
      </c>
      <c r="U55" s="129">
        <f>+Actuals!R268</f>
        <v>-1260.6600000000001</v>
      </c>
      <c r="V55" s="128">
        <f>+Actuals!S268</f>
        <v>0</v>
      </c>
      <c r="W55" s="129">
        <f>+Actuals!T268</f>
        <v>75</v>
      </c>
      <c r="X55" s="128">
        <f>+Actuals!U268</f>
        <v>0</v>
      </c>
      <c r="Y55" s="129">
        <f>+Actuals!V268</f>
        <v>-75</v>
      </c>
      <c r="Z55" s="128">
        <f>+Actuals!W188</f>
        <v>0</v>
      </c>
      <c r="AA55" s="129">
        <f>+Actuals!X188</f>
        <v>0</v>
      </c>
      <c r="AB55" s="128">
        <f>+Actuals!Y188</f>
        <v>0</v>
      </c>
      <c r="AC55" s="129">
        <f>+Actuals!Z188</f>
        <v>0</v>
      </c>
      <c r="AD55" s="128">
        <f>+Actuals!AA188</f>
        <v>0</v>
      </c>
      <c r="AE55" s="129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-69649004</v>
      </c>
      <c r="E56" s="39">
        <f t="shared" si="16"/>
        <v>-1638138.4200000004</v>
      </c>
      <c r="F56" s="61">
        <f t="shared" si="16"/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9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129739.72999999998</v>
      </c>
      <c r="F59" s="64">
        <f>'TIE-OUT'!H59+RECLASS!H59</f>
        <v>0</v>
      </c>
      <c r="G59" s="68">
        <f>'TIE-OUT'!I59+RECLASS!I59</f>
        <v>0</v>
      </c>
      <c r="H59" s="128">
        <f>+Actuals!E189</f>
        <v>0</v>
      </c>
      <c r="I59" s="129">
        <f>+Actuals!F189</f>
        <v>3879</v>
      </c>
      <c r="J59" s="128">
        <f>+Actuals!G189</f>
        <v>0</v>
      </c>
      <c r="K59" s="148">
        <f>+Actuals!H189</f>
        <v>37097.199999999997</v>
      </c>
      <c r="L59" s="128">
        <f>+Actuals!I189</f>
        <v>0</v>
      </c>
      <c r="M59" s="129">
        <f>+Actuals!J189</f>
        <v>85980.4</v>
      </c>
      <c r="N59" s="128">
        <f>+Actuals!K189</f>
        <v>0</v>
      </c>
      <c r="O59" s="129">
        <f>+Actuals!L189</f>
        <v>0.04</v>
      </c>
      <c r="P59" s="128">
        <f>+Actuals!M189</f>
        <v>0</v>
      </c>
      <c r="Q59" s="129">
        <f>+Actuals!N189</f>
        <v>0</v>
      </c>
      <c r="R59" s="128">
        <f>+Actuals!O269</f>
        <v>0</v>
      </c>
      <c r="S59" s="129">
        <f>+Actuals!P269</f>
        <v>2783.09</v>
      </c>
      <c r="T59" s="128">
        <f>+Actuals!Q269</f>
        <v>0</v>
      </c>
      <c r="U59" s="129">
        <f>+Actuals!R269</f>
        <v>0</v>
      </c>
      <c r="V59" s="128">
        <f>+Actuals!S269</f>
        <v>0</v>
      </c>
      <c r="W59" s="129">
        <f>+Actuals!T269</f>
        <v>0</v>
      </c>
      <c r="X59" s="128">
        <f>+Actuals!U269</f>
        <v>0</v>
      </c>
      <c r="Y59" s="129">
        <f>+Actuals!V269</f>
        <v>0</v>
      </c>
      <c r="Z59" s="128">
        <f>+Actuals!W189</f>
        <v>0</v>
      </c>
      <c r="AA59" s="129">
        <f>+Actuals!X189</f>
        <v>0</v>
      </c>
      <c r="AB59" s="128">
        <f>+Actuals!Y189</f>
        <v>0</v>
      </c>
      <c r="AC59" s="129">
        <f>+Actuals!Z189</f>
        <v>0</v>
      </c>
      <c r="AD59" s="128">
        <f>+Actuals!AA189</f>
        <v>0</v>
      </c>
      <c r="AE59" s="129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8">
        <f>+Actuals!E190</f>
        <v>0</v>
      </c>
      <c r="I60" s="129">
        <f>+Actuals!F190</f>
        <v>0</v>
      </c>
      <c r="J60" s="128">
        <f>+Actuals!G190</f>
        <v>0</v>
      </c>
      <c r="K60" s="148">
        <f>+Actuals!H190</f>
        <v>0</v>
      </c>
      <c r="L60" s="128">
        <f>+Actuals!I190</f>
        <v>0</v>
      </c>
      <c r="M60" s="129">
        <f>+Actuals!J190</f>
        <v>0</v>
      </c>
      <c r="N60" s="128">
        <f>+Actuals!K190</f>
        <v>0</v>
      </c>
      <c r="O60" s="129">
        <f>+Actuals!L190</f>
        <v>0</v>
      </c>
      <c r="P60" s="128">
        <f>+Actuals!M190</f>
        <v>0</v>
      </c>
      <c r="Q60" s="129">
        <f>+Actuals!N190</f>
        <v>0</v>
      </c>
      <c r="R60" s="128">
        <f>+Actuals!O270</f>
        <v>0</v>
      </c>
      <c r="S60" s="129">
        <f>+Actuals!P270</f>
        <v>0</v>
      </c>
      <c r="T60" s="128">
        <f>+Actuals!Q270</f>
        <v>0</v>
      </c>
      <c r="U60" s="129">
        <f>+Actuals!R270</f>
        <v>0</v>
      </c>
      <c r="V60" s="128">
        <f>+Actuals!S270</f>
        <v>0</v>
      </c>
      <c r="W60" s="129">
        <f>+Actuals!T270</f>
        <v>0</v>
      </c>
      <c r="X60" s="128">
        <f>+Actuals!U270</f>
        <v>0</v>
      </c>
      <c r="Y60" s="129">
        <f>+Actuals!V270</f>
        <v>0</v>
      </c>
      <c r="Z60" s="128">
        <f>+Actuals!W190</f>
        <v>0</v>
      </c>
      <c r="AA60" s="129">
        <f>+Actuals!X190</f>
        <v>0</v>
      </c>
      <c r="AB60" s="128">
        <f>+Actuals!Y190</f>
        <v>0</v>
      </c>
      <c r="AC60" s="129">
        <f>+Actuals!Z190</f>
        <v>0</v>
      </c>
      <c r="AD60" s="128">
        <f>+Actuals!AA190</f>
        <v>0</v>
      </c>
      <c r="AE60" s="129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9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8">
        <f>+Actuals!E191</f>
        <v>0</v>
      </c>
      <c r="I64" s="129">
        <f>+Actuals!F191</f>
        <v>0</v>
      </c>
      <c r="J64" s="128">
        <f>+Actuals!G191</f>
        <v>0</v>
      </c>
      <c r="K64" s="148">
        <f>+Actuals!H191</f>
        <v>0</v>
      </c>
      <c r="L64" s="128">
        <f>+Actuals!I191</f>
        <v>0</v>
      </c>
      <c r="M64" s="129">
        <f>+Actuals!J191</f>
        <v>0</v>
      </c>
      <c r="N64" s="128">
        <f>+Actuals!K191</f>
        <v>0</v>
      </c>
      <c r="O64" s="129">
        <f>+Actuals!L191</f>
        <v>0</v>
      </c>
      <c r="P64" s="128">
        <f>+Actuals!M191</f>
        <v>0</v>
      </c>
      <c r="Q64" s="129">
        <f>+Actuals!N191</f>
        <v>0</v>
      </c>
      <c r="R64" s="128">
        <f>+Actuals!O271</f>
        <v>0</v>
      </c>
      <c r="S64" s="129">
        <f>+Actuals!P271</f>
        <v>0</v>
      </c>
      <c r="T64" s="128">
        <f>+Actuals!Q271</f>
        <v>0</v>
      </c>
      <c r="U64" s="129">
        <f>+Actuals!R271</f>
        <v>0</v>
      </c>
      <c r="V64" s="128">
        <f>+Actuals!S271</f>
        <v>0</v>
      </c>
      <c r="W64" s="129">
        <f>+Actuals!T271</f>
        <v>0</v>
      </c>
      <c r="X64" s="128">
        <f>+Actuals!U271</f>
        <v>0</v>
      </c>
      <c r="Y64" s="129">
        <f>+Actuals!V271</f>
        <v>0</v>
      </c>
      <c r="Z64" s="128">
        <f>+Actuals!W191</f>
        <v>0</v>
      </c>
      <c r="AA64" s="129">
        <f>+Actuals!X191</f>
        <v>0</v>
      </c>
      <c r="AB64" s="128">
        <f>+Actuals!Y191</f>
        <v>0</v>
      </c>
      <c r="AC64" s="129">
        <f>+Actuals!Z191</f>
        <v>0</v>
      </c>
      <c r="AD64" s="128">
        <f>+Actuals!AA191</f>
        <v>0</v>
      </c>
      <c r="AE64" s="129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8">
        <f>+Actuals!E192</f>
        <v>0</v>
      </c>
      <c r="I65" s="129">
        <f>+Actuals!F192</f>
        <v>0</v>
      </c>
      <c r="J65" s="128">
        <f>+Actuals!G192</f>
        <v>0</v>
      </c>
      <c r="K65" s="148">
        <f>+Actuals!H192</f>
        <v>0</v>
      </c>
      <c r="L65" s="128">
        <f>+Actuals!I192</f>
        <v>0</v>
      </c>
      <c r="M65" s="129">
        <f>+Actuals!J192</f>
        <v>0</v>
      </c>
      <c r="N65" s="128">
        <f>+Actuals!K192</f>
        <v>0</v>
      </c>
      <c r="O65" s="129">
        <f>+Actuals!L192</f>
        <v>0</v>
      </c>
      <c r="P65" s="128">
        <f>+Actuals!M192</f>
        <v>0</v>
      </c>
      <c r="Q65" s="129">
        <f>+Actuals!N192</f>
        <v>0</v>
      </c>
      <c r="R65" s="128">
        <f>+Actuals!O272</f>
        <v>0</v>
      </c>
      <c r="S65" s="129">
        <f>+Actuals!P272</f>
        <v>0</v>
      </c>
      <c r="T65" s="128">
        <f>+Actuals!Q272</f>
        <v>0</v>
      </c>
      <c r="U65" s="129">
        <f>+Actuals!R272</f>
        <v>0</v>
      </c>
      <c r="V65" s="128">
        <f>+Actuals!S272</f>
        <v>0</v>
      </c>
      <c r="W65" s="129">
        <f>+Actuals!T272</f>
        <v>0</v>
      </c>
      <c r="X65" s="128">
        <f>+Actuals!U272</f>
        <v>0</v>
      </c>
      <c r="Y65" s="129">
        <f>+Actuals!V272</f>
        <v>0</v>
      </c>
      <c r="Z65" s="128">
        <f>+Actuals!W192</f>
        <v>0</v>
      </c>
      <c r="AA65" s="129">
        <f>+Actuals!X192</f>
        <v>0</v>
      </c>
      <c r="AB65" s="128">
        <f>+Actuals!Y192</f>
        <v>0</v>
      </c>
      <c r="AC65" s="129">
        <f>+Actuals!Z192</f>
        <v>0</v>
      </c>
      <c r="AD65" s="128">
        <f>+Actuals!AA192</f>
        <v>0</v>
      </c>
      <c r="AE65" s="129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'TIE-OUT'!H70+RECLASS!H70</f>
        <v>0</v>
      </c>
      <c r="G70" s="68">
        <f>'TIE-OUT'!I70+RECLASS!I70</f>
        <v>2527106.12</v>
      </c>
      <c r="H70" s="128">
        <f>+Actuals!E193</f>
        <v>0</v>
      </c>
      <c r="I70" s="129">
        <f>+Actuals!F193</f>
        <v>0</v>
      </c>
      <c r="J70" s="128">
        <f>+Actuals!G193</f>
        <v>0</v>
      </c>
      <c r="K70" s="156">
        <v>0</v>
      </c>
      <c r="L70" s="128">
        <f>+Actuals!I193</f>
        <v>0</v>
      </c>
      <c r="M70" s="129">
        <f>+Actuals!J193</f>
        <v>0</v>
      </c>
      <c r="N70" s="128">
        <f>+Actuals!K193</f>
        <v>0</v>
      </c>
      <c r="O70" s="129">
        <f>+Actuals!L193</f>
        <v>0</v>
      </c>
      <c r="P70" s="128">
        <f>+Actuals!M193</f>
        <v>0</v>
      </c>
      <c r="Q70" s="129">
        <f>+Actuals!N193</f>
        <v>0</v>
      </c>
      <c r="R70" s="128">
        <f>+Actuals!O273</f>
        <v>0</v>
      </c>
      <c r="S70" s="129">
        <f>+Actuals!P273</f>
        <v>0</v>
      </c>
      <c r="T70" s="128">
        <f>+Actuals!Q273</f>
        <v>0</v>
      </c>
      <c r="U70" s="129">
        <f>+Actuals!R273</f>
        <v>0</v>
      </c>
      <c r="V70" s="128">
        <f>+Actuals!S273</f>
        <v>0</v>
      </c>
      <c r="W70" s="129">
        <f>+Actuals!T273</f>
        <v>0</v>
      </c>
      <c r="X70" s="128">
        <f>+Actuals!U273</f>
        <v>0</v>
      </c>
      <c r="Y70" s="129">
        <f>+Actuals!V273</f>
        <v>0</v>
      </c>
      <c r="Z70" s="128">
        <f>+Actuals!W193</f>
        <v>0</v>
      </c>
      <c r="AA70" s="129">
        <f>+Actuals!X193</f>
        <v>0</v>
      </c>
      <c r="AB70" s="128">
        <f>+Actuals!Y193</f>
        <v>0</v>
      </c>
      <c r="AC70" s="129">
        <f>+Actuals!Z193</f>
        <v>0</v>
      </c>
      <c r="AD70" s="128">
        <f>+Actuals!AA193</f>
        <v>0</v>
      </c>
      <c r="AE70" s="129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'TIE-OUT'!H71+RECLASS!H71</f>
        <v>0</v>
      </c>
      <c r="G71" s="82">
        <f>'TIE-OUT'!I71+RECLASS!I71</f>
        <v>-3210854.25</v>
      </c>
      <c r="H71" s="128">
        <f>+Actuals!E194</f>
        <v>0</v>
      </c>
      <c r="I71" s="129">
        <f>+Actuals!F194</f>
        <v>0</v>
      </c>
      <c r="J71" s="128">
        <f>+Actuals!G194</f>
        <v>0</v>
      </c>
      <c r="K71" s="148">
        <f>+Actuals!H194</f>
        <v>0</v>
      </c>
      <c r="L71" s="128">
        <f>+Actuals!I194</f>
        <v>0</v>
      </c>
      <c r="M71" s="129">
        <f>+Actuals!J194</f>
        <v>0</v>
      </c>
      <c r="N71" s="128">
        <f>+Actuals!K194</f>
        <v>0</v>
      </c>
      <c r="O71" s="129">
        <f>+Actuals!L194</f>
        <v>0</v>
      </c>
      <c r="P71" s="128">
        <f>+Actuals!M194</f>
        <v>0</v>
      </c>
      <c r="Q71" s="129">
        <f>+Actuals!N194</f>
        <v>0</v>
      </c>
      <c r="R71" s="128">
        <f>+Actuals!O274</f>
        <v>0</v>
      </c>
      <c r="S71" s="129">
        <f>+Actuals!P274</f>
        <v>0</v>
      </c>
      <c r="T71" s="128">
        <f>+Actuals!Q274</f>
        <v>0</v>
      </c>
      <c r="U71" s="129">
        <f>+Actuals!R274</f>
        <v>0</v>
      </c>
      <c r="V71" s="128">
        <f>+Actuals!S274</f>
        <v>0</v>
      </c>
      <c r="W71" s="129">
        <f>+Actuals!T274</f>
        <v>0</v>
      </c>
      <c r="X71" s="128">
        <f>+Actuals!U274</f>
        <v>0</v>
      </c>
      <c r="Y71" s="129">
        <f>+Actuals!V274</f>
        <v>0</v>
      </c>
      <c r="Z71" s="128">
        <f>+Actuals!W194</f>
        <v>0</v>
      </c>
      <c r="AA71" s="129">
        <f>+Actuals!X194</f>
        <v>0</v>
      </c>
      <c r="AB71" s="128">
        <f>+Actuals!Y194</f>
        <v>0</v>
      </c>
      <c r="AC71" s="129">
        <f>+Actuals!Z194</f>
        <v>0</v>
      </c>
      <c r="AD71" s="128">
        <f>+Actuals!AA194</f>
        <v>0</v>
      </c>
      <c r="AE71" s="129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8">
        <f>+Actuals!E195</f>
        <v>0</v>
      </c>
      <c r="I73" s="129">
        <f>+Actuals!F195</f>
        <v>0</v>
      </c>
      <c r="J73" s="128">
        <f>+Actuals!G195</f>
        <v>0</v>
      </c>
      <c r="K73" s="148">
        <f>+Actuals!H195</f>
        <v>0</v>
      </c>
      <c r="L73" s="128">
        <f>+Actuals!I195</f>
        <v>0</v>
      </c>
      <c r="M73" s="129">
        <f>+Actuals!J195</f>
        <v>0</v>
      </c>
      <c r="N73" s="128">
        <f>+Actuals!K195</f>
        <v>0</v>
      </c>
      <c r="O73" s="129">
        <f>+Actuals!L195</f>
        <v>0</v>
      </c>
      <c r="P73" s="128">
        <f>+Actuals!M195</f>
        <v>0</v>
      </c>
      <c r="Q73" s="129">
        <f>+Actuals!N195</f>
        <v>0</v>
      </c>
      <c r="R73" s="128">
        <f>+Actuals!O275</f>
        <v>0</v>
      </c>
      <c r="S73" s="129">
        <f>+Actuals!P275</f>
        <v>0</v>
      </c>
      <c r="T73" s="128">
        <f>+Actuals!Q275</f>
        <v>0</v>
      </c>
      <c r="U73" s="129">
        <f>+Actuals!R275</f>
        <v>0</v>
      </c>
      <c r="V73" s="128">
        <f>+Actuals!S275</f>
        <v>0</v>
      </c>
      <c r="W73" s="129">
        <f>+Actuals!T275</f>
        <v>0</v>
      </c>
      <c r="X73" s="128">
        <f>+Actuals!U275</f>
        <v>0</v>
      </c>
      <c r="Y73" s="129">
        <f>+Actuals!V275</f>
        <v>0</v>
      </c>
      <c r="Z73" s="128">
        <f>+Actuals!W195</f>
        <v>0</v>
      </c>
      <c r="AA73" s="129">
        <f>+Actuals!X195</f>
        <v>0</v>
      </c>
      <c r="AB73" s="128">
        <f>+Actuals!Y195</f>
        <v>0</v>
      </c>
      <c r="AC73" s="129">
        <f>+Actuals!Z195</f>
        <v>0</v>
      </c>
      <c r="AD73" s="128">
        <f>+Actuals!AA195</f>
        <v>0</v>
      </c>
      <c r="AE73" s="129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'TIE-OUT'!H74+RECLASS!H74</f>
        <v>0</v>
      </c>
      <c r="G74" s="60">
        <f>'TIE-OUT'!I74+RECLASS!I74</f>
        <v>-2861451</v>
      </c>
      <c r="H74" s="128">
        <f>+Actuals!E196</f>
        <v>0</v>
      </c>
      <c r="I74" s="129">
        <f>+Actuals!F196</f>
        <v>0</v>
      </c>
      <c r="J74" s="128">
        <f>+Actuals!G196</f>
        <v>0</v>
      </c>
      <c r="K74" s="156">
        <v>0</v>
      </c>
      <c r="L74" s="128">
        <f>+Actuals!I196</f>
        <v>0</v>
      </c>
      <c r="M74" s="156">
        <f>+Actuals!J196+1311544</f>
        <v>1311544</v>
      </c>
      <c r="N74" s="128">
        <f>+Actuals!K196</f>
        <v>0</v>
      </c>
      <c r="O74" s="129">
        <f>+Actuals!L196</f>
        <v>0</v>
      </c>
      <c r="P74" s="128">
        <f>+Actuals!M196</f>
        <v>0</v>
      </c>
      <c r="Q74" s="129">
        <f>+Actuals!N196</f>
        <v>0</v>
      </c>
      <c r="R74" s="128">
        <f>+Actuals!O276</f>
        <v>0</v>
      </c>
      <c r="S74" s="129">
        <f>+Actuals!P276</f>
        <v>0</v>
      </c>
      <c r="T74" s="128">
        <f>+Actuals!Q276</f>
        <v>0</v>
      </c>
      <c r="U74" s="129">
        <f>+Actuals!R276</f>
        <v>0</v>
      </c>
      <c r="V74" s="128">
        <f>+Actuals!S276</f>
        <v>0</v>
      </c>
      <c r="W74" s="129">
        <f>+Actuals!T276</f>
        <v>0</v>
      </c>
      <c r="X74" s="128">
        <f>+Actuals!U276</f>
        <v>0</v>
      </c>
      <c r="Y74" s="129">
        <f>+Actuals!V276</f>
        <v>0</v>
      </c>
      <c r="Z74" s="128">
        <f>+Actuals!W196</f>
        <v>0</v>
      </c>
      <c r="AA74" s="129">
        <f>+Actuals!X196</f>
        <v>0</v>
      </c>
      <c r="AB74" s="128">
        <f>+Actuals!Y196</f>
        <v>0</v>
      </c>
      <c r="AC74" s="129">
        <f>+Actuals!Z196</f>
        <v>0</v>
      </c>
      <c r="AD74" s="128">
        <f>+Actuals!AA196</f>
        <v>0</v>
      </c>
      <c r="AE74" s="129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'TIE-OUT'!H75+RECLASS!H75</f>
        <v>0</v>
      </c>
      <c r="G75" s="60">
        <f>'TIE-OUT'!I75+RECLASS!I75</f>
        <v>9400</v>
      </c>
      <c r="H75" s="128">
        <f>+Actuals!E197</f>
        <v>0</v>
      </c>
      <c r="I75" s="129">
        <f>+Actuals!F197</f>
        <v>0</v>
      </c>
      <c r="J75" s="128">
        <f>+Actuals!G197</f>
        <v>0</v>
      </c>
      <c r="K75" s="148">
        <f>+Actuals!H197</f>
        <v>0</v>
      </c>
      <c r="L75" s="128">
        <f>+Actuals!I197</f>
        <v>0</v>
      </c>
      <c r="M75" s="129">
        <f>+Actuals!J197</f>
        <v>0</v>
      </c>
      <c r="N75" s="128">
        <f>+Actuals!K197</f>
        <v>0</v>
      </c>
      <c r="O75" s="129">
        <f>+Actuals!L197</f>
        <v>0</v>
      </c>
      <c r="P75" s="128">
        <f>+Actuals!M197</f>
        <v>0</v>
      </c>
      <c r="Q75" s="129">
        <f>+Actuals!N197</f>
        <v>0</v>
      </c>
      <c r="R75" s="128">
        <f>+Actuals!O277</f>
        <v>0</v>
      </c>
      <c r="S75" s="129">
        <f>+Actuals!P277</f>
        <v>0</v>
      </c>
      <c r="T75" s="128">
        <f>+Actuals!Q277</f>
        <v>0</v>
      </c>
      <c r="U75" s="129">
        <f>+Actuals!R277</f>
        <v>0</v>
      </c>
      <c r="V75" s="128">
        <f>+Actuals!S277</f>
        <v>0</v>
      </c>
      <c r="W75" s="129">
        <f>+Actuals!T277</f>
        <v>0</v>
      </c>
      <c r="X75" s="128">
        <f>+Actuals!U277</f>
        <v>0</v>
      </c>
      <c r="Y75" s="129">
        <f>+Actuals!V277</f>
        <v>0</v>
      </c>
      <c r="Z75" s="128">
        <f>+Actuals!W197</f>
        <v>0</v>
      </c>
      <c r="AA75" s="129">
        <f>+Actuals!X197</f>
        <v>0</v>
      </c>
      <c r="AB75" s="128">
        <f>+Actuals!Y197</f>
        <v>0</v>
      </c>
      <c r="AC75" s="129">
        <f>+Actuals!Z197</f>
        <v>0</v>
      </c>
      <c r="AD75" s="128">
        <f>+Actuals!AA197</f>
        <v>0</v>
      </c>
      <c r="AE75" s="129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'TIE-OUT'!H76+RECLASS!H76</f>
        <v>0</v>
      </c>
      <c r="G76" s="60">
        <f>'TIE-OUT'!I76+RECLASS!I76</f>
        <v>0</v>
      </c>
      <c r="H76" s="128">
        <f>+Actuals!E198</f>
        <v>0</v>
      </c>
      <c r="I76" s="129">
        <f>+Actuals!F198</f>
        <v>-246.74</v>
      </c>
      <c r="J76" s="128">
        <f>+Actuals!G198</f>
        <v>0</v>
      </c>
      <c r="K76" s="148">
        <f>+Actuals!H198</f>
        <v>12.22</v>
      </c>
      <c r="L76" s="128">
        <f>+Actuals!I198</f>
        <v>0</v>
      </c>
      <c r="M76" s="129">
        <f>+Actuals!J198</f>
        <v>3332.5</v>
      </c>
      <c r="N76" s="128">
        <f>+Actuals!K198</f>
        <v>0</v>
      </c>
      <c r="O76" s="129">
        <f>+Actuals!L198</f>
        <v>0</v>
      </c>
      <c r="P76" s="128">
        <f>+Actuals!M198</f>
        <v>0</v>
      </c>
      <c r="Q76" s="129">
        <f>+Actuals!N198</f>
        <v>1246.47</v>
      </c>
      <c r="R76" s="128">
        <f>+Actuals!O278</f>
        <v>0</v>
      </c>
      <c r="S76" s="129">
        <f>+Actuals!P278</f>
        <v>327.12</v>
      </c>
      <c r="T76" s="128">
        <f>+Actuals!Q278</f>
        <v>0</v>
      </c>
      <c r="U76" s="129">
        <f>+Actuals!R278</f>
        <v>1104.73</v>
      </c>
      <c r="V76" s="128">
        <f>+Actuals!S278</f>
        <v>0</v>
      </c>
      <c r="W76" s="129">
        <f>+Actuals!T278</f>
        <v>977.59</v>
      </c>
      <c r="X76" s="128">
        <f>+Actuals!U278</f>
        <v>0</v>
      </c>
      <c r="Y76" s="129">
        <f>+Actuals!V278</f>
        <v>0</v>
      </c>
      <c r="Z76" s="128">
        <f>+Actuals!W198</f>
        <v>0</v>
      </c>
      <c r="AA76" s="129">
        <f>+Actuals!X198</f>
        <v>0</v>
      </c>
      <c r="AB76" s="128">
        <f>+Actuals!Y198</f>
        <v>0</v>
      </c>
      <c r="AC76" s="129">
        <f>+Actuals!Z198</f>
        <v>0</v>
      </c>
      <c r="AD76" s="128">
        <f>+Actuals!AA198</f>
        <v>0</v>
      </c>
      <c r="AE76" s="129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'TIE-OUT'!H77+RECLASS!H77</f>
        <v>0</v>
      </c>
      <c r="G77" s="60">
        <f>'TIE-OUT'!I77+RECLASS!I77</f>
        <v>-3918809</v>
      </c>
      <c r="H77" s="128">
        <f>+Actuals!E199</f>
        <v>0</v>
      </c>
      <c r="I77" s="129">
        <f>+Actuals!F199</f>
        <v>0</v>
      </c>
      <c r="J77" s="128">
        <f>+Actuals!G199</f>
        <v>0</v>
      </c>
      <c r="K77" s="148">
        <f>+Actuals!H199</f>
        <v>0</v>
      </c>
      <c r="L77" s="128">
        <f>+Actuals!I199</f>
        <v>0</v>
      </c>
      <c r="M77" s="129">
        <f>+Actuals!J199</f>
        <v>0</v>
      </c>
      <c r="N77" s="128">
        <f>+Actuals!K199</f>
        <v>0</v>
      </c>
      <c r="O77" s="129">
        <f>+Actuals!L199</f>
        <v>0</v>
      </c>
      <c r="P77" s="128">
        <f>+Actuals!M199</f>
        <v>0</v>
      </c>
      <c r="Q77" s="129">
        <f>+Actuals!N199</f>
        <v>0</v>
      </c>
      <c r="R77" s="128">
        <f>+Actuals!O279</f>
        <v>0</v>
      </c>
      <c r="S77" s="129">
        <f>+Actuals!P279</f>
        <v>0</v>
      </c>
      <c r="T77" s="128">
        <f>+Actuals!Q279</f>
        <v>0</v>
      </c>
      <c r="U77" s="129">
        <f>+Actuals!R279</f>
        <v>0</v>
      </c>
      <c r="V77" s="128">
        <f>+Actuals!S279</f>
        <v>0</v>
      </c>
      <c r="W77" s="129">
        <f>+Actuals!T279</f>
        <v>0</v>
      </c>
      <c r="X77" s="128">
        <f>+Actuals!U279</f>
        <v>0</v>
      </c>
      <c r="Y77" s="129">
        <f>+Actuals!V279</f>
        <v>0</v>
      </c>
      <c r="Z77" s="128">
        <f>+Actuals!W199</f>
        <v>0</v>
      </c>
      <c r="AA77" s="129">
        <f>+Actuals!X199</f>
        <v>0</v>
      </c>
      <c r="AB77" s="128">
        <f>+Actuals!Y199</f>
        <v>0</v>
      </c>
      <c r="AC77" s="129">
        <f>+Actuals!Z199</f>
        <v>0</v>
      </c>
      <c r="AD77" s="128">
        <f>+Actuals!AA199</f>
        <v>0</v>
      </c>
      <c r="AE77" s="129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8">
        <f>+Actuals!E200</f>
        <v>0</v>
      </c>
      <c r="I78" s="129">
        <f>+Actuals!F200</f>
        <v>0</v>
      </c>
      <c r="J78" s="128">
        <f>+Actuals!G200</f>
        <v>0</v>
      </c>
      <c r="K78" s="148">
        <f>+Actuals!H200</f>
        <v>0</v>
      </c>
      <c r="L78" s="128">
        <f>+Actuals!I200</f>
        <v>0</v>
      </c>
      <c r="M78" s="129">
        <f>+Actuals!J200</f>
        <v>0</v>
      </c>
      <c r="N78" s="128">
        <f>+Actuals!K200</f>
        <v>0</v>
      </c>
      <c r="O78" s="129">
        <f>+Actuals!L200</f>
        <v>0</v>
      </c>
      <c r="P78" s="128">
        <f>+Actuals!M200</f>
        <v>0</v>
      </c>
      <c r="Q78" s="129">
        <f>+Actuals!N200</f>
        <v>0</v>
      </c>
      <c r="R78" s="128">
        <f>+Actuals!O280</f>
        <v>0</v>
      </c>
      <c r="S78" s="129">
        <f>+Actuals!P280</f>
        <v>0</v>
      </c>
      <c r="T78" s="128">
        <f>+Actuals!Q280</f>
        <v>0</v>
      </c>
      <c r="U78" s="129">
        <f>+Actuals!R280</f>
        <v>0</v>
      </c>
      <c r="V78" s="128">
        <f>+Actuals!S280</f>
        <v>0</v>
      </c>
      <c r="W78" s="129">
        <f>+Actuals!T280</f>
        <v>0</v>
      </c>
      <c r="X78" s="128">
        <f>+Actuals!U280</f>
        <v>0</v>
      </c>
      <c r="Y78" s="129">
        <f>+Actuals!V280</f>
        <v>0</v>
      </c>
      <c r="Z78" s="128">
        <f>+Actuals!W200</f>
        <v>0</v>
      </c>
      <c r="AA78" s="129">
        <f>+Actuals!X200</f>
        <v>0</v>
      </c>
      <c r="AB78" s="128">
        <f>+Actuals!Y200</f>
        <v>0</v>
      </c>
      <c r="AC78" s="129">
        <f>+Actuals!Z200</f>
        <v>0</v>
      </c>
      <c r="AD78" s="128">
        <f>+Actuals!AA200</f>
        <v>0</v>
      </c>
      <c r="AE78" s="129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8">
        <f>+Actuals!E201</f>
        <v>0</v>
      </c>
      <c r="I79" s="129">
        <f>+Actuals!F201</f>
        <v>0</v>
      </c>
      <c r="J79" s="128">
        <f>+Actuals!G201</f>
        <v>0</v>
      </c>
      <c r="K79" s="148">
        <f>+Actuals!H201</f>
        <v>0</v>
      </c>
      <c r="L79" s="128">
        <f>+Actuals!I201</f>
        <v>0</v>
      </c>
      <c r="M79" s="129">
        <f>+Actuals!J201</f>
        <v>0</v>
      </c>
      <c r="N79" s="128">
        <f>+Actuals!K201</f>
        <v>0</v>
      </c>
      <c r="O79" s="129">
        <f>+Actuals!L201</f>
        <v>0</v>
      </c>
      <c r="P79" s="128">
        <f>+Actuals!M201</f>
        <v>0</v>
      </c>
      <c r="Q79" s="129">
        <f>+Actuals!N201</f>
        <v>0</v>
      </c>
      <c r="R79" s="128">
        <f>+Actuals!O281</f>
        <v>0</v>
      </c>
      <c r="S79" s="129">
        <f>+Actuals!P281</f>
        <v>0</v>
      </c>
      <c r="T79" s="128">
        <f>+Actuals!Q281</f>
        <v>0</v>
      </c>
      <c r="U79" s="129">
        <f>+Actuals!R281</f>
        <v>0</v>
      </c>
      <c r="V79" s="128">
        <f>+Actuals!S281</f>
        <v>0</v>
      </c>
      <c r="W79" s="129">
        <f>+Actuals!T281</f>
        <v>0</v>
      </c>
      <c r="X79" s="128">
        <f>+Actuals!U281</f>
        <v>0</v>
      </c>
      <c r="Y79" s="129">
        <f>+Actuals!V281</f>
        <v>0</v>
      </c>
      <c r="Z79" s="128">
        <f>+Actuals!W201</f>
        <v>0</v>
      </c>
      <c r="AA79" s="129">
        <f>+Actuals!X201</f>
        <v>0</v>
      </c>
      <c r="AB79" s="128">
        <f>+Actuals!Y201</f>
        <v>0</v>
      </c>
      <c r="AC79" s="129">
        <f>+Actuals!Z201</f>
        <v>0</v>
      </c>
      <c r="AD79" s="128">
        <f>+Actuals!AA201</f>
        <v>0</v>
      </c>
      <c r="AE79" s="129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8">
        <f>+Actuals!E202</f>
        <v>0</v>
      </c>
      <c r="I80" s="129">
        <f>+Actuals!F202</f>
        <v>0</v>
      </c>
      <c r="J80" s="128">
        <f>+Actuals!G202</f>
        <v>0</v>
      </c>
      <c r="K80" s="148">
        <f>+Actuals!H202</f>
        <v>0</v>
      </c>
      <c r="L80" s="128">
        <f>+Actuals!I202</f>
        <v>0</v>
      </c>
      <c r="M80" s="129">
        <f>+Actuals!J202</f>
        <v>0</v>
      </c>
      <c r="N80" s="128">
        <f>+Actuals!K202</f>
        <v>0</v>
      </c>
      <c r="O80" s="129">
        <f>+Actuals!L202</f>
        <v>0</v>
      </c>
      <c r="P80" s="128">
        <f>+Actuals!M202</f>
        <v>0</v>
      </c>
      <c r="Q80" s="129">
        <f>+Actuals!N202</f>
        <v>0</v>
      </c>
      <c r="R80" s="128">
        <f>+Actuals!O282</f>
        <v>0</v>
      </c>
      <c r="S80" s="129">
        <f>+Actuals!P282</f>
        <v>0</v>
      </c>
      <c r="T80" s="128">
        <f>+Actuals!Q282</f>
        <v>0</v>
      </c>
      <c r="U80" s="129">
        <f>+Actuals!R282</f>
        <v>0</v>
      </c>
      <c r="V80" s="128">
        <f>+Actuals!S282</f>
        <v>0</v>
      </c>
      <c r="W80" s="129">
        <f>+Actuals!T282</f>
        <v>0</v>
      </c>
      <c r="X80" s="128">
        <f>+Actuals!U282</f>
        <v>0</v>
      </c>
      <c r="Y80" s="129">
        <f>+Actuals!V282</f>
        <v>0</v>
      </c>
      <c r="Z80" s="128">
        <f>+Actuals!W202</f>
        <v>0</v>
      </c>
      <c r="AA80" s="129">
        <f>+Actuals!X202</f>
        <v>0</v>
      </c>
      <c r="AB80" s="128">
        <f>+Actuals!Y202</f>
        <v>0</v>
      </c>
      <c r="AC80" s="129">
        <f>+Actuals!Z202</f>
        <v>0</v>
      </c>
      <c r="AD80" s="128">
        <f>+Actuals!AA202</f>
        <v>0</v>
      </c>
      <c r="AE80" s="129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'TIE-OUT'!H81+RECLASS!H81</f>
        <v>0</v>
      </c>
      <c r="G81" s="60">
        <f>'TIE-OUT'!I81+RECLASS!I81</f>
        <v>0</v>
      </c>
      <c r="H81" s="128">
        <f>+Actuals!E203</f>
        <v>0</v>
      </c>
      <c r="I81" s="129">
        <f>+Actuals!F203</f>
        <v>508015.35999999999</v>
      </c>
      <c r="J81" s="128">
        <f>+Actuals!G203</f>
        <v>0</v>
      </c>
      <c r="K81" s="148">
        <f>+Actuals!H203</f>
        <v>38670.76</v>
      </c>
      <c r="L81" s="128">
        <f>+Actuals!I203</f>
        <v>0</v>
      </c>
      <c r="M81" s="129">
        <f>+Actuals!J203</f>
        <v>0</v>
      </c>
      <c r="N81" s="128">
        <f>+Actuals!K203</f>
        <v>0</v>
      </c>
      <c r="O81" s="129">
        <f>+Actuals!L203</f>
        <v>0</v>
      </c>
      <c r="P81" s="128">
        <f>+Actuals!M203</f>
        <v>0</v>
      </c>
      <c r="Q81" s="129">
        <f>+Actuals!N203</f>
        <v>0</v>
      </c>
      <c r="R81" s="128">
        <f>+Actuals!O283</f>
        <v>0</v>
      </c>
      <c r="S81" s="129">
        <f>+Actuals!P283</f>
        <v>0</v>
      </c>
      <c r="T81" s="128">
        <f>+Actuals!Q283</f>
        <v>0</v>
      </c>
      <c r="U81" s="129">
        <f>+Actuals!R283</f>
        <v>0</v>
      </c>
      <c r="V81" s="128">
        <f>+Actuals!S283</f>
        <v>0</v>
      </c>
      <c r="W81" s="129">
        <f>+Actuals!T283</f>
        <v>0</v>
      </c>
      <c r="X81" s="128">
        <f>+Actuals!U283</f>
        <v>0</v>
      </c>
      <c r="Y81" s="129">
        <f>+Actuals!V283</f>
        <v>0</v>
      </c>
      <c r="Z81" s="128">
        <f>+Actuals!W203</f>
        <v>0</v>
      </c>
      <c r="AA81" s="129">
        <f>+Actuals!X203</f>
        <v>0</v>
      </c>
      <c r="AB81" s="128">
        <f>+Actuals!Y203</f>
        <v>0</v>
      </c>
      <c r="AC81" s="129">
        <f>+Actuals!Z203</f>
        <v>0</v>
      </c>
      <c r="AD81" s="128">
        <f>+Actuals!AA203</f>
        <v>0</v>
      </c>
      <c r="AE81" s="129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-3801722.0979999918</v>
      </c>
      <c r="F82" s="91">
        <f>F16+F24+F29+F36+F43+F45+F47+F49</f>
        <v>0</v>
      </c>
      <c r="G82" s="92">
        <f>SUM(G72:G81)+G16+G24+G29+G36+G43+G45+G47+G49+G51+G56+G61+G66</f>
        <v>-12053539.829999998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7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166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'TIE-OUT'!H86+RECLASS!H86</f>
        <v>0</v>
      </c>
      <c r="G86" s="170">
        <f>'TIE-OUT'!I86+RECLASS!I86</f>
        <v>75778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-437202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31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'TIE-OUT'!H87+RECLASS!H87</f>
        <v>0</v>
      </c>
      <c r="G87" s="171">
        <f>'TIE-OUT'!I87+RECLASS!I87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31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'TIE-OUT'!H88+RECLASS!H88</f>
        <v>0</v>
      </c>
      <c r="G88" s="172">
        <f>'TIE-OUT'!I88+RECLASS!I88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31" s="144" customFormat="1" ht="20.25" customHeight="1" x14ac:dyDescent="0.2">
      <c r="A89" s="183"/>
      <c r="B89" s="184"/>
      <c r="C89" s="182" t="s">
        <v>171</v>
      </c>
      <c r="D89" s="185">
        <f>SUM(D86:D88)</f>
        <v>0</v>
      </c>
      <c r="E89" s="185">
        <f t="shared" ref="E89:M89" si="26">SUM(E86:E88)</f>
        <v>-361424</v>
      </c>
      <c r="F89" s="185">
        <f t="shared" si="26"/>
        <v>0</v>
      </c>
      <c r="G89" s="185">
        <f t="shared" si="26"/>
        <v>75778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-437202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4" customFormat="1" ht="20.25" customHeight="1" x14ac:dyDescent="0.2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-4163146.0979999918</v>
      </c>
      <c r="F91" s="185">
        <f t="shared" si="28"/>
        <v>0</v>
      </c>
      <c r="G91" s="185">
        <f t="shared" si="28"/>
        <v>-11977761.829999998</v>
      </c>
      <c r="H91" s="185">
        <f t="shared" si="28"/>
        <v>0</v>
      </c>
      <c r="I91" s="185">
        <f t="shared" si="28"/>
        <v>3747197.67199995</v>
      </c>
      <c r="J91" s="185">
        <f t="shared" si="28"/>
        <v>0</v>
      </c>
      <c r="K91" s="185">
        <f t="shared" si="28"/>
        <v>2087315.59</v>
      </c>
      <c r="L91" s="185">
        <f t="shared" si="28"/>
        <v>0</v>
      </c>
      <c r="M91" s="185">
        <f t="shared" si="28"/>
        <v>-731047.30999999901</v>
      </c>
      <c r="N91" s="185">
        <f t="shared" ref="N91:AE91" si="29">+N82+N89</f>
        <v>0</v>
      </c>
      <c r="O91" s="185">
        <f t="shared" si="29"/>
        <v>2796605.7399999974</v>
      </c>
      <c r="P91" s="185">
        <f t="shared" si="29"/>
        <v>0</v>
      </c>
      <c r="Q91" s="185">
        <f t="shared" si="29"/>
        <v>551386.21999999648</v>
      </c>
      <c r="R91" s="185">
        <f t="shared" si="29"/>
        <v>0</v>
      </c>
      <c r="S91" s="185">
        <f t="shared" si="29"/>
        <v>-594193.44200000027</v>
      </c>
      <c r="T91" s="185">
        <f t="shared" si="29"/>
        <v>0</v>
      </c>
      <c r="U91" s="185">
        <f t="shared" si="29"/>
        <v>4064.5159999999996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-9450.3260000000009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  <col min="65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7040612</v>
      </c>
      <c r="E11" s="38">
        <f>SUM(G11,I11,K11,M11,O11,Q11,S11,U11,W11,Y11,AA11,AC11,AE11)</f>
        <v>18840433.330000002</v>
      </c>
      <c r="F11" s="58">
        <f>'TIE-OUT'!J11+RECLASS!J11</f>
        <v>0</v>
      </c>
      <c r="G11" s="15">
        <f>'TIE-OUT'!K11+RECLASS!K11</f>
        <v>0</v>
      </c>
      <c r="H11" s="128">
        <f>+Actuals!E44</f>
        <v>7084747</v>
      </c>
      <c r="I11" s="129">
        <f>+Actuals!F44</f>
        <v>19013326.740000002</v>
      </c>
      <c r="J11" s="128">
        <f>+Actuals!G44</f>
        <v>4729</v>
      </c>
      <c r="K11" s="148">
        <f>+Actuals!H44</f>
        <v>-31663.34</v>
      </c>
      <c r="L11" s="128">
        <f>+Actuals!I44+2</f>
        <v>-48864</v>
      </c>
      <c r="M11" s="129">
        <f>+Actuals!J44+430</f>
        <v>-137470.93</v>
      </c>
      <c r="N11" s="128">
        <f>+Actuals!K44</f>
        <v>0</v>
      </c>
      <c r="O11" s="129">
        <f>+Actuals!L44</f>
        <v>0</v>
      </c>
      <c r="P11" s="128">
        <f>+Actuals!M44</f>
        <v>0</v>
      </c>
      <c r="Q11" s="129">
        <f>+Actuals!N44</f>
        <v>-3759.14</v>
      </c>
      <c r="R11" s="128">
        <f>+Actuals!O44</f>
        <v>0</v>
      </c>
      <c r="S11" s="129">
        <f>+Actuals!P44</f>
        <v>0</v>
      </c>
      <c r="T11" s="128">
        <f>+Actuals!Q44</f>
        <v>0</v>
      </c>
      <c r="U11" s="129">
        <f>+Actuals!R44</f>
        <v>0</v>
      </c>
      <c r="V11" s="128">
        <f>+Actuals!S44</f>
        <v>0</v>
      </c>
      <c r="W11" s="129">
        <f>+Actuals!T44</f>
        <v>0</v>
      </c>
      <c r="X11" s="128">
        <f>+Actuals!U44</f>
        <v>0</v>
      </c>
      <c r="Y11" s="129">
        <f>+Actuals!V44</f>
        <v>0</v>
      </c>
      <c r="Z11" s="128">
        <f>+Actuals!W44</f>
        <v>0</v>
      </c>
      <c r="AA11" s="129">
        <f>+Actuals!X44</f>
        <v>0</v>
      </c>
      <c r="AB11" s="128">
        <f>+Actuals!Y44</f>
        <v>0</v>
      </c>
      <c r="AC11" s="129">
        <f>+Actuals!Z44</f>
        <v>0</v>
      </c>
      <c r="AD11" s="128">
        <f>+Actuals!AA44</f>
        <v>0</v>
      </c>
      <c r="AE11" s="129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8">
        <f>+Actuals!E45</f>
        <v>0</v>
      </c>
      <c r="I12" s="129">
        <f>+Actuals!F45</f>
        <v>0</v>
      </c>
      <c r="J12" s="128">
        <f>+Actuals!G45</f>
        <v>0</v>
      </c>
      <c r="K12" s="159">
        <f>+Actuals!H45</f>
        <v>0</v>
      </c>
      <c r="L12" s="128">
        <f>+Actuals!I45</f>
        <v>0</v>
      </c>
      <c r="M12" s="129">
        <f>+Actuals!J45</f>
        <v>0</v>
      </c>
      <c r="N12" s="128">
        <f>+Actuals!K45</f>
        <v>0</v>
      </c>
      <c r="O12" s="129">
        <f>+Actuals!L45</f>
        <v>0</v>
      </c>
      <c r="P12" s="128">
        <f>+Actuals!M45</f>
        <v>0</v>
      </c>
      <c r="Q12" s="129">
        <f>+Actuals!N45</f>
        <v>0</v>
      </c>
      <c r="R12" s="128">
        <f>+Actuals!O45</f>
        <v>0</v>
      </c>
      <c r="S12" s="129">
        <f>+Actuals!P45</f>
        <v>0</v>
      </c>
      <c r="T12" s="128">
        <f>+Actuals!Q45</f>
        <v>0</v>
      </c>
      <c r="U12" s="129">
        <f>+Actuals!R45</f>
        <v>0</v>
      </c>
      <c r="V12" s="128">
        <f>+Actuals!S45</f>
        <v>0</v>
      </c>
      <c r="W12" s="129">
        <f>+Actuals!T45</f>
        <v>0</v>
      </c>
      <c r="X12" s="128">
        <f>+Actuals!U45</f>
        <v>0</v>
      </c>
      <c r="Y12" s="129">
        <f>+Actuals!V45</f>
        <v>0</v>
      </c>
      <c r="Z12" s="128">
        <f>+Actuals!W45</f>
        <v>0</v>
      </c>
      <c r="AA12" s="129">
        <f>+Actuals!X45</f>
        <v>0</v>
      </c>
      <c r="AB12" s="128">
        <f>+Actuals!Y45</f>
        <v>0</v>
      </c>
      <c r="AC12" s="129">
        <f>+Actuals!Z45</f>
        <v>0</v>
      </c>
      <c r="AD12" s="128">
        <f>+Actuals!AA45</f>
        <v>0</v>
      </c>
      <c r="AE12" s="129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8">
        <f>+Actuals!E46</f>
        <v>0</v>
      </c>
      <c r="I13" s="129">
        <f>+Actuals!F46</f>
        <v>0</v>
      </c>
      <c r="J13" s="128">
        <f>+Actuals!G46</f>
        <v>0</v>
      </c>
      <c r="K13" s="148">
        <f>+Actuals!H46</f>
        <v>0</v>
      </c>
      <c r="L13" s="128">
        <f>+Actuals!I46</f>
        <v>0</v>
      </c>
      <c r="M13" s="129">
        <f>+Actuals!J46</f>
        <v>0</v>
      </c>
      <c r="N13" s="128">
        <f>+Actuals!K46</f>
        <v>0</v>
      </c>
      <c r="O13" s="129">
        <f>+Actuals!L46</f>
        <v>0</v>
      </c>
      <c r="P13" s="128">
        <f>+Actuals!M46</f>
        <v>0</v>
      </c>
      <c r="Q13" s="129">
        <f>+Actuals!N46</f>
        <v>0</v>
      </c>
      <c r="R13" s="128">
        <f>+Actuals!O46</f>
        <v>0</v>
      </c>
      <c r="S13" s="129">
        <f>+Actuals!P46</f>
        <v>0</v>
      </c>
      <c r="T13" s="128">
        <f>+Actuals!Q46</f>
        <v>0</v>
      </c>
      <c r="U13" s="129">
        <f>+Actuals!R46</f>
        <v>0</v>
      </c>
      <c r="V13" s="128">
        <f>+Actuals!S46</f>
        <v>0</v>
      </c>
      <c r="W13" s="129">
        <f>+Actuals!T46</f>
        <v>0</v>
      </c>
      <c r="X13" s="128">
        <f>+Actuals!U46</f>
        <v>0</v>
      </c>
      <c r="Y13" s="129">
        <f>+Actuals!V46</f>
        <v>0</v>
      </c>
      <c r="Z13" s="128">
        <f>+Actuals!W46</f>
        <v>0</v>
      </c>
      <c r="AA13" s="129">
        <f>+Actuals!X46</f>
        <v>0</v>
      </c>
      <c r="AB13" s="128">
        <f>+Actuals!Y46</f>
        <v>0</v>
      </c>
      <c r="AC13" s="129">
        <f>+Actuals!Z46</f>
        <v>0</v>
      </c>
      <c r="AD13" s="128">
        <f>+Actuals!AA46</f>
        <v>0</v>
      </c>
      <c r="AE13" s="129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8">
        <f>+Actuals!E47</f>
        <v>0</v>
      </c>
      <c r="I14" s="129">
        <f>+Actuals!F47</f>
        <v>0</v>
      </c>
      <c r="J14" s="128">
        <f>+Actuals!G47</f>
        <v>0</v>
      </c>
      <c r="K14" s="148">
        <f>+Actuals!H47</f>
        <v>0</v>
      </c>
      <c r="L14" s="128">
        <f>+Actuals!I47</f>
        <v>0</v>
      </c>
      <c r="M14" s="129">
        <f>+Actuals!J47</f>
        <v>0</v>
      </c>
      <c r="N14" s="128">
        <f>+Actuals!K47</f>
        <v>0</v>
      </c>
      <c r="O14" s="129">
        <f>+Actuals!L47</f>
        <v>0</v>
      </c>
      <c r="P14" s="128">
        <f>+Actuals!M47</f>
        <v>0</v>
      </c>
      <c r="Q14" s="129">
        <f>+Actuals!N47</f>
        <v>0</v>
      </c>
      <c r="R14" s="128">
        <f>+Actuals!O47</f>
        <v>0</v>
      </c>
      <c r="S14" s="129">
        <f>+Actuals!P47</f>
        <v>0</v>
      </c>
      <c r="T14" s="128">
        <f>+Actuals!Q47</f>
        <v>0</v>
      </c>
      <c r="U14" s="129">
        <f>+Actuals!R47</f>
        <v>0</v>
      </c>
      <c r="V14" s="128">
        <f>+Actuals!S47</f>
        <v>0</v>
      </c>
      <c r="W14" s="129">
        <f>+Actuals!T47</f>
        <v>0</v>
      </c>
      <c r="X14" s="128">
        <f>+Actuals!U47</f>
        <v>0</v>
      </c>
      <c r="Y14" s="129">
        <f>+Actuals!V47</f>
        <v>0</v>
      </c>
      <c r="Z14" s="128">
        <f>+Actuals!W47</f>
        <v>0</v>
      </c>
      <c r="AA14" s="129">
        <f>+Actuals!X47</f>
        <v>0</v>
      </c>
      <c r="AB14" s="128">
        <f>+Actuals!Y47</f>
        <v>0</v>
      </c>
      <c r="AC14" s="129">
        <f>+Actuals!Z47</f>
        <v>0</v>
      </c>
      <c r="AD14" s="128">
        <f>+Actuals!AA47</f>
        <v>0</v>
      </c>
      <c r="AE14" s="129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8">
        <f>+Actuals!E48</f>
        <v>0</v>
      </c>
      <c r="I15" s="129">
        <f>+Actuals!F48</f>
        <v>0</v>
      </c>
      <c r="J15" s="128">
        <f>+Actuals!G48</f>
        <v>0</v>
      </c>
      <c r="K15" s="148">
        <f>+Actuals!H48</f>
        <v>0</v>
      </c>
      <c r="L15" s="128">
        <f>+Actuals!I48</f>
        <v>0</v>
      </c>
      <c r="M15" s="129">
        <f>+Actuals!J48</f>
        <v>0</v>
      </c>
      <c r="N15" s="128">
        <f>+Actuals!K48</f>
        <v>0</v>
      </c>
      <c r="O15" s="129">
        <f>+Actuals!L48</f>
        <v>0</v>
      </c>
      <c r="P15" s="128">
        <f>+Actuals!M48</f>
        <v>0</v>
      </c>
      <c r="Q15" s="129">
        <f>+Actuals!N48</f>
        <v>0</v>
      </c>
      <c r="R15" s="128">
        <f>+Actuals!O48</f>
        <v>0</v>
      </c>
      <c r="S15" s="129">
        <f>+Actuals!P48</f>
        <v>0</v>
      </c>
      <c r="T15" s="128">
        <f>+Actuals!Q48</f>
        <v>0</v>
      </c>
      <c r="U15" s="129">
        <f>+Actuals!R48</f>
        <v>0</v>
      </c>
      <c r="V15" s="128">
        <f>+Actuals!S48</f>
        <v>0</v>
      </c>
      <c r="W15" s="129">
        <f>+Actuals!T48</f>
        <v>0</v>
      </c>
      <c r="X15" s="128">
        <f>+Actuals!U48</f>
        <v>0</v>
      </c>
      <c r="Y15" s="129">
        <f>+Actuals!V48</f>
        <v>0</v>
      </c>
      <c r="Z15" s="128">
        <f>+Actuals!W48</f>
        <v>0</v>
      </c>
      <c r="AA15" s="129">
        <f>+Actuals!X48</f>
        <v>0</v>
      </c>
      <c r="AB15" s="128">
        <f>+Actuals!Y48</f>
        <v>0</v>
      </c>
      <c r="AC15" s="129">
        <f>+Actuals!Z48</f>
        <v>0</v>
      </c>
      <c r="AD15" s="128">
        <f>+Actuals!AA48</f>
        <v>0</v>
      </c>
      <c r="AE15" s="129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9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8">
        <f>+Actuals!E49</f>
        <v>-1115692</v>
      </c>
      <c r="I19" s="129">
        <f>+Actuals!F49</f>
        <v>-2885888.85</v>
      </c>
      <c r="J19" s="128">
        <f>+Actuals!G49+7653</f>
        <v>274867</v>
      </c>
      <c r="K19" s="148">
        <f>+Actuals!H49+21039</f>
        <v>719182.56</v>
      </c>
      <c r="L19" s="128">
        <f>+Actuals!I49</f>
        <v>0</v>
      </c>
      <c r="M19" s="129">
        <f>+Actuals!J49</f>
        <v>52.97</v>
      </c>
      <c r="N19" s="128">
        <f>+Actuals!K49</f>
        <v>0</v>
      </c>
      <c r="O19" s="129">
        <f>+Actuals!L49</f>
        <v>-1249.83</v>
      </c>
      <c r="P19" s="128">
        <f>+Actuals!M49</f>
        <v>0</v>
      </c>
      <c r="Q19" s="129">
        <f>+Actuals!N49</f>
        <v>0</v>
      </c>
      <c r="R19" s="128">
        <f>+Actuals!O49</f>
        <v>0</v>
      </c>
      <c r="S19" s="129">
        <f>+Actuals!P49</f>
        <v>41.26</v>
      </c>
      <c r="T19" s="128">
        <f>+Actuals!Q49</f>
        <v>0</v>
      </c>
      <c r="U19" s="129">
        <f>+Actuals!R49</f>
        <v>0</v>
      </c>
      <c r="V19" s="128">
        <f>+Actuals!S49</f>
        <v>0</v>
      </c>
      <c r="W19" s="129">
        <f>+Actuals!T49</f>
        <v>0</v>
      </c>
      <c r="X19" s="128">
        <f>+Actuals!U49</f>
        <v>0</v>
      </c>
      <c r="Y19" s="129">
        <f>+Actuals!V49</f>
        <v>0</v>
      </c>
      <c r="Z19" s="128">
        <f>+Actuals!W49</f>
        <v>0</v>
      </c>
      <c r="AA19" s="129">
        <f>+Actuals!X49</f>
        <v>0</v>
      </c>
      <c r="AB19" s="128">
        <f>+Actuals!Y49</f>
        <v>0</v>
      </c>
      <c r="AC19" s="129">
        <f>+Actuals!Z49</f>
        <v>0</v>
      </c>
      <c r="AD19" s="128">
        <f>+Actuals!AA49</f>
        <v>0</v>
      </c>
      <c r="AE19" s="129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8">
        <f>+Actuals!E50</f>
        <v>0</v>
      </c>
      <c r="I20" s="129">
        <f>+Actuals!F50</f>
        <v>0</v>
      </c>
      <c r="J20" s="128">
        <f>+Actuals!G50</f>
        <v>0</v>
      </c>
      <c r="K20" s="148">
        <f>+Actuals!H50</f>
        <v>0</v>
      </c>
      <c r="L20" s="128">
        <f>+Actuals!I50</f>
        <v>0</v>
      </c>
      <c r="M20" s="129">
        <f>+Actuals!J50</f>
        <v>0</v>
      </c>
      <c r="N20" s="128">
        <f>+Actuals!K50</f>
        <v>0</v>
      </c>
      <c r="O20" s="129">
        <f>+Actuals!L50</f>
        <v>0</v>
      </c>
      <c r="P20" s="128">
        <f>+Actuals!M50</f>
        <v>0</v>
      </c>
      <c r="Q20" s="129">
        <f>+Actuals!N50</f>
        <v>0</v>
      </c>
      <c r="R20" s="128">
        <f>+Actuals!O50</f>
        <v>0</v>
      </c>
      <c r="S20" s="129">
        <f>+Actuals!P50</f>
        <v>0</v>
      </c>
      <c r="T20" s="128">
        <f>+Actuals!Q50</f>
        <v>0</v>
      </c>
      <c r="U20" s="129">
        <f>+Actuals!R50</f>
        <v>0</v>
      </c>
      <c r="V20" s="128">
        <f>+Actuals!S50</f>
        <v>0</v>
      </c>
      <c r="W20" s="129">
        <f>+Actuals!T50</f>
        <v>0</v>
      </c>
      <c r="X20" s="128">
        <f>+Actuals!U50</f>
        <v>0</v>
      </c>
      <c r="Y20" s="129">
        <f>+Actuals!V50</f>
        <v>0</v>
      </c>
      <c r="Z20" s="128">
        <f>+Actuals!W50</f>
        <v>0</v>
      </c>
      <c r="AA20" s="129">
        <f>+Actuals!X50</f>
        <v>0</v>
      </c>
      <c r="AB20" s="128">
        <f>+Actuals!Y50</f>
        <v>0</v>
      </c>
      <c r="AC20" s="129">
        <f>+Actuals!Z50</f>
        <v>0</v>
      </c>
      <c r="AD20" s="128">
        <f>+Actuals!AA50</f>
        <v>0</v>
      </c>
      <c r="AE20" s="129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8">
        <f>+Actuals!E51</f>
        <v>0</v>
      </c>
      <c r="I21" s="129">
        <f>+Actuals!F51</f>
        <v>0</v>
      </c>
      <c r="J21" s="128">
        <f>+Actuals!G51</f>
        <v>0</v>
      </c>
      <c r="K21" s="148">
        <f>+Actuals!H51</f>
        <v>0</v>
      </c>
      <c r="L21" s="128">
        <f>+Actuals!I51</f>
        <v>0</v>
      </c>
      <c r="M21" s="129">
        <f>+Actuals!J51</f>
        <v>0</v>
      </c>
      <c r="N21" s="128">
        <f>+Actuals!K51</f>
        <v>0</v>
      </c>
      <c r="O21" s="129">
        <f>+Actuals!L51</f>
        <v>0</v>
      </c>
      <c r="P21" s="128">
        <f>+Actuals!M51</f>
        <v>0</v>
      </c>
      <c r="Q21" s="129">
        <f>+Actuals!N51</f>
        <v>0</v>
      </c>
      <c r="R21" s="128">
        <f>+Actuals!O51</f>
        <v>0</v>
      </c>
      <c r="S21" s="129">
        <f>+Actuals!P51</f>
        <v>0</v>
      </c>
      <c r="T21" s="128">
        <f>+Actuals!Q51</f>
        <v>0</v>
      </c>
      <c r="U21" s="129">
        <f>+Actuals!R51</f>
        <v>0</v>
      </c>
      <c r="V21" s="128">
        <f>+Actuals!S51</f>
        <v>0</v>
      </c>
      <c r="W21" s="129">
        <f>+Actuals!T51</f>
        <v>0</v>
      </c>
      <c r="X21" s="128">
        <f>+Actuals!U51</f>
        <v>0</v>
      </c>
      <c r="Y21" s="129">
        <f>+Actuals!V51</f>
        <v>0</v>
      </c>
      <c r="Z21" s="128">
        <f>+Actuals!W51</f>
        <v>0</v>
      </c>
      <c r="AA21" s="129">
        <f>+Actuals!X51</f>
        <v>0</v>
      </c>
      <c r="AB21" s="128">
        <f>+Actuals!Y51</f>
        <v>0</v>
      </c>
      <c r="AC21" s="129">
        <f>+Actuals!Z51</f>
        <v>0</v>
      </c>
      <c r="AD21" s="128">
        <f>+Actuals!AA51</f>
        <v>0</v>
      </c>
      <c r="AE21" s="129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8">
        <f>+Actuals!E52</f>
        <v>0</v>
      </c>
      <c r="I22" s="129">
        <f>+Actuals!F52</f>
        <v>0</v>
      </c>
      <c r="J22" s="128">
        <f>+Actuals!G52</f>
        <v>0</v>
      </c>
      <c r="K22" s="148">
        <f>+Actuals!H52</f>
        <v>0</v>
      </c>
      <c r="L22" s="128">
        <f>+Actuals!I52</f>
        <v>0</v>
      </c>
      <c r="M22" s="129">
        <f>+Actuals!J52</f>
        <v>0</v>
      </c>
      <c r="N22" s="128">
        <f>+Actuals!K52</f>
        <v>0</v>
      </c>
      <c r="O22" s="129">
        <f>+Actuals!L52</f>
        <v>0</v>
      </c>
      <c r="P22" s="128">
        <f>+Actuals!M52</f>
        <v>0</v>
      </c>
      <c r="Q22" s="129">
        <f>+Actuals!N52</f>
        <v>0</v>
      </c>
      <c r="R22" s="128">
        <f>+Actuals!O52</f>
        <v>0</v>
      </c>
      <c r="S22" s="129">
        <f>+Actuals!P52</f>
        <v>0</v>
      </c>
      <c r="T22" s="128">
        <f>+Actuals!Q52</f>
        <v>0</v>
      </c>
      <c r="U22" s="129">
        <f>+Actuals!R52</f>
        <v>0</v>
      </c>
      <c r="V22" s="128">
        <f>+Actuals!S52</f>
        <v>0</v>
      </c>
      <c r="W22" s="129">
        <f>+Actuals!T52</f>
        <v>0</v>
      </c>
      <c r="X22" s="128">
        <f>+Actuals!U52</f>
        <v>0</v>
      </c>
      <c r="Y22" s="129">
        <f>+Actuals!V52</f>
        <v>0</v>
      </c>
      <c r="Z22" s="128">
        <f>+Actuals!W52</f>
        <v>0</v>
      </c>
      <c r="AA22" s="129">
        <f>+Actuals!X52</f>
        <v>0</v>
      </c>
      <c r="AB22" s="128">
        <f>+Actuals!Y52</f>
        <v>0</v>
      </c>
      <c r="AC22" s="129">
        <f>+Actuals!Z52</f>
        <v>0</v>
      </c>
      <c r="AD22" s="128">
        <f>+Actuals!AA52</f>
        <v>0</v>
      </c>
      <c r="AE22" s="129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8">
        <f>+Actuals!E53</f>
        <v>0</v>
      </c>
      <c r="I23" s="129">
        <f>+Actuals!F53</f>
        <v>0</v>
      </c>
      <c r="J23" s="128">
        <f>+Actuals!G53</f>
        <v>10759</v>
      </c>
      <c r="K23" s="148">
        <f>+Actuals!H53</f>
        <v>29558.799999999999</v>
      </c>
      <c r="L23" s="128">
        <f>+Actuals!I53</f>
        <v>0</v>
      </c>
      <c r="M23" s="129">
        <f>+Actuals!J53</f>
        <v>257.52</v>
      </c>
      <c r="N23" s="128">
        <f>+Actuals!K53</f>
        <v>0</v>
      </c>
      <c r="O23" s="129">
        <f>+Actuals!L53</f>
        <v>0</v>
      </c>
      <c r="P23" s="128">
        <f>+Actuals!M53</f>
        <v>0</v>
      </c>
      <c r="Q23" s="129">
        <f>+Actuals!N53</f>
        <v>0</v>
      </c>
      <c r="R23" s="128">
        <f>+Actuals!O53</f>
        <v>0</v>
      </c>
      <c r="S23" s="129">
        <f>+Actuals!P53</f>
        <v>0</v>
      </c>
      <c r="T23" s="128">
        <f>+Actuals!Q53</f>
        <v>-47</v>
      </c>
      <c r="U23" s="129">
        <f>+Actuals!R53</f>
        <v>-125.49</v>
      </c>
      <c r="V23" s="128">
        <f>+Actuals!S53</f>
        <v>0</v>
      </c>
      <c r="W23" s="129">
        <f>+Actuals!T53</f>
        <v>0</v>
      </c>
      <c r="X23" s="128">
        <f>+Actuals!U53</f>
        <v>0</v>
      </c>
      <c r="Y23" s="129">
        <f>+Actuals!V53</f>
        <v>0</v>
      </c>
      <c r="Z23" s="128">
        <f>+Actuals!W53</f>
        <v>0</v>
      </c>
      <c r="AA23" s="129">
        <f>+Actuals!X53</f>
        <v>0</v>
      </c>
      <c r="AB23" s="128">
        <f>+Actuals!Y53</f>
        <v>0</v>
      </c>
      <c r="AC23" s="129">
        <f>+Actuals!Z53</f>
        <v>0</v>
      </c>
      <c r="AD23" s="128">
        <f>+Actuals!AA53</f>
        <v>0</v>
      </c>
      <c r="AE23" s="129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9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1937943</v>
      </c>
      <c r="E27" s="38">
        <f>SUM(G27,I27,K27,M27,O27,Q27,S27,U27,W27,Y27,AA27,AC27,AE27)</f>
        <v>5383595.0200000005</v>
      </c>
      <c r="F27" s="84">
        <f>'TIE-OUT'!J27+RECLASS!J27</f>
        <v>0</v>
      </c>
      <c r="G27" s="85">
        <f>'TIE-OUT'!K27+RECLASS!K27</f>
        <v>0</v>
      </c>
      <c r="H27" s="128">
        <f>+Actuals!E54+24007</f>
        <v>2410672</v>
      </c>
      <c r="I27" s="129">
        <f>+Actuals!F54+69555</f>
        <v>6511921.4800000004</v>
      </c>
      <c r="J27" s="128">
        <f>+Actuals!G54-24007</f>
        <v>-367339</v>
      </c>
      <c r="K27" s="148">
        <f>+Actuals!H54-69555</f>
        <v>-849181.94</v>
      </c>
      <c r="L27" s="128">
        <f>+Actuals!I54-16923</f>
        <v>-92261</v>
      </c>
      <c r="M27" s="129">
        <f>+Actuals!J54-49426</f>
        <v>-241475.68</v>
      </c>
      <c r="N27" s="128">
        <f>+Actuals!K54</f>
        <v>31</v>
      </c>
      <c r="O27" s="129">
        <f>+Actuals!L54</f>
        <v>78.599999999999994</v>
      </c>
      <c r="P27" s="128">
        <f>+Actuals!M54</f>
        <v>-13160</v>
      </c>
      <c r="Q27" s="129">
        <f>+Actuals!N54</f>
        <v>-37747.449999999997</v>
      </c>
      <c r="R27" s="128">
        <f>+Actuals!O54</f>
        <v>0</v>
      </c>
      <c r="S27" s="129">
        <f>+Actuals!P54</f>
        <v>0.01</v>
      </c>
      <c r="T27" s="128">
        <f>+Actuals!Q54</f>
        <v>0</v>
      </c>
      <c r="U27" s="129">
        <f>+Actuals!R54</f>
        <v>0</v>
      </c>
      <c r="V27" s="128">
        <f>+Actuals!S54</f>
        <v>0</v>
      </c>
      <c r="W27" s="129">
        <f>+Actuals!T54</f>
        <v>0</v>
      </c>
      <c r="X27" s="128">
        <f>+Actuals!U54</f>
        <v>0</v>
      </c>
      <c r="Y27" s="129">
        <f>+Actuals!V54</f>
        <v>0</v>
      </c>
      <c r="Z27" s="128">
        <f>+Actuals!W54</f>
        <v>0</v>
      </c>
      <c r="AA27" s="129">
        <f>+Actuals!X54</f>
        <v>0</v>
      </c>
      <c r="AB27" s="128">
        <f>+Actuals!Y54</f>
        <v>0</v>
      </c>
      <c r="AC27" s="129">
        <f>+Actuals!Z54</f>
        <v>0</v>
      </c>
      <c r="AD27" s="128">
        <f>+Actuals!AA54</f>
        <v>0</v>
      </c>
      <c r="AE27" s="129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-7970312</v>
      </c>
      <c r="E28" s="38">
        <f>SUM(G28,I28,K28,M28,O28,Q28,S28,U28,W28,Y28,AA28,AC28,AE28)</f>
        <v>-22121043.48</v>
      </c>
      <c r="F28" s="97">
        <f>'TIE-OUT'!J28+RECLASS!J28</f>
        <v>0</v>
      </c>
      <c r="G28" s="98">
        <f>'TIE-OUT'!K28+RECLASS!K28</f>
        <v>0</v>
      </c>
      <c r="H28" s="128">
        <f>+Actuals!E55-24007</f>
        <v>-8432794</v>
      </c>
      <c r="I28" s="129">
        <f>+Actuals!F55-69555</f>
        <v>-23220359.850000001</v>
      </c>
      <c r="J28" s="128">
        <f>+Actuals!G55+13253+3101</f>
        <v>391178</v>
      </c>
      <c r="K28" s="148">
        <f>+Actuals!H55+39659+8857</f>
        <v>957636.48</v>
      </c>
      <c r="L28" s="128">
        <f>+Actuals!I55+20022-3101</f>
        <v>58175</v>
      </c>
      <c r="M28" s="129">
        <f>+Actuals!J55+57853-8857</f>
        <v>104011.06</v>
      </c>
      <c r="N28" s="128">
        <f>+Actuals!K55</f>
        <v>0</v>
      </c>
      <c r="O28" s="129">
        <f>+Actuals!L55</f>
        <v>0</v>
      </c>
      <c r="P28" s="128">
        <f>+Actuals!M55</f>
        <v>37136</v>
      </c>
      <c r="Q28" s="129">
        <f>+Actuals!N55</f>
        <v>106424.44</v>
      </c>
      <c r="R28" s="128">
        <f>+Actuals!O55</f>
        <v>-24007</v>
      </c>
      <c r="S28" s="129">
        <f>+Actuals!P55</f>
        <v>-69555.34</v>
      </c>
      <c r="T28" s="128">
        <f>+Actuals!Q55</f>
        <v>0</v>
      </c>
      <c r="U28" s="129">
        <f>+Actuals!R55</f>
        <v>799.73</v>
      </c>
      <c r="V28" s="128">
        <f>+Actuals!S55</f>
        <v>0</v>
      </c>
      <c r="W28" s="129">
        <f>+Actuals!T55</f>
        <v>0</v>
      </c>
      <c r="X28" s="128">
        <f>+Actuals!U55</f>
        <v>0</v>
      </c>
      <c r="Y28" s="129">
        <f>+Actuals!V55</f>
        <v>0</v>
      </c>
      <c r="Z28" s="128">
        <f>+Actuals!W55</f>
        <v>0</v>
      </c>
      <c r="AA28" s="129">
        <f>+Actuals!X55</f>
        <v>0</v>
      </c>
      <c r="AB28" s="128">
        <f>+Actuals!Y55</f>
        <v>0</v>
      </c>
      <c r="AC28" s="129">
        <f>+Actuals!Z55</f>
        <v>0</v>
      </c>
      <c r="AD28" s="128">
        <f>+Actuals!AA55</f>
        <v>0</v>
      </c>
      <c r="AE28" s="129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-6032369</v>
      </c>
      <c r="E29" s="39">
        <f>SUM(E27:E28)</f>
        <v>-16737448.460000001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9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7969</v>
      </c>
      <c r="E32" s="38">
        <f t="shared" si="8"/>
        <v>20830.966000000008</v>
      </c>
      <c r="F32" s="84">
        <f>'TIE-OUT'!J32+RECLASS!J32</f>
        <v>0</v>
      </c>
      <c r="G32" s="85">
        <f>'TIE-OUT'!K32+RECLASS!K32</f>
        <v>0</v>
      </c>
      <c r="H32" s="128">
        <f>+Actuals!E56</f>
        <v>0</v>
      </c>
      <c r="I32" s="129">
        <f>+Actuals!F56</f>
        <v>0</v>
      </c>
      <c r="J32" s="128">
        <f>+Actuals!G56</f>
        <v>-21051</v>
      </c>
      <c r="K32" s="148">
        <f>+Actuals!H56</f>
        <v>-55027.313999999998</v>
      </c>
      <c r="L32" s="128">
        <f>+Actuals!I56</f>
        <v>-724</v>
      </c>
      <c r="M32" s="129">
        <f>+Actuals!J56</f>
        <v>-8076.6360000000004</v>
      </c>
      <c r="N32" s="128">
        <f>+Actuals!K56</f>
        <v>0</v>
      </c>
      <c r="O32" s="129">
        <f>+Actuals!L56</f>
        <v>6184.1</v>
      </c>
      <c r="P32" s="128">
        <f>+Actuals!M56</f>
        <v>0</v>
      </c>
      <c r="Q32" s="129">
        <f>+Actuals!N56</f>
        <v>0</v>
      </c>
      <c r="R32" s="128">
        <f>+Actuals!O56</f>
        <v>0</v>
      </c>
      <c r="S32" s="129">
        <f>+Actuals!P56</f>
        <v>0</v>
      </c>
      <c r="T32" s="128">
        <f>+Actuals!Q56</f>
        <v>29744</v>
      </c>
      <c r="U32" s="129">
        <f>+Actuals!R56</f>
        <v>77750.816000000006</v>
      </c>
      <c r="V32" s="128">
        <f>+Actuals!S56</f>
        <v>0</v>
      </c>
      <c r="W32" s="129">
        <f>+Actuals!T56</f>
        <v>0</v>
      </c>
      <c r="X32" s="128">
        <f>+Actuals!U56</f>
        <v>0</v>
      </c>
      <c r="Y32" s="129">
        <f>+Actuals!V56</f>
        <v>0</v>
      </c>
      <c r="Z32" s="128">
        <f>+Actuals!W56</f>
        <v>0</v>
      </c>
      <c r="AA32" s="129">
        <f>+Actuals!X56</f>
        <v>0</v>
      </c>
      <c r="AB32" s="128">
        <f>+Actuals!Y56</f>
        <v>0</v>
      </c>
      <c r="AC32" s="129">
        <f>+Actuals!Z56</f>
        <v>0</v>
      </c>
      <c r="AD32" s="128">
        <f>+Actuals!AA56</f>
        <v>0</v>
      </c>
      <c r="AE32" s="129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8">
        <f>+Actuals!E57</f>
        <v>0</v>
      </c>
      <c r="I33" s="129">
        <f>+Actuals!F57</f>
        <v>0</v>
      </c>
      <c r="J33" s="128">
        <f>+Actuals!G57</f>
        <v>0</v>
      </c>
      <c r="K33" s="148">
        <f>+Actuals!H57</f>
        <v>0</v>
      </c>
      <c r="L33" s="128">
        <f>+Actuals!I57</f>
        <v>0</v>
      </c>
      <c r="M33" s="129">
        <f>+Actuals!J57</f>
        <v>0</v>
      </c>
      <c r="N33" s="128">
        <f>+Actuals!K57</f>
        <v>0</v>
      </c>
      <c r="O33" s="129">
        <f>+Actuals!L57</f>
        <v>0</v>
      </c>
      <c r="P33" s="128">
        <f>+Actuals!M57</f>
        <v>0</v>
      </c>
      <c r="Q33" s="129">
        <f>+Actuals!N57</f>
        <v>0</v>
      </c>
      <c r="R33" s="128">
        <f>+Actuals!O57</f>
        <v>0</v>
      </c>
      <c r="S33" s="129">
        <f>+Actuals!P57</f>
        <v>0</v>
      </c>
      <c r="T33" s="128">
        <f>+Actuals!Q57</f>
        <v>0</v>
      </c>
      <c r="U33" s="129">
        <f>+Actuals!R57</f>
        <v>0</v>
      </c>
      <c r="V33" s="128">
        <f>+Actuals!S57</f>
        <v>0</v>
      </c>
      <c r="W33" s="129">
        <f>+Actuals!T57</f>
        <v>0</v>
      </c>
      <c r="X33" s="128">
        <f>+Actuals!U57</f>
        <v>0</v>
      </c>
      <c r="Y33" s="129">
        <f>+Actuals!V57</f>
        <v>0</v>
      </c>
      <c r="Z33" s="128">
        <f>+Actuals!W57</f>
        <v>0</v>
      </c>
      <c r="AA33" s="129">
        <f>+Actuals!X57</f>
        <v>0</v>
      </c>
      <c r="AB33" s="128">
        <f>+Actuals!Y57</f>
        <v>0</v>
      </c>
      <c r="AC33" s="129">
        <f>+Actuals!Z57</f>
        <v>0</v>
      </c>
      <c r="AD33" s="128">
        <f>+Actuals!AA57</f>
        <v>0</v>
      </c>
      <c r="AE33" s="129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8">
        <f>+Actuals!E58</f>
        <v>0</v>
      </c>
      <c r="I34" s="129">
        <f>+Actuals!F58</f>
        <v>0</v>
      </c>
      <c r="J34" s="128">
        <f>+Actuals!G58</f>
        <v>0</v>
      </c>
      <c r="K34" s="148">
        <f>+Actuals!H58</f>
        <v>0</v>
      </c>
      <c r="L34" s="128">
        <f>+Actuals!I58</f>
        <v>0</v>
      </c>
      <c r="M34" s="129">
        <f>+Actuals!J58</f>
        <v>0</v>
      </c>
      <c r="N34" s="128">
        <f>+Actuals!K58</f>
        <v>0</v>
      </c>
      <c r="O34" s="129">
        <f>+Actuals!L58</f>
        <v>0</v>
      </c>
      <c r="P34" s="128">
        <f>+Actuals!M58</f>
        <v>0</v>
      </c>
      <c r="Q34" s="129">
        <f>+Actuals!N58</f>
        <v>0</v>
      </c>
      <c r="R34" s="128">
        <f>+Actuals!O58</f>
        <v>0</v>
      </c>
      <c r="S34" s="129">
        <f>+Actuals!P58</f>
        <v>0</v>
      </c>
      <c r="T34" s="128">
        <f>+Actuals!Q58</f>
        <v>0</v>
      </c>
      <c r="U34" s="129">
        <f>+Actuals!R58</f>
        <v>0</v>
      </c>
      <c r="V34" s="128">
        <f>+Actuals!S58</f>
        <v>0</v>
      </c>
      <c r="W34" s="129">
        <f>+Actuals!T58</f>
        <v>0</v>
      </c>
      <c r="X34" s="128">
        <f>+Actuals!U58</f>
        <v>0</v>
      </c>
      <c r="Y34" s="129">
        <f>+Actuals!V58</f>
        <v>0</v>
      </c>
      <c r="Z34" s="128">
        <f>+Actuals!W58</f>
        <v>0</v>
      </c>
      <c r="AA34" s="129">
        <f>+Actuals!X58</f>
        <v>0</v>
      </c>
      <c r="AB34" s="128">
        <f>+Actuals!Y58</f>
        <v>0</v>
      </c>
      <c r="AC34" s="129">
        <f>+Actuals!Z58</f>
        <v>0</v>
      </c>
      <c r="AD34" s="128">
        <f>+Actuals!AA58</f>
        <v>0</v>
      </c>
      <c r="AE34" s="129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8">
        <f>+Actuals!E59</f>
        <v>0</v>
      </c>
      <c r="I35" s="129">
        <f>+Actuals!F59</f>
        <v>0</v>
      </c>
      <c r="J35" s="128">
        <f>+Actuals!G59</f>
        <v>0</v>
      </c>
      <c r="K35" s="148">
        <f>+Actuals!H59</f>
        <v>0</v>
      </c>
      <c r="L35" s="128">
        <f>+Actuals!I59</f>
        <v>0</v>
      </c>
      <c r="M35" s="129">
        <f>+Actuals!J59</f>
        <v>0</v>
      </c>
      <c r="N35" s="128">
        <f>+Actuals!K59</f>
        <v>0</v>
      </c>
      <c r="O35" s="129">
        <f>+Actuals!L59</f>
        <v>0</v>
      </c>
      <c r="P35" s="128">
        <f>+Actuals!M59</f>
        <v>0</v>
      </c>
      <c r="Q35" s="129">
        <f>+Actuals!N59</f>
        <v>0</v>
      </c>
      <c r="R35" s="128">
        <f>+Actuals!O59</f>
        <v>0</v>
      </c>
      <c r="S35" s="129">
        <f>+Actuals!P59</f>
        <v>0</v>
      </c>
      <c r="T35" s="128">
        <f>+Actuals!Q59</f>
        <v>0</v>
      </c>
      <c r="U35" s="129">
        <f>+Actuals!R59</f>
        <v>0</v>
      </c>
      <c r="V35" s="128">
        <f>+Actuals!S59</f>
        <v>0</v>
      </c>
      <c r="W35" s="129">
        <f>+Actuals!T59</f>
        <v>0</v>
      </c>
      <c r="X35" s="128">
        <f>+Actuals!U59</f>
        <v>0</v>
      </c>
      <c r="Y35" s="129">
        <f>+Actuals!V59</f>
        <v>0</v>
      </c>
      <c r="Z35" s="128">
        <f>+Actuals!W59</f>
        <v>0</v>
      </c>
      <c r="AA35" s="129">
        <f>+Actuals!X59</f>
        <v>0</v>
      </c>
      <c r="AB35" s="128">
        <f>+Actuals!Y59</f>
        <v>0</v>
      </c>
      <c r="AC35" s="129">
        <f>+Actuals!Z59</f>
        <v>0</v>
      </c>
      <c r="AD35" s="128">
        <f>+Actuals!AA59</f>
        <v>0</v>
      </c>
      <c r="AE35" s="129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7969</v>
      </c>
      <c r="E36" s="39">
        <f>SUM(E32:E35)</f>
        <v>20830.966000000008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9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8">
        <f>+Actuals!E60</f>
        <v>0</v>
      </c>
      <c r="I39" s="129">
        <f>+Actuals!F60</f>
        <v>0</v>
      </c>
      <c r="J39" s="128">
        <f>+Actuals!G60</f>
        <v>479426</v>
      </c>
      <c r="K39" s="148">
        <f>+Actuals!H60</f>
        <v>947537.55</v>
      </c>
      <c r="L39" s="128">
        <f>+Actuals!I60</f>
        <v>-24007</v>
      </c>
      <c r="M39" s="129">
        <f>+Actuals!J60</f>
        <v>-47447.43</v>
      </c>
      <c r="N39" s="128">
        <f>+Actuals!K60</f>
        <v>0</v>
      </c>
      <c r="O39" s="129">
        <f>+Actuals!L60</f>
        <v>0</v>
      </c>
      <c r="P39" s="128">
        <f>+Actuals!M60</f>
        <v>0</v>
      </c>
      <c r="Q39" s="129">
        <f>+Actuals!N60</f>
        <v>0</v>
      </c>
      <c r="R39" s="128">
        <f>+Actuals!O60</f>
        <v>0</v>
      </c>
      <c r="S39" s="129">
        <f>+Actuals!P60</f>
        <v>0</v>
      </c>
      <c r="T39" s="128">
        <f>+Actuals!Q60</f>
        <v>0</v>
      </c>
      <c r="U39" s="129">
        <f>+Actuals!R60</f>
        <v>0</v>
      </c>
      <c r="V39" s="128">
        <f>+Actuals!S60</f>
        <v>0</v>
      </c>
      <c r="W39" s="129">
        <f>+Actuals!T60</f>
        <v>0</v>
      </c>
      <c r="X39" s="128">
        <f>+Actuals!U60</f>
        <v>0</v>
      </c>
      <c r="Y39" s="129">
        <f>+Actuals!V60</f>
        <v>0</v>
      </c>
      <c r="Z39" s="128">
        <f>+Actuals!W60</f>
        <v>0</v>
      </c>
      <c r="AA39" s="129">
        <f>+Actuals!X60</f>
        <v>0</v>
      </c>
      <c r="AB39" s="128">
        <f>+Actuals!Y60</f>
        <v>0</v>
      </c>
      <c r="AC39" s="129">
        <f>+Actuals!Z60</f>
        <v>0</v>
      </c>
      <c r="AD39" s="128">
        <f>+Actuals!AA60</f>
        <v>0</v>
      </c>
      <c r="AE39" s="129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8">
        <f>+Actuals!E61</f>
        <v>0</v>
      </c>
      <c r="I40" s="129">
        <f>+Actuals!F61</f>
        <v>0</v>
      </c>
      <c r="J40" s="128">
        <f>+Actuals!G61</f>
        <v>-742125</v>
      </c>
      <c r="K40" s="148">
        <f>+Actuals!H61</f>
        <v>-1466735.85</v>
      </c>
      <c r="L40" s="128">
        <f>+Actuals!I61</f>
        <v>31894</v>
      </c>
      <c r="M40" s="129">
        <f>+Actuals!J61</f>
        <v>63035.3</v>
      </c>
      <c r="N40" s="128">
        <f>+Actuals!K61</f>
        <v>0</v>
      </c>
      <c r="O40" s="129">
        <f>+Actuals!L61</f>
        <v>0</v>
      </c>
      <c r="P40" s="128">
        <f>+Actuals!M61</f>
        <v>0</v>
      </c>
      <c r="Q40" s="129">
        <f>+Actuals!N61</f>
        <v>0</v>
      </c>
      <c r="R40" s="128">
        <f>+Actuals!O61</f>
        <v>0</v>
      </c>
      <c r="S40" s="129">
        <f>+Actuals!P61</f>
        <v>0</v>
      </c>
      <c r="T40" s="128">
        <f>+Actuals!Q61</f>
        <v>0</v>
      </c>
      <c r="U40" s="129">
        <f>+Actuals!R61</f>
        <v>0</v>
      </c>
      <c r="V40" s="128">
        <f>+Actuals!S61</f>
        <v>0</v>
      </c>
      <c r="W40" s="129">
        <f>+Actuals!T61</f>
        <v>0</v>
      </c>
      <c r="X40" s="128">
        <f>+Actuals!U61</f>
        <v>0</v>
      </c>
      <c r="Y40" s="129">
        <f>+Actuals!V61</f>
        <v>0</v>
      </c>
      <c r="Z40" s="128">
        <f>+Actuals!W61</f>
        <v>0</v>
      </c>
      <c r="AA40" s="129">
        <f>+Actuals!X61</f>
        <v>0</v>
      </c>
      <c r="AB40" s="128">
        <f>+Actuals!Y61</f>
        <v>0</v>
      </c>
      <c r="AC40" s="129">
        <f>+Actuals!Z61</f>
        <v>0</v>
      </c>
      <c r="AD40" s="128">
        <f>+Actuals!AA61</f>
        <v>0</v>
      </c>
      <c r="AE40" s="129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8">
        <f>+Actuals!E62</f>
        <v>0</v>
      </c>
      <c r="I41" s="129">
        <f>+Actuals!F62</f>
        <v>0</v>
      </c>
      <c r="J41" s="128">
        <f>+Actuals!G62</f>
        <v>0</v>
      </c>
      <c r="K41" s="148">
        <f>+Actuals!H62</f>
        <v>0</v>
      </c>
      <c r="L41" s="128">
        <f>+Actuals!I62</f>
        <v>0</v>
      </c>
      <c r="M41" s="129">
        <f>+Actuals!J62</f>
        <v>0</v>
      </c>
      <c r="N41" s="128">
        <f>+Actuals!K62</f>
        <v>0</v>
      </c>
      <c r="O41" s="129">
        <f>+Actuals!L62</f>
        <v>0</v>
      </c>
      <c r="P41" s="128">
        <f>+Actuals!M62</f>
        <v>0</v>
      </c>
      <c r="Q41" s="129">
        <f>+Actuals!N62</f>
        <v>0</v>
      </c>
      <c r="R41" s="128">
        <f>+Actuals!O62</f>
        <v>0</v>
      </c>
      <c r="S41" s="129">
        <f>+Actuals!P62</f>
        <v>0</v>
      </c>
      <c r="T41" s="128">
        <f>+Actuals!Q62</f>
        <v>0</v>
      </c>
      <c r="U41" s="129">
        <f>+Actuals!R62</f>
        <v>0</v>
      </c>
      <c r="V41" s="128">
        <f>+Actuals!S62</f>
        <v>0</v>
      </c>
      <c r="W41" s="129">
        <f>+Actuals!T62</f>
        <v>0</v>
      </c>
      <c r="X41" s="128">
        <f>+Actuals!U62</f>
        <v>0</v>
      </c>
      <c r="Y41" s="129">
        <f>+Actuals!V62</f>
        <v>0</v>
      </c>
      <c r="Z41" s="128">
        <f>+Actuals!W62</f>
        <v>0</v>
      </c>
      <c r="AA41" s="129">
        <f>+Actuals!X62</f>
        <v>0</v>
      </c>
      <c r="AB41" s="128">
        <f>+Actuals!Y62</f>
        <v>0</v>
      </c>
      <c r="AC41" s="129">
        <f>+Actuals!Z62</f>
        <v>0</v>
      </c>
      <c r="AD41" s="128">
        <f>+Actuals!AA62</f>
        <v>0</v>
      </c>
      <c r="AE41" s="129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9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84">
        <f>'TIE-OUT'!J45+RECLASS!J45</f>
        <v>0</v>
      </c>
      <c r="G45" s="85">
        <f>'TIE-OUT'!K45+RECLASS!K45</f>
        <v>0</v>
      </c>
      <c r="H45" s="128">
        <f>+Actuals!E63</f>
        <v>0</v>
      </c>
      <c r="I45" s="129">
        <f>+Actuals!F63</f>
        <v>0</v>
      </c>
      <c r="J45" s="128">
        <f>+Actuals!G63</f>
        <v>1792</v>
      </c>
      <c r="K45" s="148">
        <f>+Actuals!H63</f>
        <v>3458.56</v>
      </c>
      <c r="L45" s="128">
        <f>+Actuals!I63</f>
        <v>0</v>
      </c>
      <c r="M45" s="129">
        <f>+Actuals!J63</f>
        <v>1393.19</v>
      </c>
      <c r="N45" s="128">
        <f>+Actuals!K63</f>
        <v>0</v>
      </c>
      <c r="O45" s="129">
        <f>+Actuals!L63</f>
        <v>0</v>
      </c>
      <c r="P45" s="128">
        <f>+Actuals!M63</f>
        <v>0</v>
      </c>
      <c r="Q45" s="129">
        <f>+Actuals!N63</f>
        <v>0</v>
      </c>
      <c r="R45" s="128">
        <f>+Actuals!O63</f>
        <v>0</v>
      </c>
      <c r="S45" s="129">
        <f>+Actuals!P63</f>
        <v>0</v>
      </c>
      <c r="T45" s="128">
        <f>+Actuals!Q63</f>
        <v>0</v>
      </c>
      <c r="U45" s="129">
        <f>+Actuals!R63</f>
        <v>0</v>
      </c>
      <c r="V45" s="128">
        <f>+Actuals!S63</f>
        <v>0</v>
      </c>
      <c r="W45" s="129">
        <f>+Actuals!T63</f>
        <v>0</v>
      </c>
      <c r="X45" s="128">
        <f>+Actuals!U63</f>
        <v>0</v>
      </c>
      <c r="Y45" s="129">
        <f>+Actuals!V63</f>
        <v>0</v>
      </c>
      <c r="Z45" s="128">
        <f>+Actuals!W63</f>
        <v>0</v>
      </c>
      <c r="AA45" s="129">
        <f>+Actuals!X63</f>
        <v>0</v>
      </c>
      <c r="AB45" s="128">
        <f>+Actuals!Y63</f>
        <v>0</v>
      </c>
      <c r="AC45" s="129">
        <f>+Actuals!Z63</f>
        <v>0</v>
      </c>
      <c r="AD45" s="128">
        <f>+Actuals!AA63</f>
        <v>0</v>
      </c>
      <c r="AE45" s="129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8">
        <f>+Actuals!E64</f>
        <v>0</v>
      </c>
      <c r="I47" s="129">
        <f>+Actuals!F64</f>
        <v>0</v>
      </c>
      <c r="J47" s="128">
        <f>+Actuals!G64</f>
        <v>0</v>
      </c>
      <c r="K47" s="148">
        <f>+Actuals!H64</f>
        <v>0</v>
      </c>
      <c r="L47" s="128">
        <f>+Actuals!I64</f>
        <v>0</v>
      </c>
      <c r="M47" s="129">
        <f>+Actuals!J64</f>
        <v>0</v>
      </c>
      <c r="N47" s="128">
        <f>+Actuals!K64</f>
        <v>0</v>
      </c>
      <c r="O47" s="129">
        <f>+Actuals!L64</f>
        <v>0</v>
      </c>
      <c r="P47" s="128">
        <f>+Actuals!M64</f>
        <v>0</v>
      </c>
      <c r="Q47" s="129">
        <f>+Actuals!N64</f>
        <v>0</v>
      </c>
      <c r="R47" s="128">
        <f>+Actuals!O64</f>
        <v>0</v>
      </c>
      <c r="S47" s="129">
        <f>+Actuals!P64</f>
        <v>0</v>
      </c>
      <c r="T47" s="128">
        <f>+Actuals!Q64</f>
        <v>0</v>
      </c>
      <c r="U47" s="129">
        <f>+Actuals!R64</f>
        <v>0</v>
      </c>
      <c r="V47" s="128">
        <f>+Actuals!S64</f>
        <v>0</v>
      </c>
      <c r="W47" s="129">
        <f>+Actuals!T64</f>
        <v>0</v>
      </c>
      <c r="X47" s="128">
        <f>+Actuals!U64</f>
        <v>0</v>
      </c>
      <c r="Y47" s="129">
        <f>+Actuals!V64</f>
        <v>0</v>
      </c>
      <c r="Z47" s="128">
        <f>+Actuals!W64</f>
        <v>0</v>
      </c>
      <c r="AA47" s="129">
        <f>+Actuals!X64</f>
        <v>0</v>
      </c>
      <c r="AB47" s="128">
        <f>+Actuals!Y64</f>
        <v>0</v>
      </c>
      <c r="AC47" s="129">
        <f>+Actuals!Z64</f>
        <v>0</v>
      </c>
      <c r="AD47" s="128">
        <f>+Actuals!AA64</f>
        <v>0</v>
      </c>
      <c r="AE47" s="129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66921</v>
      </c>
      <c r="E49" s="38">
        <f>SUM(G49,I49,K49,M49,O49,Q49,S49,U49,W49,Y49,AA49,AC49,AE49)</f>
        <v>174931.49200000003</v>
      </c>
      <c r="F49" s="58">
        <f>'TIE-OUT'!J49+RECLASS!J49</f>
        <v>0</v>
      </c>
      <c r="G49" s="15">
        <f>'TIE-OUT'!K49+RECLASS!K49</f>
        <v>0</v>
      </c>
      <c r="H49" s="128">
        <f>+Actuals!E65</f>
        <v>53067</v>
      </c>
      <c r="I49" s="129">
        <f>+Actuals!F65</f>
        <v>138717.13800000001</v>
      </c>
      <c r="J49" s="128">
        <f>+Actuals!G65</f>
        <v>-32236</v>
      </c>
      <c r="K49" s="148">
        <f>+Actuals!H65</f>
        <v>-84264.906000000003</v>
      </c>
      <c r="L49" s="128">
        <f>+Actuals!I65</f>
        <v>75787</v>
      </c>
      <c r="M49" s="129">
        <f>+Actuals!J65</f>
        <v>198107.21799999999</v>
      </c>
      <c r="N49" s="128">
        <f>+Actuals!K65</f>
        <v>-31</v>
      </c>
      <c r="O49" s="129">
        <f>+Actuals!L65</f>
        <v>-81.034000000000006</v>
      </c>
      <c r="P49" s="128">
        <f>+Actuals!M65</f>
        <v>-23976</v>
      </c>
      <c r="Q49" s="129">
        <f>+Actuals!N65</f>
        <v>-62673.264000000003</v>
      </c>
      <c r="R49" s="128">
        <f>+Actuals!O65</f>
        <v>24007</v>
      </c>
      <c r="S49" s="129">
        <f>+Actuals!P65</f>
        <v>62754.298000000003</v>
      </c>
      <c r="T49" s="128">
        <f>+Actuals!Q65</f>
        <v>-29697</v>
      </c>
      <c r="U49" s="129">
        <f>+Actuals!R65</f>
        <v>-77627.957999999999</v>
      </c>
      <c r="V49" s="128">
        <f>+Actuals!S65</f>
        <v>0</v>
      </c>
      <c r="W49" s="129">
        <f>+Actuals!T65</f>
        <v>0</v>
      </c>
      <c r="X49" s="128">
        <f>+Actuals!U65</f>
        <v>0</v>
      </c>
      <c r="Y49" s="129">
        <f>+Actuals!V65</f>
        <v>0</v>
      </c>
      <c r="Z49" s="128">
        <f>+Actuals!W65</f>
        <v>0</v>
      </c>
      <c r="AA49" s="129">
        <f>+Actuals!X65</f>
        <v>0</v>
      </c>
      <c r="AB49" s="128">
        <f>+Actuals!Y65</f>
        <v>0</v>
      </c>
      <c r="AC49" s="129">
        <f>+Actuals!Z65</f>
        <v>0</v>
      </c>
      <c r="AD49" s="128">
        <f>+Actuals!AA65</f>
        <v>0</v>
      </c>
      <c r="AE49" s="129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-18311</v>
      </c>
      <c r="E51" s="38">
        <f>SUM(G51,I51,K51,M51,O51,Q51,S51,U51,W51,Y51,AA51,AC51,AE51)</f>
        <v>-51020.609999999993</v>
      </c>
      <c r="F51" s="58">
        <f>'TIE-OUT'!J51+RECLASS!J51</f>
        <v>0</v>
      </c>
      <c r="G51" s="15">
        <f>'TIE-OUT'!K51+RECLASS!K51</f>
        <v>0</v>
      </c>
      <c r="H51" s="128">
        <f>+Actuals!E66</f>
        <v>0</v>
      </c>
      <c r="I51" s="129">
        <f>+Actuals!F66</f>
        <v>0</v>
      </c>
      <c r="J51" s="128">
        <f>+Actuals!G66-7653</f>
        <v>-18309</v>
      </c>
      <c r="K51" s="148">
        <f>+Actuals!H66-21039</f>
        <v>-50333.09</v>
      </c>
      <c r="L51" s="128">
        <f>+Actuals!I66-2</f>
        <v>-2</v>
      </c>
      <c r="M51" s="129">
        <f>+Actuals!J66-430</f>
        <v>-687.52</v>
      </c>
      <c r="N51" s="128">
        <f>+Actuals!K66</f>
        <v>0</v>
      </c>
      <c r="O51" s="129">
        <f>+Actuals!L66</f>
        <v>0</v>
      </c>
      <c r="P51" s="128">
        <f>+Actuals!M66</f>
        <v>0</v>
      </c>
      <c r="Q51" s="129">
        <f>+Actuals!N66</f>
        <v>0</v>
      </c>
      <c r="R51" s="128">
        <f>+Actuals!O66</f>
        <v>0</v>
      </c>
      <c r="S51" s="129">
        <f>+Actuals!P66</f>
        <v>0</v>
      </c>
      <c r="T51" s="128">
        <f>+Actuals!Q66</f>
        <v>0</v>
      </c>
      <c r="U51" s="129">
        <f>+Actuals!R66</f>
        <v>0</v>
      </c>
      <c r="V51" s="128">
        <f>+Actuals!S66</f>
        <v>0</v>
      </c>
      <c r="W51" s="129">
        <f>+Actuals!T66</f>
        <v>0</v>
      </c>
      <c r="X51" s="128">
        <f>+Actuals!U66</f>
        <v>0</v>
      </c>
      <c r="Y51" s="129">
        <f>+Actuals!V66</f>
        <v>0</v>
      </c>
      <c r="Z51" s="128">
        <f>+Actuals!W66</f>
        <v>0</v>
      </c>
      <c r="AA51" s="129">
        <f>+Actuals!X66</f>
        <v>0</v>
      </c>
      <c r="AB51" s="128">
        <f>+Actuals!Y66</f>
        <v>0</v>
      </c>
      <c r="AC51" s="129">
        <f>+Actuals!Z66</f>
        <v>0</v>
      </c>
      <c r="AD51" s="128">
        <f>+Actuals!AA66</f>
        <v>0</v>
      </c>
      <c r="AE51" s="129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-628696</v>
      </c>
      <c r="E54" s="38">
        <f>SUM(G54,I54,K54,M54,O54,Q54,S54,U54,W54,Y54,AA54,AC54,AE54)</f>
        <v>-13860.880000000001</v>
      </c>
      <c r="F54" s="84">
        <f>'TIE-OUT'!J54+RECLASS!J54</f>
        <v>0</v>
      </c>
      <c r="G54" s="85">
        <f>'TIE-OUT'!K54+RECLASS!K54</f>
        <v>0</v>
      </c>
      <c r="H54" s="128">
        <f>+Actuals!E67</f>
        <v>0</v>
      </c>
      <c r="I54" s="129">
        <f>+Actuals!F67</f>
        <v>0</v>
      </c>
      <c r="J54" s="128">
        <f>+Actuals!G67</f>
        <v>0</v>
      </c>
      <c r="K54" s="148">
        <f>+Actuals!H67</f>
        <v>5000</v>
      </c>
      <c r="L54" s="128">
        <f>+Actuals!I67</f>
        <v>0</v>
      </c>
      <c r="M54" s="129">
        <f>+Actuals!J67</f>
        <v>0</v>
      </c>
      <c r="N54" s="128">
        <f>+Actuals!K67</f>
        <v>0</v>
      </c>
      <c r="O54" s="129">
        <f>+Actuals!L67</f>
        <v>0</v>
      </c>
      <c r="P54" s="128">
        <f>+Actuals!M67</f>
        <v>0</v>
      </c>
      <c r="Q54" s="129">
        <f>+Actuals!N67</f>
        <v>0</v>
      </c>
      <c r="R54" s="128">
        <f>+Actuals!O67</f>
        <v>0</v>
      </c>
      <c r="S54" s="129">
        <f>+Actuals!P67</f>
        <v>0</v>
      </c>
      <c r="T54" s="128">
        <f>+Actuals!Q67</f>
        <v>0</v>
      </c>
      <c r="U54" s="129">
        <f>+Actuals!R67</f>
        <v>0</v>
      </c>
      <c r="V54" s="128">
        <f>+Actuals!S67</f>
        <v>0</v>
      </c>
      <c r="W54" s="129">
        <f>+Actuals!T67</f>
        <v>0</v>
      </c>
      <c r="X54" s="128">
        <f>+Actuals!U67</f>
        <v>-628696</v>
      </c>
      <c r="Y54" s="129">
        <f>+Actuals!V67</f>
        <v>-18860.88</v>
      </c>
      <c r="Z54" s="128">
        <f>+Actuals!W67</f>
        <v>0</v>
      </c>
      <c r="AA54" s="129">
        <f>+Actuals!X67</f>
        <v>0</v>
      </c>
      <c r="AB54" s="128">
        <f>+Actuals!Y67</f>
        <v>0</v>
      </c>
      <c r="AC54" s="129">
        <f>+Actuals!Z67</f>
        <v>0</v>
      </c>
      <c r="AD54" s="128">
        <f>+Actuals!AA67</f>
        <v>0</v>
      </c>
      <c r="AE54" s="129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'TIE-OUT'!J55+RECLASS!J55</f>
        <v>0</v>
      </c>
      <c r="G55" s="98">
        <f>'TIE-OUT'!K55+RECLASS!K55</f>
        <v>0</v>
      </c>
      <c r="H55" s="128">
        <f>+Actuals!E68</f>
        <v>0</v>
      </c>
      <c r="I55" s="129">
        <f>+Actuals!F68</f>
        <v>0</v>
      </c>
      <c r="J55" s="128">
        <f>+Actuals!G68</f>
        <v>0</v>
      </c>
      <c r="K55" s="148">
        <f>+Actuals!H68</f>
        <v>0</v>
      </c>
      <c r="L55" s="128">
        <f>+Actuals!I68</f>
        <v>0</v>
      </c>
      <c r="M55" s="129">
        <f>+Actuals!J68</f>
        <v>0</v>
      </c>
      <c r="N55" s="128">
        <f>+Actuals!K68</f>
        <v>0</v>
      </c>
      <c r="O55" s="129">
        <f>+Actuals!L68</f>
        <v>0</v>
      </c>
      <c r="P55" s="128">
        <f>+Actuals!M68</f>
        <v>0</v>
      </c>
      <c r="Q55" s="129">
        <f>+Actuals!N68</f>
        <v>0</v>
      </c>
      <c r="R55" s="128">
        <f>+Actuals!O68</f>
        <v>0</v>
      </c>
      <c r="S55" s="129">
        <f>+Actuals!P68</f>
        <v>0</v>
      </c>
      <c r="T55" s="128">
        <f>+Actuals!Q68</f>
        <v>0</v>
      </c>
      <c r="U55" s="129">
        <f>+Actuals!R68</f>
        <v>0</v>
      </c>
      <c r="V55" s="128">
        <f>+Actuals!S68</f>
        <v>0</v>
      </c>
      <c r="W55" s="129">
        <f>+Actuals!T68</f>
        <v>0</v>
      </c>
      <c r="X55" s="128">
        <f>+Actuals!U68</f>
        <v>0</v>
      </c>
      <c r="Y55" s="129">
        <f>+Actuals!V68</f>
        <v>0</v>
      </c>
      <c r="Z55" s="128">
        <f>+Actuals!W68</f>
        <v>0</v>
      </c>
      <c r="AA55" s="129">
        <f>+Actuals!X68</f>
        <v>0</v>
      </c>
      <c r="AB55" s="128">
        <f>+Actuals!Y68</f>
        <v>0</v>
      </c>
      <c r="AC55" s="129">
        <f>+Actuals!Z68</f>
        <v>0</v>
      </c>
      <c r="AD55" s="128">
        <f>+Actuals!AA68</f>
        <v>0</v>
      </c>
      <c r="AE55" s="129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35439.01</v>
      </c>
      <c r="F59" s="84">
        <f>'TIE-OUT'!J59+RECLASS!J59</f>
        <v>0</v>
      </c>
      <c r="G59" s="85">
        <f>'TIE-OUT'!K59+RECLASS!K59</f>
        <v>0</v>
      </c>
      <c r="H59" s="128">
        <f>+Actuals!E69</f>
        <v>2257969</v>
      </c>
      <c r="I59" s="129">
        <f>+Actuals!F69</f>
        <v>23410.13</v>
      </c>
      <c r="J59" s="128">
        <f>+Actuals!G69</f>
        <v>-45618</v>
      </c>
      <c r="K59" s="148">
        <f>+Actuals!H69</f>
        <v>9410.59</v>
      </c>
      <c r="L59" s="128">
        <f>+Actuals!I69</f>
        <v>-11198</v>
      </c>
      <c r="M59" s="129">
        <f>+Actuals!J69</f>
        <v>2618.29</v>
      </c>
      <c r="N59" s="128">
        <f>+Actuals!K69</f>
        <v>0</v>
      </c>
      <c r="O59" s="129">
        <f>+Actuals!L69</f>
        <v>0</v>
      </c>
      <c r="P59" s="128">
        <f>+Actuals!M69</f>
        <v>0</v>
      </c>
      <c r="Q59" s="129">
        <f>+Actuals!N69</f>
        <v>0</v>
      </c>
      <c r="R59" s="128">
        <f>+Actuals!O69</f>
        <v>0</v>
      </c>
      <c r="S59" s="129">
        <f>+Actuals!P69</f>
        <v>0</v>
      </c>
      <c r="T59" s="128">
        <f>+Actuals!Q69</f>
        <v>0</v>
      </c>
      <c r="U59" s="129">
        <f>+Actuals!R69</f>
        <v>0</v>
      </c>
      <c r="V59" s="128">
        <f>+Actuals!S69</f>
        <v>0</v>
      </c>
      <c r="W59" s="129">
        <f>+Actuals!T69</f>
        <v>0</v>
      </c>
      <c r="X59" s="128">
        <f>+Actuals!U69</f>
        <v>0</v>
      </c>
      <c r="Y59" s="129">
        <f>+Actuals!V69</f>
        <v>0</v>
      </c>
      <c r="Z59" s="128">
        <f>+Actuals!W69</f>
        <v>0</v>
      </c>
      <c r="AA59" s="129">
        <f>+Actuals!X69</f>
        <v>0</v>
      </c>
      <c r="AB59" s="128">
        <f>+Actuals!Y69</f>
        <v>0</v>
      </c>
      <c r="AC59" s="129">
        <f>+Actuals!Z69</f>
        <v>0</v>
      </c>
      <c r="AD59" s="128">
        <f>+Actuals!AA69</f>
        <v>0</v>
      </c>
      <c r="AE59" s="129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97">
        <f>'TIE-OUT'!J60+RECLASS!J60</f>
        <v>0</v>
      </c>
      <c r="G60" s="98">
        <f>'TIE-OUT'!K60+RECLASS!K60</f>
        <v>0</v>
      </c>
      <c r="H60" s="128">
        <f>+Actuals!E70+705756</f>
        <v>705756</v>
      </c>
      <c r="I60" s="129">
        <f>+Actuals!F70+170000</f>
        <v>170000</v>
      </c>
      <c r="J60" s="128">
        <f>+Actuals!G70</f>
        <v>0</v>
      </c>
      <c r="K60" s="148">
        <f>+Actuals!H70</f>
        <v>0</v>
      </c>
      <c r="L60" s="128">
        <f>+Actuals!I70</f>
        <v>0</v>
      </c>
      <c r="M60" s="129">
        <f>+Actuals!J70</f>
        <v>0</v>
      </c>
      <c r="N60" s="128">
        <f>+Actuals!K70</f>
        <v>0</v>
      </c>
      <c r="O60" s="129">
        <f>+Actuals!L70</f>
        <v>0</v>
      </c>
      <c r="P60" s="128">
        <f>+Actuals!M70</f>
        <v>0</v>
      </c>
      <c r="Q60" s="129">
        <f>+Actuals!N70</f>
        <v>0</v>
      </c>
      <c r="R60" s="128">
        <f>+Actuals!O70</f>
        <v>0</v>
      </c>
      <c r="S60" s="129">
        <f>+Actuals!P70</f>
        <v>0</v>
      </c>
      <c r="T60" s="128">
        <f>+Actuals!Q70</f>
        <v>0</v>
      </c>
      <c r="U60" s="129">
        <f>+Actuals!R70</f>
        <v>0</v>
      </c>
      <c r="V60" s="128">
        <f>+Actuals!S70</f>
        <v>0</v>
      </c>
      <c r="W60" s="129">
        <f>+Actuals!T70</f>
        <v>0</v>
      </c>
      <c r="X60" s="128">
        <f>+Actuals!U70</f>
        <v>0</v>
      </c>
      <c r="Y60" s="129">
        <f>+Actuals!V70</f>
        <v>0</v>
      </c>
      <c r="Z60" s="128">
        <f>+Actuals!W70</f>
        <v>0</v>
      </c>
      <c r="AA60" s="129">
        <f>+Actuals!X70</f>
        <v>0</v>
      </c>
      <c r="AB60" s="128">
        <f>+Actuals!Y70</f>
        <v>0</v>
      </c>
      <c r="AC60" s="129">
        <f>+Actuals!Z70</f>
        <v>0</v>
      </c>
      <c r="AD60" s="128">
        <f>+Actuals!AA70</f>
        <v>0</v>
      </c>
      <c r="AE60" s="129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2906909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9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-16191581</v>
      </c>
      <c r="E64" s="38">
        <f>SUM(G64,I64,K64,M64,O64,Q64,S64,U64,W64,Y64,AA64,AC64,AE64)</f>
        <v>-2252194.7900000005</v>
      </c>
      <c r="F64" s="84">
        <f>'TIE-OUT'!J64+RECLASS!J64</f>
        <v>0</v>
      </c>
      <c r="G64" s="85">
        <f>'TIE-OUT'!K64+RECLASS!K64</f>
        <v>0</v>
      </c>
      <c r="H64" s="128">
        <f>+Actuals!E71</f>
        <v>-10154639</v>
      </c>
      <c r="I64" s="129">
        <f>+Actuals!F71</f>
        <v>-2091863.93</v>
      </c>
      <c r="J64" s="128">
        <f>+Actuals!G71</f>
        <v>-6082724</v>
      </c>
      <c r="K64" s="148">
        <f>+Actuals!H71</f>
        <v>-162566.48000000001</v>
      </c>
      <c r="L64" s="128">
        <f>+Actuals!I71</f>
        <v>24731</v>
      </c>
      <c r="M64" s="129">
        <f>+Actuals!J71</f>
        <v>817522.34</v>
      </c>
      <c r="N64" s="128">
        <f>+Actuals!K71</f>
        <v>0</v>
      </c>
      <c r="O64" s="129">
        <f>+Actuals!L71</f>
        <v>-817391.82</v>
      </c>
      <c r="P64" s="128">
        <f>+Actuals!M71</f>
        <v>21051</v>
      </c>
      <c r="Q64" s="129">
        <f>+Actuals!N71</f>
        <v>2105.09</v>
      </c>
      <c r="R64" s="128">
        <f>+Actuals!O71</f>
        <v>0</v>
      </c>
      <c r="S64" s="129">
        <f>+Actuals!P71</f>
        <v>0</v>
      </c>
      <c r="T64" s="128">
        <f>+Actuals!Q71</f>
        <v>0</v>
      </c>
      <c r="U64" s="129">
        <f>+Actuals!R71</f>
        <v>0.01</v>
      </c>
      <c r="V64" s="128">
        <f>+Actuals!S71</f>
        <v>0</v>
      </c>
      <c r="W64" s="129">
        <f>+Actuals!T71</f>
        <v>0</v>
      </c>
      <c r="X64" s="128">
        <f>+Actuals!U71</f>
        <v>0</v>
      </c>
      <c r="Y64" s="129">
        <f>+Actuals!V71</f>
        <v>0</v>
      </c>
      <c r="Z64" s="128">
        <f>+Actuals!W71</f>
        <v>0</v>
      </c>
      <c r="AA64" s="129">
        <f>+Actuals!X71</f>
        <v>0</v>
      </c>
      <c r="AB64" s="128">
        <f>+Actuals!Y71</f>
        <v>0</v>
      </c>
      <c r="AC64" s="129">
        <f>+Actuals!Z71</f>
        <v>0</v>
      </c>
      <c r="AD64" s="128">
        <f>+Actuals!AA71</f>
        <v>0</v>
      </c>
      <c r="AE64" s="129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16181455</v>
      </c>
      <c r="E65" s="38">
        <f>SUM(G65,I65,K65,M65,O65,Q65,S65,U65,W65,Y65,AA65,AC65,AE65)</f>
        <v>2252194.7899999996</v>
      </c>
      <c r="F65" s="97">
        <f>'TIE-OUT'!J65+RECLASS!J65</f>
        <v>0</v>
      </c>
      <c r="G65" s="98">
        <f>'TIE-OUT'!K65+RECLASS!K65</f>
        <v>0</v>
      </c>
      <c r="H65" s="128">
        <f>+Actuals!E72+469300</f>
        <v>10154386</v>
      </c>
      <c r="I65" s="129">
        <f>+Actuals!F72+640000</f>
        <v>2091863.93</v>
      </c>
      <c r="J65" s="128">
        <f>+Actuals!G72</f>
        <v>6072851</v>
      </c>
      <c r="K65" s="148">
        <f>+Actuals!H72</f>
        <v>162566.49</v>
      </c>
      <c r="L65" s="128">
        <f>+Actuals!I72-24007</f>
        <v>-24731</v>
      </c>
      <c r="M65" s="129">
        <f>+Actuals!J72</f>
        <v>-817522.35</v>
      </c>
      <c r="N65" s="128">
        <f>+Actuals!K72</f>
        <v>0</v>
      </c>
      <c r="O65" s="129">
        <f>+Actuals!L72</f>
        <v>817391.82</v>
      </c>
      <c r="P65" s="128">
        <f>+Actuals!M72</f>
        <v>-21051</v>
      </c>
      <c r="Q65" s="129">
        <f>+Actuals!N72</f>
        <v>-2105.1</v>
      </c>
      <c r="R65" s="128">
        <f>+Actuals!O72</f>
        <v>0</v>
      </c>
      <c r="S65" s="129">
        <f>+Actuals!P72</f>
        <v>0.01</v>
      </c>
      <c r="T65" s="128">
        <f>+Actuals!Q72</f>
        <v>0</v>
      </c>
      <c r="U65" s="129">
        <f>+Actuals!R72</f>
        <v>-0.01</v>
      </c>
      <c r="V65" s="128">
        <f>+Actuals!S72</f>
        <v>0</v>
      </c>
      <c r="W65" s="129">
        <f>+Actuals!T72</f>
        <v>0</v>
      </c>
      <c r="X65" s="128">
        <f>+Actuals!U72</f>
        <v>0</v>
      </c>
      <c r="Y65" s="129">
        <f>+Actuals!V72</f>
        <v>0</v>
      </c>
      <c r="Z65" s="128">
        <f>+Actuals!W72</f>
        <v>0</v>
      </c>
      <c r="AA65" s="129">
        <f>+Actuals!X72</f>
        <v>0</v>
      </c>
      <c r="AB65" s="128">
        <f>+Actuals!Y72</f>
        <v>0</v>
      </c>
      <c r="AC65" s="129">
        <f>+Actuals!Z72</f>
        <v>0</v>
      </c>
      <c r="AD65" s="128">
        <f>+Actuals!AA72</f>
        <v>0</v>
      </c>
      <c r="AE65" s="129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9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8">
        <f>+Actuals!E73</f>
        <v>0</v>
      </c>
      <c r="I70" s="129">
        <f>+Actuals!F73</f>
        <v>0</v>
      </c>
      <c r="J70" s="128">
        <f>+Actuals!G73</f>
        <v>0</v>
      </c>
      <c r="K70" s="148">
        <f>+Actuals!H73</f>
        <v>0</v>
      </c>
      <c r="L70" s="128">
        <f>+Actuals!I73</f>
        <v>0</v>
      </c>
      <c r="M70" s="129">
        <f>+Actuals!J73</f>
        <v>0</v>
      </c>
      <c r="N70" s="128">
        <f>+Actuals!K73</f>
        <v>0</v>
      </c>
      <c r="O70" s="129">
        <f>+Actuals!L73</f>
        <v>0</v>
      </c>
      <c r="P70" s="128">
        <f>+Actuals!M73</f>
        <v>0</v>
      </c>
      <c r="Q70" s="129">
        <f>+Actuals!N73</f>
        <v>0</v>
      </c>
      <c r="R70" s="128">
        <f>+Actuals!O73</f>
        <v>0</v>
      </c>
      <c r="S70" s="129">
        <f>+Actuals!P73</f>
        <v>0</v>
      </c>
      <c r="T70" s="128">
        <f>+Actuals!Q73</f>
        <v>0</v>
      </c>
      <c r="U70" s="129">
        <f>+Actuals!R73</f>
        <v>0</v>
      </c>
      <c r="V70" s="128">
        <f>+Actuals!S73</f>
        <v>0</v>
      </c>
      <c r="W70" s="129">
        <f>+Actuals!T73</f>
        <v>0</v>
      </c>
      <c r="X70" s="128">
        <f>+Actuals!U73</f>
        <v>0</v>
      </c>
      <c r="Y70" s="129">
        <f>+Actuals!V73</f>
        <v>0</v>
      </c>
      <c r="Z70" s="128">
        <f>+Actuals!W73</f>
        <v>0</v>
      </c>
      <c r="AA70" s="129">
        <f>+Actuals!X73</f>
        <v>0</v>
      </c>
      <c r="AB70" s="128">
        <f>+Actuals!Y73</f>
        <v>0</v>
      </c>
      <c r="AC70" s="129">
        <f>+Actuals!Z73</f>
        <v>0</v>
      </c>
      <c r="AD70" s="128">
        <f>+Actuals!AA73</f>
        <v>0</v>
      </c>
      <c r="AE70" s="129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'TIE-OUT'!J71+RECLASS!J71</f>
        <v>0</v>
      </c>
      <c r="G71" s="98">
        <f>'TIE-OUT'!K71+RECLASS!K71</f>
        <v>0</v>
      </c>
      <c r="H71" s="128">
        <f>+Actuals!E74</f>
        <v>0</v>
      </c>
      <c r="I71" s="129">
        <f>+Actuals!F74</f>
        <v>0</v>
      </c>
      <c r="J71" s="128">
        <f>+Actuals!G74</f>
        <v>0</v>
      </c>
      <c r="K71" s="148">
        <f>+Actuals!H74</f>
        <v>0</v>
      </c>
      <c r="L71" s="128">
        <f>+Actuals!I74</f>
        <v>0</v>
      </c>
      <c r="M71" s="129">
        <f>+Actuals!J74</f>
        <v>0</v>
      </c>
      <c r="N71" s="128">
        <f>+Actuals!K74</f>
        <v>0</v>
      </c>
      <c r="O71" s="129">
        <f>+Actuals!L74</f>
        <v>0</v>
      </c>
      <c r="P71" s="128">
        <f>+Actuals!M74</f>
        <v>0</v>
      </c>
      <c r="Q71" s="129">
        <f>+Actuals!N74</f>
        <v>0</v>
      </c>
      <c r="R71" s="128">
        <f>+Actuals!O74</f>
        <v>0</v>
      </c>
      <c r="S71" s="129">
        <f>+Actuals!P74</f>
        <v>0</v>
      </c>
      <c r="T71" s="128">
        <f>+Actuals!Q74</f>
        <v>0</v>
      </c>
      <c r="U71" s="129">
        <f>+Actuals!R74</f>
        <v>0</v>
      </c>
      <c r="V71" s="128">
        <f>+Actuals!S74</f>
        <v>0</v>
      </c>
      <c r="W71" s="129">
        <f>+Actuals!T74</f>
        <v>0</v>
      </c>
      <c r="X71" s="128">
        <f>+Actuals!U74</f>
        <v>0</v>
      </c>
      <c r="Y71" s="129">
        <f>+Actuals!V74</f>
        <v>0</v>
      </c>
      <c r="Z71" s="128">
        <f>+Actuals!W74</f>
        <v>0</v>
      </c>
      <c r="AA71" s="129">
        <f>+Actuals!X74</f>
        <v>0</v>
      </c>
      <c r="AB71" s="128">
        <f>+Actuals!Y74</f>
        <v>0</v>
      </c>
      <c r="AC71" s="129">
        <f>+Actuals!Z74</f>
        <v>0</v>
      </c>
      <c r="AD71" s="128">
        <f>+Actuals!AA74</f>
        <v>0</v>
      </c>
      <c r="AE71" s="129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8">
        <f>+Actuals!E75</f>
        <v>0</v>
      </c>
      <c r="I73" s="129">
        <f>+Actuals!F75</f>
        <v>0</v>
      </c>
      <c r="J73" s="128">
        <f>+Actuals!G75</f>
        <v>0</v>
      </c>
      <c r="K73" s="148">
        <f>+Actuals!H75</f>
        <v>0</v>
      </c>
      <c r="L73" s="128">
        <f>+Actuals!I75</f>
        <v>0</v>
      </c>
      <c r="M73" s="129">
        <f>+Actuals!J75</f>
        <v>0</v>
      </c>
      <c r="N73" s="128">
        <f>+Actuals!K75</f>
        <v>0</v>
      </c>
      <c r="O73" s="129">
        <f>+Actuals!L75</f>
        <v>0</v>
      </c>
      <c r="P73" s="128">
        <f>+Actuals!M75</f>
        <v>0</v>
      </c>
      <c r="Q73" s="129">
        <f>+Actuals!N75</f>
        <v>0</v>
      </c>
      <c r="R73" s="128">
        <f>+Actuals!O75</f>
        <v>0</v>
      </c>
      <c r="S73" s="129">
        <f>+Actuals!P75</f>
        <v>0</v>
      </c>
      <c r="T73" s="128">
        <f>+Actuals!Q75</f>
        <v>0</v>
      </c>
      <c r="U73" s="129">
        <f>+Actuals!R75</f>
        <v>0</v>
      </c>
      <c r="V73" s="128">
        <f>+Actuals!S75</f>
        <v>0</v>
      </c>
      <c r="W73" s="129">
        <f>+Actuals!T75</f>
        <v>0</v>
      </c>
      <c r="X73" s="128">
        <f>+Actuals!U75</f>
        <v>0</v>
      </c>
      <c r="Y73" s="129">
        <f>+Actuals!V75</f>
        <v>0</v>
      </c>
      <c r="Z73" s="128">
        <f>+Actuals!W75</f>
        <v>0</v>
      </c>
      <c r="AA73" s="129">
        <f>+Actuals!X75</f>
        <v>0</v>
      </c>
      <c r="AB73" s="128">
        <f>+Actuals!Y75</f>
        <v>0</v>
      </c>
      <c r="AC73" s="129">
        <f>+Actuals!Z75</f>
        <v>0</v>
      </c>
      <c r="AD73" s="128">
        <f>+Actuals!AA75</f>
        <v>0</v>
      </c>
      <c r="AE73" s="129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8">
        <f>+Actuals!E76</f>
        <v>0</v>
      </c>
      <c r="I74" s="129">
        <f>+Actuals!F76</f>
        <v>0</v>
      </c>
      <c r="J74" s="128">
        <f>+Actuals!G76</f>
        <v>0</v>
      </c>
      <c r="K74" s="148">
        <f>+Actuals!H76</f>
        <v>0</v>
      </c>
      <c r="L74" s="128">
        <f>+Actuals!I76</f>
        <v>0</v>
      </c>
      <c r="M74" s="129">
        <f>+Actuals!J76</f>
        <v>0</v>
      </c>
      <c r="N74" s="128">
        <f>+Actuals!K76</f>
        <v>0</v>
      </c>
      <c r="O74" s="129">
        <f>+Actuals!L76</f>
        <v>0</v>
      </c>
      <c r="P74" s="128">
        <f>+Actuals!M76</f>
        <v>0</v>
      </c>
      <c r="Q74" s="129">
        <f>+Actuals!N76</f>
        <v>0</v>
      </c>
      <c r="R74" s="128">
        <f>+Actuals!O76</f>
        <v>0</v>
      </c>
      <c r="S74" s="129">
        <f>+Actuals!P76</f>
        <v>0</v>
      </c>
      <c r="T74" s="128">
        <f>+Actuals!Q76</f>
        <v>0</v>
      </c>
      <c r="U74" s="129">
        <f>+Actuals!R76</f>
        <v>0</v>
      </c>
      <c r="V74" s="128">
        <f>+Actuals!S76</f>
        <v>0</v>
      </c>
      <c r="W74" s="129">
        <f>+Actuals!T76</f>
        <v>0</v>
      </c>
      <c r="X74" s="128">
        <f>+Actuals!U76</f>
        <v>0</v>
      </c>
      <c r="Y74" s="129">
        <f>+Actuals!V76</f>
        <v>0</v>
      </c>
      <c r="Z74" s="128">
        <f>+Actuals!W76</f>
        <v>0</v>
      </c>
      <c r="AA74" s="129">
        <f>+Actuals!X76</f>
        <v>0</v>
      </c>
      <c r="AB74" s="128">
        <f>+Actuals!Y76</f>
        <v>0</v>
      </c>
      <c r="AC74" s="129">
        <f>+Actuals!Z76</f>
        <v>0</v>
      </c>
      <c r="AD74" s="128">
        <f>+Actuals!AA76</f>
        <v>0</v>
      </c>
      <c r="AE74" s="129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8">
        <f>+Actuals!E77</f>
        <v>0</v>
      </c>
      <c r="I75" s="129">
        <f>+Actuals!F77</f>
        <v>0</v>
      </c>
      <c r="J75" s="128">
        <f>+Actuals!G77</f>
        <v>0</v>
      </c>
      <c r="K75" s="148">
        <f>+Actuals!H77</f>
        <v>0</v>
      </c>
      <c r="L75" s="128">
        <f>+Actuals!I77</f>
        <v>0</v>
      </c>
      <c r="M75" s="129">
        <f>+Actuals!J77</f>
        <v>0</v>
      </c>
      <c r="N75" s="128">
        <f>+Actuals!K77</f>
        <v>0</v>
      </c>
      <c r="O75" s="129">
        <f>+Actuals!L77</f>
        <v>0</v>
      </c>
      <c r="P75" s="128">
        <f>+Actuals!M77</f>
        <v>0</v>
      </c>
      <c r="Q75" s="129">
        <f>+Actuals!N77</f>
        <v>0</v>
      </c>
      <c r="R75" s="128">
        <f>+Actuals!O77</f>
        <v>0</v>
      </c>
      <c r="S75" s="129">
        <f>+Actuals!P77</f>
        <v>0</v>
      </c>
      <c r="T75" s="128">
        <f>+Actuals!Q77</f>
        <v>0</v>
      </c>
      <c r="U75" s="129">
        <f>+Actuals!R77</f>
        <v>0</v>
      </c>
      <c r="V75" s="128">
        <f>+Actuals!S77</f>
        <v>0</v>
      </c>
      <c r="W75" s="129">
        <f>+Actuals!T77</f>
        <v>0</v>
      </c>
      <c r="X75" s="128">
        <f>+Actuals!U77</f>
        <v>0</v>
      </c>
      <c r="Y75" s="129">
        <f>+Actuals!V77</f>
        <v>0</v>
      </c>
      <c r="Z75" s="128">
        <f>+Actuals!W77</f>
        <v>0</v>
      </c>
      <c r="AA75" s="129">
        <f>+Actuals!X77</f>
        <v>0</v>
      </c>
      <c r="AB75" s="128">
        <f>+Actuals!Y77</f>
        <v>0</v>
      </c>
      <c r="AC75" s="129">
        <f>+Actuals!Z77</f>
        <v>0</v>
      </c>
      <c r="AD75" s="128">
        <f>+Actuals!AA77</f>
        <v>0</v>
      </c>
      <c r="AE75" s="129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8">
        <f>+Actuals!E78</f>
        <v>0</v>
      </c>
      <c r="I76" s="129">
        <f>+Actuals!F78</f>
        <v>0</v>
      </c>
      <c r="J76" s="128">
        <f>+Actuals!G78</f>
        <v>0</v>
      </c>
      <c r="K76" s="148">
        <f>+Actuals!H78</f>
        <v>0</v>
      </c>
      <c r="L76" s="128">
        <f>+Actuals!I78</f>
        <v>0</v>
      </c>
      <c r="M76" s="129">
        <f>+Actuals!J78</f>
        <v>0</v>
      </c>
      <c r="N76" s="128">
        <f>+Actuals!K78</f>
        <v>0</v>
      </c>
      <c r="O76" s="129">
        <f>+Actuals!L78</f>
        <v>0</v>
      </c>
      <c r="P76" s="128">
        <f>+Actuals!M78</f>
        <v>0</v>
      </c>
      <c r="Q76" s="129">
        <f>+Actuals!N78</f>
        <v>0</v>
      </c>
      <c r="R76" s="128">
        <f>+Actuals!O78</f>
        <v>0</v>
      </c>
      <c r="S76" s="129">
        <f>+Actuals!P78</f>
        <v>0</v>
      </c>
      <c r="T76" s="128">
        <f>+Actuals!Q78</f>
        <v>0</v>
      </c>
      <c r="U76" s="129">
        <f>+Actuals!R78</f>
        <v>0</v>
      </c>
      <c r="V76" s="128">
        <f>+Actuals!S78</f>
        <v>0</v>
      </c>
      <c r="W76" s="129">
        <f>+Actuals!T78</f>
        <v>0</v>
      </c>
      <c r="X76" s="128">
        <f>+Actuals!U78</f>
        <v>0</v>
      </c>
      <c r="Y76" s="129">
        <f>+Actuals!V78</f>
        <v>0</v>
      </c>
      <c r="Z76" s="128">
        <f>+Actuals!W78</f>
        <v>0</v>
      </c>
      <c r="AA76" s="129">
        <f>+Actuals!X78</f>
        <v>0</v>
      </c>
      <c r="AB76" s="128">
        <f>+Actuals!Y78</f>
        <v>0</v>
      </c>
      <c r="AC76" s="129">
        <f>+Actuals!Z78</f>
        <v>0</v>
      </c>
      <c r="AD76" s="128">
        <f>+Actuals!AA78</f>
        <v>0</v>
      </c>
      <c r="AE76" s="129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8">
        <f>+Actuals!E79</f>
        <v>0</v>
      </c>
      <c r="I77" s="129">
        <f>+Actuals!F79</f>
        <v>0</v>
      </c>
      <c r="J77" s="128">
        <f>+Actuals!G79</f>
        <v>0</v>
      </c>
      <c r="K77" s="148">
        <f>+Actuals!H79</f>
        <v>0</v>
      </c>
      <c r="L77" s="128">
        <f>+Actuals!I79</f>
        <v>0</v>
      </c>
      <c r="M77" s="129">
        <f>+Actuals!J79</f>
        <v>0</v>
      </c>
      <c r="N77" s="128">
        <f>+Actuals!K79</f>
        <v>0</v>
      </c>
      <c r="O77" s="129">
        <f>+Actuals!L79</f>
        <v>0</v>
      </c>
      <c r="P77" s="128">
        <f>+Actuals!M79</f>
        <v>0</v>
      </c>
      <c r="Q77" s="129">
        <f>+Actuals!N79</f>
        <v>0</v>
      </c>
      <c r="R77" s="128">
        <f>+Actuals!O79</f>
        <v>0</v>
      </c>
      <c r="S77" s="129">
        <f>+Actuals!P79</f>
        <v>0</v>
      </c>
      <c r="T77" s="128">
        <f>+Actuals!Q79</f>
        <v>0</v>
      </c>
      <c r="U77" s="129">
        <f>+Actuals!R79</f>
        <v>0</v>
      </c>
      <c r="V77" s="128">
        <f>+Actuals!S79</f>
        <v>0</v>
      </c>
      <c r="W77" s="129">
        <f>+Actuals!T79</f>
        <v>0</v>
      </c>
      <c r="X77" s="128">
        <f>+Actuals!U79</f>
        <v>0</v>
      </c>
      <c r="Y77" s="129">
        <f>+Actuals!V79</f>
        <v>0</v>
      </c>
      <c r="Z77" s="128">
        <f>+Actuals!W79</f>
        <v>0</v>
      </c>
      <c r="AA77" s="129">
        <f>+Actuals!X79</f>
        <v>0</v>
      </c>
      <c r="AB77" s="128">
        <f>+Actuals!Y79</f>
        <v>0</v>
      </c>
      <c r="AC77" s="129">
        <f>+Actuals!Z79</f>
        <v>0</v>
      </c>
      <c r="AD77" s="128">
        <f>+Actuals!AA79</f>
        <v>0</v>
      </c>
      <c r="AE77" s="129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8">
        <f>+Actuals!E80</f>
        <v>0</v>
      </c>
      <c r="I78" s="129">
        <f>+Actuals!F80</f>
        <v>0</v>
      </c>
      <c r="J78" s="128">
        <f>+Actuals!G80</f>
        <v>0</v>
      </c>
      <c r="K78" s="148">
        <f>+Actuals!H80</f>
        <v>0</v>
      </c>
      <c r="L78" s="128">
        <f>+Actuals!I80</f>
        <v>0</v>
      </c>
      <c r="M78" s="129">
        <f>+Actuals!J80</f>
        <v>0</v>
      </c>
      <c r="N78" s="128">
        <f>+Actuals!K80</f>
        <v>0</v>
      </c>
      <c r="O78" s="129">
        <f>+Actuals!L80</f>
        <v>0</v>
      </c>
      <c r="P78" s="128">
        <f>+Actuals!M80</f>
        <v>0</v>
      </c>
      <c r="Q78" s="129">
        <f>+Actuals!N80</f>
        <v>0</v>
      </c>
      <c r="R78" s="128">
        <f>+Actuals!O80</f>
        <v>0</v>
      </c>
      <c r="S78" s="129">
        <f>+Actuals!P80</f>
        <v>0</v>
      </c>
      <c r="T78" s="128">
        <f>+Actuals!Q80</f>
        <v>0</v>
      </c>
      <c r="U78" s="129">
        <f>+Actuals!R80</f>
        <v>0</v>
      </c>
      <c r="V78" s="128">
        <f>+Actuals!S80</f>
        <v>0</v>
      </c>
      <c r="W78" s="129">
        <f>+Actuals!T80</f>
        <v>0</v>
      </c>
      <c r="X78" s="128">
        <f>+Actuals!U80</f>
        <v>0</v>
      </c>
      <c r="Y78" s="129">
        <f>+Actuals!V80</f>
        <v>0</v>
      </c>
      <c r="Z78" s="128">
        <f>+Actuals!W80</f>
        <v>0</v>
      </c>
      <c r="AA78" s="129">
        <f>+Actuals!X80</f>
        <v>0</v>
      </c>
      <c r="AB78" s="128">
        <f>+Actuals!Y80</f>
        <v>0</v>
      </c>
      <c r="AC78" s="129">
        <f>+Actuals!Z80</f>
        <v>0</v>
      </c>
      <c r="AD78" s="128">
        <f>+Actuals!AA80</f>
        <v>0</v>
      </c>
      <c r="AE78" s="129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8">
        <f>+Actuals!E81</f>
        <v>0</v>
      </c>
      <c r="I79" s="129">
        <f>+Actuals!F81</f>
        <v>0</v>
      </c>
      <c r="J79" s="128">
        <f>+Actuals!G81</f>
        <v>0</v>
      </c>
      <c r="K79" s="148">
        <f>+Actuals!H81</f>
        <v>0</v>
      </c>
      <c r="L79" s="128">
        <f>+Actuals!I81</f>
        <v>0</v>
      </c>
      <c r="M79" s="129">
        <f>+Actuals!J81</f>
        <v>0</v>
      </c>
      <c r="N79" s="128">
        <f>+Actuals!K81</f>
        <v>0</v>
      </c>
      <c r="O79" s="129">
        <f>+Actuals!L81</f>
        <v>0</v>
      </c>
      <c r="P79" s="128">
        <f>+Actuals!M81</f>
        <v>0</v>
      </c>
      <c r="Q79" s="129">
        <f>+Actuals!N81</f>
        <v>0</v>
      </c>
      <c r="R79" s="128">
        <f>+Actuals!O81</f>
        <v>0</v>
      </c>
      <c r="S79" s="129">
        <f>+Actuals!P81</f>
        <v>0</v>
      </c>
      <c r="T79" s="128">
        <f>+Actuals!Q81</f>
        <v>0</v>
      </c>
      <c r="U79" s="129">
        <f>+Actuals!R81</f>
        <v>0</v>
      </c>
      <c r="V79" s="128">
        <f>+Actuals!S81</f>
        <v>0</v>
      </c>
      <c r="W79" s="129">
        <f>+Actuals!T81</f>
        <v>0</v>
      </c>
      <c r="X79" s="128">
        <f>+Actuals!U81</f>
        <v>0</v>
      </c>
      <c r="Y79" s="129">
        <f>+Actuals!V81</f>
        <v>0</v>
      </c>
      <c r="Z79" s="128">
        <f>+Actuals!W81</f>
        <v>0</v>
      </c>
      <c r="AA79" s="129">
        <f>+Actuals!X81</f>
        <v>0</v>
      </c>
      <c r="AB79" s="128">
        <f>+Actuals!Y81</f>
        <v>0</v>
      </c>
      <c r="AC79" s="129">
        <f>+Actuals!Z81</f>
        <v>0</v>
      </c>
      <c r="AD79" s="128">
        <f>+Actuals!AA81</f>
        <v>0</v>
      </c>
      <c r="AE79" s="129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8">
        <f>+Actuals!E82</f>
        <v>0</v>
      </c>
      <c r="I80" s="129">
        <f>+Actuals!F82</f>
        <v>0</v>
      </c>
      <c r="J80" s="128">
        <f>+Actuals!G82</f>
        <v>0</v>
      </c>
      <c r="K80" s="148">
        <f>+Actuals!H82</f>
        <v>0</v>
      </c>
      <c r="L80" s="128">
        <f>+Actuals!I82</f>
        <v>0</v>
      </c>
      <c r="M80" s="129">
        <f>+Actuals!J82</f>
        <v>0</v>
      </c>
      <c r="N80" s="128">
        <f>+Actuals!K82</f>
        <v>0</v>
      </c>
      <c r="O80" s="129">
        <f>+Actuals!L82</f>
        <v>0</v>
      </c>
      <c r="P80" s="128">
        <f>+Actuals!M82</f>
        <v>0</v>
      </c>
      <c r="Q80" s="129">
        <f>+Actuals!N82</f>
        <v>0</v>
      </c>
      <c r="R80" s="128">
        <f>+Actuals!O82</f>
        <v>0</v>
      </c>
      <c r="S80" s="129">
        <f>+Actuals!P82</f>
        <v>0</v>
      </c>
      <c r="T80" s="128">
        <f>+Actuals!Q82</f>
        <v>0</v>
      </c>
      <c r="U80" s="129">
        <f>+Actuals!R82</f>
        <v>0</v>
      </c>
      <c r="V80" s="128">
        <f>+Actuals!S82</f>
        <v>0</v>
      </c>
      <c r="W80" s="129">
        <f>+Actuals!T82</f>
        <v>0</v>
      </c>
      <c r="X80" s="128">
        <f>+Actuals!U82</f>
        <v>0</v>
      </c>
      <c r="Y80" s="129">
        <f>+Actuals!V82</f>
        <v>0</v>
      </c>
      <c r="Z80" s="128">
        <f>+Actuals!W82</f>
        <v>0</v>
      </c>
      <c r="AA80" s="129">
        <f>+Actuals!X82</f>
        <v>0</v>
      </c>
      <c r="AB80" s="128">
        <f>+Actuals!Y82</f>
        <v>0</v>
      </c>
      <c r="AC80" s="129">
        <f>+Actuals!Z82</f>
        <v>0</v>
      </c>
      <c r="AD80" s="128">
        <f>+Actuals!AA82</f>
        <v>0</v>
      </c>
      <c r="AE80" s="129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8">
        <f>+Actuals!E83</f>
        <v>0</v>
      </c>
      <c r="I81" s="129">
        <f>+Actuals!F83</f>
        <v>0</v>
      </c>
      <c r="J81" s="128">
        <f>+Actuals!G83</f>
        <v>0</v>
      </c>
      <c r="K81" s="148">
        <v>0</v>
      </c>
      <c r="L81" s="128">
        <f>+Actuals!I83</f>
        <v>0</v>
      </c>
      <c r="M81" s="129">
        <f>+Actuals!J83</f>
        <v>0</v>
      </c>
      <c r="N81" s="128">
        <f>+Actuals!K83</f>
        <v>0</v>
      </c>
      <c r="O81" s="129">
        <f>+Actuals!L83</f>
        <v>0</v>
      </c>
      <c r="P81" s="128">
        <f>+Actuals!M83</f>
        <v>0</v>
      </c>
      <c r="Q81" s="129">
        <f>+Actuals!N83</f>
        <v>0</v>
      </c>
      <c r="R81" s="128">
        <f>+Actuals!O83</f>
        <v>0</v>
      </c>
      <c r="S81" s="129">
        <f>+Actuals!P83</f>
        <v>0</v>
      </c>
      <c r="T81" s="128">
        <f>+Actuals!Q83</f>
        <v>0</v>
      </c>
      <c r="U81" s="129">
        <f>+Actuals!R83</f>
        <v>0</v>
      </c>
      <c r="V81" s="128">
        <f>+Actuals!S83</f>
        <v>0</v>
      </c>
      <c r="W81" s="129">
        <f>+Actuals!T83</f>
        <v>0</v>
      </c>
      <c r="X81" s="128">
        <f>+Actuals!U83</f>
        <v>0</v>
      </c>
      <c r="Y81" s="129">
        <f>+Actuals!V83</f>
        <v>0</v>
      </c>
      <c r="Z81" s="128">
        <f>+Actuals!W83</f>
        <v>0</v>
      </c>
      <c r="AA81" s="129">
        <f>+Actuals!X83</f>
        <v>0</v>
      </c>
      <c r="AB81" s="128">
        <f>+Actuals!Y83</f>
        <v>0</v>
      </c>
      <c r="AC81" s="129">
        <f>+Actuals!Z83</f>
        <v>0</v>
      </c>
      <c r="AD81" s="128">
        <f>+Actuals!AA83</f>
        <v>0</v>
      </c>
      <c r="AE81" s="129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-52653.111999996414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0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F7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89795747</v>
      </c>
      <c r="E11" s="38">
        <f>SUM(G11,I11,K11,M11,O11,Q11,S11,U11,W11,Y11,AA11,AC11,AE11)</f>
        <v>239276774.17999998</v>
      </c>
      <c r="F11" s="60">
        <f>('TIE-OUT'!J11+'TIE-OUT'!H11)+(RECLASS!J11+RECLASS!H11)</f>
        <v>0</v>
      </c>
      <c r="G11" s="38">
        <f>('TIE-OUT'!K11+'TIE-OUT'!I11)+(RECLASS!K11+RECLASS!I11)</f>
        <v>-1991120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('TIE-OUT'!J15+'TIE-OUT'!H15)+(RECLASS!J15+RECLASS!H15)</f>
        <v>0</v>
      </c>
      <c r="G15" s="82">
        <f>('TIE-OUT'!K15+'TIE-OUT'!I15)+(RECLASS!K15+RECLASS!I15)</f>
        <v>108939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123178525</v>
      </c>
      <c r="E16" s="39">
        <f>SUM(E11:E15)</f>
        <v>334764391.24999994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-92561148</v>
      </c>
      <c r="E19" s="38">
        <f t="shared" si="3"/>
        <v>-238379107.54000002</v>
      </c>
      <c r="F19" s="64">
        <f>('TIE-OUT'!J19+'TIE-OUT'!H19)+(RECLASS!J19+RECLASS!H19)</f>
        <v>0</v>
      </c>
      <c r="G19" s="68">
        <f>('TIE-OUT'!K19+'TIE-OUT'!I19)+(RECLASS!K19+RECLASS!I19)</f>
        <v>424013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520209</v>
      </c>
      <c r="E23" s="38">
        <f t="shared" si="3"/>
        <v>1361515.9880000004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-124730838</v>
      </c>
      <c r="E24" s="39">
        <f>SUM(E19:E23)</f>
        <v>-335683795.81200004</v>
      </c>
      <c r="F24" s="61">
        <f t="shared" ref="F24:AD24" si="4">SUM(F19:F23)</f>
        <v>0</v>
      </c>
      <c r="G24" s="39">
        <f t="shared" si="4"/>
        <v>-5669050.96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11096459</v>
      </c>
      <c r="E27" s="38">
        <f>SUM(G27,I27,K27,M27,O27,Q27,S27,U27,W27,Y27,AA27,AC27,AE27)</f>
        <v>30798690.380000003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-9891124</v>
      </c>
      <c r="E28" s="38">
        <f>SUM(G28,I28,K28,M28,O28,Q28,S28,U28,W28,Y28,AA28,AC28,AE28)</f>
        <v>-27460909.689999998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1205335</v>
      </c>
      <c r="E29" s="39">
        <f>SUM(E27:E28)</f>
        <v>3337780.6900000051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136924</v>
      </c>
      <c r="E32" s="38">
        <f t="shared" si="8"/>
        <v>617285.70199999947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119026</v>
      </c>
      <c r="E36" s="39">
        <f>SUM(E32:E35)</f>
        <v>1258036.9819999994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904641</v>
      </c>
      <c r="E39" s="38">
        <f t="shared" si="11"/>
        <v>2074356.4300000002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194410</v>
      </c>
      <c r="E43" s="39">
        <f>E42+E39</f>
        <v>670655.88000000012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31750</v>
      </c>
      <c r="E49" s="38">
        <f>SUM(G49,I49,K49,M49,O49,Q49,S49,U49,W49,Y49,AA49,AC49,AE49)</f>
        <v>82994.498000000065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-527808</v>
      </c>
      <c r="E51" s="38">
        <f>SUM(G51,I51,K51,M51,O51,Q51,S51,U51,W51,Y51,AA51,AC51,AE51)</f>
        <v>-1382845.7680000004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-70277700</v>
      </c>
      <c r="E54" s="38">
        <f>SUM(G54,I54,K54,M54,O54,Q54,S54,U54,W54,Y54,AA54,AC54,AE54)</f>
        <v>-742877.39000000025</v>
      </c>
      <c r="F54" s="64">
        <f>('TIE-OUT'!J54+'TIE-OUT'!H54)+(RECLASS!J54+RECLASS!H54)</f>
        <v>0</v>
      </c>
      <c r="G54" s="68">
        <f>('TIE-OUT'!K54+'TIE-OUT'!I54)+(RECLASS!K54+RECLASS!I54)</f>
        <v>1870378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('TIE-OUT'!J55+'TIE-OUT'!H55)+(RECLASS!J55+RECLASS!H55)</f>
        <v>0</v>
      </c>
      <c r="G55" s="82">
        <f>('TIE-OUT'!K55+'TIE-OUT'!I55)+(RECLASS!K55+RECLASS!I55)</f>
        <v>396221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-70277700</v>
      </c>
      <c r="E56" s="39">
        <f>SUM(E54:E55)</f>
        <v>-1651999.3000000003</v>
      </c>
      <c r="F56" s="61">
        <f t="shared" ref="F56:AD56" si="16">SUM(F54:F55)</f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2906909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-16237363</v>
      </c>
      <c r="E64" s="38">
        <f>SUM(G64,I64,K64,M64,O64,Q64,S64,U64,W64,Y64,AA64,AC64,AE64)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16227237</v>
      </c>
      <c r="E65" s="38">
        <f>SUM(G65,I65,K65,M65,O65,Q65,S65,U65,W65,Y65,AA65,AC65,AE65)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-3854375.200000097</v>
      </c>
      <c r="F82" s="91">
        <f>F16+F24+F29+F36+F43+F45+F47+F49</f>
        <v>0</v>
      </c>
      <c r="G82" s="92">
        <f>SUM(G72:G81)+G16+G24+G29+G36+G43+G45+G47+G49+G51+G56+G61+G66</f>
        <v>-11908568.050000001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-3854375.2099999883</v>
      </c>
      <c r="G84" s="14">
        <f>+'EAST-LRC-GL'!G82+'EAST-EGM-GL'!G82</f>
        <v>-11908568.049999999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67" x14ac:dyDescent="0.2">
      <c r="A85" s="4" t="s">
        <v>175</v>
      </c>
      <c r="B85" s="3"/>
      <c r="F85" s="31"/>
      <c r="G85" s="31"/>
      <c r="H85" s="31"/>
      <c r="I85" s="31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'EAST-EGM-GL'!F86+'EAST-LRC-GL'!F86</f>
        <v>0</v>
      </c>
      <c r="G86" s="170">
        <f>'EAST-EGM-GL'!G86+'EAST-LRC-GL'!G86</f>
        <v>75778</v>
      </c>
      <c r="H86" s="170">
        <f>'EAST-EGM-GL'!H86+'EAST-LRC-GL'!H86</f>
        <v>0</v>
      </c>
      <c r="I86" s="170">
        <f>'EAST-EGM-GL'!I86+'EAST-LRC-GL'!I86</f>
        <v>0</v>
      </c>
      <c r="J86" s="170">
        <f>'EAST-EGM-GL'!J86+'EAST-LRC-GL'!J86</f>
        <v>0</v>
      </c>
      <c r="K86" s="170">
        <f>'EAST-EGM-GL'!K86+'EAST-LRC-GL'!K86</f>
        <v>0</v>
      </c>
      <c r="L86" s="170">
        <f>'EAST-EGM-GL'!L86+'EAST-LRC-GL'!L86</f>
        <v>0</v>
      </c>
      <c r="M86" s="170">
        <f>'EAST-EGM-GL'!M86+'EAST-LRC-GL'!M86</f>
        <v>0</v>
      </c>
      <c r="N86" s="170">
        <f>'EAST-EGM-GL'!N86+'EAST-LRC-GL'!N86</f>
        <v>0</v>
      </c>
      <c r="O86" s="170">
        <f>'EAST-EGM-GL'!O86+'EAST-LRC-GL'!O86</f>
        <v>0</v>
      </c>
      <c r="P86" s="170">
        <f>'EAST-EGM-GL'!P86+'EAST-LRC-GL'!P86</f>
        <v>0</v>
      </c>
      <c r="Q86" s="170">
        <f>'EAST-EGM-GL'!Q86+'EAST-LRC-GL'!Q86</f>
        <v>-437202</v>
      </c>
      <c r="R86" s="170">
        <f>'EAST-EGM-GL'!R86+'EAST-LRC-GL'!R86</f>
        <v>0</v>
      </c>
      <c r="S86" s="170">
        <f>'EAST-EGM-GL'!S86+'EAST-LRC-GL'!S86</f>
        <v>0</v>
      </c>
      <c r="T86" s="170">
        <f>'EAST-EGM-GL'!T86+'EAST-LRC-GL'!T86</f>
        <v>0</v>
      </c>
      <c r="U86" s="170">
        <f>'EAST-EGM-GL'!U86+'EAST-LRC-GL'!U86</f>
        <v>0</v>
      </c>
      <c r="V86" s="170">
        <f>'EAST-EGM-GL'!V86+'EAST-LRC-GL'!V86</f>
        <v>0</v>
      </c>
      <c r="W86" s="170">
        <f>'EAST-EGM-GL'!W86+'EAST-LRC-GL'!W86</f>
        <v>0</v>
      </c>
      <c r="X86" s="170">
        <f>'EAST-EGM-GL'!X86+'EAST-LRC-GL'!X86</f>
        <v>0</v>
      </c>
      <c r="Y86" s="170">
        <f>'EAST-EGM-GL'!Y86+'EAST-LRC-GL'!Y86</f>
        <v>0</v>
      </c>
      <c r="Z86" s="170">
        <f>'EAST-EGM-GL'!Z86+'EAST-LRC-GL'!Z86</f>
        <v>0</v>
      </c>
      <c r="AA86" s="170">
        <f>'EAST-EGM-GL'!AA86+'EAST-LRC-GL'!AA86</f>
        <v>0</v>
      </c>
      <c r="AB86" s="170">
        <f>'EAST-EGM-GL'!AB86+'EAST-LRC-GL'!AB86</f>
        <v>0</v>
      </c>
      <c r="AC86" s="170">
        <f>'EAST-EGM-GL'!AC86+'EAST-LRC-GL'!AC86</f>
        <v>0</v>
      </c>
      <c r="AD86" s="170">
        <f>'EAST-EGM-GL'!AD86+'EAST-LRC-GL'!AD86</f>
        <v>0</v>
      </c>
      <c r="AE86" s="170">
        <f>'EAST-EGM-GL'!AE86+'EAST-LRC-GL'!AE86</f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'EAST-EGM-GL'!F87+'EAST-LRC-GL'!F87</f>
        <v>0</v>
      </c>
      <c r="G87" s="171">
        <f>'EAST-EGM-GL'!G87+'EAST-LRC-GL'!G87</f>
        <v>0</v>
      </c>
      <c r="H87" s="171">
        <f>'EAST-EGM-GL'!H87+'EAST-LRC-GL'!H87</f>
        <v>0</v>
      </c>
      <c r="I87" s="171">
        <f>'EAST-EGM-GL'!I87+'EAST-LRC-GL'!I87</f>
        <v>0</v>
      </c>
      <c r="J87" s="171">
        <f>'EAST-EGM-GL'!J87+'EAST-LRC-GL'!J87</f>
        <v>0</v>
      </c>
      <c r="K87" s="171">
        <f>'EAST-EGM-GL'!K87+'EAST-LRC-GL'!K87</f>
        <v>0</v>
      </c>
      <c r="L87" s="171">
        <f>'EAST-EGM-GL'!L87+'EAST-LRC-GL'!L87</f>
        <v>0</v>
      </c>
      <c r="M87" s="171">
        <f>'EAST-EGM-GL'!M87+'EAST-LRC-GL'!M87</f>
        <v>0</v>
      </c>
      <c r="N87" s="171">
        <f>'EAST-EGM-GL'!N87+'EAST-LRC-GL'!N87</f>
        <v>0</v>
      </c>
      <c r="O87" s="171">
        <f>'EAST-EGM-GL'!O87+'EAST-LRC-GL'!O87</f>
        <v>0</v>
      </c>
      <c r="P87" s="171">
        <f>'EAST-EGM-GL'!P87+'EAST-LRC-GL'!P87</f>
        <v>0</v>
      </c>
      <c r="Q87" s="171">
        <f>'EAST-EGM-GL'!Q87+'EAST-LRC-GL'!Q87</f>
        <v>0</v>
      </c>
      <c r="R87" s="171">
        <f>'EAST-EGM-GL'!R87+'EAST-LRC-GL'!R87</f>
        <v>0</v>
      </c>
      <c r="S87" s="171">
        <f>'EAST-EGM-GL'!S87+'EAST-LRC-GL'!S87</f>
        <v>0</v>
      </c>
      <c r="T87" s="171">
        <f>'EAST-EGM-GL'!T87+'EAST-LRC-GL'!T87</f>
        <v>0</v>
      </c>
      <c r="U87" s="171">
        <f>'EAST-EGM-GL'!U87+'EAST-LRC-GL'!U87</f>
        <v>0</v>
      </c>
      <c r="V87" s="171">
        <f>'EAST-EGM-GL'!V87+'EAST-LRC-GL'!V87</f>
        <v>0</v>
      </c>
      <c r="W87" s="171">
        <f>'EAST-EGM-GL'!W87+'EAST-LRC-GL'!W87</f>
        <v>0</v>
      </c>
      <c r="X87" s="171">
        <f>'EAST-EGM-GL'!X87+'EAST-LRC-GL'!X87</f>
        <v>0</v>
      </c>
      <c r="Y87" s="171">
        <f>'EAST-EGM-GL'!Y87+'EAST-LRC-GL'!Y87</f>
        <v>0</v>
      </c>
      <c r="Z87" s="171">
        <f>'EAST-EGM-GL'!Z87+'EAST-LRC-GL'!Z87</f>
        <v>0</v>
      </c>
      <c r="AA87" s="171">
        <f>'EAST-EGM-GL'!AA87+'EAST-LRC-GL'!AA87</f>
        <v>0</v>
      </c>
      <c r="AB87" s="171">
        <f>'EAST-EGM-GL'!AB87+'EAST-LRC-GL'!AB87</f>
        <v>0</v>
      </c>
      <c r="AC87" s="171">
        <f>'EAST-EGM-GL'!AC87+'EAST-LRC-GL'!AC87</f>
        <v>0</v>
      </c>
      <c r="AD87" s="171">
        <f>'EAST-EGM-GL'!AD87+'EAST-LRC-GL'!AD87</f>
        <v>0</v>
      </c>
      <c r="AE87" s="171">
        <f>'EAST-EGM-GL'!AE87+'EAST-LRC-GL'!AE87</f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'EAST-EGM-GL'!F88+'EAST-LRC-GL'!F88</f>
        <v>0</v>
      </c>
      <c r="G88" s="172">
        <f>'EAST-EGM-GL'!G88+'EAST-LRC-GL'!G88</f>
        <v>0</v>
      </c>
      <c r="H88" s="172">
        <f>'EAST-EGM-GL'!H88+'EAST-LRC-GL'!H88</f>
        <v>0</v>
      </c>
      <c r="I88" s="172">
        <f>'EAST-EGM-GL'!I88+'EAST-LRC-GL'!I88</f>
        <v>0</v>
      </c>
      <c r="J88" s="172">
        <f>'EAST-EGM-GL'!J88+'EAST-LRC-GL'!J88</f>
        <v>0</v>
      </c>
      <c r="K88" s="172">
        <f>'EAST-EGM-GL'!K88+'EAST-LRC-GL'!K88</f>
        <v>0</v>
      </c>
      <c r="L88" s="172">
        <f>'EAST-EGM-GL'!L88+'EAST-LRC-GL'!L88</f>
        <v>0</v>
      </c>
      <c r="M88" s="172">
        <f>'EAST-EGM-GL'!M88+'EAST-LRC-GL'!M88</f>
        <v>0</v>
      </c>
      <c r="N88" s="172">
        <f>'EAST-EGM-GL'!N88+'EAST-LRC-GL'!N88</f>
        <v>0</v>
      </c>
      <c r="O88" s="172">
        <f>'EAST-EGM-GL'!O88+'EAST-LRC-GL'!O88</f>
        <v>0</v>
      </c>
      <c r="P88" s="172">
        <f>'EAST-EGM-GL'!P88+'EAST-LRC-GL'!P88</f>
        <v>0</v>
      </c>
      <c r="Q88" s="172">
        <f>'EAST-EGM-GL'!Q88+'EAST-LRC-GL'!Q88</f>
        <v>0</v>
      </c>
      <c r="R88" s="172">
        <f>'EAST-EGM-GL'!R88+'EAST-LRC-GL'!R88</f>
        <v>0</v>
      </c>
      <c r="S88" s="172">
        <f>'EAST-EGM-GL'!S88+'EAST-LRC-GL'!S88</f>
        <v>0</v>
      </c>
      <c r="T88" s="172">
        <f>'EAST-EGM-GL'!T88+'EAST-LRC-GL'!T88</f>
        <v>0</v>
      </c>
      <c r="U88" s="172">
        <f>'EAST-EGM-GL'!U88+'EAST-LRC-GL'!U88</f>
        <v>0</v>
      </c>
      <c r="V88" s="172">
        <f>'EAST-EGM-GL'!V88+'EAST-LRC-GL'!V88</f>
        <v>0</v>
      </c>
      <c r="W88" s="172">
        <f>'EAST-EGM-GL'!W88+'EAST-LRC-GL'!W88</f>
        <v>0</v>
      </c>
      <c r="X88" s="172">
        <f>'EAST-EGM-GL'!X88+'EAST-LRC-GL'!X88</f>
        <v>0</v>
      </c>
      <c r="Y88" s="172">
        <f>'EAST-EGM-GL'!Y88+'EAST-LRC-GL'!Y88</f>
        <v>0</v>
      </c>
      <c r="Z88" s="172">
        <f>'EAST-EGM-GL'!Z88+'EAST-LRC-GL'!Z88</f>
        <v>0</v>
      </c>
      <c r="AA88" s="172">
        <f>'EAST-EGM-GL'!AA88+'EAST-LRC-GL'!AA88</f>
        <v>0</v>
      </c>
      <c r="AB88" s="172">
        <f>'EAST-EGM-GL'!AB88+'EAST-LRC-GL'!AB88</f>
        <v>0</v>
      </c>
      <c r="AC88" s="172">
        <f>'EAST-EGM-GL'!AC88+'EAST-LRC-GL'!AC88</f>
        <v>0</v>
      </c>
      <c r="AD88" s="172">
        <f>'EAST-EGM-GL'!AD88+'EAST-LRC-GL'!AD88</f>
        <v>0</v>
      </c>
      <c r="AE88" s="172">
        <f>'EAST-EGM-GL'!AE88+'EAST-LRC-GL'!AE88</f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-361424</v>
      </c>
      <c r="F89" s="180">
        <f t="shared" si="26"/>
        <v>0</v>
      </c>
      <c r="G89" s="180">
        <f t="shared" si="26"/>
        <v>75778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-437202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4" customFormat="1" ht="20.25" customHeight="1" x14ac:dyDescent="0.2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-4215799.200000097</v>
      </c>
      <c r="F91" s="185">
        <f t="shared" si="28"/>
        <v>0</v>
      </c>
      <c r="G91" s="185">
        <f t="shared" si="28"/>
        <v>-11832790.050000001</v>
      </c>
      <c r="H91" s="185">
        <f t="shared" si="28"/>
        <v>0</v>
      </c>
      <c r="I91" s="185">
        <f t="shared" si="28"/>
        <v>3498324.4599999944</v>
      </c>
      <c r="J91" s="185">
        <f t="shared" si="28"/>
        <v>0</v>
      </c>
      <c r="K91" s="185">
        <f t="shared" si="28"/>
        <v>2221893.6999999983</v>
      </c>
      <c r="L91" s="185">
        <f t="shared" si="28"/>
        <v>0</v>
      </c>
      <c r="M91" s="185">
        <f t="shared" si="28"/>
        <v>-796729.95800000045</v>
      </c>
      <c r="N91" s="185">
        <f t="shared" ref="N91:AE91" si="29">+N82+N89</f>
        <v>0</v>
      </c>
      <c r="O91" s="185">
        <f t="shared" si="29"/>
        <v>2801537.5759999994</v>
      </c>
      <c r="P91" s="185">
        <f t="shared" si="29"/>
        <v>0</v>
      </c>
      <c r="Q91" s="185">
        <f t="shared" si="29"/>
        <v>553630.80599999963</v>
      </c>
      <c r="R91" s="185">
        <f t="shared" si="29"/>
        <v>0</v>
      </c>
      <c r="S91" s="185">
        <f t="shared" si="29"/>
        <v>-600953.21399999864</v>
      </c>
      <c r="T91" s="185">
        <f t="shared" si="29"/>
        <v>0</v>
      </c>
      <c r="U91" s="185">
        <f t="shared" si="29"/>
        <v>4861.6140000000123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-28311.206000000002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G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8">
        <f>+Actuals!E204</f>
        <v>0</v>
      </c>
      <c r="I11" s="129">
        <f>+Actuals!F204</f>
        <v>0</v>
      </c>
      <c r="J11" s="128">
        <f>+Actuals!G204</f>
        <v>0</v>
      </c>
      <c r="K11" s="129">
        <f>+Actuals!H204</f>
        <v>0</v>
      </c>
      <c r="L11" s="128">
        <f>+Actuals!I204</f>
        <v>0</v>
      </c>
      <c r="M11" s="129">
        <f>+Actuals!J204</f>
        <v>0</v>
      </c>
      <c r="N11" s="128">
        <f>+Actuals!K204</f>
        <v>0</v>
      </c>
      <c r="O11" s="129">
        <f>+Actuals!L204</f>
        <v>0</v>
      </c>
      <c r="P11" s="128">
        <f>+Actuals!M204</f>
        <v>0</v>
      </c>
      <c r="Q11" s="129">
        <f>+Actuals!N204</f>
        <v>0</v>
      </c>
      <c r="R11" s="128">
        <f>+Actuals!O204</f>
        <v>0</v>
      </c>
      <c r="S11" s="129">
        <f>+Actuals!P204</f>
        <v>0</v>
      </c>
      <c r="T11" s="128">
        <f>+Actuals!Q204</f>
        <v>0</v>
      </c>
      <c r="U11" s="129">
        <f>+Actuals!R204</f>
        <v>0</v>
      </c>
      <c r="V11" s="128">
        <f>+Actuals!S204</f>
        <v>0</v>
      </c>
      <c r="W11" s="129">
        <f>+Actuals!T204</f>
        <v>0</v>
      </c>
      <c r="X11" s="128">
        <f>+Actuals!U204</f>
        <v>0</v>
      </c>
      <c r="Y11" s="129">
        <f>+Actuals!V204</f>
        <v>0</v>
      </c>
      <c r="Z11" s="128">
        <f>+Actuals!W204</f>
        <v>0</v>
      </c>
      <c r="AA11" s="129">
        <f>+Actuals!X204</f>
        <v>0</v>
      </c>
      <c r="AB11" s="128">
        <f>+Actuals!Y204</f>
        <v>0</v>
      </c>
      <c r="AC11" s="129">
        <f>+Actuals!Z204</f>
        <v>0</v>
      </c>
      <c r="AD11" s="128">
        <f>+Actuals!AA204</f>
        <v>0</v>
      </c>
      <c r="AE11" s="129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8">
        <f>+Actuals!E205</f>
        <v>0</v>
      </c>
      <c r="I12" s="129">
        <f>+Actuals!F205</f>
        <v>0</v>
      </c>
      <c r="J12" s="128">
        <f>+Actuals!G205</f>
        <v>0</v>
      </c>
      <c r="K12" s="129">
        <f>+Actuals!H205</f>
        <v>0</v>
      </c>
      <c r="L12" s="128">
        <f>+Actuals!I205</f>
        <v>0</v>
      </c>
      <c r="M12" s="129">
        <f>+Actuals!J205</f>
        <v>0</v>
      </c>
      <c r="N12" s="128">
        <f>+Actuals!K205</f>
        <v>0</v>
      </c>
      <c r="O12" s="129">
        <f>+Actuals!L205</f>
        <v>0</v>
      </c>
      <c r="P12" s="128">
        <f>+Actuals!M205</f>
        <v>0</v>
      </c>
      <c r="Q12" s="129">
        <f>+Actuals!N205</f>
        <v>0</v>
      </c>
      <c r="R12" s="128">
        <f>+Actuals!O205</f>
        <v>0</v>
      </c>
      <c r="S12" s="129">
        <f>+Actuals!P205</f>
        <v>0</v>
      </c>
      <c r="T12" s="128">
        <f>+Actuals!Q205</f>
        <v>0</v>
      </c>
      <c r="U12" s="129">
        <f>+Actuals!R205</f>
        <v>0</v>
      </c>
      <c r="V12" s="128">
        <f>+Actuals!S205</f>
        <v>0</v>
      </c>
      <c r="W12" s="129">
        <f>+Actuals!T205</f>
        <v>0</v>
      </c>
      <c r="X12" s="128">
        <f>+Actuals!U205</f>
        <v>0</v>
      </c>
      <c r="Y12" s="129">
        <f>+Actuals!V205</f>
        <v>0</v>
      </c>
      <c r="Z12" s="128">
        <f>+Actuals!W205</f>
        <v>0</v>
      </c>
      <c r="AA12" s="129">
        <f>+Actuals!X205</f>
        <v>0</v>
      </c>
      <c r="AB12" s="128">
        <f>+Actuals!Y205</f>
        <v>0</v>
      </c>
      <c r="AC12" s="129">
        <f>+Actuals!Z205</f>
        <v>0</v>
      </c>
      <c r="AD12" s="128">
        <f>+Actuals!AA205</f>
        <v>0</v>
      </c>
      <c r="AE12" s="129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8">
        <f>+Actuals!E206</f>
        <v>0</v>
      </c>
      <c r="I13" s="129">
        <f>+Actuals!F206</f>
        <v>0</v>
      </c>
      <c r="J13" s="128">
        <f>+Actuals!G206</f>
        <v>0</v>
      </c>
      <c r="K13" s="129">
        <f>+Actuals!H206</f>
        <v>0</v>
      </c>
      <c r="L13" s="128">
        <f>+Actuals!I206</f>
        <v>0</v>
      </c>
      <c r="M13" s="129">
        <f>+Actuals!J206</f>
        <v>0</v>
      </c>
      <c r="N13" s="128">
        <f>+Actuals!K206</f>
        <v>0</v>
      </c>
      <c r="O13" s="129">
        <f>+Actuals!L206</f>
        <v>0</v>
      </c>
      <c r="P13" s="128">
        <f>+Actuals!M206</f>
        <v>0</v>
      </c>
      <c r="Q13" s="129">
        <f>+Actuals!N206</f>
        <v>0</v>
      </c>
      <c r="R13" s="128">
        <f>+Actuals!O206</f>
        <v>0</v>
      </c>
      <c r="S13" s="129">
        <f>+Actuals!P206</f>
        <v>0</v>
      </c>
      <c r="T13" s="128">
        <f>+Actuals!Q206</f>
        <v>0</v>
      </c>
      <c r="U13" s="129">
        <f>+Actuals!R206</f>
        <v>0</v>
      </c>
      <c r="V13" s="128">
        <f>+Actuals!S206</f>
        <v>0</v>
      </c>
      <c r="W13" s="129">
        <f>+Actuals!T206</f>
        <v>0</v>
      </c>
      <c r="X13" s="128">
        <f>+Actuals!U206</f>
        <v>0</v>
      </c>
      <c r="Y13" s="129">
        <f>+Actuals!V206</f>
        <v>0</v>
      </c>
      <c r="Z13" s="128">
        <f>+Actuals!W206</f>
        <v>0</v>
      </c>
      <c r="AA13" s="129">
        <f>+Actuals!X206</f>
        <v>0</v>
      </c>
      <c r="AB13" s="128">
        <f>+Actuals!Y206</f>
        <v>0</v>
      </c>
      <c r="AC13" s="129">
        <f>+Actuals!Z206</f>
        <v>0</v>
      </c>
      <c r="AD13" s="128">
        <f>+Actuals!AA206</f>
        <v>0</v>
      </c>
      <c r="AE13" s="129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8">
        <f>+Actuals!E207</f>
        <v>0</v>
      </c>
      <c r="I14" s="129">
        <f>+Actuals!F207</f>
        <v>0</v>
      </c>
      <c r="J14" s="128">
        <f>+Actuals!G207</f>
        <v>0</v>
      </c>
      <c r="K14" s="129">
        <f>+Actuals!H207</f>
        <v>0</v>
      </c>
      <c r="L14" s="128">
        <f>+Actuals!I207</f>
        <v>0</v>
      </c>
      <c r="M14" s="129">
        <f>+Actuals!J207</f>
        <v>0</v>
      </c>
      <c r="N14" s="128">
        <f>+Actuals!K207</f>
        <v>0</v>
      </c>
      <c r="O14" s="129">
        <f>+Actuals!L207</f>
        <v>0</v>
      </c>
      <c r="P14" s="128">
        <f>+Actuals!M207</f>
        <v>0</v>
      </c>
      <c r="Q14" s="129">
        <f>+Actuals!N207</f>
        <v>0</v>
      </c>
      <c r="R14" s="128">
        <f>+Actuals!O207</f>
        <v>0</v>
      </c>
      <c r="S14" s="129">
        <f>+Actuals!P207</f>
        <v>0</v>
      </c>
      <c r="T14" s="128">
        <f>+Actuals!Q207</f>
        <v>0</v>
      </c>
      <c r="U14" s="129">
        <f>+Actuals!R207</f>
        <v>0</v>
      </c>
      <c r="V14" s="128">
        <f>+Actuals!S207</f>
        <v>0</v>
      </c>
      <c r="W14" s="129">
        <f>+Actuals!T207</f>
        <v>0</v>
      </c>
      <c r="X14" s="128">
        <f>+Actuals!U207</f>
        <v>0</v>
      </c>
      <c r="Y14" s="129">
        <f>+Actuals!V207</f>
        <v>0</v>
      </c>
      <c r="Z14" s="128">
        <f>+Actuals!W207</f>
        <v>0</v>
      </c>
      <c r="AA14" s="129">
        <f>+Actuals!X207</f>
        <v>0</v>
      </c>
      <c r="AB14" s="128">
        <f>+Actuals!Y207</f>
        <v>0</v>
      </c>
      <c r="AC14" s="129">
        <f>+Actuals!Z207</f>
        <v>0</v>
      </c>
      <c r="AD14" s="128">
        <f>+Actuals!AA207</f>
        <v>0</v>
      </c>
      <c r="AE14" s="129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8">
        <f>+Actuals!E208</f>
        <v>0</v>
      </c>
      <c r="I15" s="129">
        <f>+Actuals!F208</f>
        <v>0</v>
      </c>
      <c r="J15" s="128">
        <f>+Actuals!G208</f>
        <v>0</v>
      </c>
      <c r="K15" s="129">
        <f>+Actuals!H208</f>
        <v>0</v>
      </c>
      <c r="L15" s="128">
        <f>+Actuals!I208</f>
        <v>0</v>
      </c>
      <c r="M15" s="129">
        <f>+Actuals!J208</f>
        <v>0</v>
      </c>
      <c r="N15" s="128">
        <f>+Actuals!K208</f>
        <v>0</v>
      </c>
      <c r="O15" s="129">
        <f>+Actuals!L208</f>
        <v>0</v>
      </c>
      <c r="P15" s="128">
        <f>+Actuals!M208</f>
        <v>0</v>
      </c>
      <c r="Q15" s="129">
        <f>+Actuals!N208</f>
        <v>0</v>
      </c>
      <c r="R15" s="128">
        <f>+Actuals!O208</f>
        <v>0</v>
      </c>
      <c r="S15" s="129">
        <f>+Actuals!P208</f>
        <v>0</v>
      </c>
      <c r="T15" s="128">
        <f>+Actuals!Q208</f>
        <v>0</v>
      </c>
      <c r="U15" s="129">
        <f>+Actuals!R208</f>
        <v>0</v>
      </c>
      <c r="V15" s="128">
        <f>+Actuals!S208</f>
        <v>0</v>
      </c>
      <c r="W15" s="129">
        <f>+Actuals!T208</f>
        <v>0</v>
      </c>
      <c r="X15" s="128">
        <f>+Actuals!U208</f>
        <v>0</v>
      </c>
      <c r="Y15" s="129">
        <f>+Actuals!V208</f>
        <v>0</v>
      </c>
      <c r="Z15" s="128">
        <f>+Actuals!W208</f>
        <v>0</v>
      </c>
      <c r="AA15" s="129">
        <f>+Actuals!X208</f>
        <v>0</v>
      </c>
      <c r="AB15" s="128">
        <f>+Actuals!Y208</f>
        <v>0</v>
      </c>
      <c r="AC15" s="129">
        <f>+Actuals!Z208</f>
        <v>0</v>
      </c>
      <c r="AD15" s="128">
        <f>+Actuals!AA208</f>
        <v>0</v>
      </c>
      <c r="AE15" s="129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8">
        <f>+Actuals!E209</f>
        <v>0</v>
      </c>
      <c r="I19" s="129">
        <f>+Actuals!F209</f>
        <v>0</v>
      </c>
      <c r="J19" s="128">
        <f>+Actuals!G209</f>
        <v>0</v>
      </c>
      <c r="K19" s="129">
        <f>+Actuals!H209</f>
        <v>0</v>
      </c>
      <c r="L19" s="128">
        <f>+Actuals!I209</f>
        <v>0</v>
      </c>
      <c r="M19" s="129">
        <f>+Actuals!J209</f>
        <v>0</v>
      </c>
      <c r="N19" s="128">
        <f>+Actuals!K209</f>
        <v>0</v>
      </c>
      <c r="O19" s="129">
        <f>+Actuals!L209</f>
        <v>0</v>
      </c>
      <c r="P19" s="128">
        <f>+Actuals!M209</f>
        <v>0</v>
      </c>
      <c r="Q19" s="129">
        <f>+Actuals!N209</f>
        <v>0</v>
      </c>
      <c r="R19" s="128">
        <f>+Actuals!O209</f>
        <v>0</v>
      </c>
      <c r="S19" s="129">
        <f>+Actuals!P209</f>
        <v>0</v>
      </c>
      <c r="T19" s="128">
        <f>+Actuals!Q209</f>
        <v>0</v>
      </c>
      <c r="U19" s="129">
        <f>+Actuals!R209</f>
        <v>0</v>
      </c>
      <c r="V19" s="128">
        <f>+Actuals!S209</f>
        <v>0</v>
      </c>
      <c r="W19" s="129">
        <f>+Actuals!T209</f>
        <v>0</v>
      </c>
      <c r="X19" s="128">
        <f>+Actuals!U209</f>
        <v>0</v>
      </c>
      <c r="Y19" s="129">
        <f>+Actuals!V209</f>
        <v>0</v>
      </c>
      <c r="Z19" s="128">
        <f>+Actuals!W209</f>
        <v>0</v>
      </c>
      <c r="AA19" s="129">
        <f>+Actuals!X209</f>
        <v>0</v>
      </c>
      <c r="AB19" s="128">
        <f>+Actuals!Y209</f>
        <v>0</v>
      </c>
      <c r="AC19" s="129">
        <f>+Actuals!Z209</f>
        <v>0</v>
      </c>
      <c r="AD19" s="128">
        <f>+Actuals!AA209</f>
        <v>0</v>
      </c>
      <c r="AE19" s="129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8">
        <f>+Actuals!E210</f>
        <v>0</v>
      </c>
      <c r="I20" s="129">
        <f>+Actuals!F210</f>
        <v>0</v>
      </c>
      <c r="J20" s="128">
        <f>+Actuals!G210</f>
        <v>0</v>
      </c>
      <c r="K20" s="129">
        <f>+Actuals!H210</f>
        <v>0</v>
      </c>
      <c r="L20" s="128">
        <f>+Actuals!I210</f>
        <v>0</v>
      </c>
      <c r="M20" s="129">
        <f>+Actuals!J210</f>
        <v>0</v>
      </c>
      <c r="N20" s="128">
        <f>+Actuals!K210</f>
        <v>0</v>
      </c>
      <c r="O20" s="129">
        <f>+Actuals!L210</f>
        <v>0</v>
      </c>
      <c r="P20" s="128">
        <f>+Actuals!M210</f>
        <v>0</v>
      </c>
      <c r="Q20" s="129">
        <f>+Actuals!N210</f>
        <v>0</v>
      </c>
      <c r="R20" s="128">
        <f>+Actuals!O210</f>
        <v>0</v>
      </c>
      <c r="S20" s="129">
        <f>+Actuals!P210</f>
        <v>0</v>
      </c>
      <c r="T20" s="128">
        <f>+Actuals!Q210</f>
        <v>0</v>
      </c>
      <c r="U20" s="129">
        <f>+Actuals!R210</f>
        <v>0</v>
      </c>
      <c r="V20" s="128">
        <f>+Actuals!S210</f>
        <v>0</v>
      </c>
      <c r="W20" s="129">
        <f>+Actuals!T210</f>
        <v>0</v>
      </c>
      <c r="X20" s="128">
        <f>+Actuals!U210</f>
        <v>0</v>
      </c>
      <c r="Y20" s="129">
        <f>+Actuals!V210</f>
        <v>0</v>
      </c>
      <c r="Z20" s="128">
        <f>+Actuals!W210</f>
        <v>0</v>
      </c>
      <c r="AA20" s="129">
        <f>+Actuals!X210</f>
        <v>0</v>
      </c>
      <c r="AB20" s="128">
        <f>+Actuals!Y210</f>
        <v>0</v>
      </c>
      <c r="AC20" s="129">
        <f>+Actuals!Z210</f>
        <v>0</v>
      </c>
      <c r="AD20" s="128">
        <f>+Actuals!AA210</f>
        <v>0</v>
      </c>
      <c r="AE20" s="129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8">
        <f>+Actuals!E211</f>
        <v>0</v>
      </c>
      <c r="I21" s="129">
        <f>+Actuals!F211</f>
        <v>0</v>
      </c>
      <c r="J21" s="128">
        <f>+Actuals!G211</f>
        <v>0</v>
      </c>
      <c r="K21" s="129">
        <f>+Actuals!H211</f>
        <v>0</v>
      </c>
      <c r="L21" s="128">
        <f>+Actuals!I211</f>
        <v>0</v>
      </c>
      <c r="M21" s="129">
        <f>+Actuals!J211</f>
        <v>0</v>
      </c>
      <c r="N21" s="128">
        <f>+Actuals!K211</f>
        <v>0</v>
      </c>
      <c r="O21" s="129">
        <f>+Actuals!L211</f>
        <v>0</v>
      </c>
      <c r="P21" s="128">
        <f>+Actuals!M211</f>
        <v>0</v>
      </c>
      <c r="Q21" s="129">
        <f>+Actuals!N211</f>
        <v>0</v>
      </c>
      <c r="R21" s="128">
        <f>+Actuals!O211</f>
        <v>0</v>
      </c>
      <c r="S21" s="129">
        <f>+Actuals!P211</f>
        <v>0</v>
      </c>
      <c r="T21" s="128">
        <f>+Actuals!Q211</f>
        <v>0</v>
      </c>
      <c r="U21" s="129">
        <f>+Actuals!R211</f>
        <v>0</v>
      </c>
      <c r="V21" s="128">
        <f>+Actuals!S211</f>
        <v>0</v>
      </c>
      <c r="W21" s="129">
        <f>+Actuals!T211</f>
        <v>0</v>
      </c>
      <c r="X21" s="128">
        <f>+Actuals!U211</f>
        <v>0</v>
      </c>
      <c r="Y21" s="129">
        <f>+Actuals!V211</f>
        <v>0</v>
      </c>
      <c r="Z21" s="128">
        <f>+Actuals!W211</f>
        <v>0</v>
      </c>
      <c r="AA21" s="129">
        <f>+Actuals!X211</f>
        <v>0</v>
      </c>
      <c r="AB21" s="128">
        <f>+Actuals!Y211</f>
        <v>0</v>
      </c>
      <c r="AC21" s="129">
        <f>+Actuals!Z211</f>
        <v>0</v>
      </c>
      <c r="AD21" s="128">
        <f>+Actuals!AA211</f>
        <v>0</v>
      </c>
      <c r="AE21" s="129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8">
        <f>+Actuals!E212</f>
        <v>0</v>
      </c>
      <c r="I22" s="129">
        <f>+Actuals!F212</f>
        <v>0</v>
      </c>
      <c r="J22" s="128">
        <f>+Actuals!G212</f>
        <v>0</v>
      </c>
      <c r="K22" s="129">
        <f>+Actuals!H212</f>
        <v>0</v>
      </c>
      <c r="L22" s="128">
        <f>+Actuals!I212</f>
        <v>0</v>
      </c>
      <c r="M22" s="129">
        <f>+Actuals!J212</f>
        <v>0</v>
      </c>
      <c r="N22" s="128">
        <f>+Actuals!K212</f>
        <v>0</v>
      </c>
      <c r="O22" s="129">
        <f>+Actuals!L212</f>
        <v>0</v>
      </c>
      <c r="P22" s="128">
        <f>+Actuals!M212</f>
        <v>0</v>
      </c>
      <c r="Q22" s="129">
        <f>+Actuals!N212</f>
        <v>0</v>
      </c>
      <c r="R22" s="128">
        <f>+Actuals!O212</f>
        <v>0</v>
      </c>
      <c r="S22" s="129">
        <f>+Actuals!P212</f>
        <v>0</v>
      </c>
      <c r="T22" s="128">
        <f>+Actuals!Q212</f>
        <v>0</v>
      </c>
      <c r="U22" s="129">
        <f>+Actuals!R212</f>
        <v>0</v>
      </c>
      <c r="V22" s="128">
        <f>+Actuals!S212</f>
        <v>0</v>
      </c>
      <c r="W22" s="129">
        <f>+Actuals!T212</f>
        <v>0</v>
      </c>
      <c r="X22" s="128">
        <f>+Actuals!U212</f>
        <v>0</v>
      </c>
      <c r="Y22" s="129">
        <f>+Actuals!V212</f>
        <v>0</v>
      </c>
      <c r="Z22" s="128">
        <f>+Actuals!W212</f>
        <v>0</v>
      </c>
      <c r="AA22" s="129">
        <f>+Actuals!X212</f>
        <v>0</v>
      </c>
      <c r="AB22" s="128">
        <f>+Actuals!Y212</f>
        <v>0</v>
      </c>
      <c r="AC22" s="129">
        <f>+Actuals!Z212</f>
        <v>0</v>
      </c>
      <c r="AD22" s="128">
        <f>+Actuals!AA212</f>
        <v>0</v>
      </c>
      <c r="AE22" s="129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8">
        <f>+Actuals!E213</f>
        <v>0</v>
      </c>
      <c r="I23" s="129">
        <f>+Actuals!F213</f>
        <v>0</v>
      </c>
      <c r="J23" s="128">
        <f>+Actuals!G213</f>
        <v>0</v>
      </c>
      <c r="K23" s="129">
        <f>+Actuals!H213</f>
        <v>0</v>
      </c>
      <c r="L23" s="128">
        <f>+Actuals!I213</f>
        <v>0</v>
      </c>
      <c r="M23" s="129">
        <f>+Actuals!J213</f>
        <v>0</v>
      </c>
      <c r="N23" s="128">
        <f>+Actuals!K213</f>
        <v>0</v>
      </c>
      <c r="O23" s="129">
        <f>+Actuals!L213</f>
        <v>0</v>
      </c>
      <c r="P23" s="128">
        <f>+Actuals!M213</f>
        <v>0</v>
      </c>
      <c r="Q23" s="129">
        <f>+Actuals!N213</f>
        <v>0</v>
      </c>
      <c r="R23" s="128">
        <f>+Actuals!O213</f>
        <v>0</v>
      </c>
      <c r="S23" s="129">
        <f>+Actuals!P213</f>
        <v>0</v>
      </c>
      <c r="T23" s="128">
        <f>+Actuals!Q213</f>
        <v>0</v>
      </c>
      <c r="U23" s="129">
        <f>+Actuals!R213</f>
        <v>0</v>
      </c>
      <c r="V23" s="128">
        <f>+Actuals!S213</f>
        <v>0</v>
      </c>
      <c r="W23" s="129">
        <f>+Actuals!T213</f>
        <v>0</v>
      </c>
      <c r="X23" s="128">
        <f>+Actuals!U213</f>
        <v>0</v>
      </c>
      <c r="Y23" s="129">
        <f>+Actuals!V213</f>
        <v>0</v>
      </c>
      <c r="Z23" s="128">
        <f>+Actuals!W213</f>
        <v>0</v>
      </c>
      <c r="AA23" s="129">
        <f>+Actuals!X213</f>
        <v>0</v>
      </c>
      <c r="AB23" s="128">
        <f>+Actuals!Y213</f>
        <v>0</v>
      </c>
      <c r="AC23" s="129">
        <f>+Actuals!Z213</f>
        <v>0</v>
      </c>
      <c r="AD23" s="128">
        <f>+Actuals!AA213</f>
        <v>0</v>
      </c>
      <c r="AE23" s="129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8">
        <f>+Actuals!E214</f>
        <v>0</v>
      </c>
      <c r="I27" s="129">
        <f>+Actuals!F214</f>
        <v>0</v>
      </c>
      <c r="J27" s="128">
        <f>+Actuals!G214</f>
        <v>0</v>
      </c>
      <c r="K27" s="129">
        <f>+Actuals!H214</f>
        <v>0</v>
      </c>
      <c r="L27" s="128">
        <f>+Actuals!I214</f>
        <v>0</v>
      </c>
      <c r="M27" s="129">
        <f>+Actuals!J214</f>
        <v>0</v>
      </c>
      <c r="N27" s="128">
        <f>+Actuals!K214</f>
        <v>0</v>
      </c>
      <c r="O27" s="129">
        <f>+Actuals!L214</f>
        <v>0</v>
      </c>
      <c r="P27" s="128">
        <f>+Actuals!M214</f>
        <v>0</v>
      </c>
      <c r="Q27" s="129">
        <f>+Actuals!N214</f>
        <v>0</v>
      </c>
      <c r="R27" s="128">
        <f>+Actuals!O214</f>
        <v>0</v>
      </c>
      <c r="S27" s="129">
        <f>+Actuals!P214</f>
        <v>0</v>
      </c>
      <c r="T27" s="128">
        <f>+Actuals!Q214</f>
        <v>0</v>
      </c>
      <c r="U27" s="129">
        <f>+Actuals!R214</f>
        <v>0</v>
      </c>
      <c r="V27" s="128">
        <f>+Actuals!S214</f>
        <v>0</v>
      </c>
      <c r="W27" s="129">
        <f>+Actuals!T214</f>
        <v>0</v>
      </c>
      <c r="X27" s="128">
        <f>+Actuals!U214</f>
        <v>0</v>
      </c>
      <c r="Y27" s="129">
        <f>+Actuals!V214</f>
        <v>0</v>
      </c>
      <c r="Z27" s="128">
        <f>+Actuals!W214</f>
        <v>0</v>
      </c>
      <c r="AA27" s="129">
        <f>+Actuals!X214</f>
        <v>0</v>
      </c>
      <c r="AB27" s="128">
        <f>+Actuals!Y214</f>
        <v>0</v>
      </c>
      <c r="AC27" s="129">
        <f>+Actuals!Z214</f>
        <v>0</v>
      </c>
      <c r="AD27" s="128">
        <f>+Actuals!AA214</f>
        <v>0</v>
      </c>
      <c r="AE27" s="129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8">
        <f>+Actuals!E215</f>
        <v>0</v>
      </c>
      <c r="I28" s="129">
        <f>+Actuals!F215</f>
        <v>0</v>
      </c>
      <c r="J28" s="128">
        <f>+Actuals!G215</f>
        <v>0</v>
      </c>
      <c r="K28" s="129">
        <f>+Actuals!H215</f>
        <v>0</v>
      </c>
      <c r="L28" s="128">
        <f>+Actuals!I215</f>
        <v>0</v>
      </c>
      <c r="M28" s="129">
        <f>+Actuals!J215</f>
        <v>0</v>
      </c>
      <c r="N28" s="128">
        <f>+Actuals!K215</f>
        <v>0</v>
      </c>
      <c r="O28" s="129">
        <f>+Actuals!L215</f>
        <v>0</v>
      </c>
      <c r="P28" s="128">
        <f>+Actuals!M215</f>
        <v>0</v>
      </c>
      <c r="Q28" s="129">
        <f>+Actuals!N215</f>
        <v>0</v>
      </c>
      <c r="R28" s="128">
        <f>+Actuals!O215</f>
        <v>0</v>
      </c>
      <c r="S28" s="129">
        <f>+Actuals!P215</f>
        <v>0</v>
      </c>
      <c r="T28" s="128">
        <f>+Actuals!Q215</f>
        <v>0</v>
      </c>
      <c r="U28" s="129">
        <f>+Actuals!R215</f>
        <v>0</v>
      </c>
      <c r="V28" s="128">
        <f>+Actuals!S215</f>
        <v>0</v>
      </c>
      <c r="W28" s="129">
        <f>+Actuals!T215</f>
        <v>0</v>
      </c>
      <c r="X28" s="128">
        <f>+Actuals!U215</f>
        <v>0</v>
      </c>
      <c r="Y28" s="129">
        <f>+Actuals!V215</f>
        <v>0</v>
      </c>
      <c r="Z28" s="128">
        <f>+Actuals!W215</f>
        <v>0</v>
      </c>
      <c r="AA28" s="129">
        <f>+Actuals!X215</f>
        <v>0</v>
      </c>
      <c r="AB28" s="128">
        <f>+Actuals!Y215</f>
        <v>0</v>
      </c>
      <c r="AC28" s="129">
        <f>+Actuals!Z215</f>
        <v>0</v>
      </c>
      <c r="AD28" s="128">
        <f>+Actuals!AA215</f>
        <v>0</v>
      </c>
      <c r="AE28" s="129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8">
        <f>+Actuals!E216</f>
        <v>0</v>
      </c>
      <c r="I32" s="129">
        <f>+Actuals!F216</f>
        <v>0</v>
      </c>
      <c r="J32" s="128">
        <f>+Actuals!G216</f>
        <v>0</v>
      </c>
      <c r="K32" s="129">
        <f>+Actuals!H216</f>
        <v>0</v>
      </c>
      <c r="L32" s="128">
        <f>+Actuals!I216</f>
        <v>0</v>
      </c>
      <c r="M32" s="129">
        <f>+Actuals!J216</f>
        <v>0</v>
      </c>
      <c r="N32" s="128">
        <f>+Actuals!K216</f>
        <v>0</v>
      </c>
      <c r="O32" s="129">
        <f>+Actuals!L216</f>
        <v>0</v>
      </c>
      <c r="P32" s="128">
        <f>+Actuals!M216</f>
        <v>0</v>
      </c>
      <c r="Q32" s="129">
        <f>+Actuals!N216</f>
        <v>0</v>
      </c>
      <c r="R32" s="128">
        <f>+Actuals!O216</f>
        <v>0</v>
      </c>
      <c r="S32" s="129">
        <f>+Actuals!P216</f>
        <v>0</v>
      </c>
      <c r="T32" s="128">
        <f>+Actuals!Q216</f>
        <v>0</v>
      </c>
      <c r="U32" s="129">
        <f>+Actuals!R216</f>
        <v>0</v>
      </c>
      <c r="V32" s="128">
        <f>+Actuals!S216</f>
        <v>0</v>
      </c>
      <c r="W32" s="129">
        <f>+Actuals!T216</f>
        <v>0</v>
      </c>
      <c r="X32" s="128">
        <f>+Actuals!U216</f>
        <v>0</v>
      </c>
      <c r="Y32" s="129">
        <f>+Actuals!V216</f>
        <v>0</v>
      </c>
      <c r="Z32" s="128">
        <f>+Actuals!W216</f>
        <v>0</v>
      </c>
      <c r="AA32" s="129">
        <f>+Actuals!X216</f>
        <v>0</v>
      </c>
      <c r="AB32" s="128">
        <f>+Actuals!Y216</f>
        <v>0</v>
      </c>
      <c r="AC32" s="129">
        <f>+Actuals!Z216</f>
        <v>0</v>
      </c>
      <c r="AD32" s="128">
        <f>+Actuals!AA216</f>
        <v>0</v>
      </c>
      <c r="AE32" s="129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8">
        <f>+Actuals!E217</f>
        <v>0</v>
      </c>
      <c r="I33" s="129">
        <f>+Actuals!F217</f>
        <v>0</v>
      </c>
      <c r="J33" s="128">
        <f>+Actuals!G217</f>
        <v>0</v>
      </c>
      <c r="K33" s="129">
        <f>+Actuals!H217</f>
        <v>0</v>
      </c>
      <c r="L33" s="128">
        <f>+Actuals!I217</f>
        <v>0</v>
      </c>
      <c r="M33" s="129">
        <f>+Actuals!J217</f>
        <v>0</v>
      </c>
      <c r="N33" s="128">
        <f>+Actuals!K217</f>
        <v>0</v>
      </c>
      <c r="O33" s="129">
        <f>+Actuals!L217</f>
        <v>0</v>
      </c>
      <c r="P33" s="128">
        <f>+Actuals!M217</f>
        <v>0</v>
      </c>
      <c r="Q33" s="129">
        <f>+Actuals!N217</f>
        <v>0</v>
      </c>
      <c r="R33" s="128">
        <f>+Actuals!O217</f>
        <v>0</v>
      </c>
      <c r="S33" s="129">
        <f>+Actuals!P217</f>
        <v>0</v>
      </c>
      <c r="T33" s="128">
        <f>+Actuals!Q217</f>
        <v>0</v>
      </c>
      <c r="U33" s="129">
        <f>+Actuals!R217</f>
        <v>0</v>
      </c>
      <c r="V33" s="128">
        <f>+Actuals!S217</f>
        <v>0</v>
      </c>
      <c r="W33" s="129">
        <f>+Actuals!T217</f>
        <v>0</v>
      </c>
      <c r="X33" s="128">
        <f>+Actuals!U217</f>
        <v>0</v>
      </c>
      <c r="Y33" s="129">
        <f>+Actuals!V217</f>
        <v>0</v>
      </c>
      <c r="Z33" s="128">
        <f>+Actuals!W217</f>
        <v>0</v>
      </c>
      <c r="AA33" s="129">
        <f>+Actuals!X217</f>
        <v>0</v>
      </c>
      <c r="AB33" s="128">
        <f>+Actuals!Y217</f>
        <v>0</v>
      </c>
      <c r="AC33" s="129">
        <f>+Actuals!Z217</f>
        <v>0</v>
      </c>
      <c r="AD33" s="128">
        <f>+Actuals!AA217</f>
        <v>0</v>
      </c>
      <c r="AE33" s="129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8">
        <f>+Actuals!E218</f>
        <v>0</v>
      </c>
      <c r="I34" s="129">
        <f>+Actuals!F218</f>
        <v>0</v>
      </c>
      <c r="J34" s="128">
        <f>+Actuals!G218</f>
        <v>0</v>
      </c>
      <c r="K34" s="129">
        <f>+Actuals!H218</f>
        <v>0</v>
      </c>
      <c r="L34" s="128">
        <f>+Actuals!I218</f>
        <v>0</v>
      </c>
      <c r="M34" s="129">
        <f>+Actuals!J218</f>
        <v>0</v>
      </c>
      <c r="N34" s="128">
        <f>+Actuals!K218</f>
        <v>0</v>
      </c>
      <c r="O34" s="129">
        <f>+Actuals!L218</f>
        <v>0</v>
      </c>
      <c r="P34" s="128">
        <f>+Actuals!M218</f>
        <v>0</v>
      </c>
      <c r="Q34" s="129">
        <f>+Actuals!N218</f>
        <v>0</v>
      </c>
      <c r="R34" s="128">
        <f>+Actuals!O218</f>
        <v>0</v>
      </c>
      <c r="S34" s="129">
        <f>+Actuals!P218</f>
        <v>0</v>
      </c>
      <c r="T34" s="128">
        <f>+Actuals!Q218</f>
        <v>0</v>
      </c>
      <c r="U34" s="129">
        <f>+Actuals!R218</f>
        <v>0</v>
      </c>
      <c r="V34" s="128">
        <f>+Actuals!S218</f>
        <v>0</v>
      </c>
      <c r="W34" s="129">
        <f>+Actuals!T218</f>
        <v>0</v>
      </c>
      <c r="X34" s="128">
        <f>+Actuals!U218</f>
        <v>0</v>
      </c>
      <c r="Y34" s="129">
        <f>+Actuals!V218</f>
        <v>0</v>
      </c>
      <c r="Z34" s="128">
        <f>+Actuals!W218</f>
        <v>0</v>
      </c>
      <c r="AA34" s="129">
        <f>+Actuals!X218</f>
        <v>0</v>
      </c>
      <c r="AB34" s="128">
        <f>+Actuals!Y218</f>
        <v>0</v>
      </c>
      <c r="AC34" s="129">
        <f>+Actuals!Z218</f>
        <v>0</v>
      </c>
      <c r="AD34" s="128">
        <f>+Actuals!AA218</f>
        <v>0</v>
      </c>
      <c r="AE34" s="129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8">
        <f>+Actuals!E219</f>
        <v>0</v>
      </c>
      <c r="I35" s="129">
        <f>+Actuals!F219</f>
        <v>0</v>
      </c>
      <c r="J35" s="128">
        <f>+Actuals!G219</f>
        <v>0</v>
      </c>
      <c r="K35" s="129">
        <f>+Actuals!H219</f>
        <v>0</v>
      </c>
      <c r="L35" s="128">
        <f>+Actuals!I219</f>
        <v>0</v>
      </c>
      <c r="M35" s="129">
        <f>+Actuals!J219</f>
        <v>0</v>
      </c>
      <c r="N35" s="128">
        <f>+Actuals!K219</f>
        <v>0</v>
      </c>
      <c r="O35" s="129">
        <f>+Actuals!L219</f>
        <v>0</v>
      </c>
      <c r="P35" s="128">
        <f>+Actuals!M219</f>
        <v>0</v>
      </c>
      <c r="Q35" s="129">
        <f>+Actuals!N219</f>
        <v>0</v>
      </c>
      <c r="R35" s="128">
        <f>+Actuals!O219</f>
        <v>0</v>
      </c>
      <c r="S35" s="129">
        <f>+Actuals!P219</f>
        <v>0</v>
      </c>
      <c r="T35" s="128">
        <f>+Actuals!Q219</f>
        <v>0</v>
      </c>
      <c r="U35" s="129">
        <f>+Actuals!R219</f>
        <v>0</v>
      </c>
      <c r="V35" s="128">
        <f>+Actuals!S219</f>
        <v>0</v>
      </c>
      <c r="W35" s="129">
        <f>+Actuals!T219</f>
        <v>0</v>
      </c>
      <c r="X35" s="128">
        <f>+Actuals!U219</f>
        <v>0</v>
      </c>
      <c r="Y35" s="129">
        <f>+Actuals!V219</f>
        <v>0</v>
      </c>
      <c r="Z35" s="128">
        <f>+Actuals!W219</f>
        <v>0</v>
      </c>
      <c r="AA35" s="129">
        <f>+Actuals!X219</f>
        <v>0</v>
      </c>
      <c r="AB35" s="128">
        <f>+Actuals!Y219</f>
        <v>0</v>
      </c>
      <c r="AC35" s="129">
        <f>+Actuals!Z219</f>
        <v>0</v>
      </c>
      <c r="AD35" s="128">
        <f>+Actuals!AA219</f>
        <v>0</v>
      </c>
      <c r="AE35" s="129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8">
        <f>+Actuals!E220</f>
        <v>0</v>
      </c>
      <c r="I39" s="129">
        <f>+Actuals!F220</f>
        <v>0</v>
      </c>
      <c r="J39" s="128">
        <f>+Actuals!G220</f>
        <v>0</v>
      </c>
      <c r="K39" s="129">
        <f>+Actuals!H220</f>
        <v>0</v>
      </c>
      <c r="L39" s="128">
        <f>+Actuals!I220</f>
        <v>0</v>
      </c>
      <c r="M39" s="129">
        <f>+Actuals!J220</f>
        <v>0</v>
      </c>
      <c r="N39" s="128">
        <f>+Actuals!K220</f>
        <v>0</v>
      </c>
      <c r="O39" s="129">
        <f>+Actuals!L220</f>
        <v>0</v>
      </c>
      <c r="P39" s="128">
        <f>+Actuals!M220</f>
        <v>0</v>
      </c>
      <c r="Q39" s="129">
        <f>+Actuals!N220</f>
        <v>0</v>
      </c>
      <c r="R39" s="128">
        <f>+Actuals!O220</f>
        <v>0</v>
      </c>
      <c r="S39" s="129">
        <f>+Actuals!P220</f>
        <v>0</v>
      </c>
      <c r="T39" s="128">
        <f>+Actuals!Q220</f>
        <v>0</v>
      </c>
      <c r="U39" s="129">
        <f>+Actuals!R220</f>
        <v>0</v>
      </c>
      <c r="V39" s="128">
        <f>+Actuals!S220</f>
        <v>0</v>
      </c>
      <c r="W39" s="129">
        <f>+Actuals!T220</f>
        <v>0</v>
      </c>
      <c r="X39" s="128">
        <f>+Actuals!U220</f>
        <v>0</v>
      </c>
      <c r="Y39" s="129">
        <f>+Actuals!V220</f>
        <v>0</v>
      </c>
      <c r="Z39" s="128">
        <f>+Actuals!W220</f>
        <v>0</v>
      </c>
      <c r="AA39" s="129">
        <f>+Actuals!X220</f>
        <v>0</v>
      </c>
      <c r="AB39" s="128">
        <f>+Actuals!Y220</f>
        <v>0</v>
      </c>
      <c r="AC39" s="129">
        <f>+Actuals!Z220</f>
        <v>0</v>
      </c>
      <c r="AD39" s="128">
        <f>+Actuals!AA220</f>
        <v>0</v>
      </c>
      <c r="AE39" s="129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8">
        <f>+Actuals!E221</f>
        <v>0</v>
      </c>
      <c r="I40" s="129">
        <f>+Actuals!F221</f>
        <v>0</v>
      </c>
      <c r="J40" s="128">
        <f>+Actuals!G221</f>
        <v>0</v>
      </c>
      <c r="K40" s="129">
        <f>+Actuals!H221</f>
        <v>0</v>
      </c>
      <c r="L40" s="128">
        <f>+Actuals!I221</f>
        <v>0</v>
      </c>
      <c r="M40" s="129">
        <f>+Actuals!J221</f>
        <v>0</v>
      </c>
      <c r="N40" s="128">
        <f>+Actuals!K221</f>
        <v>0</v>
      </c>
      <c r="O40" s="129">
        <f>+Actuals!L221</f>
        <v>0</v>
      </c>
      <c r="P40" s="128">
        <f>+Actuals!M221</f>
        <v>0</v>
      </c>
      <c r="Q40" s="129">
        <f>+Actuals!N221</f>
        <v>0</v>
      </c>
      <c r="R40" s="128">
        <f>+Actuals!O221</f>
        <v>0</v>
      </c>
      <c r="S40" s="129">
        <f>+Actuals!P221</f>
        <v>0</v>
      </c>
      <c r="T40" s="128">
        <f>+Actuals!Q221</f>
        <v>0</v>
      </c>
      <c r="U40" s="129">
        <f>+Actuals!R221</f>
        <v>0</v>
      </c>
      <c r="V40" s="128">
        <f>+Actuals!S221</f>
        <v>0</v>
      </c>
      <c r="W40" s="129">
        <f>+Actuals!T221</f>
        <v>0</v>
      </c>
      <c r="X40" s="128">
        <f>+Actuals!U221</f>
        <v>0</v>
      </c>
      <c r="Y40" s="129">
        <f>+Actuals!V221</f>
        <v>0</v>
      </c>
      <c r="Z40" s="128">
        <f>+Actuals!W221</f>
        <v>0</v>
      </c>
      <c r="AA40" s="129">
        <f>+Actuals!X221</f>
        <v>0</v>
      </c>
      <c r="AB40" s="128">
        <f>+Actuals!Y221</f>
        <v>0</v>
      </c>
      <c r="AC40" s="129">
        <f>+Actuals!Z221</f>
        <v>0</v>
      </c>
      <c r="AD40" s="128">
        <f>+Actuals!AA221</f>
        <v>0</v>
      </c>
      <c r="AE40" s="129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8">
        <f>+Actuals!E222</f>
        <v>0</v>
      </c>
      <c r="I41" s="129">
        <f>+Actuals!F222</f>
        <v>0</v>
      </c>
      <c r="J41" s="128">
        <f>+Actuals!G222</f>
        <v>0</v>
      </c>
      <c r="K41" s="129">
        <f>+Actuals!H222</f>
        <v>0</v>
      </c>
      <c r="L41" s="128">
        <f>+Actuals!I222</f>
        <v>0</v>
      </c>
      <c r="M41" s="129">
        <f>+Actuals!J222</f>
        <v>0</v>
      </c>
      <c r="N41" s="128">
        <f>+Actuals!K222</f>
        <v>0</v>
      </c>
      <c r="O41" s="129">
        <f>+Actuals!L222</f>
        <v>0</v>
      </c>
      <c r="P41" s="128">
        <f>+Actuals!M222</f>
        <v>0</v>
      </c>
      <c r="Q41" s="129">
        <f>+Actuals!N222</f>
        <v>0</v>
      </c>
      <c r="R41" s="128">
        <f>+Actuals!O222</f>
        <v>0</v>
      </c>
      <c r="S41" s="129">
        <f>+Actuals!P222</f>
        <v>0</v>
      </c>
      <c r="T41" s="128">
        <f>+Actuals!Q222</f>
        <v>0</v>
      </c>
      <c r="U41" s="129">
        <f>+Actuals!R222</f>
        <v>0</v>
      </c>
      <c r="V41" s="128">
        <f>+Actuals!S222</f>
        <v>0</v>
      </c>
      <c r="W41" s="129">
        <f>+Actuals!T222</f>
        <v>0</v>
      </c>
      <c r="X41" s="128">
        <f>+Actuals!U222</f>
        <v>0</v>
      </c>
      <c r="Y41" s="129">
        <f>+Actuals!V222</f>
        <v>0</v>
      </c>
      <c r="Z41" s="128">
        <f>+Actuals!W222</f>
        <v>0</v>
      </c>
      <c r="AA41" s="129">
        <f>+Actuals!X222</f>
        <v>0</v>
      </c>
      <c r="AB41" s="128">
        <f>+Actuals!Y222</f>
        <v>0</v>
      </c>
      <c r="AC41" s="129">
        <f>+Actuals!Z222</f>
        <v>0</v>
      </c>
      <c r="AD41" s="128">
        <f>+Actuals!AA222</f>
        <v>0</v>
      </c>
      <c r="AE41" s="129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8">
        <f>+Actuals!E223</f>
        <v>0</v>
      </c>
      <c r="I45" s="129">
        <f>+Actuals!F223</f>
        <v>0</v>
      </c>
      <c r="J45" s="128">
        <f>+Actuals!G223</f>
        <v>0</v>
      </c>
      <c r="K45" s="129">
        <f>+Actuals!H223</f>
        <v>0</v>
      </c>
      <c r="L45" s="128">
        <f>+Actuals!I223</f>
        <v>0</v>
      </c>
      <c r="M45" s="129">
        <f>+Actuals!J223</f>
        <v>0</v>
      </c>
      <c r="N45" s="128">
        <f>+Actuals!K223</f>
        <v>0</v>
      </c>
      <c r="O45" s="129">
        <f>+Actuals!L223</f>
        <v>0</v>
      </c>
      <c r="P45" s="128">
        <f>+Actuals!M223</f>
        <v>0</v>
      </c>
      <c r="Q45" s="129">
        <f>+Actuals!N223</f>
        <v>0</v>
      </c>
      <c r="R45" s="128">
        <f>+Actuals!O223</f>
        <v>0</v>
      </c>
      <c r="S45" s="129">
        <f>+Actuals!P223</f>
        <v>0</v>
      </c>
      <c r="T45" s="128">
        <f>+Actuals!Q223</f>
        <v>0</v>
      </c>
      <c r="U45" s="129">
        <f>+Actuals!R223</f>
        <v>0</v>
      </c>
      <c r="V45" s="128">
        <f>+Actuals!S223</f>
        <v>0</v>
      </c>
      <c r="W45" s="129">
        <f>+Actuals!T223</f>
        <v>0</v>
      </c>
      <c r="X45" s="128">
        <f>+Actuals!U223</f>
        <v>0</v>
      </c>
      <c r="Y45" s="129">
        <f>+Actuals!V223</f>
        <v>0</v>
      </c>
      <c r="Z45" s="128">
        <f>+Actuals!W223</f>
        <v>0</v>
      </c>
      <c r="AA45" s="129">
        <f>+Actuals!X223</f>
        <v>0</v>
      </c>
      <c r="AB45" s="128">
        <f>+Actuals!Y223</f>
        <v>0</v>
      </c>
      <c r="AC45" s="129">
        <f>+Actuals!Z223</f>
        <v>0</v>
      </c>
      <c r="AD45" s="128">
        <f>+Actuals!AA223</f>
        <v>0</v>
      </c>
      <c r="AE45" s="129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8">
        <f>+Actuals!E224</f>
        <v>0</v>
      </c>
      <c r="I47" s="129">
        <f>+Actuals!F224</f>
        <v>0</v>
      </c>
      <c r="J47" s="128">
        <f>+Actuals!G224</f>
        <v>0</v>
      </c>
      <c r="K47" s="129">
        <f>+Actuals!H224</f>
        <v>0</v>
      </c>
      <c r="L47" s="128">
        <f>+Actuals!I224</f>
        <v>0</v>
      </c>
      <c r="M47" s="129">
        <f>+Actuals!J224</f>
        <v>0</v>
      </c>
      <c r="N47" s="128">
        <f>+Actuals!K224</f>
        <v>0</v>
      </c>
      <c r="O47" s="129">
        <f>+Actuals!L224</f>
        <v>0</v>
      </c>
      <c r="P47" s="128">
        <f>+Actuals!M224</f>
        <v>0</v>
      </c>
      <c r="Q47" s="129">
        <f>+Actuals!N224</f>
        <v>0</v>
      </c>
      <c r="R47" s="128">
        <f>+Actuals!O224</f>
        <v>0</v>
      </c>
      <c r="S47" s="129">
        <f>+Actuals!P224</f>
        <v>0</v>
      </c>
      <c r="T47" s="128">
        <f>+Actuals!Q224</f>
        <v>0</v>
      </c>
      <c r="U47" s="129">
        <f>+Actuals!R224</f>
        <v>0</v>
      </c>
      <c r="V47" s="128">
        <f>+Actuals!S224</f>
        <v>0</v>
      </c>
      <c r="W47" s="129">
        <f>+Actuals!T224</f>
        <v>0</v>
      </c>
      <c r="X47" s="128">
        <f>+Actuals!U224</f>
        <v>0</v>
      </c>
      <c r="Y47" s="129">
        <f>+Actuals!V224</f>
        <v>0</v>
      </c>
      <c r="Z47" s="128">
        <f>+Actuals!W224</f>
        <v>0</v>
      </c>
      <c r="AA47" s="129">
        <f>+Actuals!X224</f>
        <v>0</v>
      </c>
      <c r="AB47" s="128">
        <f>+Actuals!Y224</f>
        <v>0</v>
      </c>
      <c r="AC47" s="129">
        <f>+Actuals!Z224</f>
        <v>0</v>
      </c>
      <c r="AD47" s="128">
        <f>+Actuals!AA224</f>
        <v>0</v>
      </c>
      <c r="AE47" s="129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8">
        <f>+Actuals!E225</f>
        <v>0</v>
      </c>
      <c r="I49" s="129">
        <f>+Actuals!F225</f>
        <v>0</v>
      </c>
      <c r="J49" s="128">
        <f>+Actuals!G225</f>
        <v>0</v>
      </c>
      <c r="K49" s="129">
        <f>+Actuals!H225</f>
        <v>0</v>
      </c>
      <c r="L49" s="128">
        <f>+Actuals!I225</f>
        <v>0</v>
      </c>
      <c r="M49" s="129">
        <f>+Actuals!J225</f>
        <v>0</v>
      </c>
      <c r="N49" s="128">
        <f>+Actuals!K225</f>
        <v>0</v>
      </c>
      <c r="O49" s="129">
        <f>+Actuals!L225</f>
        <v>0</v>
      </c>
      <c r="P49" s="128">
        <f>+Actuals!M225</f>
        <v>0</v>
      </c>
      <c r="Q49" s="129">
        <f>+Actuals!N225</f>
        <v>0</v>
      </c>
      <c r="R49" s="128">
        <f>+Actuals!O225</f>
        <v>0</v>
      </c>
      <c r="S49" s="129">
        <f>+Actuals!P225</f>
        <v>0</v>
      </c>
      <c r="T49" s="128">
        <f>+Actuals!Q225</f>
        <v>0</v>
      </c>
      <c r="U49" s="129">
        <f>+Actuals!R225</f>
        <v>0</v>
      </c>
      <c r="V49" s="128">
        <f>+Actuals!S225</f>
        <v>0</v>
      </c>
      <c r="W49" s="129">
        <f>+Actuals!T225</f>
        <v>0</v>
      </c>
      <c r="X49" s="128">
        <f>+Actuals!U225</f>
        <v>0</v>
      </c>
      <c r="Y49" s="129">
        <f>+Actuals!V225</f>
        <v>0</v>
      </c>
      <c r="Z49" s="128">
        <f>+Actuals!W225</f>
        <v>0</v>
      </c>
      <c r="AA49" s="129">
        <f>+Actuals!X225</f>
        <v>0</v>
      </c>
      <c r="AB49" s="128">
        <f>+Actuals!Y225</f>
        <v>0</v>
      </c>
      <c r="AC49" s="129">
        <f>+Actuals!Z225</f>
        <v>0</v>
      </c>
      <c r="AD49" s="128">
        <f>+Actuals!AA225</f>
        <v>0</v>
      </c>
      <c r="AE49" s="129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8">
        <f>+Actuals!E226</f>
        <v>0</v>
      </c>
      <c r="I51" s="129">
        <f>+Actuals!F226</f>
        <v>0</v>
      </c>
      <c r="J51" s="128">
        <f>+Actuals!G226</f>
        <v>0</v>
      </c>
      <c r="K51" s="129">
        <f>+Actuals!H226</f>
        <v>0</v>
      </c>
      <c r="L51" s="128">
        <f>+Actuals!I226</f>
        <v>0</v>
      </c>
      <c r="M51" s="129">
        <f>+Actuals!J226</f>
        <v>0</v>
      </c>
      <c r="N51" s="128">
        <f>+Actuals!K226</f>
        <v>0</v>
      </c>
      <c r="O51" s="129">
        <f>+Actuals!L226</f>
        <v>0</v>
      </c>
      <c r="P51" s="128">
        <f>+Actuals!M226</f>
        <v>0</v>
      </c>
      <c r="Q51" s="129">
        <f>+Actuals!N226</f>
        <v>0</v>
      </c>
      <c r="R51" s="128">
        <f>+Actuals!O226</f>
        <v>0</v>
      </c>
      <c r="S51" s="129">
        <f>+Actuals!P226</f>
        <v>0</v>
      </c>
      <c r="T51" s="128">
        <f>+Actuals!Q226</f>
        <v>0</v>
      </c>
      <c r="U51" s="129">
        <f>+Actuals!R226</f>
        <v>0</v>
      </c>
      <c r="V51" s="128">
        <f>+Actuals!S226</f>
        <v>0</v>
      </c>
      <c r="W51" s="129">
        <f>+Actuals!T226</f>
        <v>0</v>
      </c>
      <c r="X51" s="128">
        <f>+Actuals!U226</f>
        <v>0</v>
      </c>
      <c r="Y51" s="129">
        <f>+Actuals!V226</f>
        <v>0</v>
      </c>
      <c r="Z51" s="128">
        <f>+Actuals!W226</f>
        <v>0</v>
      </c>
      <c r="AA51" s="129">
        <f>+Actuals!X226</f>
        <v>0</v>
      </c>
      <c r="AB51" s="128">
        <f>+Actuals!Y226</f>
        <v>0</v>
      </c>
      <c r="AC51" s="129">
        <f>+Actuals!Z226</f>
        <v>0</v>
      </c>
      <c r="AD51" s="128">
        <f>+Actuals!AA226</f>
        <v>0</v>
      </c>
      <c r="AE51" s="129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8">
        <f>+Actuals!E227</f>
        <v>0</v>
      </c>
      <c r="I54" s="129">
        <f>+Actuals!F227</f>
        <v>0</v>
      </c>
      <c r="J54" s="128">
        <f>+Actuals!G227</f>
        <v>0</v>
      </c>
      <c r="K54" s="129">
        <f>+Actuals!H227</f>
        <v>0</v>
      </c>
      <c r="L54" s="128">
        <f>+Actuals!I227</f>
        <v>0</v>
      </c>
      <c r="M54" s="129">
        <f>+Actuals!J227</f>
        <v>0</v>
      </c>
      <c r="N54" s="128">
        <f>+Actuals!K227</f>
        <v>0</v>
      </c>
      <c r="O54" s="129">
        <f>+Actuals!L227</f>
        <v>0</v>
      </c>
      <c r="P54" s="128">
        <f>+Actuals!M227</f>
        <v>0</v>
      </c>
      <c r="Q54" s="129">
        <f>+Actuals!N227</f>
        <v>0</v>
      </c>
      <c r="R54" s="128">
        <f>+Actuals!O227</f>
        <v>0</v>
      </c>
      <c r="S54" s="129">
        <f>+Actuals!P227</f>
        <v>0</v>
      </c>
      <c r="T54" s="128">
        <f>+Actuals!Q227</f>
        <v>0</v>
      </c>
      <c r="U54" s="129">
        <f>+Actuals!R227</f>
        <v>0</v>
      </c>
      <c r="V54" s="128">
        <f>+Actuals!S227</f>
        <v>0</v>
      </c>
      <c r="W54" s="129">
        <f>+Actuals!T227</f>
        <v>0</v>
      </c>
      <c r="X54" s="128">
        <f>+Actuals!U227</f>
        <v>0</v>
      </c>
      <c r="Y54" s="129">
        <f>+Actuals!V227</f>
        <v>0</v>
      </c>
      <c r="Z54" s="128">
        <f>+Actuals!W227</f>
        <v>0</v>
      </c>
      <c r="AA54" s="129">
        <f>+Actuals!X227</f>
        <v>0</v>
      </c>
      <c r="AB54" s="128">
        <f>+Actuals!Y227</f>
        <v>0</v>
      </c>
      <c r="AC54" s="129">
        <f>+Actuals!Z227</f>
        <v>0</v>
      </c>
      <c r="AD54" s="128">
        <f>+Actuals!AA227</f>
        <v>0</v>
      </c>
      <c r="AE54" s="129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8">
        <f>+Actuals!E228</f>
        <v>0</v>
      </c>
      <c r="I55" s="129">
        <f>+Actuals!F228</f>
        <v>0</v>
      </c>
      <c r="J55" s="128">
        <f>+Actuals!G228</f>
        <v>0</v>
      </c>
      <c r="K55" s="129">
        <f>+Actuals!H228</f>
        <v>0</v>
      </c>
      <c r="L55" s="128">
        <f>+Actuals!I228</f>
        <v>0</v>
      </c>
      <c r="M55" s="129">
        <f>+Actuals!J228</f>
        <v>0</v>
      </c>
      <c r="N55" s="128">
        <f>+Actuals!K228</f>
        <v>0</v>
      </c>
      <c r="O55" s="129">
        <f>+Actuals!L228</f>
        <v>0</v>
      </c>
      <c r="P55" s="128">
        <f>+Actuals!M228</f>
        <v>0</v>
      </c>
      <c r="Q55" s="129">
        <f>+Actuals!N228</f>
        <v>0</v>
      </c>
      <c r="R55" s="128">
        <f>+Actuals!O228</f>
        <v>0</v>
      </c>
      <c r="S55" s="129">
        <f>+Actuals!P228</f>
        <v>0</v>
      </c>
      <c r="T55" s="128">
        <f>+Actuals!Q228</f>
        <v>0</v>
      </c>
      <c r="U55" s="129">
        <f>+Actuals!R228</f>
        <v>0</v>
      </c>
      <c r="V55" s="128">
        <f>+Actuals!S228</f>
        <v>0</v>
      </c>
      <c r="W55" s="129">
        <f>+Actuals!T228</f>
        <v>0</v>
      </c>
      <c r="X55" s="128">
        <f>+Actuals!U228</f>
        <v>0</v>
      </c>
      <c r="Y55" s="129">
        <f>+Actuals!V228</f>
        <v>0</v>
      </c>
      <c r="Z55" s="128">
        <f>+Actuals!W228</f>
        <v>0</v>
      </c>
      <c r="AA55" s="129">
        <f>+Actuals!X228</f>
        <v>0</v>
      </c>
      <c r="AB55" s="128">
        <f>+Actuals!Y228</f>
        <v>0</v>
      </c>
      <c r="AC55" s="129">
        <f>+Actuals!Z228</f>
        <v>0</v>
      </c>
      <c r="AD55" s="128">
        <f>+Actuals!AA228</f>
        <v>0</v>
      </c>
      <c r="AE55" s="129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8">
        <f>+Actuals!E229</f>
        <v>0</v>
      </c>
      <c r="I59" s="129">
        <f>+Actuals!F229</f>
        <v>0</v>
      </c>
      <c r="J59" s="128">
        <f>+Actuals!G229</f>
        <v>0</v>
      </c>
      <c r="K59" s="129">
        <f>+Actuals!H229</f>
        <v>0</v>
      </c>
      <c r="L59" s="128">
        <f>+Actuals!I229</f>
        <v>0</v>
      </c>
      <c r="M59" s="129">
        <f>+Actuals!J229</f>
        <v>0</v>
      </c>
      <c r="N59" s="128">
        <f>+Actuals!K229</f>
        <v>0</v>
      </c>
      <c r="O59" s="129">
        <f>+Actuals!L229</f>
        <v>0</v>
      </c>
      <c r="P59" s="128">
        <f>+Actuals!M229</f>
        <v>0</v>
      </c>
      <c r="Q59" s="129">
        <f>+Actuals!N229</f>
        <v>0</v>
      </c>
      <c r="R59" s="128">
        <f>+Actuals!O229</f>
        <v>0</v>
      </c>
      <c r="S59" s="129">
        <f>+Actuals!P229</f>
        <v>0</v>
      </c>
      <c r="T59" s="128">
        <f>+Actuals!Q229</f>
        <v>0</v>
      </c>
      <c r="U59" s="129">
        <f>+Actuals!R229</f>
        <v>0</v>
      </c>
      <c r="V59" s="128">
        <f>+Actuals!S229</f>
        <v>0</v>
      </c>
      <c r="W59" s="129">
        <f>+Actuals!T229</f>
        <v>0</v>
      </c>
      <c r="X59" s="128">
        <f>+Actuals!U229</f>
        <v>0</v>
      </c>
      <c r="Y59" s="129">
        <f>+Actuals!V229</f>
        <v>0</v>
      </c>
      <c r="Z59" s="128">
        <f>+Actuals!W229</f>
        <v>0</v>
      </c>
      <c r="AA59" s="129">
        <f>+Actuals!X229</f>
        <v>0</v>
      </c>
      <c r="AB59" s="128">
        <f>+Actuals!Y229</f>
        <v>0</v>
      </c>
      <c r="AC59" s="129">
        <f>+Actuals!Z229</f>
        <v>0</v>
      </c>
      <c r="AD59" s="128">
        <f>+Actuals!AA229</f>
        <v>0</v>
      </c>
      <c r="AE59" s="129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8">
        <f>+Actuals!E230</f>
        <v>0</v>
      </c>
      <c r="I60" s="129">
        <f>+Actuals!F230</f>
        <v>0</v>
      </c>
      <c r="J60" s="128">
        <f>+Actuals!G230</f>
        <v>0</v>
      </c>
      <c r="K60" s="129">
        <f>+Actuals!H230</f>
        <v>0</v>
      </c>
      <c r="L60" s="128">
        <f>+Actuals!I230</f>
        <v>0</v>
      </c>
      <c r="M60" s="129">
        <f>+Actuals!J230</f>
        <v>0</v>
      </c>
      <c r="N60" s="128">
        <f>+Actuals!K230</f>
        <v>0</v>
      </c>
      <c r="O60" s="129">
        <f>+Actuals!L230</f>
        <v>0</v>
      </c>
      <c r="P60" s="128">
        <f>+Actuals!M230</f>
        <v>0</v>
      </c>
      <c r="Q60" s="129">
        <f>+Actuals!N230</f>
        <v>0</v>
      </c>
      <c r="R60" s="128">
        <f>+Actuals!O230</f>
        <v>0</v>
      </c>
      <c r="S60" s="129">
        <f>+Actuals!P230</f>
        <v>0</v>
      </c>
      <c r="T60" s="128">
        <f>+Actuals!Q230</f>
        <v>0</v>
      </c>
      <c r="U60" s="129">
        <f>+Actuals!R230</f>
        <v>0</v>
      </c>
      <c r="V60" s="128">
        <f>+Actuals!S230</f>
        <v>0</v>
      </c>
      <c r="W60" s="129">
        <f>+Actuals!T230</f>
        <v>0</v>
      </c>
      <c r="X60" s="128">
        <f>+Actuals!U230</f>
        <v>0</v>
      </c>
      <c r="Y60" s="129">
        <f>+Actuals!V230</f>
        <v>0</v>
      </c>
      <c r="Z60" s="128">
        <f>+Actuals!W230</f>
        <v>0</v>
      </c>
      <c r="AA60" s="129">
        <f>+Actuals!X230</f>
        <v>0</v>
      </c>
      <c r="AB60" s="128">
        <f>+Actuals!Y230</f>
        <v>0</v>
      </c>
      <c r="AC60" s="129">
        <f>+Actuals!Z230</f>
        <v>0</v>
      </c>
      <c r="AD60" s="128">
        <f>+Actuals!AA230</f>
        <v>0</v>
      </c>
      <c r="AE60" s="129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8">
        <f>+Actuals!E231</f>
        <v>0</v>
      </c>
      <c r="I64" s="129">
        <f>+Actuals!F231</f>
        <v>0</v>
      </c>
      <c r="J64" s="128">
        <f>+Actuals!G231</f>
        <v>0</v>
      </c>
      <c r="K64" s="129">
        <f>+Actuals!H231</f>
        <v>0</v>
      </c>
      <c r="L64" s="128">
        <f>+Actuals!I231</f>
        <v>0</v>
      </c>
      <c r="M64" s="129">
        <f>+Actuals!J231</f>
        <v>0</v>
      </c>
      <c r="N64" s="128">
        <f>+Actuals!K231</f>
        <v>0</v>
      </c>
      <c r="O64" s="129">
        <f>+Actuals!L231</f>
        <v>0</v>
      </c>
      <c r="P64" s="128">
        <f>+Actuals!M231</f>
        <v>0</v>
      </c>
      <c r="Q64" s="129">
        <f>+Actuals!N231</f>
        <v>0</v>
      </c>
      <c r="R64" s="128">
        <f>+Actuals!O231</f>
        <v>0</v>
      </c>
      <c r="S64" s="129">
        <f>+Actuals!P231</f>
        <v>0</v>
      </c>
      <c r="T64" s="128">
        <f>+Actuals!Q231</f>
        <v>0</v>
      </c>
      <c r="U64" s="129">
        <f>+Actuals!R231</f>
        <v>0</v>
      </c>
      <c r="V64" s="128">
        <f>+Actuals!S231</f>
        <v>0</v>
      </c>
      <c r="W64" s="129">
        <f>+Actuals!T231</f>
        <v>0</v>
      </c>
      <c r="X64" s="128">
        <f>+Actuals!U231</f>
        <v>0</v>
      </c>
      <c r="Y64" s="129">
        <f>+Actuals!V231</f>
        <v>0</v>
      </c>
      <c r="Z64" s="128">
        <f>+Actuals!W231</f>
        <v>0</v>
      </c>
      <c r="AA64" s="129">
        <f>+Actuals!X231</f>
        <v>0</v>
      </c>
      <c r="AB64" s="128">
        <f>+Actuals!Y231</f>
        <v>0</v>
      </c>
      <c r="AC64" s="129">
        <f>+Actuals!Z231</f>
        <v>0</v>
      </c>
      <c r="AD64" s="128">
        <f>+Actuals!AA231</f>
        <v>0</v>
      </c>
      <c r="AE64" s="129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8">
        <f>+Actuals!E232</f>
        <v>0</v>
      </c>
      <c r="I65" s="129">
        <f>+Actuals!F232</f>
        <v>0</v>
      </c>
      <c r="J65" s="128">
        <f>+Actuals!G232</f>
        <v>0</v>
      </c>
      <c r="K65" s="129">
        <f>+Actuals!H232</f>
        <v>0</v>
      </c>
      <c r="L65" s="128">
        <f>+Actuals!I232</f>
        <v>0</v>
      </c>
      <c r="M65" s="129">
        <f>+Actuals!J232</f>
        <v>0</v>
      </c>
      <c r="N65" s="128">
        <f>+Actuals!K232</f>
        <v>0</v>
      </c>
      <c r="O65" s="129">
        <f>+Actuals!L232</f>
        <v>0</v>
      </c>
      <c r="P65" s="128">
        <f>+Actuals!M232</f>
        <v>0</v>
      </c>
      <c r="Q65" s="129">
        <f>+Actuals!N232</f>
        <v>0</v>
      </c>
      <c r="R65" s="128">
        <f>+Actuals!O232</f>
        <v>0</v>
      </c>
      <c r="S65" s="129">
        <f>+Actuals!P232</f>
        <v>0</v>
      </c>
      <c r="T65" s="128">
        <f>+Actuals!Q232</f>
        <v>0</v>
      </c>
      <c r="U65" s="129">
        <f>+Actuals!R232</f>
        <v>0</v>
      </c>
      <c r="V65" s="128">
        <f>+Actuals!S232</f>
        <v>0</v>
      </c>
      <c r="W65" s="129">
        <f>+Actuals!T232</f>
        <v>0</v>
      </c>
      <c r="X65" s="128">
        <f>+Actuals!U232</f>
        <v>0</v>
      </c>
      <c r="Y65" s="129">
        <f>+Actuals!V232</f>
        <v>0</v>
      </c>
      <c r="Z65" s="128">
        <f>+Actuals!W232</f>
        <v>0</v>
      </c>
      <c r="AA65" s="129">
        <f>+Actuals!X232</f>
        <v>0</v>
      </c>
      <c r="AB65" s="128">
        <f>+Actuals!Y232</f>
        <v>0</v>
      </c>
      <c r="AC65" s="129">
        <f>+Actuals!Z232</f>
        <v>0</v>
      </c>
      <c r="AD65" s="128">
        <f>+Actuals!AA232</f>
        <v>0</v>
      </c>
      <c r="AE65" s="129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8">
        <f>+Actuals!E233</f>
        <v>0</v>
      </c>
      <c r="I70" s="129">
        <f>+Actuals!F233</f>
        <v>0</v>
      </c>
      <c r="J70" s="128">
        <f>+Actuals!G233</f>
        <v>0</v>
      </c>
      <c r="K70" s="129">
        <f>+Actuals!H233</f>
        <v>0</v>
      </c>
      <c r="L70" s="128">
        <f>+Actuals!I233</f>
        <v>0</v>
      </c>
      <c r="M70" s="129">
        <f>+Actuals!J233</f>
        <v>0</v>
      </c>
      <c r="N70" s="128">
        <f>+Actuals!K233</f>
        <v>0</v>
      </c>
      <c r="O70" s="129">
        <f>+Actuals!L233</f>
        <v>0</v>
      </c>
      <c r="P70" s="128">
        <f>+Actuals!M233</f>
        <v>0</v>
      </c>
      <c r="Q70" s="129">
        <f>+Actuals!N233</f>
        <v>0</v>
      </c>
      <c r="R70" s="128">
        <f>+Actuals!O233</f>
        <v>0</v>
      </c>
      <c r="S70" s="129">
        <f>+Actuals!P233</f>
        <v>0</v>
      </c>
      <c r="T70" s="128">
        <f>+Actuals!Q233</f>
        <v>0</v>
      </c>
      <c r="U70" s="129">
        <f>+Actuals!R233</f>
        <v>0</v>
      </c>
      <c r="V70" s="128">
        <f>+Actuals!S233</f>
        <v>0</v>
      </c>
      <c r="W70" s="129">
        <f>+Actuals!T233</f>
        <v>0</v>
      </c>
      <c r="X70" s="128">
        <f>+Actuals!U233</f>
        <v>0</v>
      </c>
      <c r="Y70" s="129">
        <f>+Actuals!V233</f>
        <v>0</v>
      </c>
      <c r="Z70" s="128">
        <f>+Actuals!W233</f>
        <v>0</v>
      </c>
      <c r="AA70" s="129">
        <f>+Actuals!X233</f>
        <v>0</v>
      </c>
      <c r="AB70" s="128">
        <f>+Actuals!Y233</f>
        <v>0</v>
      </c>
      <c r="AC70" s="129">
        <f>+Actuals!Z233</f>
        <v>0</v>
      </c>
      <c r="AD70" s="128">
        <f>+Actuals!AA233</f>
        <v>0</v>
      </c>
      <c r="AE70" s="129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8">
        <f>+Actuals!E234</f>
        <v>0</v>
      </c>
      <c r="I71" s="129">
        <f>+Actuals!F234</f>
        <v>0</v>
      </c>
      <c r="J71" s="128">
        <f>+Actuals!G234</f>
        <v>0</v>
      </c>
      <c r="K71" s="129">
        <f>+Actuals!H234</f>
        <v>0</v>
      </c>
      <c r="L71" s="128">
        <f>+Actuals!I234</f>
        <v>0</v>
      </c>
      <c r="M71" s="129">
        <f>+Actuals!J234</f>
        <v>0</v>
      </c>
      <c r="N71" s="128">
        <f>+Actuals!K234</f>
        <v>0</v>
      </c>
      <c r="O71" s="129">
        <f>+Actuals!L234</f>
        <v>0</v>
      </c>
      <c r="P71" s="128">
        <f>+Actuals!M234</f>
        <v>0</v>
      </c>
      <c r="Q71" s="129">
        <f>+Actuals!N234</f>
        <v>0</v>
      </c>
      <c r="R71" s="128">
        <f>+Actuals!O234</f>
        <v>0</v>
      </c>
      <c r="S71" s="129">
        <f>+Actuals!P234</f>
        <v>0</v>
      </c>
      <c r="T71" s="128">
        <f>+Actuals!Q234</f>
        <v>0</v>
      </c>
      <c r="U71" s="129">
        <f>+Actuals!R234</f>
        <v>0</v>
      </c>
      <c r="V71" s="128">
        <f>+Actuals!S234</f>
        <v>0</v>
      </c>
      <c r="W71" s="129">
        <f>+Actuals!T234</f>
        <v>0</v>
      </c>
      <c r="X71" s="128">
        <f>+Actuals!U234</f>
        <v>0</v>
      </c>
      <c r="Y71" s="129">
        <f>+Actuals!V234</f>
        <v>0</v>
      </c>
      <c r="Z71" s="128">
        <f>+Actuals!W234</f>
        <v>0</v>
      </c>
      <c r="AA71" s="129">
        <f>+Actuals!X234</f>
        <v>0</v>
      </c>
      <c r="AB71" s="128">
        <f>+Actuals!Y234</f>
        <v>0</v>
      </c>
      <c r="AC71" s="129">
        <f>+Actuals!Z234</f>
        <v>0</v>
      </c>
      <c r="AD71" s="128">
        <f>+Actuals!AA234</f>
        <v>0</v>
      </c>
      <c r="AE71" s="129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8">
        <f>+Actuals!E235</f>
        <v>0</v>
      </c>
      <c r="I73" s="129">
        <f>+Actuals!F235</f>
        <v>0</v>
      </c>
      <c r="J73" s="128">
        <f>+Actuals!G235</f>
        <v>0</v>
      </c>
      <c r="K73" s="129">
        <f>+Actuals!H235</f>
        <v>0</v>
      </c>
      <c r="L73" s="128">
        <f>+Actuals!I235</f>
        <v>0</v>
      </c>
      <c r="M73" s="129">
        <f>+Actuals!J235</f>
        <v>0</v>
      </c>
      <c r="N73" s="128">
        <f>+Actuals!K235</f>
        <v>0</v>
      </c>
      <c r="O73" s="129">
        <f>+Actuals!L235</f>
        <v>0</v>
      </c>
      <c r="P73" s="128">
        <f>+Actuals!M235</f>
        <v>0</v>
      </c>
      <c r="Q73" s="129">
        <f>+Actuals!N235</f>
        <v>0</v>
      </c>
      <c r="R73" s="128">
        <f>+Actuals!O235</f>
        <v>0</v>
      </c>
      <c r="S73" s="129">
        <f>+Actuals!P235</f>
        <v>0</v>
      </c>
      <c r="T73" s="128">
        <f>+Actuals!Q235</f>
        <v>0</v>
      </c>
      <c r="U73" s="129">
        <f>+Actuals!R235</f>
        <v>0</v>
      </c>
      <c r="V73" s="128">
        <f>+Actuals!S235</f>
        <v>0</v>
      </c>
      <c r="W73" s="129">
        <f>+Actuals!T235</f>
        <v>0</v>
      </c>
      <c r="X73" s="128">
        <f>+Actuals!U235</f>
        <v>0</v>
      </c>
      <c r="Y73" s="129">
        <f>+Actuals!V235</f>
        <v>0</v>
      </c>
      <c r="Z73" s="128">
        <f>+Actuals!W235</f>
        <v>0</v>
      </c>
      <c r="AA73" s="129">
        <f>+Actuals!X235</f>
        <v>0</v>
      </c>
      <c r="AB73" s="128">
        <f>+Actuals!Y235</f>
        <v>0</v>
      </c>
      <c r="AC73" s="129">
        <f>+Actuals!Z235</f>
        <v>0</v>
      </c>
      <c r="AD73" s="128">
        <f>+Actuals!AA235</f>
        <v>0</v>
      </c>
      <c r="AE73" s="129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8">
        <f>+Actuals!E236</f>
        <v>0</v>
      </c>
      <c r="I74" s="129">
        <f>+Actuals!F236</f>
        <v>0</v>
      </c>
      <c r="J74" s="128">
        <f>+Actuals!G236</f>
        <v>0</v>
      </c>
      <c r="K74" s="129">
        <f>+Actuals!H236</f>
        <v>0</v>
      </c>
      <c r="L74" s="128">
        <f>+Actuals!I236</f>
        <v>0</v>
      </c>
      <c r="M74" s="129">
        <f>+Actuals!J236</f>
        <v>0</v>
      </c>
      <c r="N74" s="128">
        <f>+Actuals!K236</f>
        <v>0</v>
      </c>
      <c r="O74" s="129">
        <f>+Actuals!L236</f>
        <v>0</v>
      </c>
      <c r="P74" s="128">
        <f>+Actuals!M236</f>
        <v>0</v>
      </c>
      <c r="Q74" s="129">
        <f>+Actuals!N236</f>
        <v>0</v>
      </c>
      <c r="R74" s="128">
        <f>+Actuals!O236</f>
        <v>0</v>
      </c>
      <c r="S74" s="129">
        <f>+Actuals!P236</f>
        <v>0</v>
      </c>
      <c r="T74" s="128">
        <f>+Actuals!Q236</f>
        <v>0</v>
      </c>
      <c r="U74" s="129">
        <f>+Actuals!R236</f>
        <v>0</v>
      </c>
      <c r="V74" s="128">
        <f>+Actuals!S236</f>
        <v>0</v>
      </c>
      <c r="W74" s="129">
        <f>+Actuals!T236</f>
        <v>0</v>
      </c>
      <c r="X74" s="128">
        <f>+Actuals!U236</f>
        <v>0</v>
      </c>
      <c r="Y74" s="129">
        <f>+Actuals!V236</f>
        <v>0</v>
      </c>
      <c r="Z74" s="128">
        <f>+Actuals!W236</f>
        <v>0</v>
      </c>
      <c r="AA74" s="129">
        <f>+Actuals!X236</f>
        <v>0</v>
      </c>
      <c r="AB74" s="128">
        <f>+Actuals!Y236</f>
        <v>0</v>
      </c>
      <c r="AC74" s="129">
        <f>+Actuals!Z236</f>
        <v>0</v>
      </c>
      <c r="AD74" s="128">
        <f>+Actuals!AA236</f>
        <v>0</v>
      </c>
      <c r="AE74" s="129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8">
        <f>+Actuals!E237</f>
        <v>0</v>
      </c>
      <c r="I75" s="129">
        <f>+Actuals!F237</f>
        <v>0</v>
      </c>
      <c r="J75" s="128">
        <f>+Actuals!G237</f>
        <v>0</v>
      </c>
      <c r="K75" s="129">
        <f>+Actuals!H237</f>
        <v>0</v>
      </c>
      <c r="L75" s="128">
        <f>+Actuals!I237</f>
        <v>0</v>
      </c>
      <c r="M75" s="129">
        <f>+Actuals!J237</f>
        <v>0</v>
      </c>
      <c r="N75" s="128">
        <f>+Actuals!K237</f>
        <v>0</v>
      </c>
      <c r="O75" s="129">
        <f>+Actuals!L237</f>
        <v>0</v>
      </c>
      <c r="P75" s="128">
        <f>+Actuals!M237</f>
        <v>0</v>
      </c>
      <c r="Q75" s="129">
        <f>+Actuals!N237</f>
        <v>0</v>
      </c>
      <c r="R75" s="128">
        <f>+Actuals!O237</f>
        <v>0</v>
      </c>
      <c r="S75" s="129">
        <f>+Actuals!P237</f>
        <v>0</v>
      </c>
      <c r="T75" s="128">
        <f>+Actuals!Q237</f>
        <v>0</v>
      </c>
      <c r="U75" s="129">
        <f>+Actuals!R237</f>
        <v>0</v>
      </c>
      <c r="V75" s="128">
        <f>+Actuals!S237</f>
        <v>0</v>
      </c>
      <c r="W75" s="129">
        <f>+Actuals!T237</f>
        <v>0</v>
      </c>
      <c r="X75" s="128">
        <f>+Actuals!U237</f>
        <v>0</v>
      </c>
      <c r="Y75" s="129">
        <f>+Actuals!V237</f>
        <v>0</v>
      </c>
      <c r="Z75" s="128">
        <f>+Actuals!W237</f>
        <v>0</v>
      </c>
      <c r="AA75" s="129">
        <f>+Actuals!X237</f>
        <v>0</v>
      </c>
      <c r="AB75" s="128">
        <f>+Actuals!Y237</f>
        <v>0</v>
      </c>
      <c r="AC75" s="129">
        <f>+Actuals!Z237</f>
        <v>0</v>
      </c>
      <c r="AD75" s="128">
        <f>+Actuals!AA237</f>
        <v>0</v>
      </c>
      <c r="AE75" s="129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8">
        <f>+Actuals!E238</f>
        <v>0</v>
      </c>
      <c r="I76" s="129">
        <f>+Actuals!F238</f>
        <v>0</v>
      </c>
      <c r="J76" s="128">
        <f>+Actuals!G238</f>
        <v>0</v>
      </c>
      <c r="K76" s="129">
        <f>+Actuals!H238</f>
        <v>0</v>
      </c>
      <c r="L76" s="128">
        <f>+Actuals!I238</f>
        <v>0</v>
      </c>
      <c r="M76" s="129">
        <f>+Actuals!J238</f>
        <v>0</v>
      </c>
      <c r="N76" s="128">
        <f>+Actuals!K238</f>
        <v>0</v>
      </c>
      <c r="O76" s="129">
        <f>+Actuals!L238</f>
        <v>0</v>
      </c>
      <c r="P76" s="128">
        <f>+Actuals!M238</f>
        <v>0</v>
      </c>
      <c r="Q76" s="129">
        <f>+Actuals!N238</f>
        <v>0</v>
      </c>
      <c r="R76" s="128">
        <f>+Actuals!O238</f>
        <v>0</v>
      </c>
      <c r="S76" s="129">
        <f>+Actuals!P238</f>
        <v>0</v>
      </c>
      <c r="T76" s="128">
        <f>+Actuals!Q238</f>
        <v>0</v>
      </c>
      <c r="U76" s="129">
        <f>+Actuals!R238</f>
        <v>0</v>
      </c>
      <c r="V76" s="128">
        <f>+Actuals!S238</f>
        <v>0</v>
      </c>
      <c r="W76" s="129">
        <f>+Actuals!T238</f>
        <v>0</v>
      </c>
      <c r="X76" s="128">
        <f>+Actuals!U238</f>
        <v>0</v>
      </c>
      <c r="Y76" s="129">
        <f>+Actuals!V238</f>
        <v>0</v>
      </c>
      <c r="Z76" s="128">
        <f>+Actuals!W238</f>
        <v>0</v>
      </c>
      <c r="AA76" s="129">
        <f>+Actuals!X238</f>
        <v>0</v>
      </c>
      <c r="AB76" s="128">
        <f>+Actuals!Y238</f>
        <v>0</v>
      </c>
      <c r="AC76" s="129">
        <f>+Actuals!Z238</f>
        <v>0</v>
      </c>
      <c r="AD76" s="128">
        <f>+Actuals!AA238</f>
        <v>0</v>
      </c>
      <c r="AE76" s="129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8">
        <f>+Actuals!E239</f>
        <v>0</v>
      </c>
      <c r="I77" s="129">
        <f>+Actuals!F239</f>
        <v>0</v>
      </c>
      <c r="J77" s="128">
        <f>+Actuals!G239</f>
        <v>0</v>
      </c>
      <c r="K77" s="129">
        <f>+Actuals!H239</f>
        <v>0</v>
      </c>
      <c r="L77" s="128">
        <f>+Actuals!I239</f>
        <v>0</v>
      </c>
      <c r="M77" s="129">
        <f>+Actuals!J239</f>
        <v>0</v>
      </c>
      <c r="N77" s="128">
        <f>+Actuals!K239</f>
        <v>0</v>
      </c>
      <c r="O77" s="129">
        <f>+Actuals!L239</f>
        <v>0</v>
      </c>
      <c r="P77" s="128">
        <f>+Actuals!M239</f>
        <v>0</v>
      </c>
      <c r="Q77" s="129">
        <f>+Actuals!N239</f>
        <v>0</v>
      </c>
      <c r="R77" s="128">
        <f>+Actuals!O239</f>
        <v>0</v>
      </c>
      <c r="S77" s="129">
        <f>+Actuals!P239</f>
        <v>0</v>
      </c>
      <c r="T77" s="128">
        <f>+Actuals!Q239</f>
        <v>0</v>
      </c>
      <c r="U77" s="129">
        <f>+Actuals!R239</f>
        <v>0</v>
      </c>
      <c r="V77" s="128">
        <f>+Actuals!S239</f>
        <v>0</v>
      </c>
      <c r="W77" s="129">
        <f>+Actuals!T239</f>
        <v>0</v>
      </c>
      <c r="X77" s="128">
        <f>+Actuals!U239</f>
        <v>0</v>
      </c>
      <c r="Y77" s="129">
        <f>+Actuals!V239</f>
        <v>0</v>
      </c>
      <c r="Z77" s="128">
        <f>+Actuals!W239</f>
        <v>0</v>
      </c>
      <c r="AA77" s="129">
        <f>+Actuals!X239</f>
        <v>0</v>
      </c>
      <c r="AB77" s="128">
        <f>+Actuals!Y239</f>
        <v>0</v>
      </c>
      <c r="AC77" s="129">
        <f>+Actuals!Z239</f>
        <v>0</v>
      </c>
      <c r="AD77" s="128">
        <f>+Actuals!AA239</f>
        <v>0</v>
      </c>
      <c r="AE77" s="129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8">
        <f>+Actuals!E240</f>
        <v>0</v>
      </c>
      <c r="I78" s="129">
        <f>+Actuals!F240</f>
        <v>0</v>
      </c>
      <c r="J78" s="128">
        <f>+Actuals!G240</f>
        <v>0</v>
      </c>
      <c r="K78" s="129">
        <f>+Actuals!H240</f>
        <v>0</v>
      </c>
      <c r="L78" s="128">
        <f>+Actuals!I240</f>
        <v>0</v>
      </c>
      <c r="M78" s="129">
        <f>+Actuals!J240</f>
        <v>0</v>
      </c>
      <c r="N78" s="128">
        <f>+Actuals!K240</f>
        <v>0</v>
      </c>
      <c r="O78" s="129">
        <f>+Actuals!L240</f>
        <v>0</v>
      </c>
      <c r="P78" s="128">
        <f>+Actuals!M240</f>
        <v>0</v>
      </c>
      <c r="Q78" s="129">
        <f>+Actuals!N240</f>
        <v>0</v>
      </c>
      <c r="R78" s="128">
        <f>+Actuals!O240</f>
        <v>0</v>
      </c>
      <c r="S78" s="129">
        <f>+Actuals!P240</f>
        <v>0</v>
      </c>
      <c r="T78" s="128">
        <f>+Actuals!Q240</f>
        <v>0</v>
      </c>
      <c r="U78" s="129">
        <f>+Actuals!R240</f>
        <v>0</v>
      </c>
      <c r="V78" s="128">
        <f>+Actuals!S240</f>
        <v>0</v>
      </c>
      <c r="W78" s="129">
        <f>+Actuals!T240</f>
        <v>0</v>
      </c>
      <c r="X78" s="128">
        <f>+Actuals!U240</f>
        <v>0</v>
      </c>
      <c r="Y78" s="129">
        <f>+Actuals!V240</f>
        <v>0</v>
      </c>
      <c r="Z78" s="128">
        <f>+Actuals!W240</f>
        <v>0</v>
      </c>
      <c r="AA78" s="129">
        <f>+Actuals!X240</f>
        <v>0</v>
      </c>
      <c r="AB78" s="128">
        <f>+Actuals!Y240</f>
        <v>0</v>
      </c>
      <c r="AC78" s="129">
        <f>+Actuals!Z240</f>
        <v>0</v>
      </c>
      <c r="AD78" s="128">
        <f>+Actuals!AA240</f>
        <v>0</v>
      </c>
      <c r="AE78" s="129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8">
        <f>+Actuals!E241</f>
        <v>0</v>
      </c>
      <c r="I79" s="129">
        <f>+Actuals!F241</f>
        <v>0</v>
      </c>
      <c r="J79" s="128">
        <f>+Actuals!G241</f>
        <v>0</v>
      </c>
      <c r="K79" s="129">
        <f>+Actuals!H241</f>
        <v>0</v>
      </c>
      <c r="L79" s="128">
        <f>+Actuals!I241</f>
        <v>0</v>
      </c>
      <c r="M79" s="129">
        <f>+Actuals!J241</f>
        <v>0</v>
      </c>
      <c r="N79" s="128">
        <f>+Actuals!K241</f>
        <v>0</v>
      </c>
      <c r="O79" s="129">
        <f>+Actuals!L241</f>
        <v>0</v>
      </c>
      <c r="P79" s="128">
        <f>+Actuals!M241</f>
        <v>0</v>
      </c>
      <c r="Q79" s="129">
        <f>+Actuals!N241</f>
        <v>0</v>
      </c>
      <c r="R79" s="128">
        <f>+Actuals!O241</f>
        <v>0</v>
      </c>
      <c r="S79" s="129">
        <f>+Actuals!P241</f>
        <v>0</v>
      </c>
      <c r="T79" s="128">
        <f>+Actuals!Q241</f>
        <v>0</v>
      </c>
      <c r="U79" s="129">
        <f>+Actuals!R241</f>
        <v>0</v>
      </c>
      <c r="V79" s="128">
        <f>+Actuals!S241</f>
        <v>0</v>
      </c>
      <c r="W79" s="129">
        <f>+Actuals!T241</f>
        <v>0</v>
      </c>
      <c r="X79" s="128">
        <f>+Actuals!U241</f>
        <v>0</v>
      </c>
      <c r="Y79" s="129">
        <f>+Actuals!V241</f>
        <v>0</v>
      </c>
      <c r="Z79" s="128">
        <f>+Actuals!W241</f>
        <v>0</v>
      </c>
      <c r="AA79" s="129">
        <f>+Actuals!X241</f>
        <v>0</v>
      </c>
      <c r="AB79" s="128">
        <f>+Actuals!Y241</f>
        <v>0</v>
      </c>
      <c r="AC79" s="129">
        <f>+Actuals!Z241</f>
        <v>0</v>
      </c>
      <c r="AD79" s="128">
        <f>+Actuals!AA241</f>
        <v>0</v>
      </c>
      <c r="AE79" s="129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8">
        <f>+Actuals!E242</f>
        <v>0</v>
      </c>
      <c r="I80" s="129">
        <f>+Actuals!F242</f>
        <v>0</v>
      </c>
      <c r="J80" s="128">
        <f>+Actuals!G242</f>
        <v>0</v>
      </c>
      <c r="K80" s="129">
        <f>+Actuals!H242</f>
        <v>0</v>
      </c>
      <c r="L80" s="128">
        <f>+Actuals!I242</f>
        <v>0</v>
      </c>
      <c r="M80" s="129">
        <f>+Actuals!J242</f>
        <v>0</v>
      </c>
      <c r="N80" s="128">
        <f>+Actuals!K242</f>
        <v>0</v>
      </c>
      <c r="O80" s="129">
        <f>+Actuals!L242</f>
        <v>0</v>
      </c>
      <c r="P80" s="128">
        <f>+Actuals!M242</f>
        <v>0</v>
      </c>
      <c r="Q80" s="129">
        <f>+Actuals!N242</f>
        <v>0</v>
      </c>
      <c r="R80" s="128">
        <f>+Actuals!O242</f>
        <v>0</v>
      </c>
      <c r="S80" s="129">
        <f>+Actuals!P242</f>
        <v>0</v>
      </c>
      <c r="T80" s="128">
        <f>+Actuals!Q242</f>
        <v>0</v>
      </c>
      <c r="U80" s="129">
        <f>+Actuals!R242</f>
        <v>0</v>
      </c>
      <c r="V80" s="128">
        <f>+Actuals!S242</f>
        <v>0</v>
      </c>
      <c r="W80" s="129">
        <f>+Actuals!T242</f>
        <v>0</v>
      </c>
      <c r="X80" s="128">
        <f>+Actuals!U242</f>
        <v>0</v>
      </c>
      <c r="Y80" s="129">
        <f>+Actuals!V242</f>
        <v>0</v>
      </c>
      <c r="Z80" s="128">
        <f>+Actuals!W242</f>
        <v>0</v>
      </c>
      <c r="AA80" s="129">
        <f>+Actuals!X242</f>
        <v>0</v>
      </c>
      <c r="AB80" s="128">
        <f>+Actuals!Y242</f>
        <v>0</v>
      </c>
      <c r="AC80" s="129">
        <f>+Actuals!Z242</f>
        <v>0</v>
      </c>
      <c r="AD80" s="128">
        <f>+Actuals!AA242</f>
        <v>0</v>
      </c>
      <c r="AE80" s="129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8">
        <f>+Actuals!E243</f>
        <v>0</v>
      </c>
      <c r="I81" s="129">
        <f>+Actuals!F243</f>
        <v>0</v>
      </c>
      <c r="J81" s="128">
        <f>+Actuals!G243</f>
        <v>0</v>
      </c>
      <c r="K81" s="129">
        <f>+Actuals!H243</f>
        <v>0</v>
      </c>
      <c r="L81" s="128">
        <f>+Actuals!I243</f>
        <v>0</v>
      </c>
      <c r="M81" s="129">
        <f>+Actuals!J243</f>
        <v>0</v>
      </c>
      <c r="N81" s="128">
        <f>+Actuals!K243</f>
        <v>0</v>
      </c>
      <c r="O81" s="129">
        <f>+Actuals!L243</f>
        <v>0</v>
      </c>
      <c r="P81" s="128">
        <f>+Actuals!M243</f>
        <v>0</v>
      </c>
      <c r="Q81" s="129">
        <f>+Actuals!N243</f>
        <v>0</v>
      </c>
      <c r="R81" s="128">
        <f>+Actuals!O243</f>
        <v>0</v>
      </c>
      <c r="S81" s="129">
        <f>+Actuals!P243</f>
        <v>0</v>
      </c>
      <c r="T81" s="128">
        <f>+Actuals!Q243</f>
        <v>0</v>
      </c>
      <c r="U81" s="129">
        <f>+Actuals!R243</f>
        <v>0</v>
      </c>
      <c r="V81" s="128">
        <f>+Actuals!S243</f>
        <v>0</v>
      </c>
      <c r="W81" s="129">
        <f>+Actuals!T243</f>
        <v>0</v>
      </c>
      <c r="X81" s="128">
        <f>+Actuals!U243</f>
        <v>0</v>
      </c>
      <c r="Y81" s="129">
        <f>+Actuals!V243</f>
        <v>0</v>
      </c>
      <c r="Z81" s="128">
        <f>+Actuals!W243</f>
        <v>0</v>
      </c>
      <c r="AA81" s="129">
        <f>+Actuals!X243</f>
        <v>0</v>
      </c>
      <c r="AB81" s="128">
        <f>+Actuals!Y243</f>
        <v>0</v>
      </c>
      <c r="AC81" s="129">
        <f>+Actuals!Z243</f>
        <v>0</v>
      </c>
      <c r="AD81" s="128">
        <f>+Actuals!AA243</f>
        <v>0</v>
      </c>
      <c r="AE81" s="129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P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11034697</v>
      </c>
      <c r="E11" s="38">
        <f>SUM(G11,I11,K11,M11,O11,Q11,S11,U11,W11,Y11,AA11,AC11,AE11)</f>
        <v>29668174.030000005</v>
      </c>
      <c r="F11" s="60">
        <f>'TIE-OUT'!R11+RECLASS!R11</f>
        <v>0</v>
      </c>
      <c r="G11" s="38">
        <f>'TIE-OUT'!S11+RECLASS!S11</f>
        <v>0</v>
      </c>
      <c r="H11" s="128">
        <f>+Actuals!E244</f>
        <v>10825101</v>
      </c>
      <c r="I11" s="129">
        <f>+Actuals!F244</f>
        <v>29454275</v>
      </c>
      <c r="J11" s="128">
        <f>+Actuals!G244</f>
        <v>-118676</v>
      </c>
      <c r="K11" s="148">
        <f>+Actuals!H244</f>
        <v>155928.92000000001</v>
      </c>
      <c r="L11" s="128">
        <f>+Actuals!I244</f>
        <v>298252</v>
      </c>
      <c r="M11" s="129">
        <f>+Actuals!J244-1433750</f>
        <v>1529231.94</v>
      </c>
      <c r="N11" s="128">
        <f>+Actuals!K244</f>
        <v>3986</v>
      </c>
      <c r="O11" s="156">
        <f>+Actuals!L244-116818</f>
        <v>-1545821.7</v>
      </c>
      <c r="P11" s="128">
        <f>+Actuals!M244</f>
        <v>25679</v>
      </c>
      <c r="Q11" s="129">
        <f>+Actuals!N244</f>
        <v>71605.259999999995</v>
      </c>
      <c r="R11" s="128">
        <f>+Actuals!O444</f>
        <v>0</v>
      </c>
      <c r="S11" s="129">
        <f>+Actuals!P444</f>
        <v>0</v>
      </c>
      <c r="T11" s="128">
        <f>+Actuals!Q444</f>
        <v>0</v>
      </c>
      <c r="U11" s="129">
        <f>+Actuals!R444</f>
        <v>4340.99</v>
      </c>
      <c r="V11" s="128">
        <f>+Actuals!S444</f>
        <v>1682</v>
      </c>
      <c r="W11" s="129">
        <f>+Actuals!T444</f>
        <v>3307.48</v>
      </c>
      <c r="X11" s="128">
        <f>+Actuals!U444</f>
        <v>-1327</v>
      </c>
      <c r="Y11" s="129">
        <f>+Actuals!V444</f>
        <v>-4693.8599999999997</v>
      </c>
      <c r="Z11" s="128">
        <f>+Actuals!W244</f>
        <v>0</v>
      </c>
      <c r="AA11" s="129">
        <f>+Actuals!X244</f>
        <v>0</v>
      </c>
      <c r="AB11" s="128">
        <f>+Actuals!Y244</f>
        <v>0</v>
      </c>
      <c r="AC11" s="129">
        <f>+Actuals!Z244</f>
        <v>0</v>
      </c>
      <c r="AD11" s="128">
        <f>+Actuals!AA244</f>
        <v>0</v>
      </c>
      <c r="AE11" s="129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8">
        <f>+Actuals!E245</f>
        <v>0</v>
      </c>
      <c r="I12" s="129">
        <f>+Actuals!F245</f>
        <v>0</v>
      </c>
      <c r="J12" s="128">
        <f>+Actuals!G245</f>
        <v>0</v>
      </c>
      <c r="K12" s="159">
        <v>0</v>
      </c>
      <c r="L12" s="128">
        <f>+Actuals!I245</f>
        <v>0</v>
      </c>
      <c r="M12" s="129">
        <f>+Actuals!J245</f>
        <v>0</v>
      </c>
      <c r="N12" s="128">
        <f>+Actuals!K245</f>
        <v>0</v>
      </c>
      <c r="O12" s="129">
        <f>+Actuals!L245</f>
        <v>0</v>
      </c>
      <c r="P12" s="128">
        <f>+Actuals!M245</f>
        <v>0</v>
      </c>
      <c r="Q12" s="129">
        <f>+Actuals!N245</f>
        <v>0</v>
      </c>
      <c r="R12" s="128">
        <f>+Actuals!O445</f>
        <v>0</v>
      </c>
      <c r="S12" s="129">
        <f>+Actuals!P445</f>
        <v>0</v>
      </c>
      <c r="T12" s="128">
        <f>+Actuals!Q445</f>
        <v>0</v>
      </c>
      <c r="U12" s="129">
        <f>+Actuals!R445</f>
        <v>0</v>
      </c>
      <c r="V12" s="128">
        <f>+Actuals!S445</f>
        <v>0</v>
      </c>
      <c r="W12" s="129">
        <f>+Actuals!T445</f>
        <v>0</v>
      </c>
      <c r="X12" s="128">
        <f>+Actuals!U445</f>
        <v>0</v>
      </c>
      <c r="Y12" s="129">
        <f>+Actuals!V445</f>
        <v>0</v>
      </c>
      <c r="Z12" s="128">
        <f>+Actuals!W245</f>
        <v>0</v>
      </c>
      <c r="AA12" s="129">
        <f>+Actuals!X245</f>
        <v>0</v>
      </c>
      <c r="AB12" s="128">
        <f>+Actuals!Y245</f>
        <v>0</v>
      </c>
      <c r="AC12" s="129">
        <f>+Actuals!Z245</f>
        <v>0</v>
      </c>
      <c r="AD12" s="128">
        <f>+Actuals!AA245</f>
        <v>0</v>
      </c>
      <c r="AE12" s="129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8">
        <f>+Actuals!E246</f>
        <v>5311562</v>
      </c>
      <c r="I13" s="129">
        <f>+Actuals!F246</f>
        <v>15014656</v>
      </c>
      <c r="J13" s="128">
        <f>+Actuals!G246</f>
        <v>0</v>
      </c>
      <c r="K13" s="148">
        <f>+Actuals!H246</f>
        <v>0</v>
      </c>
      <c r="L13" s="128">
        <f>+Actuals!I246</f>
        <v>10940</v>
      </c>
      <c r="M13" s="129">
        <f>+Actuals!J246</f>
        <v>28393</v>
      </c>
      <c r="N13" s="128">
        <f>+Actuals!K246</f>
        <v>4438</v>
      </c>
      <c r="O13" s="129">
        <f>+Actuals!L246</f>
        <v>11583</v>
      </c>
      <c r="P13" s="128">
        <f>+Actuals!M246</f>
        <v>-15378</v>
      </c>
      <c r="Q13" s="129">
        <f>+Actuals!N246</f>
        <v>-39976</v>
      </c>
      <c r="R13" s="128">
        <f>+Actuals!O446</f>
        <v>15378</v>
      </c>
      <c r="S13" s="129">
        <f>+Actuals!P446</f>
        <v>39976</v>
      </c>
      <c r="T13" s="128">
        <f>+Actuals!Q446</f>
        <v>0</v>
      </c>
      <c r="U13" s="129">
        <f>+Actuals!R446</f>
        <v>0</v>
      </c>
      <c r="V13" s="128">
        <f>+Actuals!S446</f>
        <v>-15378</v>
      </c>
      <c r="W13" s="129">
        <f>+Actuals!T446</f>
        <v>-39976</v>
      </c>
      <c r="X13" s="128">
        <f>+Actuals!U446</f>
        <v>0</v>
      </c>
      <c r="Y13" s="129">
        <f>+Actuals!V446</f>
        <v>0</v>
      </c>
      <c r="Z13" s="128">
        <f>+Actuals!W246</f>
        <v>0</v>
      </c>
      <c r="AA13" s="129">
        <f>+Actuals!X246</f>
        <v>0</v>
      </c>
      <c r="AB13" s="128">
        <f>+Actuals!Y246</f>
        <v>0</v>
      </c>
      <c r="AC13" s="129">
        <f>+Actuals!Z246</f>
        <v>0</v>
      </c>
      <c r="AD13" s="128">
        <f>+Actuals!AA246</f>
        <v>0</v>
      </c>
      <c r="AE13" s="129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8">
        <f>+Actuals!E247</f>
        <v>0</v>
      </c>
      <c r="I14" s="129">
        <f>+Actuals!F247</f>
        <v>0</v>
      </c>
      <c r="J14" s="128">
        <f>+Actuals!G247</f>
        <v>0</v>
      </c>
      <c r="K14" s="148">
        <f>+Actuals!H247</f>
        <v>0</v>
      </c>
      <c r="L14" s="128">
        <f>+Actuals!I247</f>
        <v>0</v>
      </c>
      <c r="M14" s="129">
        <f>+Actuals!J247</f>
        <v>0</v>
      </c>
      <c r="N14" s="128">
        <f>+Actuals!K247</f>
        <v>0</v>
      </c>
      <c r="O14" s="129">
        <f>+Actuals!L247</f>
        <v>0</v>
      </c>
      <c r="P14" s="128">
        <f>+Actuals!M247</f>
        <v>0</v>
      </c>
      <c r="Q14" s="129">
        <f>+Actuals!N247</f>
        <v>0</v>
      </c>
      <c r="R14" s="128">
        <f>+Actuals!O447</f>
        <v>0</v>
      </c>
      <c r="S14" s="129">
        <f>+Actuals!P447</f>
        <v>0</v>
      </c>
      <c r="T14" s="128">
        <f>+Actuals!Q447</f>
        <v>0</v>
      </c>
      <c r="U14" s="129">
        <f>+Actuals!R447</f>
        <v>0</v>
      </c>
      <c r="V14" s="128">
        <f>+Actuals!S447</f>
        <v>0</v>
      </c>
      <c r="W14" s="129">
        <f>+Actuals!T447</f>
        <v>0</v>
      </c>
      <c r="X14" s="128">
        <f>+Actuals!U447</f>
        <v>0</v>
      </c>
      <c r="Y14" s="129">
        <f>+Actuals!V447</f>
        <v>0</v>
      </c>
      <c r="Z14" s="128">
        <f>+Actuals!W247</f>
        <v>0</v>
      </c>
      <c r="AA14" s="129">
        <f>+Actuals!X247</f>
        <v>0</v>
      </c>
      <c r="AB14" s="128">
        <f>+Actuals!Y247</f>
        <v>0</v>
      </c>
      <c r="AC14" s="129">
        <f>+Actuals!Z247</f>
        <v>0</v>
      </c>
      <c r="AD14" s="128">
        <f>+Actuals!AA247</f>
        <v>0</v>
      </c>
      <c r="AE14" s="129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8">
        <f>+Actuals!E248</f>
        <v>0</v>
      </c>
      <c r="I15" s="129">
        <f>+Actuals!F248</f>
        <v>0</v>
      </c>
      <c r="J15" s="128">
        <f>+Actuals!G248</f>
        <v>0</v>
      </c>
      <c r="K15" s="148">
        <f>+Actuals!H248</f>
        <v>0</v>
      </c>
      <c r="L15" s="128">
        <f>+Actuals!I248</f>
        <v>0</v>
      </c>
      <c r="M15" s="129">
        <f>+Actuals!J248</f>
        <v>0</v>
      </c>
      <c r="N15" s="128">
        <f>+Actuals!K248</f>
        <v>0</v>
      </c>
      <c r="O15" s="129">
        <f>+Actuals!L248</f>
        <v>0</v>
      </c>
      <c r="P15" s="128">
        <f>+Actuals!M248</f>
        <v>0</v>
      </c>
      <c r="Q15" s="129">
        <f>+Actuals!N248</f>
        <v>0</v>
      </c>
      <c r="R15" s="128">
        <f>+Actuals!O448</f>
        <v>0</v>
      </c>
      <c r="S15" s="129">
        <f>+Actuals!P448</f>
        <v>0</v>
      </c>
      <c r="T15" s="128">
        <f>+Actuals!Q448</f>
        <v>0</v>
      </c>
      <c r="U15" s="129">
        <f>+Actuals!R448</f>
        <v>0</v>
      </c>
      <c r="V15" s="128">
        <f>+Actuals!S448</f>
        <v>0</v>
      </c>
      <c r="W15" s="129">
        <f>+Actuals!T448</f>
        <v>0</v>
      </c>
      <c r="X15" s="128">
        <f>+Actuals!U448</f>
        <v>0</v>
      </c>
      <c r="Y15" s="129">
        <f>+Actuals!V448</f>
        <v>0</v>
      </c>
      <c r="Z15" s="128">
        <f>+Actuals!W248</f>
        <v>0</v>
      </c>
      <c r="AA15" s="129">
        <f>+Actuals!X248</f>
        <v>0</v>
      </c>
      <c r="AB15" s="128">
        <f>+Actuals!Y248</f>
        <v>0</v>
      </c>
      <c r="AC15" s="129">
        <f>+Actuals!Z248</f>
        <v>0</v>
      </c>
      <c r="AD15" s="128">
        <f>+Actuals!AA248</f>
        <v>0</v>
      </c>
      <c r="AE15" s="129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16346259</v>
      </c>
      <c r="E16" s="39">
        <f t="shared" si="1"/>
        <v>43383966.320000008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9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-2538494</v>
      </c>
      <c r="E19" s="38">
        <f t="shared" si="3"/>
        <v>-5915121.5100000007</v>
      </c>
      <c r="F19" s="64">
        <f>'TIE-OUT'!R19+RECLASS!R19</f>
        <v>0</v>
      </c>
      <c r="G19" s="68">
        <f>'TIE-OUT'!S19+RECLASS!S19</f>
        <v>0</v>
      </c>
      <c r="H19" s="128">
        <f>+Actuals!E249</f>
        <v>-2367380</v>
      </c>
      <c r="I19" s="129">
        <f>+Actuals!F249</f>
        <v>-5504751</v>
      </c>
      <c r="J19" s="128">
        <f>+Actuals!G249</f>
        <v>-164880</v>
      </c>
      <c r="K19" s="148">
        <f>+Actuals!H249</f>
        <v>-397861.19</v>
      </c>
      <c r="L19" s="128">
        <f>+Actuals!I249</f>
        <v>4510</v>
      </c>
      <c r="M19" s="129">
        <f>+Actuals!J249</f>
        <v>17304.16</v>
      </c>
      <c r="N19" s="128">
        <f>+Actuals!K249</f>
        <v>-4058</v>
      </c>
      <c r="O19" s="129">
        <f>+Actuals!L249</f>
        <v>-10665.99</v>
      </c>
      <c r="P19" s="128">
        <f>+Actuals!M249</f>
        <v>-6686</v>
      </c>
      <c r="Q19" s="129">
        <f>+Actuals!N249</f>
        <v>-19147.5</v>
      </c>
      <c r="R19" s="128">
        <f>+Actuals!O449</f>
        <v>0</v>
      </c>
      <c r="S19" s="129">
        <f>+Actuals!P449</f>
        <v>0</v>
      </c>
      <c r="T19" s="128">
        <f>+Actuals!Q449</f>
        <v>0</v>
      </c>
      <c r="U19" s="129">
        <f>+Actuals!R449</f>
        <v>0.01</v>
      </c>
      <c r="V19" s="128">
        <f>+Actuals!S449</f>
        <v>0</v>
      </c>
      <c r="W19" s="129">
        <f>+Actuals!T449</f>
        <v>0</v>
      </c>
      <c r="X19" s="128">
        <f>+Actuals!U449</f>
        <v>0</v>
      </c>
      <c r="Y19" s="129">
        <f>+Actuals!V449</f>
        <v>0</v>
      </c>
      <c r="Z19" s="128">
        <f>+Actuals!W249</f>
        <v>0</v>
      </c>
      <c r="AA19" s="129">
        <f>+Actuals!X249</f>
        <v>0</v>
      </c>
      <c r="AB19" s="128">
        <f>+Actuals!Y249</f>
        <v>0</v>
      </c>
      <c r="AC19" s="129">
        <f>+Actuals!Z249</f>
        <v>0</v>
      </c>
      <c r="AD19" s="128">
        <f>+Actuals!AA249</f>
        <v>0</v>
      </c>
      <c r="AE19" s="129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8">
        <f>+Actuals!E250</f>
        <v>0</v>
      </c>
      <c r="I20" s="129">
        <f>+Actuals!F250</f>
        <v>0</v>
      </c>
      <c r="J20" s="128">
        <f>+Actuals!G250</f>
        <v>0</v>
      </c>
      <c r="K20" s="148">
        <f>+Actuals!H250</f>
        <v>0</v>
      </c>
      <c r="L20" s="128">
        <f>+Actuals!I250</f>
        <v>0</v>
      </c>
      <c r="M20" s="129">
        <f>+Actuals!J250</f>
        <v>0</v>
      </c>
      <c r="N20" s="128">
        <f>+Actuals!K250</f>
        <v>0</v>
      </c>
      <c r="O20" s="129">
        <f>+Actuals!L250</f>
        <v>0</v>
      </c>
      <c r="P20" s="128">
        <f>+Actuals!M250</f>
        <v>0</v>
      </c>
      <c r="Q20" s="129">
        <f>+Actuals!N250</f>
        <v>0</v>
      </c>
      <c r="R20" s="128">
        <f>+Actuals!O450</f>
        <v>0</v>
      </c>
      <c r="S20" s="156">
        <v>0</v>
      </c>
      <c r="T20" s="128">
        <f>+Actuals!Q450</f>
        <v>0</v>
      </c>
      <c r="U20" s="129">
        <v>0</v>
      </c>
      <c r="V20" s="128">
        <f>+Actuals!S450</f>
        <v>0</v>
      </c>
      <c r="W20" s="129">
        <v>0</v>
      </c>
      <c r="X20" s="128">
        <f>+Actuals!U450</f>
        <v>0</v>
      </c>
      <c r="Y20" s="129">
        <v>0</v>
      </c>
      <c r="Z20" s="128">
        <f>+Actuals!W250</f>
        <v>0</v>
      </c>
      <c r="AA20" s="129">
        <f>+Actuals!X250</f>
        <v>0</v>
      </c>
      <c r="AB20" s="128">
        <f>+Actuals!Y250</f>
        <v>0</v>
      </c>
      <c r="AC20" s="129">
        <f>+Actuals!Z250</f>
        <v>0</v>
      </c>
      <c r="AD20" s="128">
        <f>+Actuals!AA250</f>
        <v>0</v>
      </c>
      <c r="AE20" s="129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8">
        <f>+Actuals!E251</f>
        <v>-5456358</v>
      </c>
      <c r="I21" s="129">
        <f>+Actuals!F251</f>
        <v>-15402965</v>
      </c>
      <c r="J21" s="128">
        <f>+Actuals!G251</f>
        <v>0</v>
      </c>
      <c r="K21" s="148">
        <f>+Actuals!H251</f>
        <v>0</v>
      </c>
      <c r="L21" s="128">
        <f>+Actuals!I251</f>
        <v>-10940</v>
      </c>
      <c r="M21" s="129">
        <f>+Actuals!J251</f>
        <v>-28393</v>
      </c>
      <c r="N21" s="128">
        <f>+Actuals!K251</f>
        <v>-4438</v>
      </c>
      <c r="O21" s="129">
        <f>+Actuals!L251</f>
        <v>-11583</v>
      </c>
      <c r="P21" s="128">
        <f>+Actuals!M251</f>
        <v>15378</v>
      </c>
      <c r="Q21" s="129">
        <f>+Actuals!N251</f>
        <v>39976</v>
      </c>
      <c r="R21" s="128">
        <f>+Actuals!O451</f>
        <v>-15378</v>
      </c>
      <c r="S21" s="129">
        <f>+Actuals!P451</f>
        <v>-39976</v>
      </c>
      <c r="T21" s="128">
        <f>+Actuals!Q451</f>
        <v>0</v>
      </c>
      <c r="U21" s="129">
        <f>+Actuals!R451</f>
        <v>0</v>
      </c>
      <c r="V21" s="128">
        <f>+Actuals!S451</f>
        <v>15378</v>
      </c>
      <c r="W21" s="129">
        <f>+Actuals!T451</f>
        <v>39976</v>
      </c>
      <c r="X21" s="128">
        <f>+Actuals!U451</f>
        <v>0</v>
      </c>
      <c r="Y21" s="129">
        <f>+Actuals!V451</f>
        <v>0</v>
      </c>
      <c r="Z21" s="128">
        <f>+Actuals!W251</f>
        <v>0</v>
      </c>
      <c r="AA21" s="129">
        <f>+Actuals!X251</f>
        <v>0</v>
      </c>
      <c r="AB21" s="128">
        <f>+Actuals!Y251</f>
        <v>0</v>
      </c>
      <c r="AC21" s="129">
        <f>+Actuals!Z251</f>
        <v>0</v>
      </c>
      <c r="AD21" s="128">
        <f>+Actuals!AA251</f>
        <v>0</v>
      </c>
      <c r="AE21" s="129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8">
        <f>+Actuals!E252</f>
        <v>0</v>
      </c>
      <c r="I22" s="129">
        <f>+Actuals!F252</f>
        <v>0</v>
      </c>
      <c r="J22" s="128">
        <f>+Actuals!G252</f>
        <v>0</v>
      </c>
      <c r="K22" s="148">
        <f>+Actuals!H252</f>
        <v>0</v>
      </c>
      <c r="L22" s="128">
        <f>+Actuals!I252</f>
        <v>0</v>
      </c>
      <c r="M22" s="129">
        <f>+Actuals!J252</f>
        <v>0</v>
      </c>
      <c r="N22" s="128">
        <f>+Actuals!K252</f>
        <v>0</v>
      </c>
      <c r="O22" s="129">
        <f>+Actuals!L252</f>
        <v>0</v>
      </c>
      <c r="P22" s="128">
        <f>+Actuals!M252</f>
        <v>0</v>
      </c>
      <c r="Q22" s="129">
        <f>+Actuals!N252</f>
        <v>0</v>
      </c>
      <c r="R22" s="128">
        <f>+Actuals!O452</f>
        <v>0</v>
      </c>
      <c r="S22" s="129">
        <f>+Actuals!P452</f>
        <v>0</v>
      </c>
      <c r="T22" s="128">
        <f>+Actuals!Q452</f>
        <v>0</v>
      </c>
      <c r="U22" s="129">
        <f>+Actuals!R452</f>
        <v>0</v>
      </c>
      <c r="V22" s="128">
        <f>+Actuals!S452</f>
        <v>0</v>
      </c>
      <c r="W22" s="129">
        <f>+Actuals!T452</f>
        <v>0</v>
      </c>
      <c r="X22" s="128">
        <f>+Actuals!U452</f>
        <v>0</v>
      </c>
      <c r="Y22" s="129">
        <f>+Actuals!V452</f>
        <v>0</v>
      </c>
      <c r="Z22" s="128">
        <f>+Actuals!W252</f>
        <v>0</v>
      </c>
      <c r="AA22" s="129">
        <f>+Actuals!X252</f>
        <v>0</v>
      </c>
      <c r="AB22" s="128">
        <f>+Actuals!Y252</f>
        <v>0</v>
      </c>
      <c r="AC22" s="129">
        <f>+Actuals!Z252</f>
        <v>0</v>
      </c>
      <c r="AD22" s="128">
        <f>+Actuals!AA252</f>
        <v>0</v>
      </c>
      <c r="AE22" s="129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8">
        <f>+Actuals!E253</f>
        <v>-612</v>
      </c>
      <c r="I23" s="129">
        <f>+Actuals!F253</f>
        <v>-1583.2439999999999</v>
      </c>
      <c r="J23" s="128">
        <f>+Actuals!G253</f>
        <v>-2995</v>
      </c>
      <c r="K23" s="148">
        <f>+Actuals!H253</f>
        <v>-7748.0649999999996</v>
      </c>
      <c r="L23" s="128">
        <f>+Actuals!I253</f>
        <v>52</v>
      </c>
      <c r="M23" s="129">
        <f>+Actuals!J253</f>
        <v>134.524</v>
      </c>
      <c r="N23" s="128">
        <f>+Actuals!K253</f>
        <v>0</v>
      </c>
      <c r="O23" s="129">
        <f>+Actuals!L253</f>
        <v>0</v>
      </c>
      <c r="P23" s="128">
        <f>+Actuals!M253</f>
        <v>0</v>
      </c>
      <c r="Q23" s="129">
        <f>+Actuals!N253</f>
        <v>0</v>
      </c>
      <c r="R23" s="128">
        <f>+Actuals!O453</f>
        <v>7214</v>
      </c>
      <c r="S23" s="129">
        <f>+Actuals!P453</f>
        <v>18662.617999999999</v>
      </c>
      <c r="T23" s="128">
        <f>+Actuals!Q453</f>
        <v>0</v>
      </c>
      <c r="U23" s="129">
        <f>+Actuals!R453</f>
        <v>0</v>
      </c>
      <c r="V23" s="128">
        <f>+Actuals!S453</f>
        <v>0</v>
      </c>
      <c r="W23" s="129">
        <f>+Actuals!T453</f>
        <v>0</v>
      </c>
      <c r="X23" s="128">
        <f>+Actuals!U453</f>
        <v>0</v>
      </c>
      <c r="Y23" s="129">
        <f>+Actuals!V453</f>
        <v>0</v>
      </c>
      <c r="Z23" s="128">
        <f>+Actuals!W253</f>
        <v>0</v>
      </c>
      <c r="AA23" s="129">
        <f>+Actuals!X253</f>
        <v>0</v>
      </c>
      <c r="AB23" s="128">
        <f>+Actuals!Y253</f>
        <v>0</v>
      </c>
      <c r="AC23" s="129">
        <f>+Actuals!Z253</f>
        <v>0</v>
      </c>
      <c r="AD23" s="128">
        <f>+Actuals!AA253</f>
        <v>0</v>
      </c>
      <c r="AE23" s="129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-7991193</v>
      </c>
      <c r="E24" s="39">
        <f t="shared" si="4"/>
        <v>-22043313.456999999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9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6142879</v>
      </c>
      <c r="E27" s="38">
        <f>SUM(G27,I27,K27,M27,O27,Q27,S27,U27,W27,Y27,AA27,AC27,AE27)</f>
        <v>17184172.399999995</v>
      </c>
      <c r="F27" s="64">
        <f>'TIE-OUT'!R27+RECLASS!R27</f>
        <v>0</v>
      </c>
      <c r="G27" s="68">
        <f>'TIE-OUT'!S27+RECLASS!S27</f>
        <v>0</v>
      </c>
      <c r="H27" s="128">
        <f>+Actuals!E254</f>
        <v>4558896</v>
      </c>
      <c r="I27" s="129">
        <f>+Actuals!F254</f>
        <v>12755673</v>
      </c>
      <c r="J27" s="128">
        <f>+Actuals!G254</f>
        <v>1587094</v>
      </c>
      <c r="K27" s="148">
        <f>+Actuals!H254</f>
        <v>4441239.58</v>
      </c>
      <c r="L27" s="128">
        <f>+Actuals!I254</f>
        <v>-3111</v>
      </c>
      <c r="M27" s="129">
        <f>+Actuals!J254</f>
        <v>-8709.48</v>
      </c>
      <c r="N27" s="128">
        <f>+Actuals!K254</f>
        <v>0</v>
      </c>
      <c r="O27" s="129">
        <f>+Actuals!L254</f>
        <v>0</v>
      </c>
      <c r="P27" s="128">
        <f>+Actuals!M254</f>
        <v>0</v>
      </c>
      <c r="Q27" s="129">
        <f>+Actuals!N254</f>
        <v>0</v>
      </c>
      <c r="R27" s="128">
        <f>+Actuals!O454</f>
        <v>0</v>
      </c>
      <c r="S27" s="129">
        <f>+Actuals!P454</f>
        <v>0</v>
      </c>
      <c r="T27" s="128">
        <f>+Actuals!Q454</f>
        <v>0</v>
      </c>
      <c r="U27" s="129">
        <f>+Actuals!R454</f>
        <v>0</v>
      </c>
      <c r="V27" s="128">
        <f>+Actuals!S454</f>
        <v>0</v>
      </c>
      <c r="W27" s="129">
        <f>+Actuals!T454</f>
        <v>-4030.85</v>
      </c>
      <c r="X27" s="128">
        <f>+Actuals!U454</f>
        <v>0</v>
      </c>
      <c r="Y27" s="129">
        <f>+Actuals!V454</f>
        <v>0.15</v>
      </c>
      <c r="Z27" s="128">
        <f>+Actuals!W254</f>
        <v>0</v>
      </c>
      <c r="AA27" s="129">
        <f>+Actuals!X254</f>
        <v>0</v>
      </c>
      <c r="AB27" s="128">
        <f>+Actuals!Y254</f>
        <v>0</v>
      </c>
      <c r="AC27" s="129">
        <f>+Actuals!Z254</f>
        <v>0</v>
      </c>
      <c r="AD27" s="128">
        <f>+Actuals!AA254</f>
        <v>0</v>
      </c>
      <c r="AE27" s="129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-14548242</v>
      </c>
      <c r="E28" s="38">
        <f>SUM(G28,I28,K28,M28,O28,Q28,S28,U28,W28,Y28,AA28,AC28,AE28)</f>
        <v>-40456827.109999999</v>
      </c>
      <c r="F28" s="81">
        <f>'TIE-OUT'!R28+RECLASS!R28</f>
        <v>0</v>
      </c>
      <c r="G28" s="82">
        <f>'TIE-OUT'!S28+RECLASS!S28</f>
        <v>0</v>
      </c>
      <c r="H28" s="128">
        <f>+Actuals!E255</f>
        <v>-9025454</v>
      </c>
      <c r="I28" s="129">
        <f>+Actuals!F255</f>
        <v>-25006013</v>
      </c>
      <c r="J28" s="128">
        <f>+Actuals!G255</f>
        <v>-5219812</v>
      </c>
      <c r="K28" s="148">
        <f>+Actuals!H255</f>
        <v>-14602120.4</v>
      </c>
      <c r="L28" s="128">
        <f>+Actuals!I255</f>
        <v>-303663</v>
      </c>
      <c r="M28" s="129">
        <f>+Actuals!J255</f>
        <v>-850138.57</v>
      </c>
      <c r="N28" s="128">
        <f>+Actuals!K255</f>
        <v>-1490</v>
      </c>
      <c r="O28" s="129">
        <f>+Actuals!L255</f>
        <v>-4171.13</v>
      </c>
      <c r="P28" s="128">
        <f>+Actuals!M255</f>
        <v>1607</v>
      </c>
      <c r="Q28" s="129">
        <f>+Actuals!N255</f>
        <v>4821</v>
      </c>
      <c r="R28" s="128">
        <f>+Actuals!O455</f>
        <v>0</v>
      </c>
      <c r="S28" s="129">
        <f>+Actuals!P455</f>
        <v>0</v>
      </c>
      <c r="T28" s="128">
        <f>+Actuals!Q455</f>
        <v>925</v>
      </c>
      <c r="U28" s="129">
        <f>+Actuals!R455</f>
        <v>2096.06</v>
      </c>
      <c r="V28" s="128">
        <f>+Actuals!S455</f>
        <v>-1682</v>
      </c>
      <c r="W28" s="129">
        <f>+Actuals!T455</f>
        <v>-5035.88</v>
      </c>
      <c r="X28" s="128">
        <f>+Actuals!U455</f>
        <v>1327</v>
      </c>
      <c r="Y28" s="129">
        <f>+Actuals!V455</f>
        <v>3734.81</v>
      </c>
      <c r="Z28" s="128">
        <f>+Actuals!W255</f>
        <v>0</v>
      </c>
      <c r="AA28" s="129">
        <f>+Actuals!X255</f>
        <v>0</v>
      </c>
      <c r="AB28" s="128">
        <f>+Actuals!Y255</f>
        <v>0</v>
      </c>
      <c r="AC28" s="129">
        <f>+Actuals!Z255</f>
        <v>0</v>
      </c>
      <c r="AD28" s="128">
        <f>+Actuals!AA255</f>
        <v>0</v>
      </c>
      <c r="AE28" s="129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-8405363</v>
      </c>
      <c r="E29" s="39">
        <f t="shared" si="6"/>
        <v>-23272654.710000005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9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-295550</v>
      </c>
      <c r="E32" s="38">
        <f t="shared" si="8"/>
        <v>-764588.0999999973</v>
      </c>
      <c r="F32" s="64">
        <f>'TIE-OUT'!R32+RECLASS!R32</f>
        <v>0</v>
      </c>
      <c r="G32" s="68">
        <f>'TIE-OUT'!S32+RECLASS!S32</f>
        <v>0</v>
      </c>
      <c r="H32" s="128">
        <f>+Actuals!E256</f>
        <v>-3745440</v>
      </c>
      <c r="I32" s="129">
        <f>+Actuals!F256</f>
        <v>-9689453.2799999993</v>
      </c>
      <c r="J32" s="128">
        <f>+Actuals!G256</f>
        <v>7533726</v>
      </c>
      <c r="K32" s="148">
        <f>+Actuals!H256</f>
        <v>20554257.530000001</v>
      </c>
      <c r="L32" s="128">
        <f>+Actuals!I256</f>
        <v>-3741911</v>
      </c>
      <c r="M32" s="129">
        <f>+Actuals!J256</f>
        <v>-10744832.369999999</v>
      </c>
      <c r="N32" s="128">
        <f>+Actuals!K256</f>
        <v>-341000</v>
      </c>
      <c r="O32" s="129">
        <f>+Actuals!L256</f>
        <v>-882167.005</v>
      </c>
      <c r="P32" s="128">
        <f>+Actuals!M256</f>
        <v>0</v>
      </c>
      <c r="Q32" s="129">
        <f>+Actuals!N256</f>
        <v>0</v>
      </c>
      <c r="R32" s="128">
        <f>+Actuals!O456</f>
        <v>0</v>
      </c>
      <c r="S32" s="129">
        <f>+Actuals!P456</f>
        <v>0</v>
      </c>
      <c r="T32" s="128">
        <f>+Actuals!Q456</f>
        <v>-925</v>
      </c>
      <c r="U32" s="129">
        <f>+Actuals!R456</f>
        <v>-2392.9749999999999</v>
      </c>
      <c r="V32" s="128">
        <f>+Actuals!S456</f>
        <v>0</v>
      </c>
      <c r="W32" s="129">
        <f>+Actuals!T456</f>
        <v>0</v>
      </c>
      <c r="X32" s="128">
        <f>+Actuals!U456</f>
        <v>0</v>
      </c>
      <c r="Y32" s="129">
        <f>+Actuals!V456</f>
        <v>0</v>
      </c>
      <c r="Z32" s="128">
        <f>+Actuals!W256</f>
        <v>0</v>
      </c>
      <c r="AA32" s="129">
        <f>+Actuals!X256</f>
        <v>0</v>
      </c>
      <c r="AB32" s="128">
        <f>+Actuals!Y256</f>
        <v>0</v>
      </c>
      <c r="AC32" s="129">
        <f>+Actuals!Z256</f>
        <v>0</v>
      </c>
      <c r="AD32" s="128">
        <f>+Actuals!AA256</f>
        <v>0</v>
      </c>
      <c r="AE32" s="129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8">
        <f>+Actuals!E257</f>
        <v>0</v>
      </c>
      <c r="I33" s="129">
        <f>+Actuals!F257</f>
        <v>0</v>
      </c>
      <c r="J33" s="128">
        <f>+Actuals!G257</f>
        <v>0</v>
      </c>
      <c r="K33" s="148">
        <f>+Actuals!H257</f>
        <v>0</v>
      </c>
      <c r="L33" s="128">
        <f>+Actuals!I257</f>
        <v>0</v>
      </c>
      <c r="M33" s="129">
        <f>+Actuals!J257</f>
        <v>0</v>
      </c>
      <c r="N33" s="128">
        <f>+Actuals!K257</f>
        <v>0</v>
      </c>
      <c r="O33" s="129">
        <f>+Actuals!L257</f>
        <v>0</v>
      </c>
      <c r="P33" s="128">
        <f>+Actuals!M257</f>
        <v>0</v>
      </c>
      <c r="Q33" s="129">
        <f>+Actuals!N257</f>
        <v>0</v>
      </c>
      <c r="R33" s="128">
        <f>+Actuals!O457</f>
        <v>0</v>
      </c>
      <c r="S33" s="129">
        <f>+Actuals!P457</f>
        <v>0</v>
      </c>
      <c r="T33" s="128">
        <f>+Actuals!Q457</f>
        <v>0</v>
      </c>
      <c r="U33" s="129">
        <f>+Actuals!R457</f>
        <v>0</v>
      </c>
      <c r="V33" s="128">
        <f>+Actuals!S457</f>
        <v>0</v>
      </c>
      <c r="W33" s="129">
        <f>+Actuals!T457</f>
        <v>0</v>
      </c>
      <c r="X33" s="128">
        <f>+Actuals!U457</f>
        <v>0</v>
      </c>
      <c r="Y33" s="129">
        <f>+Actuals!V457</f>
        <v>0</v>
      </c>
      <c r="Z33" s="128">
        <f>+Actuals!W257</f>
        <v>0</v>
      </c>
      <c r="AA33" s="129">
        <f>+Actuals!X257</f>
        <v>0</v>
      </c>
      <c r="AB33" s="128">
        <f>+Actuals!Y257</f>
        <v>0</v>
      </c>
      <c r="AC33" s="129">
        <f>+Actuals!Z257</f>
        <v>0</v>
      </c>
      <c r="AD33" s="128">
        <f>+Actuals!AA257</f>
        <v>0</v>
      </c>
      <c r="AE33" s="129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8">
        <f>+Actuals!E258</f>
        <v>0</v>
      </c>
      <c r="I34" s="129">
        <f>+Actuals!F258</f>
        <v>0</v>
      </c>
      <c r="J34" s="128">
        <f>+Actuals!G258</f>
        <v>0</v>
      </c>
      <c r="K34" s="148">
        <f>+Actuals!H258</f>
        <v>0</v>
      </c>
      <c r="L34" s="128">
        <f>+Actuals!I258</f>
        <v>0</v>
      </c>
      <c r="M34" s="129">
        <f>+Actuals!J258</f>
        <v>0</v>
      </c>
      <c r="N34" s="128">
        <f>+Actuals!K258</f>
        <v>0</v>
      </c>
      <c r="O34" s="129">
        <f>+Actuals!L258</f>
        <v>0</v>
      </c>
      <c r="P34" s="128">
        <f>+Actuals!M258</f>
        <v>0</v>
      </c>
      <c r="Q34" s="129">
        <f>+Actuals!N258</f>
        <v>0</v>
      </c>
      <c r="R34" s="128">
        <f>+Actuals!O458</f>
        <v>0</v>
      </c>
      <c r="S34" s="129">
        <f>+Actuals!P458</f>
        <v>0</v>
      </c>
      <c r="T34" s="128">
        <f>+Actuals!Q458</f>
        <v>0</v>
      </c>
      <c r="U34" s="129">
        <f>+Actuals!R458</f>
        <v>0</v>
      </c>
      <c r="V34" s="128">
        <f>+Actuals!S458</f>
        <v>0</v>
      </c>
      <c r="W34" s="129">
        <f>+Actuals!T458</f>
        <v>0</v>
      </c>
      <c r="X34" s="128">
        <f>+Actuals!U458</f>
        <v>0</v>
      </c>
      <c r="Y34" s="129">
        <f>+Actuals!V458</f>
        <v>0</v>
      </c>
      <c r="Z34" s="128">
        <f>+Actuals!W258</f>
        <v>0</v>
      </c>
      <c r="AA34" s="129">
        <f>+Actuals!X258</f>
        <v>0</v>
      </c>
      <c r="AB34" s="128">
        <f>+Actuals!Y258</f>
        <v>0</v>
      </c>
      <c r="AC34" s="129">
        <f>+Actuals!Z258</f>
        <v>0</v>
      </c>
      <c r="AD34" s="128">
        <f>+Actuals!AA258</f>
        <v>0</v>
      </c>
      <c r="AE34" s="129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8">
        <f>+Actuals!E259</f>
        <v>0</v>
      </c>
      <c r="I35" s="129">
        <f>+Actuals!F259</f>
        <v>0</v>
      </c>
      <c r="J35" s="128">
        <f>+Actuals!G259</f>
        <v>0</v>
      </c>
      <c r="K35" s="148">
        <f>+Actuals!H259</f>
        <v>0</v>
      </c>
      <c r="L35" s="128">
        <f>+Actuals!I259</f>
        <v>0</v>
      </c>
      <c r="M35" s="129">
        <f>+Actuals!J259</f>
        <v>0</v>
      </c>
      <c r="N35" s="128">
        <f>+Actuals!K259</f>
        <v>0</v>
      </c>
      <c r="O35" s="129">
        <f>+Actuals!L259</f>
        <v>0</v>
      </c>
      <c r="P35" s="128">
        <f>+Actuals!M259</f>
        <v>0</v>
      </c>
      <c r="Q35" s="129">
        <f>+Actuals!N259</f>
        <v>0</v>
      </c>
      <c r="R35" s="128">
        <f>+Actuals!O459</f>
        <v>0</v>
      </c>
      <c r="S35" s="129">
        <f>+Actuals!P459</f>
        <v>0</v>
      </c>
      <c r="T35" s="128">
        <f>+Actuals!Q459</f>
        <v>0</v>
      </c>
      <c r="U35" s="129">
        <f>+Actuals!R459</f>
        <v>0</v>
      </c>
      <c r="V35" s="128">
        <f>+Actuals!S459</f>
        <v>0</v>
      </c>
      <c r="W35" s="129">
        <f>+Actuals!T459</f>
        <v>0</v>
      </c>
      <c r="X35" s="128">
        <f>+Actuals!U459</f>
        <v>0</v>
      </c>
      <c r="Y35" s="129">
        <f>+Actuals!V459</f>
        <v>0</v>
      </c>
      <c r="Z35" s="128">
        <f>+Actuals!W259</f>
        <v>0</v>
      </c>
      <c r="AA35" s="129">
        <f>+Actuals!X259</f>
        <v>0</v>
      </c>
      <c r="AB35" s="128">
        <f>+Actuals!Y259</f>
        <v>0</v>
      </c>
      <c r="AC35" s="129">
        <f>+Actuals!Z259</f>
        <v>0</v>
      </c>
      <c r="AD35" s="128">
        <f>+Actuals!AA259</f>
        <v>0</v>
      </c>
      <c r="AE35" s="129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-295550</v>
      </c>
      <c r="E36" s="39">
        <f t="shared" si="9"/>
        <v>-764588.0999999973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9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8">
        <f>+Actuals!E260</f>
        <v>55000</v>
      </c>
      <c r="I39" s="129">
        <f>+Actuals!F260</f>
        <v>144100</v>
      </c>
      <c r="J39" s="128">
        <f>+Actuals!G260</f>
        <v>341000</v>
      </c>
      <c r="K39" s="148">
        <f>+Actuals!H260</f>
        <v>861263.7</v>
      </c>
      <c r="L39" s="128">
        <f>+Actuals!I260</f>
        <v>-550</v>
      </c>
      <c r="M39" s="129">
        <f>+Actuals!J260</f>
        <v>-1441</v>
      </c>
      <c r="N39" s="128">
        <f>+Actuals!K260</f>
        <v>550</v>
      </c>
      <c r="O39" s="129">
        <f>+Actuals!L260</f>
        <v>1441</v>
      </c>
      <c r="P39" s="128">
        <f>+Actuals!M260</f>
        <v>0</v>
      </c>
      <c r="Q39" s="129">
        <f>+Actuals!N260</f>
        <v>0</v>
      </c>
      <c r="R39" s="128">
        <f>+Actuals!O460</f>
        <v>0</v>
      </c>
      <c r="S39" s="129">
        <f>+Actuals!P460</f>
        <v>0</v>
      </c>
      <c r="T39" s="128">
        <f>+Actuals!Q460</f>
        <v>0</v>
      </c>
      <c r="U39" s="129">
        <f>+Actuals!R460</f>
        <v>0</v>
      </c>
      <c r="V39" s="128">
        <f>+Actuals!S460</f>
        <v>-550</v>
      </c>
      <c r="W39" s="129">
        <f>+Actuals!T460</f>
        <v>-1441</v>
      </c>
      <c r="X39" s="128">
        <f>+Actuals!U460</f>
        <v>0</v>
      </c>
      <c r="Y39" s="129">
        <f>+Actuals!V460</f>
        <v>0</v>
      </c>
      <c r="Z39" s="128">
        <f>+Actuals!W260</f>
        <v>0</v>
      </c>
      <c r="AA39" s="129">
        <f>+Actuals!X260</f>
        <v>0</v>
      </c>
      <c r="AB39" s="128">
        <f>+Actuals!Y260</f>
        <v>0</v>
      </c>
      <c r="AC39" s="129">
        <f>+Actuals!Z260</f>
        <v>0</v>
      </c>
      <c r="AD39" s="128">
        <f>+Actuals!AA260</f>
        <v>0</v>
      </c>
      <c r="AE39" s="129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8">
        <f>+Actuals!E261</f>
        <v>0</v>
      </c>
      <c r="I40" s="129">
        <f>+Actuals!F261</f>
        <v>0</v>
      </c>
      <c r="J40" s="128">
        <f>+Actuals!G261</f>
        <v>0</v>
      </c>
      <c r="K40" s="148">
        <f>+Actuals!H261</f>
        <v>0</v>
      </c>
      <c r="L40" s="128">
        <f>+Actuals!I261</f>
        <v>0</v>
      </c>
      <c r="M40" s="129">
        <f>+Actuals!J261</f>
        <v>0</v>
      </c>
      <c r="N40" s="128">
        <f>+Actuals!K261</f>
        <v>0</v>
      </c>
      <c r="O40" s="129">
        <f>+Actuals!L261</f>
        <v>0</v>
      </c>
      <c r="P40" s="128">
        <f>+Actuals!M261</f>
        <v>0</v>
      </c>
      <c r="Q40" s="129">
        <f>+Actuals!N261</f>
        <v>0</v>
      </c>
      <c r="R40" s="128">
        <f>+Actuals!O461</f>
        <v>0</v>
      </c>
      <c r="S40" s="129">
        <f>+Actuals!P461</f>
        <v>0</v>
      </c>
      <c r="T40" s="128">
        <f>+Actuals!Q461</f>
        <v>0</v>
      </c>
      <c r="U40" s="129">
        <f>+Actuals!R461</f>
        <v>0</v>
      </c>
      <c r="V40" s="128">
        <f>+Actuals!S461</f>
        <v>0</v>
      </c>
      <c r="W40" s="129">
        <f>+Actuals!T461</f>
        <v>0</v>
      </c>
      <c r="X40" s="128">
        <f>+Actuals!U461</f>
        <v>0</v>
      </c>
      <c r="Y40" s="129">
        <f>+Actuals!V461</f>
        <v>0</v>
      </c>
      <c r="Z40" s="128">
        <f>+Actuals!W261</f>
        <v>0</v>
      </c>
      <c r="AA40" s="129">
        <f>+Actuals!X261</f>
        <v>0</v>
      </c>
      <c r="AB40" s="128">
        <f>+Actuals!Y261</f>
        <v>0</v>
      </c>
      <c r="AC40" s="129">
        <f>+Actuals!Z261</f>
        <v>0</v>
      </c>
      <c r="AD40" s="128">
        <f>+Actuals!AA261</f>
        <v>0</v>
      </c>
      <c r="AE40" s="129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8">
        <f>+Actuals!E262</f>
        <v>0</v>
      </c>
      <c r="I41" s="129">
        <f>+Actuals!F262</f>
        <v>0</v>
      </c>
      <c r="J41" s="128">
        <f>+Actuals!G262</f>
        <v>0</v>
      </c>
      <c r="K41" s="148">
        <f>+Actuals!H262</f>
        <v>0</v>
      </c>
      <c r="L41" s="128">
        <f>+Actuals!I262</f>
        <v>0</v>
      </c>
      <c r="M41" s="129">
        <f>+Actuals!J262</f>
        <v>0</v>
      </c>
      <c r="N41" s="128">
        <f>+Actuals!K262</f>
        <v>0</v>
      </c>
      <c r="O41" s="129">
        <f>+Actuals!L262</f>
        <v>0</v>
      </c>
      <c r="P41" s="128">
        <f>+Actuals!M262</f>
        <v>0</v>
      </c>
      <c r="Q41" s="129">
        <f>+Actuals!N262</f>
        <v>0</v>
      </c>
      <c r="R41" s="128">
        <f>+Actuals!O462</f>
        <v>0</v>
      </c>
      <c r="S41" s="129">
        <f>+Actuals!P462</f>
        <v>0</v>
      </c>
      <c r="T41" s="128">
        <f>+Actuals!Q462</f>
        <v>0</v>
      </c>
      <c r="U41" s="129">
        <f>+Actuals!R462</f>
        <v>0</v>
      </c>
      <c r="V41" s="128">
        <f>+Actuals!S462</f>
        <v>0</v>
      </c>
      <c r="W41" s="129">
        <f>+Actuals!T462</f>
        <v>0</v>
      </c>
      <c r="X41" s="128">
        <f>+Actuals!U462</f>
        <v>0</v>
      </c>
      <c r="Y41" s="129">
        <f>+Actuals!V462</f>
        <v>0</v>
      </c>
      <c r="Z41" s="128">
        <f>+Actuals!W262</f>
        <v>0</v>
      </c>
      <c r="AA41" s="129">
        <f>+Actuals!X262</f>
        <v>0</v>
      </c>
      <c r="AB41" s="128">
        <f>+Actuals!Y262</f>
        <v>0</v>
      </c>
      <c r="AC41" s="129">
        <f>+Actuals!Z262</f>
        <v>0</v>
      </c>
      <c r="AD41" s="128">
        <f>+Actuals!AA262</f>
        <v>0</v>
      </c>
      <c r="AE41" s="129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9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8">
        <f>+Actuals!E263</f>
        <v>0</v>
      </c>
      <c r="I45" s="129">
        <f>+Actuals!F263</f>
        <v>0</v>
      </c>
      <c r="J45" s="128">
        <f>+Actuals!G263</f>
        <v>0</v>
      </c>
      <c r="K45" s="148">
        <f>+Actuals!H263</f>
        <v>0</v>
      </c>
      <c r="L45" s="128">
        <f>+Actuals!I263</f>
        <v>0</v>
      </c>
      <c r="M45" s="129">
        <f>+Actuals!J263</f>
        <v>0</v>
      </c>
      <c r="N45" s="128">
        <f>+Actuals!K263</f>
        <v>0</v>
      </c>
      <c r="O45" s="129">
        <f>+Actuals!L263</f>
        <v>0</v>
      </c>
      <c r="P45" s="128">
        <f>+Actuals!M263</f>
        <v>0</v>
      </c>
      <c r="Q45" s="129">
        <f>+Actuals!N263</f>
        <v>0</v>
      </c>
      <c r="R45" s="128">
        <f>+Actuals!O463</f>
        <v>0</v>
      </c>
      <c r="S45" s="129">
        <f>+Actuals!P463</f>
        <v>0</v>
      </c>
      <c r="T45" s="128">
        <f>+Actuals!Q463</f>
        <v>0</v>
      </c>
      <c r="U45" s="129">
        <f>+Actuals!R463</f>
        <v>0</v>
      </c>
      <c r="V45" s="128">
        <f>+Actuals!S463</f>
        <v>0</v>
      </c>
      <c r="W45" s="129">
        <f>+Actuals!T463</f>
        <v>0</v>
      </c>
      <c r="X45" s="128">
        <f>+Actuals!U463</f>
        <v>0</v>
      </c>
      <c r="Y45" s="129">
        <f>+Actuals!V463</f>
        <v>0</v>
      </c>
      <c r="Z45" s="128">
        <f>+Actuals!W263</f>
        <v>0</v>
      </c>
      <c r="AA45" s="129">
        <f>+Actuals!X263</f>
        <v>0</v>
      </c>
      <c r="AB45" s="128">
        <f>+Actuals!Y263</f>
        <v>0</v>
      </c>
      <c r="AC45" s="129">
        <f>+Actuals!Z263</f>
        <v>0</v>
      </c>
      <c r="AD45" s="128">
        <f>+Actuals!AA263</f>
        <v>0</v>
      </c>
      <c r="AE45" s="129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8">
        <f>+Actuals!E264</f>
        <v>0</v>
      </c>
      <c r="I47" s="129">
        <f>+Actuals!F264</f>
        <v>0</v>
      </c>
      <c r="J47" s="128">
        <f>+Actuals!G264</f>
        <v>0</v>
      </c>
      <c r="K47" s="148">
        <f>+Actuals!H264</f>
        <v>0</v>
      </c>
      <c r="L47" s="128">
        <f>+Actuals!I264</f>
        <v>0</v>
      </c>
      <c r="M47" s="129">
        <f>+Actuals!J264</f>
        <v>0</v>
      </c>
      <c r="N47" s="128">
        <f>+Actuals!K264</f>
        <v>0</v>
      </c>
      <c r="O47" s="129">
        <f>+Actuals!L264</f>
        <v>0</v>
      </c>
      <c r="P47" s="128">
        <f>+Actuals!M264</f>
        <v>0</v>
      </c>
      <c r="Q47" s="129">
        <f>+Actuals!N264</f>
        <v>0</v>
      </c>
      <c r="R47" s="128">
        <f>+Actuals!O464</f>
        <v>0</v>
      </c>
      <c r="S47" s="129">
        <f>+Actuals!P464</f>
        <v>0</v>
      </c>
      <c r="T47" s="128">
        <f>+Actuals!Q464</f>
        <v>0</v>
      </c>
      <c r="U47" s="129">
        <f>+Actuals!R464</f>
        <v>0</v>
      </c>
      <c r="V47" s="128">
        <f>+Actuals!S464</f>
        <v>0</v>
      </c>
      <c r="W47" s="129">
        <f>+Actuals!T464</f>
        <v>0</v>
      </c>
      <c r="X47" s="128">
        <f>+Actuals!U464</f>
        <v>0</v>
      </c>
      <c r="Y47" s="129">
        <f>+Actuals!V464</f>
        <v>0</v>
      </c>
      <c r="Z47" s="128">
        <f>+Actuals!W264</f>
        <v>0</v>
      </c>
      <c r="AA47" s="129">
        <f>+Actuals!X264</f>
        <v>0</v>
      </c>
      <c r="AB47" s="128">
        <f>+Actuals!Y264</f>
        <v>0</v>
      </c>
      <c r="AC47" s="129">
        <f>+Actuals!Z264</f>
        <v>0</v>
      </c>
      <c r="AD47" s="128">
        <f>+Actuals!AA264</f>
        <v>0</v>
      </c>
      <c r="AE47" s="129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-49603</v>
      </c>
      <c r="E49" s="38">
        <f>SUM(G49,I49,K49,M49,O49,Q49,S49,U49,W49,Y49,AA49,AC49,AE49)</f>
        <v>-128322.96100000048</v>
      </c>
      <c r="F49" s="60">
        <f>'TIE-OUT'!R49+RECLASS!R49</f>
        <v>0</v>
      </c>
      <c r="G49" s="38">
        <f>'TIE-OUT'!S49+RECLASS!S49</f>
        <v>0</v>
      </c>
      <c r="H49" s="128">
        <f>+Actuals!E265</f>
        <v>-155315</v>
      </c>
      <c r="I49" s="129">
        <f>+Actuals!F265</f>
        <v>-401799.90500000003</v>
      </c>
      <c r="J49" s="128">
        <f>+Actuals!G265</f>
        <v>-3955457</v>
      </c>
      <c r="K49" s="148">
        <f>+Actuals!H265</f>
        <v>-10232767.259000001</v>
      </c>
      <c r="L49" s="128">
        <f>+Actuals!I265</f>
        <v>3746421</v>
      </c>
      <c r="M49" s="129">
        <f>+Actuals!J265</f>
        <v>9691991.1270000003</v>
      </c>
      <c r="N49" s="128">
        <f>+Actuals!K265</f>
        <v>342012</v>
      </c>
      <c r="O49" s="129">
        <f>+Actuals!L265</f>
        <v>884785.04399999999</v>
      </c>
      <c r="P49" s="128">
        <f>+Actuals!M265</f>
        <v>-20600</v>
      </c>
      <c r="Q49" s="129">
        <f>+Actuals!N265</f>
        <v>-53292.2</v>
      </c>
      <c r="R49" s="128">
        <f>+Actuals!O465</f>
        <v>-7214</v>
      </c>
      <c r="S49" s="129">
        <f>+Actuals!P465</f>
        <v>-18662.617999999999</v>
      </c>
      <c r="T49" s="128">
        <f>+Actuals!Q465</f>
        <v>0</v>
      </c>
      <c r="U49" s="129">
        <f>+Actuals!R465</f>
        <v>0</v>
      </c>
      <c r="V49" s="128">
        <f>+Actuals!S465</f>
        <v>550</v>
      </c>
      <c r="W49" s="129">
        <f>+Actuals!T465</f>
        <v>1422.85</v>
      </c>
      <c r="X49" s="128">
        <f>+Actuals!U465</f>
        <v>0</v>
      </c>
      <c r="Y49" s="129">
        <f>+Actuals!V465</f>
        <v>0</v>
      </c>
      <c r="Z49" s="128">
        <f>+Actuals!W265</f>
        <v>0</v>
      </c>
      <c r="AA49" s="129">
        <f>+Actuals!X265</f>
        <v>0</v>
      </c>
      <c r="AB49" s="128">
        <f>+Actuals!Y265</f>
        <v>0</v>
      </c>
      <c r="AC49" s="129">
        <f>+Actuals!Z265</f>
        <v>0</v>
      </c>
      <c r="AD49" s="128">
        <f>+Actuals!AA265</f>
        <v>0</v>
      </c>
      <c r="AE49" s="129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'TIE-OUT'!R51+RECLASS!R51</f>
        <v>0</v>
      </c>
      <c r="G51" s="38">
        <f>'TIE-OUT'!S51+RECLASS!S51</f>
        <v>0</v>
      </c>
      <c r="H51" s="128">
        <f>+Actuals!E266</f>
        <v>612</v>
      </c>
      <c r="I51" s="129">
        <f>+Actuals!F266</f>
        <v>1583.2439999999999</v>
      </c>
      <c r="J51" s="128">
        <f>+Actuals!G266</f>
        <v>2995</v>
      </c>
      <c r="K51" s="148">
        <f>+Actuals!H266</f>
        <v>7748.0649999999996</v>
      </c>
      <c r="L51" s="128">
        <f>+Actuals!I266</f>
        <v>-52</v>
      </c>
      <c r="M51" s="129">
        <f>+Actuals!J266</f>
        <v>-134.524</v>
      </c>
      <c r="N51" s="128">
        <f>+Actuals!K266</f>
        <v>0</v>
      </c>
      <c r="O51" s="129">
        <f>+Actuals!L266</f>
        <v>0</v>
      </c>
      <c r="P51" s="128">
        <f>+Actuals!M266</f>
        <v>0</v>
      </c>
      <c r="Q51" s="129">
        <f>+Actuals!N266</f>
        <v>0</v>
      </c>
      <c r="R51" s="128">
        <f>+Actuals!O466</f>
        <v>-7214</v>
      </c>
      <c r="S51" s="129">
        <f>+Actuals!P466</f>
        <v>-18662.617999999999</v>
      </c>
      <c r="T51" s="128">
        <f>+Actuals!Q466</f>
        <v>0</v>
      </c>
      <c r="U51" s="129">
        <f>+Actuals!R466</f>
        <v>0</v>
      </c>
      <c r="V51" s="128">
        <f>+Actuals!S466</f>
        <v>0</v>
      </c>
      <c r="W51" s="129">
        <f>+Actuals!T466</f>
        <v>0</v>
      </c>
      <c r="X51" s="128">
        <f>+Actuals!U466</f>
        <v>0</v>
      </c>
      <c r="Y51" s="129">
        <f>+Actuals!V466</f>
        <v>0</v>
      </c>
      <c r="Z51" s="128">
        <f>+Actuals!W266</f>
        <v>0</v>
      </c>
      <c r="AA51" s="129">
        <f>+Actuals!X266</f>
        <v>0</v>
      </c>
      <c r="AB51" s="128">
        <f>+Actuals!Y266</f>
        <v>0</v>
      </c>
      <c r="AC51" s="129">
        <f>+Actuals!Z266</f>
        <v>0</v>
      </c>
      <c r="AD51" s="128">
        <f>+Actuals!AA266</f>
        <v>0</v>
      </c>
      <c r="AE51" s="129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-418196.27000000008</v>
      </c>
      <c r="F54" s="64">
        <f>'TIE-OUT'!R54+RECLASS!R54</f>
        <v>0</v>
      </c>
      <c r="G54" s="68">
        <f>'TIE-OUT'!S54+RECLASS!S54</f>
        <v>0</v>
      </c>
      <c r="H54" s="128">
        <f>+Actuals!E267</f>
        <v>-7983915</v>
      </c>
      <c r="I54" s="129">
        <f>+Actuals!F267</f>
        <v>-423076</v>
      </c>
      <c r="J54" s="128">
        <f>+Actuals!G267</f>
        <v>-5010240</v>
      </c>
      <c r="K54" s="148">
        <f>+Actuals!H267</f>
        <v>13783.13</v>
      </c>
      <c r="L54" s="128">
        <f>+Actuals!I267</f>
        <v>-345693</v>
      </c>
      <c r="M54" s="129">
        <f>+Actuals!J267</f>
        <v>47604.98</v>
      </c>
      <c r="N54" s="128">
        <f>+Actuals!K267</f>
        <v>74</v>
      </c>
      <c r="O54" s="129">
        <f>+Actuals!L267</f>
        <v>-51421.67</v>
      </c>
      <c r="P54" s="128">
        <f>+Actuals!M267</f>
        <v>336271</v>
      </c>
      <c r="Q54" s="129">
        <f>+Actuals!N267</f>
        <v>20713.53</v>
      </c>
      <c r="R54" s="128">
        <f>+Actuals!O467</f>
        <v>-4830</v>
      </c>
      <c r="S54" s="129">
        <f>+Actuals!P467</f>
        <v>-1064.96</v>
      </c>
      <c r="T54" s="128">
        <f>+Actuals!Q467</f>
        <v>0</v>
      </c>
      <c r="U54" s="129">
        <f>+Actuals!R467</f>
        <v>-0.02</v>
      </c>
      <c r="V54" s="128">
        <f>+Actuals!S467</f>
        <v>5147</v>
      </c>
      <c r="W54" s="129">
        <f>+Actuals!T467</f>
        <v>-21517.68</v>
      </c>
      <c r="X54" s="128">
        <f>+Actuals!U467</f>
        <v>-13678</v>
      </c>
      <c r="Y54" s="129">
        <f>+Actuals!V467</f>
        <v>-3217.58</v>
      </c>
      <c r="Z54" s="128">
        <f>+Actuals!W267</f>
        <v>0</v>
      </c>
      <c r="AA54" s="129">
        <f>+Actuals!X267</f>
        <v>0</v>
      </c>
      <c r="AB54" s="128">
        <f>+Actuals!Y267</f>
        <v>0</v>
      </c>
      <c r="AC54" s="129">
        <f>+Actuals!Z267</f>
        <v>0</v>
      </c>
      <c r="AD54" s="128">
        <f>+Actuals!AA267</f>
        <v>0</v>
      </c>
      <c r="AE54" s="129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8">
        <f>+Actuals!E268</f>
        <v>0</v>
      </c>
      <c r="I55" s="129">
        <f>+Actuals!F268</f>
        <v>0</v>
      </c>
      <c r="J55" s="128">
        <f>+Actuals!G268</f>
        <v>0</v>
      </c>
      <c r="K55" s="148">
        <f>+Actuals!H268</f>
        <v>0</v>
      </c>
      <c r="L55" s="128">
        <f>+Actuals!I268</f>
        <v>0</v>
      </c>
      <c r="M55" s="129">
        <f>+Actuals!J268</f>
        <v>0</v>
      </c>
      <c r="N55" s="128">
        <f>+Actuals!K268</f>
        <v>0</v>
      </c>
      <c r="O55" s="129">
        <f>+Actuals!L268</f>
        <v>0</v>
      </c>
      <c r="P55" s="128">
        <f>+Actuals!M268</f>
        <v>0</v>
      </c>
      <c r="Q55" s="129">
        <f>+Actuals!N268</f>
        <v>-93300</v>
      </c>
      <c r="R55" s="128">
        <f>+Actuals!O468</f>
        <v>0</v>
      </c>
      <c r="S55" s="129">
        <f>+Actuals!P468</f>
        <v>93300</v>
      </c>
      <c r="T55" s="128">
        <f>+Actuals!Q468</f>
        <v>0</v>
      </c>
      <c r="U55" s="129">
        <f>+Actuals!R468</f>
        <v>0</v>
      </c>
      <c r="V55" s="128">
        <f>+Actuals!S468</f>
        <v>0</v>
      </c>
      <c r="W55" s="129">
        <f>+Actuals!T468</f>
        <v>0</v>
      </c>
      <c r="X55" s="128">
        <f>+Actuals!U468</f>
        <v>0</v>
      </c>
      <c r="Y55" s="129">
        <f>+Actuals!V468</f>
        <v>0</v>
      </c>
      <c r="Z55" s="128">
        <f>+Actuals!W268</f>
        <v>0</v>
      </c>
      <c r="AA55" s="129">
        <f>+Actuals!X268</f>
        <v>0</v>
      </c>
      <c r="AB55" s="128">
        <f>+Actuals!Y268</f>
        <v>0</v>
      </c>
      <c r="AC55" s="129">
        <f>+Actuals!Z268</f>
        <v>0</v>
      </c>
      <c r="AD55" s="128">
        <f>+Actuals!AA268</f>
        <v>0</v>
      </c>
      <c r="AE55" s="129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-13016864</v>
      </c>
      <c r="E56" s="39">
        <f t="shared" si="16"/>
        <v>-418196.27000000008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9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'TIE-OUT'!R59+RECLASS!R59</f>
        <v>0</v>
      </c>
      <c r="G59" s="68">
        <f>'TIE-OUT'!S59+RECLASS!S59</f>
        <v>0</v>
      </c>
      <c r="H59" s="128">
        <f>+Actuals!E269</f>
        <v>0</v>
      </c>
      <c r="I59" s="129">
        <f>+Actuals!F269</f>
        <v>0</v>
      </c>
      <c r="J59" s="128">
        <f>+Actuals!G269</f>
        <v>0</v>
      </c>
      <c r="K59" s="148">
        <f>+Actuals!H269</f>
        <v>0</v>
      </c>
      <c r="L59" s="128">
        <f>+Actuals!I269</f>
        <v>0</v>
      </c>
      <c r="M59" s="129">
        <f>+Actuals!J269</f>
        <v>0</v>
      </c>
      <c r="N59" s="128">
        <f>+Actuals!K269</f>
        <v>0</v>
      </c>
      <c r="O59" s="129">
        <f>+Actuals!L269</f>
        <v>0</v>
      </c>
      <c r="P59" s="128">
        <f>+Actuals!M269</f>
        <v>0</v>
      </c>
      <c r="Q59" s="129">
        <f>+Actuals!N269</f>
        <v>0</v>
      </c>
      <c r="R59" s="128">
        <f>+Actuals!O469</f>
        <v>0</v>
      </c>
      <c r="S59" s="129">
        <f>+Actuals!P469</f>
        <v>0</v>
      </c>
      <c r="T59" s="128">
        <f>+Actuals!Q469</f>
        <v>0</v>
      </c>
      <c r="U59" s="129">
        <f>+Actuals!R469</f>
        <v>0</v>
      </c>
      <c r="V59" s="128">
        <f>+Actuals!S469</f>
        <v>0</v>
      </c>
      <c r="W59" s="129">
        <f>+Actuals!T469</f>
        <v>0</v>
      </c>
      <c r="X59" s="128">
        <f>+Actuals!U469</f>
        <v>0</v>
      </c>
      <c r="Y59" s="129">
        <f>+Actuals!V469</f>
        <v>0</v>
      </c>
      <c r="Z59" s="128">
        <f>+Actuals!W269</f>
        <v>0</v>
      </c>
      <c r="AA59" s="129">
        <f>+Actuals!X269</f>
        <v>0</v>
      </c>
      <c r="AB59" s="128">
        <f>+Actuals!Y269</f>
        <v>0</v>
      </c>
      <c r="AC59" s="129">
        <f>+Actuals!Z269</f>
        <v>0</v>
      </c>
      <c r="AD59" s="128">
        <f>+Actuals!AA269</f>
        <v>0</v>
      </c>
      <c r="AE59" s="129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8">
        <f>+Actuals!E270</f>
        <v>0</v>
      </c>
      <c r="I60" s="129">
        <f>+Actuals!F270</f>
        <v>0</v>
      </c>
      <c r="J60" s="128">
        <f>+Actuals!G270</f>
        <v>0</v>
      </c>
      <c r="K60" s="148">
        <f>+Actuals!H270</f>
        <v>0</v>
      </c>
      <c r="L60" s="128">
        <f>+Actuals!I270</f>
        <v>0</v>
      </c>
      <c r="M60" s="129">
        <f>+Actuals!J270</f>
        <v>0</v>
      </c>
      <c r="N60" s="128">
        <f>+Actuals!K270</f>
        <v>0</v>
      </c>
      <c r="O60" s="129">
        <f>+Actuals!L270</f>
        <v>0</v>
      </c>
      <c r="P60" s="128">
        <f>+Actuals!M270</f>
        <v>0</v>
      </c>
      <c r="Q60" s="129">
        <f>+Actuals!N270</f>
        <v>0</v>
      </c>
      <c r="R60" s="128">
        <f>+Actuals!O470</f>
        <v>0</v>
      </c>
      <c r="S60" s="129">
        <f>+Actuals!P470</f>
        <v>0</v>
      </c>
      <c r="T60" s="128">
        <f>+Actuals!Q470</f>
        <v>0</v>
      </c>
      <c r="U60" s="129">
        <f>+Actuals!R470</f>
        <v>0</v>
      </c>
      <c r="V60" s="128">
        <f>+Actuals!S470</f>
        <v>0</v>
      </c>
      <c r="W60" s="129">
        <f>+Actuals!T470</f>
        <v>0</v>
      </c>
      <c r="X60" s="128">
        <f>+Actuals!U470</f>
        <v>0</v>
      </c>
      <c r="Y60" s="129">
        <f>+Actuals!V470</f>
        <v>0</v>
      </c>
      <c r="Z60" s="128">
        <f>+Actuals!W270</f>
        <v>0</v>
      </c>
      <c r="AA60" s="129">
        <f>+Actuals!X270</f>
        <v>0</v>
      </c>
      <c r="AB60" s="128">
        <f>+Actuals!Y270</f>
        <v>0</v>
      </c>
      <c r="AC60" s="129">
        <f>+Actuals!Z270</f>
        <v>0</v>
      </c>
      <c r="AD60" s="128">
        <f>+Actuals!AA270</f>
        <v>0</v>
      </c>
      <c r="AE60" s="129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-2793469</v>
      </c>
      <c r="E64" s="38">
        <f>SUM(G64,I64,K64,M64,O64,Q64,S64,U64,W64,Y64,AA64,AC64,AE64)</f>
        <v>-264409.95</v>
      </c>
      <c r="F64" s="64">
        <f>'TIE-OUT'!R64+RECLASS!R64</f>
        <v>0</v>
      </c>
      <c r="G64" s="68">
        <f>'TIE-OUT'!S64+RECLASS!S64</f>
        <v>0</v>
      </c>
      <c r="H64" s="128">
        <f>+Actuals!E271</f>
        <v>-2452469</v>
      </c>
      <c r="I64" s="129">
        <f>+Actuals!F271</f>
        <v>-263918</v>
      </c>
      <c r="J64" s="128">
        <f>+Actuals!G271</f>
        <v>-341000</v>
      </c>
      <c r="K64" s="148">
        <f>+Actuals!H271</f>
        <v>-493.34</v>
      </c>
      <c r="L64" s="128">
        <f>+Actuals!I271</f>
        <v>0</v>
      </c>
      <c r="M64" s="129">
        <f>+Actuals!J271</f>
        <v>0</v>
      </c>
      <c r="N64" s="128">
        <f>+Actuals!K271</f>
        <v>0</v>
      </c>
      <c r="O64" s="129">
        <f>+Actuals!L271</f>
        <v>0</v>
      </c>
      <c r="P64" s="128">
        <f>+Actuals!M271</f>
        <v>0</v>
      </c>
      <c r="Q64" s="129">
        <f>+Actuals!N271</f>
        <v>0</v>
      </c>
      <c r="R64" s="128">
        <f>+Actuals!O471</f>
        <v>0</v>
      </c>
      <c r="S64" s="129">
        <f>+Actuals!P471</f>
        <v>0</v>
      </c>
      <c r="T64" s="128">
        <f>+Actuals!Q471</f>
        <v>0</v>
      </c>
      <c r="U64" s="129">
        <f>+Actuals!R471</f>
        <v>0</v>
      </c>
      <c r="V64" s="128">
        <f>+Actuals!S471</f>
        <v>0</v>
      </c>
      <c r="W64" s="129">
        <f>+Actuals!T471</f>
        <v>0</v>
      </c>
      <c r="X64" s="128">
        <f>+Actuals!U471</f>
        <v>0</v>
      </c>
      <c r="Y64" s="129">
        <f>+Actuals!V471</f>
        <v>1.39</v>
      </c>
      <c r="Z64" s="128">
        <f>+Actuals!W271</f>
        <v>0</v>
      </c>
      <c r="AA64" s="129">
        <f>+Actuals!X271</f>
        <v>0</v>
      </c>
      <c r="AB64" s="128">
        <f>+Actuals!Y271</f>
        <v>0</v>
      </c>
      <c r="AC64" s="129">
        <f>+Actuals!Z271</f>
        <v>0</v>
      </c>
      <c r="AD64" s="128">
        <f>+Actuals!AA271</f>
        <v>0</v>
      </c>
      <c r="AE64" s="129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'TIE-OUT'!R65+RECLASS!R65</f>
        <v>0</v>
      </c>
      <c r="G65" s="82">
        <f>'TIE-OUT'!S65+RECLASS!S65</f>
        <v>0</v>
      </c>
      <c r="H65" s="128">
        <f>+Actuals!E272</f>
        <v>0</v>
      </c>
      <c r="I65" s="129">
        <f>+Actuals!F272</f>
        <v>0</v>
      </c>
      <c r="J65" s="128">
        <f>+Actuals!G272</f>
        <v>0</v>
      </c>
      <c r="K65" s="159">
        <f>+Actuals!H272</f>
        <v>0</v>
      </c>
      <c r="L65" s="128">
        <f>+Actuals!I272</f>
        <v>0</v>
      </c>
      <c r="M65" s="129">
        <f>+Actuals!J272</f>
        <v>0</v>
      </c>
      <c r="N65" s="128">
        <f>+Actuals!K272</f>
        <v>0</v>
      </c>
      <c r="O65" s="129">
        <f>+Actuals!L272</f>
        <v>0</v>
      </c>
      <c r="P65" s="128">
        <f>+Actuals!M272</f>
        <v>0</v>
      </c>
      <c r="Q65" s="129">
        <f>+Actuals!N272</f>
        <v>0</v>
      </c>
      <c r="R65" s="128">
        <f>+Actuals!O472</f>
        <v>0</v>
      </c>
      <c r="S65" s="129">
        <f>+Actuals!P472</f>
        <v>0</v>
      </c>
      <c r="T65" s="128">
        <f>+Actuals!Q472</f>
        <v>0</v>
      </c>
      <c r="U65" s="129">
        <f>+Actuals!R472</f>
        <v>0</v>
      </c>
      <c r="V65" s="128">
        <f>+Actuals!S472</f>
        <v>0</v>
      </c>
      <c r="W65" s="129">
        <f>+Actuals!T472</f>
        <v>0</v>
      </c>
      <c r="X65" s="128">
        <f>+Actuals!U472</f>
        <v>0</v>
      </c>
      <c r="Y65" s="129">
        <f>+Actuals!V472</f>
        <v>0</v>
      </c>
      <c r="Z65" s="128">
        <f>+Actuals!W272</f>
        <v>0</v>
      </c>
      <c r="AA65" s="129">
        <f>+Actuals!X272</f>
        <v>0</v>
      </c>
      <c r="AB65" s="128">
        <f>+Actuals!Y272</f>
        <v>0</v>
      </c>
      <c r="AC65" s="129">
        <f>+Actuals!Z272</f>
        <v>0</v>
      </c>
      <c r="AD65" s="128">
        <f>+Actuals!AA272</f>
        <v>0</v>
      </c>
      <c r="AE65" s="129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-264409.95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9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'TIE-OUT'!R70+RECLASS!R70</f>
        <v>0</v>
      </c>
      <c r="G70" s="68">
        <f>'TIE-OUT'!S70+RECLASS!S70</f>
        <v>-2659621.73</v>
      </c>
      <c r="H70" s="128">
        <f>+Actuals!E273</f>
        <v>0</v>
      </c>
      <c r="I70" s="129">
        <f>+Actuals!F273</f>
        <v>0</v>
      </c>
      <c r="J70" s="128">
        <f>+Actuals!G273</f>
        <v>0</v>
      </c>
      <c r="K70" s="148">
        <f>+Actuals!H273</f>
        <v>0</v>
      </c>
      <c r="L70" s="128">
        <f>+Actuals!I273</f>
        <v>0</v>
      </c>
      <c r="M70" s="129">
        <f>+Actuals!J273</f>
        <v>0</v>
      </c>
      <c r="N70" s="128">
        <f>+Actuals!K273</f>
        <v>0</v>
      </c>
      <c r="O70" s="129">
        <f>+Actuals!L273</f>
        <v>0</v>
      </c>
      <c r="P70" s="128">
        <f>+Actuals!M273</f>
        <v>0</v>
      </c>
      <c r="Q70" s="129">
        <f>+Actuals!N273</f>
        <v>0</v>
      </c>
      <c r="R70" s="128">
        <f>+Actuals!O473</f>
        <v>0</v>
      </c>
      <c r="S70" s="129">
        <f>+Actuals!P473</f>
        <v>0</v>
      </c>
      <c r="T70" s="128">
        <f>+Actuals!Q473</f>
        <v>0</v>
      </c>
      <c r="U70" s="129">
        <f>+Actuals!R473</f>
        <v>0</v>
      </c>
      <c r="V70" s="128">
        <f>+Actuals!S473</f>
        <v>0</v>
      </c>
      <c r="W70" s="129">
        <f>+Actuals!T473</f>
        <v>0</v>
      </c>
      <c r="X70" s="128">
        <f>+Actuals!U473</f>
        <v>0</v>
      </c>
      <c r="Y70" s="129">
        <f>+Actuals!V473</f>
        <v>0</v>
      </c>
      <c r="Z70" s="128">
        <f>+Actuals!W273</f>
        <v>0</v>
      </c>
      <c r="AA70" s="129">
        <f>+Actuals!X273</f>
        <v>0</v>
      </c>
      <c r="AB70" s="128">
        <f>+Actuals!Y273</f>
        <v>0</v>
      </c>
      <c r="AC70" s="129">
        <f>+Actuals!Z273</f>
        <v>0</v>
      </c>
      <c r="AD70" s="128">
        <f>+Actuals!AA273</f>
        <v>0</v>
      </c>
      <c r="AE70" s="129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'TIE-OUT'!R71+RECLASS!R71</f>
        <v>0</v>
      </c>
      <c r="G71" s="82">
        <f>'TIE-OUT'!S71+RECLASS!S71</f>
        <v>-768385.66</v>
      </c>
      <c r="H71" s="128">
        <f>+Actuals!E274</f>
        <v>0</v>
      </c>
      <c r="I71" s="129">
        <f>+Actuals!F274</f>
        <v>0</v>
      </c>
      <c r="J71" s="128">
        <f>+Actuals!G274</f>
        <v>0</v>
      </c>
      <c r="K71" s="148">
        <f>+Actuals!H274</f>
        <v>0</v>
      </c>
      <c r="L71" s="128">
        <f>+Actuals!I274</f>
        <v>0</v>
      </c>
      <c r="M71" s="129">
        <f>+Actuals!J274</f>
        <v>0</v>
      </c>
      <c r="N71" s="128">
        <f>+Actuals!K274</f>
        <v>0</v>
      </c>
      <c r="O71" s="129">
        <f>+Actuals!L274</f>
        <v>0</v>
      </c>
      <c r="P71" s="128">
        <f>+Actuals!M274</f>
        <v>0</v>
      </c>
      <c r="Q71" s="129">
        <f>+Actuals!N274</f>
        <v>0</v>
      </c>
      <c r="R71" s="128">
        <f>+Actuals!O474</f>
        <v>0</v>
      </c>
      <c r="S71" s="129">
        <f>+Actuals!P474</f>
        <v>0</v>
      </c>
      <c r="T71" s="128">
        <f>+Actuals!Q474</f>
        <v>0</v>
      </c>
      <c r="U71" s="129">
        <f>+Actuals!R474</f>
        <v>0</v>
      </c>
      <c r="V71" s="128">
        <f>+Actuals!S474</f>
        <v>0</v>
      </c>
      <c r="W71" s="129">
        <f>+Actuals!T474</f>
        <v>0</v>
      </c>
      <c r="X71" s="128">
        <f>+Actuals!U474</f>
        <v>0</v>
      </c>
      <c r="Y71" s="129">
        <f>+Actuals!V474</f>
        <v>0</v>
      </c>
      <c r="Z71" s="128">
        <f>+Actuals!W274</f>
        <v>0</v>
      </c>
      <c r="AA71" s="129">
        <f>+Actuals!X274</f>
        <v>0</v>
      </c>
      <c r="AB71" s="128">
        <f>+Actuals!Y274</f>
        <v>0</v>
      </c>
      <c r="AC71" s="129">
        <f>+Actuals!Z274</f>
        <v>0</v>
      </c>
      <c r="AD71" s="128">
        <f>+Actuals!AA274</f>
        <v>0</v>
      </c>
      <c r="AE71" s="129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8">
        <f>+Actuals!E275</f>
        <v>0</v>
      </c>
      <c r="I73" s="129">
        <f>+Actuals!F275</f>
        <v>0</v>
      </c>
      <c r="J73" s="128">
        <f>+Actuals!G275</f>
        <v>0</v>
      </c>
      <c r="K73" s="148">
        <f>+Actuals!H275</f>
        <v>0</v>
      </c>
      <c r="L73" s="128">
        <f>+Actuals!I275</f>
        <v>0</v>
      </c>
      <c r="M73" s="129">
        <f>+Actuals!J275</f>
        <v>0</v>
      </c>
      <c r="N73" s="128">
        <f>+Actuals!K275</f>
        <v>0</v>
      </c>
      <c r="O73" s="129">
        <f>+Actuals!L275</f>
        <v>0</v>
      </c>
      <c r="P73" s="128">
        <f>+Actuals!M275</f>
        <v>0</v>
      </c>
      <c r="Q73" s="129">
        <f>+Actuals!N275</f>
        <v>0</v>
      </c>
      <c r="R73" s="128">
        <f>+Actuals!O475</f>
        <v>0</v>
      </c>
      <c r="S73" s="129">
        <f>+Actuals!P475</f>
        <v>0</v>
      </c>
      <c r="T73" s="128">
        <f>+Actuals!Q475</f>
        <v>0</v>
      </c>
      <c r="U73" s="129">
        <f>+Actuals!R475</f>
        <v>0</v>
      </c>
      <c r="V73" s="128">
        <f>+Actuals!S475</f>
        <v>0</v>
      </c>
      <c r="W73" s="129">
        <f>+Actuals!T475</f>
        <v>0</v>
      </c>
      <c r="X73" s="128">
        <f>+Actuals!U475</f>
        <v>0</v>
      </c>
      <c r="Y73" s="129">
        <f>+Actuals!V475</f>
        <v>0</v>
      </c>
      <c r="Z73" s="128">
        <f>+Actuals!W275</f>
        <v>0</v>
      </c>
      <c r="AA73" s="129">
        <f>+Actuals!X275</f>
        <v>0</v>
      </c>
      <c r="AB73" s="128">
        <f>+Actuals!Y275</f>
        <v>0</v>
      </c>
      <c r="AC73" s="129">
        <f>+Actuals!Z275</f>
        <v>0</v>
      </c>
      <c r="AD73" s="128">
        <f>+Actuals!AA275</f>
        <v>0</v>
      </c>
      <c r="AE73" s="129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1515789.28</v>
      </c>
      <c r="F74" s="60">
        <f>'TIE-OUT'!R74+RECLASS!R74</f>
        <v>0</v>
      </c>
      <c r="G74" s="60">
        <f>'TIE-OUT'!S74+RECLASS!S74</f>
        <v>537789.28</v>
      </c>
      <c r="H74" s="128">
        <f>+Actuals!E276</f>
        <v>0</v>
      </c>
      <c r="I74" s="129">
        <f>+Actuals!F276</f>
        <v>0</v>
      </c>
      <c r="J74" s="128">
        <f>+Actuals!G276</f>
        <v>0</v>
      </c>
      <c r="K74" s="159">
        <v>0</v>
      </c>
      <c r="L74" s="128">
        <f>+Actuals!I276</f>
        <v>0</v>
      </c>
      <c r="M74" s="156">
        <v>978000</v>
      </c>
      <c r="N74" s="128">
        <f>+Actuals!K276</f>
        <v>0</v>
      </c>
      <c r="O74" s="129">
        <f>+Actuals!L276</f>
        <v>0</v>
      </c>
      <c r="P74" s="128">
        <f>+Actuals!M276</f>
        <v>0</v>
      </c>
      <c r="Q74" s="129">
        <f>+Actuals!N276</f>
        <v>0</v>
      </c>
      <c r="R74" s="128">
        <f>+Actuals!O476</f>
        <v>0</v>
      </c>
      <c r="S74" s="129">
        <f>+Actuals!P476</f>
        <v>0</v>
      </c>
      <c r="T74" s="128">
        <f>+Actuals!Q476</f>
        <v>0</v>
      </c>
      <c r="U74" s="129">
        <f>+Actuals!R476</f>
        <v>0</v>
      </c>
      <c r="V74" s="128">
        <f>+Actuals!S476</f>
        <v>0</v>
      </c>
      <c r="W74" s="129">
        <f>+Actuals!T476</f>
        <v>0</v>
      </c>
      <c r="X74" s="128">
        <f>+Actuals!U476</f>
        <v>0</v>
      </c>
      <c r="Y74" s="129">
        <f>+Actuals!V476</f>
        <v>0</v>
      </c>
      <c r="Z74" s="128">
        <f>+Actuals!W276</f>
        <v>0</v>
      </c>
      <c r="AA74" s="129">
        <f>+Actuals!X276</f>
        <v>0</v>
      </c>
      <c r="AB74" s="128">
        <f>+Actuals!Y276</f>
        <v>0</v>
      </c>
      <c r="AC74" s="129">
        <f>+Actuals!Z276</f>
        <v>0</v>
      </c>
      <c r="AD74" s="128">
        <f>+Actuals!AA276</f>
        <v>0</v>
      </c>
      <c r="AE74" s="129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'TIE-OUT'!R75+RECLASS!R75</f>
        <v>0</v>
      </c>
      <c r="G75" s="60">
        <f>'TIE-OUT'!S75+RECLASS!S75</f>
        <v>12500</v>
      </c>
      <c r="H75" s="128">
        <f>+Actuals!E277</f>
        <v>0</v>
      </c>
      <c r="I75" s="129">
        <f>+Actuals!F277</f>
        <v>0</v>
      </c>
      <c r="J75" s="128">
        <f>+Actuals!G277</f>
        <v>0</v>
      </c>
      <c r="K75" s="148">
        <f>+Actuals!H277</f>
        <v>0</v>
      </c>
      <c r="L75" s="128">
        <f>+Actuals!I277</f>
        <v>0</v>
      </c>
      <c r="M75" s="129">
        <f>+Actuals!J277</f>
        <v>0</v>
      </c>
      <c r="N75" s="128">
        <f>+Actuals!K277</f>
        <v>0</v>
      </c>
      <c r="O75" s="129">
        <f>+Actuals!L277</f>
        <v>0</v>
      </c>
      <c r="P75" s="128">
        <f>+Actuals!M277</f>
        <v>0</v>
      </c>
      <c r="Q75" s="129">
        <f>+Actuals!N277</f>
        <v>0</v>
      </c>
      <c r="R75" s="128">
        <f>+Actuals!O477</f>
        <v>0</v>
      </c>
      <c r="S75" s="129">
        <f>+Actuals!P477</f>
        <v>0</v>
      </c>
      <c r="T75" s="128">
        <f>+Actuals!Q477</f>
        <v>0</v>
      </c>
      <c r="U75" s="129">
        <f>+Actuals!R477</f>
        <v>0</v>
      </c>
      <c r="V75" s="128">
        <f>+Actuals!S477</f>
        <v>0</v>
      </c>
      <c r="W75" s="129">
        <f>+Actuals!T477</f>
        <v>0</v>
      </c>
      <c r="X75" s="128">
        <f>+Actuals!U477</f>
        <v>0</v>
      </c>
      <c r="Y75" s="129">
        <f>+Actuals!V477</f>
        <v>0</v>
      </c>
      <c r="Z75" s="128">
        <f>+Actuals!W277</f>
        <v>0</v>
      </c>
      <c r="AA75" s="129">
        <f>+Actuals!X277</f>
        <v>0</v>
      </c>
      <c r="AB75" s="128">
        <f>+Actuals!Y277</f>
        <v>0</v>
      </c>
      <c r="AC75" s="129">
        <f>+Actuals!Z277</f>
        <v>0</v>
      </c>
      <c r="AD75" s="128">
        <f>+Actuals!AA277</f>
        <v>0</v>
      </c>
      <c r="AE75" s="129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'TIE-OUT'!R76+RECLASS!R76</f>
        <v>0</v>
      </c>
      <c r="G76" s="60">
        <f>'TIE-OUT'!S76+RECLASS!S76</f>
        <v>0</v>
      </c>
      <c r="H76" s="128">
        <f>+Actuals!E278</f>
        <v>0</v>
      </c>
      <c r="I76" s="129">
        <f>+Actuals!F278</f>
        <v>0</v>
      </c>
      <c r="J76" s="128">
        <f>+Actuals!G278</f>
        <v>0</v>
      </c>
      <c r="K76" s="148">
        <f>+Actuals!H278</f>
        <v>-3</v>
      </c>
      <c r="L76" s="128">
        <f>+Actuals!I278</f>
        <v>0</v>
      </c>
      <c r="M76" s="129">
        <f>+Actuals!J278</f>
        <v>0</v>
      </c>
      <c r="N76" s="128">
        <f>+Actuals!K278</f>
        <v>0</v>
      </c>
      <c r="O76" s="129">
        <f>+Actuals!L278</f>
        <v>0</v>
      </c>
      <c r="P76" s="128">
        <f>+Actuals!M278</f>
        <v>0</v>
      </c>
      <c r="Q76" s="129">
        <f>+Actuals!N278</f>
        <v>0</v>
      </c>
      <c r="R76" s="128">
        <f>+Actuals!O478</f>
        <v>0</v>
      </c>
      <c r="S76" s="129">
        <f>+Actuals!P478</f>
        <v>0</v>
      </c>
      <c r="T76" s="128">
        <f>+Actuals!Q478</f>
        <v>0</v>
      </c>
      <c r="U76" s="129">
        <f>+Actuals!R478</f>
        <v>0</v>
      </c>
      <c r="V76" s="128">
        <f>+Actuals!S478</f>
        <v>0</v>
      </c>
      <c r="W76" s="129">
        <f>+Actuals!T478</f>
        <v>0</v>
      </c>
      <c r="X76" s="128">
        <f>+Actuals!U478</f>
        <v>0</v>
      </c>
      <c r="Y76" s="129">
        <f>+Actuals!V478</f>
        <v>0</v>
      </c>
      <c r="Z76" s="128">
        <f>+Actuals!W278</f>
        <v>0</v>
      </c>
      <c r="AA76" s="129">
        <f>+Actuals!X278</f>
        <v>0</v>
      </c>
      <c r="AB76" s="128">
        <f>+Actuals!Y278</f>
        <v>0</v>
      </c>
      <c r="AC76" s="129">
        <f>+Actuals!Z278</f>
        <v>0</v>
      </c>
      <c r="AD76" s="128">
        <f>+Actuals!AA278</f>
        <v>0</v>
      </c>
      <c r="AE76" s="129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8">
        <f>+Actuals!E279</f>
        <v>0</v>
      </c>
      <c r="I77" s="129">
        <f>+Actuals!F279</f>
        <v>0</v>
      </c>
      <c r="J77" s="128">
        <f>+Actuals!G279</f>
        <v>0</v>
      </c>
      <c r="K77" s="148">
        <f>+Actuals!H279</f>
        <v>0</v>
      </c>
      <c r="L77" s="128">
        <f>+Actuals!I279</f>
        <v>0</v>
      </c>
      <c r="M77" s="129">
        <f>+Actuals!J279</f>
        <v>0</v>
      </c>
      <c r="N77" s="128">
        <f>+Actuals!K279</f>
        <v>0</v>
      </c>
      <c r="O77" s="129">
        <f>+Actuals!L279</f>
        <v>0</v>
      </c>
      <c r="P77" s="128">
        <f>+Actuals!M279</f>
        <v>0</v>
      </c>
      <c r="Q77" s="129">
        <f>+Actuals!N279</f>
        <v>0</v>
      </c>
      <c r="R77" s="128">
        <f>+Actuals!O479</f>
        <v>0</v>
      </c>
      <c r="S77" s="129">
        <f>+Actuals!P479</f>
        <v>0</v>
      </c>
      <c r="T77" s="128">
        <f>+Actuals!Q479</f>
        <v>0</v>
      </c>
      <c r="U77" s="129">
        <f>+Actuals!R479</f>
        <v>0</v>
      </c>
      <c r="V77" s="128">
        <f>+Actuals!S479</f>
        <v>0</v>
      </c>
      <c r="W77" s="129">
        <f>+Actuals!T479</f>
        <v>0</v>
      </c>
      <c r="X77" s="128">
        <f>+Actuals!U479</f>
        <v>0</v>
      </c>
      <c r="Y77" s="129">
        <f>+Actuals!V479</f>
        <v>0</v>
      </c>
      <c r="Z77" s="128">
        <f>+Actuals!W279</f>
        <v>0</v>
      </c>
      <c r="AA77" s="129">
        <f>+Actuals!X279</f>
        <v>0</v>
      </c>
      <c r="AB77" s="128">
        <f>+Actuals!Y279</f>
        <v>0</v>
      </c>
      <c r="AC77" s="129">
        <f>+Actuals!Z279</f>
        <v>0</v>
      </c>
      <c r="AD77" s="128">
        <f>+Actuals!AA279</f>
        <v>0</v>
      </c>
      <c r="AE77" s="129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8">
        <f>+Actuals!E280</f>
        <v>0</v>
      </c>
      <c r="I78" s="129">
        <f>+Actuals!F280</f>
        <v>0</v>
      </c>
      <c r="J78" s="128">
        <f>+Actuals!G280</f>
        <v>0</v>
      </c>
      <c r="K78" s="148">
        <f>+Actuals!H280</f>
        <v>0</v>
      </c>
      <c r="L78" s="128">
        <f>+Actuals!I280</f>
        <v>0</v>
      </c>
      <c r="M78" s="129">
        <f>+Actuals!J280</f>
        <v>0</v>
      </c>
      <c r="N78" s="128">
        <f>+Actuals!K280</f>
        <v>0</v>
      </c>
      <c r="O78" s="129">
        <f>+Actuals!L280</f>
        <v>0</v>
      </c>
      <c r="P78" s="128">
        <f>+Actuals!M280</f>
        <v>0</v>
      </c>
      <c r="Q78" s="129">
        <f>+Actuals!N280</f>
        <v>0</v>
      </c>
      <c r="R78" s="128">
        <f>+Actuals!O480</f>
        <v>0</v>
      </c>
      <c r="S78" s="129">
        <f>+Actuals!P480</f>
        <v>0</v>
      </c>
      <c r="T78" s="128">
        <f>+Actuals!Q480</f>
        <v>0</v>
      </c>
      <c r="U78" s="129">
        <f>+Actuals!R480</f>
        <v>0</v>
      </c>
      <c r="V78" s="128">
        <f>+Actuals!S480</f>
        <v>0</v>
      </c>
      <c r="W78" s="129">
        <f>+Actuals!T480</f>
        <v>0</v>
      </c>
      <c r="X78" s="128">
        <f>+Actuals!U480</f>
        <v>0</v>
      </c>
      <c r="Y78" s="129">
        <f>+Actuals!V480</f>
        <v>0</v>
      </c>
      <c r="Z78" s="128">
        <f>+Actuals!W280</f>
        <v>0</v>
      </c>
      <c r="AA78" s="129">
        <f>+Actuals!X280</f>
        <v>0</v>
      </c>
      <c r="AB78" s="128">
        <f>+Actuals!Y280</f>
        <v>0</v>
      </c>
      <c r="AC78" s="129">
        <f>+Actuals!Z280</f>
        <v>0</v>
      </c>
      <c r="AD78" s="128">
        <f>+Actuals!AA280</f>
        <v>0</v>
      </c>
      <c r="AE78" s="129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8">
        <f>+Actuals!E281</f>
        <v>0</v>
      </c>
      <c r="I79" s="129">
        <f>+Actuals!F281</f>
        <v>0</v>
      </c>
      <c r="J79" s="128">
        <f>+Actuals!G281</f>
        <v>0</v>
      </c>
      <c r="K79" s="148">
        <f>+Actuals!H281</f>
        <v>0</v>
      </c>
      <c r="L79" s="128">
        <f>+Actuals!I281</f>
        <v>0</v>
      </c>
      <c r="M79" s="129">
        <f>+Actuals!J281</f>
        <v>0</v>
      </c>
      <c r="N79" s="128">
        <f>+Actuals!K281</f>
        <v>0</v>
      </c>
      <c r="O79" s="129">
        <f>+Actuals!L281</f>
        <v>0</v>
      </c>
      <c r="P79" s="128">
        <f>+Actuals!M281</f>
        <v>0</v>
      </c>
      <c r="Q79" s="129">
        <f>+Actuals!N281</f>
        <v>0</v>
      </c>
      <c r="R79" s="128">
        <f>+Actuals!O481</f>
        <v>0</v>
      </c>
      <c r="S79" s="129">
        <f>+Actuals!P481</f>
        <v>0</v>
      </c>
      <c r="T79" s="128">
        <f>+Actuals!Q481</f>
        <v>0</v>
      </c>
      <c r="U79" s="129">
        <f>+Actuals!R481</f>
        <v>0</v>
      </c>
      <c r="V79" s="128">
        <f>+Actuals!S481</f>
        <v>0</v>
      </c>
      <c r="W79" s="129">
        <f>+Actuals!T481</f>
        <v>0</v>
      </c>
      <c r="X79" s="128">
        <f>+Actuals!U481</f>
        <v>0</v>
      </c>
      <c r="Y79" s="129">
        <f>+Actuals!V481</f>
        <v>0</v>
      </c>
      <c r="Z79" s="128">
        <f>+Actuals!W281</f>
        <v>0</v>
      </c>
      <c r="AA79" s="129">
        <f>+Actuals!X281</f>
        <v>0</v>
      </c>
      <c r="AB79" s="128">
        <f>+Actuals!Y281</f>
        <v>0</v>
      </c>
      <c r="AC79" s="129">
        <f>+Actuals!Z281</f>
        <v>0</v>
      </c>
      <c r="AD79" s="128">
        <f>+Actuals!AA281</f>
        <v>0</v>
      </c>
      <c r="AE79" s="129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8">
        <f>+Actuals!E282</f>
        <v>0</v>
      </c>
      <c r="I80" s="129">
        <f>+Actuals!F282</f>
        <v>0</v>
      </c>
      <c r="J80" s="128">
        <f>+Actuals!G282</f>
        <v>0</v>
      </c>
      <c r="K80" s="148">
        <f>+Actuals!H282</f>
        <v>0</v>
      </c>
      <c r="L80" s="128">
        <f>+Actuals!I282</f>
        <v>0</v>
      </c>
      <c r="M80" s="129">
        <f>+Actuals!J282</f>
        <v>0</v>
      </c>
      <c r="N80" s="128">
        <f>+Actuals!K282</f>
        <v>0</v>
      </c>
      <c r="O80" s="129">
        <f>+Actuals!L282</f>
        <v>0</v>
      </c>
      <c r="P80" s="128">
        <f>+Actuals!M282</f>
        <v>0</v>
      </c>
      <c r="Q80" s="129">
        <f>+Actuals!N282</f>
        <v>0</v>
      </c>
      <c r="R80" s="128">
        <f>+Actuals!O482</f>
        <v>0</v>
      </c>
      <c r="S80" s="129">
        <f>+Actuals!P482</f>
        <v>0</v>
      </c>
      <c r="T80" s="128">
        <f>+Actuals!Q482</f>
        <v>0</v>
      </c>
      <c r="U80" s="129">
        <f>+Actuals!R482</f>
        <v>0</v>
      </c>
      <c r="V80" s="128">
        <f>+Actuals!S482</f>
        <v>0</v>
      </c>
      <c r="W80" s="129">
        <f>+Actuals!T482</f>
        <v>0</v>
      </c>
      <c r="X80" s="128">
        <f>+Actuals!U482</f>
        <v>0</v>
      </c>
      <c r="Y80" s="129">
        <f>+Actuals!V482</f>
        <v>0</v>
      </c>
      <c r="Z80" s="128">
        <f>+Actuals!W282</f>
        <v>0</v>
      </c>
      <c r="AA80" s="129">
        <f>+Actuals!X282</f>
        <v>0</v>
      </c>
      <c r="AB80" s="128">
        <f>+Actuals!Y282</f>
        <v>0</v>
      </c>
      <c r="AC80" s="129">
        <f>+Actuals!Z282</f>
        <v>0</v>
      </c>
      <c r="AD80" s="128">
        <f>+Actuals!AA282</f>
        <v>0</v>
      </c>
      <c r="AE80" s="129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8">
        <f>+Actuals!E283</f>
        <v>0</v>
      </c>
      <c r="I81" s="129">
        <f>+Actuals!F283</f>
        <v>0</v>
      </c>
      <c r="J81" s="128">
        <f>+Actuals!G283</f>
        <v>0</v>
      </c>
      <c r="K81" s="148">
        <f>+Actuals!H283</f>
        <v>0</v>
      </c>
      <c r="L81" s="128">
        <f>+Actuals!I283</f>
        <v>0</v>
      </c>
      <c r="M81" s="129">
        <f>+Actuals!J283</f>
        <v>0</v>
      </c>
      <c r="N81" s="128">
        <f>+Actuals!K283</f>
        <v>0</v>
      </c>
      <c r="O81" s="129">
        <f>+Actuals!L283</f>
        <v>0</v>
      </c>
      <c r="P81" s="128">
        <f>+Actuals!M283</f>
        <v>0</v>
      </c>
      <c r="Q81" s="129">
        <f>+Actuals!N283</f>
        <v>0</v>
      </c>
      <c r="R81" s="128">
        <f>+Actuals!O483</f>
        <v>0</v>
      </c>
      <c r="S81" s="129">
        <f>+Actuals!P483</f>
        <v>0</v>
      </c>
      <c r="T81" s="128">
        <f>+Actuals!Q483</f>
        <v>0</v>
      </c>
      <c r="U81" s="129">
        <f>+Actuals!R483</f>
        <v>0</v>
      </c>
      <c r="V81" s="128">
        <f>+Actuals!S483</f>
        <v>0</v>
      </c>
      <c r="W81" s="129">
        <f>+Actuals!T483</f>
        <v>0</v>
      </c>
      <c r="X81" s="128">
        <f>+Actuals!U483</f>
        <v>0</v>
      </c>
      <c r="Y81" s="129">
        <f>+Actuals!V483</f>
        <v>0</v>
      </c>
      <c r="Z81" s="128">
        <f>+Actuals!W283</f>
        <v>0</v>
      </c>
      <c r="AA81" s="129">
        <f>+Actuals!X283</f>
        <v>0</v>
      </c>
      <c r="AB81" s="128">
        <f>+Actuals!Y283</f>
        <v>0</v>
      </c>
      <c r="AC81" s="129">
        <f>+Actuals!Z283</f>
        <v>0</v>
      </c>
      <c r="AD81" s="128">
        <f>+Actuals!AA283</f>
        <v>0</v>
      </c>
      <c r="AE81" s="129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-4412783.3709999928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2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0</v>
      </c>
      <c r="F86" s="170">
        <f>'TIE-OUT'!R86+RECLASS!R86</f>
        <v>0</v>
      </c>
      <c r="G86" s="170">
        <f>'TIE-OUT'!S86+RECLASS!S86</f>
        <v>0</v>
      </c>
      <c r="H86" s="170">
        <v>0</v>
      </c>
      <c r="I86" s="170">
        <v>0</v>
      </c>
      <c r="J86" s="170">
        <v>0</v>
      </c>
      <c r="K86" s="170"/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'TIE-OUT'!R87+RECLASS!R87</f>
        <v>0</v>
      </c>
      <c r="G87" s="171">
        <f>'TIE-OUT'!S87+RECLASS!S87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'TIE-OUT'!R88+RECLASS!R88</f>
        <v>0</v>
      </c>
      <c r="G88" s="172">
        <f>'TIE-OUT'!S88+RECLASS!S88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-4412783.3709999928</v>
      </c>
      <c r="F91" s="180">
        <f t="shared" si="28"/>
        <v>0</v>
      </c>
      <c r="G91" s="180">
        <f t="shared" si="28"/>
        <v>-4911274.6000000006</v>
      </c>
      <c r="H91" s="180">
        <f t="shared" si="28"/>
        <v>0</v>
      </c>
      <c r="I91" s="180">
        <f t="shared" si="28"/>
        <v>676727.81500000157</v>
      </c>
      <c r="J91" s="180">
        <f t="shared" si="28"/>
        <v>0</v>
      </c>
      <c r="K91" s="180">
        <f t="shared" si="28"/>
        <v>793227.67099999776</v>
      </c>
      <c r="L91" s="180">
        <f t="shared" si="28"/>
        <v>0</v>
      </c>
      <c r="M91" s="180">
        <f t="shared" si="28"/>
        <v>659010.78700000024</v>
      </c>
      <c r="N91" s="180">
        <f t="shared" ref="N91:AE91" si="29">+N82+N89</f>
        <v>0</v>
      </c>
      <c r="O91" s="180">
        <f t="shared" si="29"/>
        <v>-1608021.4509999997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D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748108</v>
      </c>
      <c r="E11" s="38">
        <f>SUM(G11,I11,K11,M11,O11,Q11,S11,U11,W11,Y11,AA11,AC11,AE11)</f>
        <v>1762072.23</v>
      </c>
      <c r="F11" s="60">
        <f>'TIE-OUT'!P11+RECLASS!P11</f>
        <v>0</v>
      </c>
      <c r="G11" s="38">
        <f>'TIE-OUT'!Q11+RECLASS!Q11</f>
        <v>0</v>
      </c>
      <c r="H11" s="128">
        <f>+Actuals!E4</f>
        <v>625133</v>
      </c>
      <c r="I11" s="129">
        <f>+Actuals!F4</f>
        <v>1418435.33</v>
      </c>
      <c r="J11" s="128">
        <f>+Actuals!G4</f>
        <v>63193</v>
      </c>
      <c r="K11" s="148">
        <f>+Actuals!H4</f>
        <v>147028.9</v>
      </c>
      <c r="L11" s="128">
        <f>+Actuals!I4</f>
        <v>-42000</v>
      </c>
      <c r="M11" s="129">
        <f>+Actuals!J4</f>
        <v>-86730</v>
      </c>
      <c r="N11" s="128">
        <v>101782</v>
      </c>
      <c r="O11" s="129">
        <v>283338</v>
      </c>
      <c r="P11" s="128">
        <f>+Actuals!M4</f>
        <v>0</v>
      </c>
      <c r="Q11" s="129">
        <f>+Actuals!N4</f>
        <v>0</v>
      </c>
      <c r="R11" s="128">
        <f>+Actuals!O4</f>
        <v>0</v>
      </c>
      <c r="S11" s="129">
        <f>+Actuals!P4</f>
        <v>0</v>
      </c>
      <c r="T11" s="128">
        <f>+Actuals!Q4</f>
        <v>0</v>
      </c>
      <c r="U11" s="129">
        <f>+Actuals!R4</f>
        <v>0</v>
      </c>
      <c r="V11" s="128">
        <f>+Actuals!S4</f>
        <v>0</v>
      </c>
      <c r="W11" s="129">
        <f>+Actuals!T4</f>
        <v>0</v>
      </c>
      <c r="X11" s="128">
        <f>+Actuals!U4</f>
        <v>0</v>
      </c>
      <c r="Y11" s="129">
        <f>+Actuals!V4</f>
        <v>0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8">
        <f>+Actuals!E5</f>
        <v>0</v>
      </c>
      <c r="I12" s="129">
        <f>+Actuals!F5</f>
        <v>0</v>
      </c>
      <c r="J12" s="128">
        <f>+Actuals!G5</f>
        <v>0</v>
      </c>
      <c r="K12" s="159">
        <f>+Actuals!H5</f>
        <v>0</v>
      </c>
      <c r="L12" s="128">
        <f>+Actuals!I5</f>
        <v>0</v>
      </c>
      <c r="M12" s="129">
        <f>+Actuals!J5</f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8">
        <f>+Actuals!E6</f>
        <v>0</v>
      </c>
      <c r="I13" s="129">
        <f>+Actuals!F6</f>
        <v>0</v>
      </c>
      <c r="J13" s="128">
        <f>+Actuals!G6</f>
        <v>0</v>
      </c>
      <c r="K13" s="148">
        <f>+Actuals!H6</f>
        <v>0</v>
      </c>
      <c r="L13" s="128">
        <f>+Actuals!I6</f>
        <v>0</v>
      </c>
      <c r="M13" s="129">
        <f>+Actuals!J6</f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8">
        <f>+Actuals!E7</f>
        <v>0</v>
      </c>
      <c r="I14" s="129">
        <f>+Actuals!F7</f>
        <v>0</v>
      </c>
      <c r="J14" s="128">
        <f>+Actuals!G7</f>
        <v>0</v>
      </c>
      <c r="K14" s="148">
        <f>+Actuals!H7</f>
        <v>0</v>
      </c>
      <c r="L14" s="128">
        <f>+Actuals!I7</f>
        <v>0</v>
      </c>
      <c r="M14" s="129">
        <f>+Actuals!J7</f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8">
        <f>+Actuals!E8</f>
        <v>0</v>
      </c>
      <c r="I15" s="129">
        <f>+Actuals!F8</f>
        <v>0</v>
      </c>
      <c r="J15" s="128">
        <f>+Actuals!G8</f>
        <v>0</v>
      </c>
      <c r="K15" s="148">
        <f>+Actuals!H8</f>
        <v>0</v>
      </c>
      <c r="L15" s="128">
        <f>+Actuals!I8</f>
        <v>0</v>
      </c>
      <c r="M15" s="129">
        <f>+Actuals!J8</f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9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8">
        <f>+Actuals!E9</f>
        <v>-550406</v>
      </c>
      <c r="I19" s="129">
        <f>+Actuals!F9</f>
        <v>-1416522.27</v>
      </c>
      <c r="J19" s="128">
        <f>+Actuals!G9</f>
        <v>74406</v>
      </c>
      <c r="K19" s="148">
        <f>+Actuals!H9</f>
        <v>193202.32</v>
      </c>
      <c r="L19" s="128">
        <f>+Actuals!I9</f>
        <v>42000</v>
      </c>
      <c r="M19" s="129">
        <f>+Actuals!J9</f>
        <v>107940</v>
      </c>
      <c r="N19" s="128">
        <v>31690</v>
      </c>
      <c r="O19" s="129">
        <v>341216</v>
      </c>
      <c r="P19" s="128">
        <f>+Actuals!M9</f>
        <v>0</v>
      </c>
      <c r="Q19" s="129">
        <f>+Actuals!N9</f>
        <v>0</v>
      </c>
      <c r="R19" s="128">
        <f>+Actuals!O9</f>
        <v>0</v>
      </c>
      <c r="S19" s="129">
        <f>+Actuals!P9</f>
        <v>0</v>
      </c>
      <c r="T19" s="128">
        <f>+Actuals!Q9</f>
        <v>0</v>
      </c>
      <c r="U19" s="129">
        <f>+Actuals!R9</f>
        <v>0</v>
      </c>
      <c r="V19" s="128">
        <f>+Actuals!S9</f>
        <v>0</v>
      </c>
      <c r="W19" s="129">
        <f>+Actuals!T9</f>
        <v>0</v>
      </c>
      <c r="X19" s="128">
        <f>+Actuals!U9</f>
        <v>0</v>
      </c>
      <c r="Y19" s="129">
        <f>+Actuals!V9</f>
        <v>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8">
        <f>+Actuals!E10</f>
        <v>0</v>
      </c>
      <c r="I20" s="129">
        <f>+Actuals!F10</f>
        <v>0</v>
      </c>
      <c r="J20" s="128">
        <f>+Actuals!G10</f>
        <v>0</v>
      </c>
      <c r="K20" s="148">
        <f>+Actuals!H10</f>
        <v>0</v>
      </c>
      <c r="L20" s="128">
        <f>+Actuals!I10</f>
        <v>0</v>
      </c>
      <c r="M20" s="129">
        <f>+Actuals!J10</f>
        <v>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8">
        <f>+Actuals!E11</f>
        <v>0</v>
      </c>
      <c r="I21" s="129">
        <f>+Actuals!F11</f>
        <v>0</v>
      </c>
      <c r="J21" s="128">
        <f>+Actuals!G11</f>
        <v>0</v>
      </c>
      <c r="K21" s="148">
        <f>+Actuals!H11</f>
        <v>0</v>
      </c>
      <c r="L21" s="128">
        <f>+Actuals!I11</f>
        <v>0</v>
      </c>
      <c r="M21" s="129">
        <f>+Actuals!J11</f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8">
        <f>+Actuals!E12</f>
        <v>0</v>
      </c>
      <c r="I22" s="129">
        <f>+Actuals!F12</f>
        <v>0</v>
      </c>
      <c r="J22" s="128">
        <f>+Actuals!G12</f>
        <v>0</v>
      </c>
      <c r="K22" s="148">
        <f>+Actuals!H12</f>
        <v>0</v>
      </c>
      <c r="L22" s="128">
        <f>+Actuals!I12</f>
        <v>0</v>
      </c>
      <c r="M22" s="129">
        <f>+Actuals!J12</f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8">
        <f>+Actuals!E13</f>
        <v>0</v>
      </c>
      <c r="I23" s="129">
        <f>+Actuals!F13</f>
        <v>0</v>
      </c>
      <c r="J23" s="128">
        <f>+Actuals!G13</f>
        <v>0</v>
      </c>
      <c r="K23" s="148">
        <f>+Actuals!H13</f>
        <v>0</v>
      </c>
      <c r="L23" s="128">
        <f>+Actuals!I13</f>
        <v>0</v>
      </c>
      <c r="M23" s="129">
        <f>+Actuals!J13</f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9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1412</v>
      </c>
      <c r="E27" s="38">
        <f>SUM(G27,I27,K27,M27,O27,Q27,S27,U27,W27,Y27,AA27,AC27,AE27)</f>
        <v>4262.4246000000003</v>
      </c>
      <c r="F27" s="64">
        <f>'TIE-OUT'!P27+RECLASS!P27</f>
        <v>0</v>
      </c>
      <c r="G27" s="68">
        <f>'TIE-OUT'!Q27+RECLASS!Q27</f>
        <v>0</v>
      </c>
      <c r="H27" s="128">
        <f>+Actuals!E14</f>
        <v>0</v>
      </c>
      <c r="I27" s="129">
        <f>+Actuals!F14</f>
        <v>0</v>
      </c>
      <c r="J27" s="128">
        <f>+Actuals!G14</f>
        <v>0</v>
      </c>
      <c r="K27" s="148">
        <f>+Actuals!H14</f>
        <v>0</v>
      </c>
      <c r="L27" s="128">
        <f>+Actuals!I14</f>
        <v>-78</v>
      </c>
      <c r="M27" s="129">
        <f>+Actuals!J14</f>
        <v>-201.5754</v>
      </c>
      <c r="N27" s="128">
        <v>1490</v>
      </c>
      <c r="O27" s="129">
        <v>4464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f>+Actuals!Q14</f>
        <v>0</v>
      </c>
      <c r="U27" s="129">
        <f>+Actuals!R14</f>
        <v>0</v>
      </c>
      <c r="V27" s="128">
        <f>+Actuals!S14</f>
        <v>0</v>
      </c>
      <c r="W27" s="129">
        <f>+Actuals!T14</f>
        <v>0</v>
      </c>
      <c r="X27" s="128">
        <f>+Actuals!U14</f>
        <v>0</v>
      </c>
      <c r="Y27" s="129">
        <f>+Actuals!V14</f>
        <v>0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-212528</v>
      </c>
      <c r="E28" s="38">
        <f>SUM(G28,I28,K28,M28,O28,Q28,S28,U28,W28,Y28,AA28,AC28,AE28)</f>
        <v>-556669.53</v>
      </c>
      <c r="F28" s="81">
        <f>'TIE-OUT'!P28+RECLASS!P28</f>
        <v>0</v>
      </c>
      <c r="G28" s="82">
        <f>'TIE-OUT'!Q28+RECLASS!Q28</f>
        <v>0</v>
      </c>
      <c r="H28" s="128">
        <f>+Actuals!E15</f>
        <v>-74727</v>
      </c>
      <c r="I28" s="129">
        <f>+Actuals!F15</f>
        <v>-194293.22</v>
      </c>
      <c r="J28" s="128">
        <f>+Actuals!G15</f>
        <v>-137599</v>
      </c>
      <c r="K28" s="148">
        <f>+Actuals!H15</f>
        <v>-361370.67</v>
      </c>
      <c r="L28" s="128">
        <f>+Actuals!I15</f>
        <v>78</v>
      </c>
      <c r="M28" s="129">
        <f>+Actuals!J15</f>
        <v>204.36</v>
      </c>
      <c r="N28" s="128">
        <v>-280</v>
      </c>
      <c r="O28" s="129">
        <v>-1210</v>
      </c>
      <c r="P28" s="128">
        <f>+Actuals!M15</f>
        <v>0</v>
      </c>
      <c r="Q28" s="129">
        <f>+Actuals!N15</f>
        <v>0</v>
      </c>
      <c r="R28" s="128">
        <f>+Actuals!O15</f>
        <v>0</v>
      </c>
      <c r="S28" s="129">
        <f>+Actuals!P15</f>
        <v>0</v>
      </c>
      <c r="T28" s="128">
        <f>+Actuals!Q15</f>
        <v>0</v>
      </c>
      <c r="U28" s="129">
        <f>+Actuals!R15</f>
        <v>0</v>
      </c>
      <c r="V28" s="128">
        <f>+Actuals!S15</f>
        <v>0</v>
      </c>
      <c r="W28" s="129">
        <f>+Actuals!T15</f>
        <v>0</v>
      </c>
      <c r="X28" s="128">
        <f>+Actuals!U15</f>
        <v>0</v>
      </c>
      <c r="Y28" s="129">
        <f>+Actuals!V15</f>
        <v>0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9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8">
        <f>+Actuals!E16</f>
        <v>0</v>
      </c>
      <c r="I32" s="129">
        <f>+Actuals!F16</f>
        <v>0</v>
      </c>
      <c r="J32" s="128">
        <f>+Actuals!G16</f>
        <v>0</v>
      </c>
      <c r="K32" s="148">
        <f>+Actuals!H16</f>
        <v>0</v>
      </c>
      <c r="L32" s="128">
        <f>+Actuals!I16</f>
        <v>0</v>
      </c>
      <c r="M32" s="129">
        <f>+Actuals!J16</f>
        <v>0</v>
      </c>
      <c r="N32" s="128">
        <v>-44340</v>
      </c>
      <c r="O32" s="129">
        <v>-195487</v>
      </c>
      <c r="P32" s="128">
        <f>+Actuals!M16</f>
        <v>0</v>
      </c>
      <c r="Q32" s="129">
        <f>+Actuals!N16</f>
        <v>0</v>
      </c>
      <c r="R32" s="128">
        <f>+Actuals!O16</f>
        <v>0</v>
      </c>
      <c r="S32" s="129">
        <f>+Actuals!P16</f>
        <v>0</v>
      </c>
      <c r="T32" s="128">
        <f>+Actuals!Q16</f>
        <v>0</v>
      </c>
      <c r="U32" s="129">
        <f>+Actuals!R16</f>
        <v>0</v>
      </c>
      <c r="V32" s="128">
        <f>+Actuals!S16</f>
        <v>0</v>
      </c>
      <c r="W32" s="129">
        <f>+Actuals!T16</f>
        <v>0</v>
      </c>
      <c r="X32" s="128">
        <f>+Actuals!U16</f>
        <v>0</v>
      </c>
      <c r="Y32" s="129">
        <f>+Actuals!V16</f>
        <v>0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8">
        <f>+Actuals!E17</f>
        <v>0</v>
      </c>
      <c r="I33" s="129">
        <f>+Actuals!F17</f>
        <v>0</v>
      </c>
      <c r="J33" s="128">
        <f>+Actuals!G17</f>
        <v>0</v>
      </c>
      <c r="K33" s="148">
        <f>+Actuals!H17</f>
        <v>0</v>
      </c>
      <c r="L33" s="128">
        <f>+Actuals!I17</f>
        <v>0</v>
      </c>
      <c r="M33" s="129">
        <f>+Actuals!J17</f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>
        <f>+Actuals!Q17</f>
        <v>0</v>
      </c>
      <c r="U33" s="129">
        <f>+Actuals!R17</f>
        <v>0</v>
      </c>
      <c r="V33" s="128">
        <f>+Actuals!S17</f>
        <v>0</v>
      </c>
      <c r="W33" s="129">
        <f>+Actuals!T17</f>
        <v>0</v>
      </c>
      <c r="X33" s="128">
        <f>+Actuals!U17</f>
        <v>0</v>
      </c>
      <c r="Y33" s="129">
        <f>+Actuals!V17</f>
        <v>0</v>
      </c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8">
        <f>+Actuals!E18</f>
        <v>0</v>
      </c>
      <c r="I34" s="129">
        <f>+Actuals!F18</f>
        <v>0</v>
      </c>
      <c r="J34" s="128">
        <f>+Actuals!G18</f>
        <v>0</v>
      </c>
      <c r="K34" s="148">
        <f>+Actuals!H18</f>
        <v>0</v>
      </c>
      <c r="L34" s="128">
        <f>+Actuals!I18</f>
        <v>0</v>
      </c>
      <c r="M34" s="129">
        <f>+Actuals!J18</f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8">
        <f>+Actuals!E19</f>
        <v>0</v>
      </c>
      <c r="I35" s="129">
        <f>+Actuals!F19</f>
        <v>0</v>
      </c>
      <c r="J35" s="128">
        <f>+Actuals!G19</f>
        <v>0</v>
      </c>
      <c r="K35" s="148">
        <f>+Actuals!H19</f>
        <v>0</v>
      </c>
      <c r="L35" s="128">
        <f>+Actuals!I19</f>
        <v>0</v>
      </c>
      <c r="M35" s="129">
        <f>+Actuals!J19</f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8">
        <f>+Actuals!E20</f>
        <v>0</v>
      </c>
      <c r="I39" s="129">
        <f>+Actuals!F20</f>
        <v>0</v>
      </c>
      <c r="J39" s="128">
        <f>+Actuals!G20</f>
        <v>0</v>
      </c>
      <c r="K39" s="148">
        <f>+Actuals!H20</f>
        <v>0</v>
      </c>
      <c r="L39" s="128">
        <f>+Actuals!I20</f>
        <v>0</v>
      </c>
      <c r="M39" s="129">
        <f>+Actuals!J20</f>
        <v>0</v>
      </c>
      <c r="N39" s="128">
        <v>15106</v>
      </c>
      <c r="O39" s="129">
        <v>38153</v>
      </c>
      <c r="P39" s="128">
        <f>+Actuals!M20</f>
        <v>0</v>
      </c>
      <c r="Q39" s="129">
        <f>+Actuals!N20</f>
        <v>0</v>
      </c>
      <c r="R39" s="128">
        <f>+Actuals!O20</f>
        <v>0</v>
      </c>
      <c r="S39" s="129">
        <f>+Actuals!P20</f>
        <v>0</v>
      </c>
      <c r="T39" s="128">
        <f>+Actuals!Q20</f>
        <v>0</v>
      </c>
      <c r="U39" s="129">
        <f>+Actuals!R20</f>
        <v>0</v>
      </c>
      <c r="V39" s="128">
        <f>+Actuals!S20</f>
        <v>0</v>
      </c>
      <c r="W39" s="129">
        <f>+Actuals!T20</f>
        <v>0</v>
      </c>
      <c r="X39" s="128">
        <f>+Actuals!U20</f>
        <v>0</v>
      </c>
      <c r="Y39" s="129">
        <f>+Actuals!V20</f>
        <v>0</v>
      </c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8">
        <f>+Actuals!E21</f>
        <v>0</v>
      </c>
      <c r="I40" s="129">
        <f>+Actuals!F21</f>
        <v>0</v>
      </c>
      <c r="J40" s="128">
        <f>+Actuals!G21</f>
        <v>0</v>
      </c>
      <c r="K40" s="148">
        <f>+Actuals!H21</f>
        <v>0</v>
      </c>
      <c r="L40" s="128">
        <f>+Actuals!I21</f>
        <v>0</v>
      </c>
      <c r="M40" s="129">
        <f>+Actuals!J21</f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>
        <f>+Actuals!Q21</f>
        <v>0</v>
      </c>
      <c r="U40" s="129">
        <f>+Actuals!R21</f>
        <v>0</v>
      </c>
      <c r="V40" s="128">
        <f>+Actuals!S21</f>
        <v>0</v>
      </c>
      <c r="W40" s="129">
        <f>+Actuals!T21</f>
        <v>0</v>
      </c>
      <c r="X40" s="128">
        <f>+Actuals!U21</f>
        <v>0</v>
      </c>
      <c r="Y40" s="129">
        <f>+Actuals!V21</f>
        <v>0</v>
      </c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8">
        <f>+Actuals!E22</f>
        <v>0</v>
      </c>
      <c r="I41" s="129">
        <f>+Actuals!F22</f>
        <v>0</v>
      </c>
      <c r="J41" s="128">
        <f>+Actuals!G22</f>
        <v>0</v>
      </c>
      <c r="K41" s="148">
        <f>+Actuals!H22</f>
        <v>0</v>
      </c>
      <c r="L41" s="128">
        <f>+Actuals!I22</f>
        <v>0</v>
      </c>
      <c r="M41" s="129">
        <f>+Actuals!J22</f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29">
        <f>+Actuals!T22</f>
        <v>0</v>
      </c>
      <c r="X41" s="128">
        <f>+Actuals!U22</f>
        <v>0</v>
      </c>
      <c r="Y41" s="129">
        <f>+Actuals!V22</f>
        <v>0</v>
      </c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8">
        <f>+Actuals!E23</f>
        <v>0</v>
      </c>
      <c r="I45" s="129">
        <f>+Actuals!F23</f>
        <v>0</v>
      </c>
      <c r="J45" s="128">
        <f>+Actuals!G23</f>
        <v>0</v>
      </c>
      <c r="K45" s="148">
        <f>+Actuals!H23</f>
        <v>0</v>
      </c>
      <c r="L45" s="128">
        <f>+Actuals!I23</f>
        <v>0</v>
      </c>
      <c r="M45" s="129">
        <f>+Actuals!J23</f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'TIE-OUT'!P47+RECLASS!P47</f>
        <v>0</v>
      </c>
      <c r="G47" s="38">
        <f>'TIE-OUT'!Q47+RECLASS!Q47</f>
        <v>0</v>
      </c>
      <c r="H47" s="128">
        <f>+Actuals!E24</f>
        <v>0</v>
      </c>
      <c r="I47" s="129">
        <f>+Actuals!F24</f>
        <v>0</v>
      </c>
      <c r="J47" s="128">
        <f>+Actuals!G24</f>
        <v>0</v>
      </c>
      <c r="K47" s="148">
        <f>+Actuals!H24</f>
        <v>0</v>
      </c>
      <c r="L47" s="128">
        <f>+Actuals!I24</f>
        <v>0</v>
      </c>
      <c r="M47" s="129">
        <f>+Actuals!J24</f>
        <v>9717.56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-105448</v>
      </c>
      <c r="E49" s="38">
        <f>SUM(G49,I49,K49,M49,O49,Q49,S49,U49,W49,Y49,AA49,AC49,AE49)</f>
        <v>-272161</v>
      </c>
      <c r="F49" s="60">
        <f>'TIE-OUT'!P49+RECLASS!P49</f>
        <v>0</v>
      </c>
      <c r="G49" s="38">
        <f>'TIE-OUT'!Q49+RECLASS!Q49</f>
        <v>0</v>
      </c>
      <c r="H49" s="128">
        <f>+Actuals!E25</f>
        <v>0</v>
      </c>
      <c r="I49" s="129">
        <f>+Actuals!F25</f>
        <v>0</v>
      </c>
      <c r="J49" s="128">
        <f>+Actuals!G25</f>
        <v>0</v>
      </c>
      <c r="K49" s="148">
        <f>+Actuals!H25</f>
        <v>0</v>
      </c>
      <c r="L49" s="128">
        <f>+Actuals!I25</f>
        <v>0</v>
      </c>
      <c r="M49" s="129">
        <f>+Actuals!J25</f>
        <v>0</v>
      </c>
      <c r="N49" s="128">
        <v>-105448</v>
      </c>
      <c r="O49" s="129">
        <v>-272161</v>
      </c>
      <c r="P49" s="128">
        <f>+Actuals!M25</f>
        <v>0</v>
      </c>
      <c r="Q49" s="129">
        <f>+Actuals!N25</f>
        <v>0</v>
      </c>
      <c r="R49" s="128">
        <f>+Actuals!O25</f>
        <v>0</v>
      </c>
      <c r="S49" s="129">
        <f>+Actuals!P25</f>
        <v>0</v>
      </c>
      <c r="T49" s="128">
        <f>+Actuals!Q25</f>
        <v>0</v>
      </c>
      <c r="U49" s="129">
        <f>+Actuals!R25</f>
        <v>0</v>
      </c>
      <c r="V49" s="128">
        <f>+Actuals!S25</f>
        <v>0</v>
      </c>
      <c r="W49" s="129">
        <f>+Actuals!T25</f>
        <v>0</v>
      </c>
      <c r="X49" s="128">
        <f>+Actuals!U25</f>
        <v>0</v>
      </c>
      <c r="Y49" s="129">
        <f>+Actuals!V25</f>
        <v>0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8">
        <f>+Actuals!E26</f>
        <v>0</v>
      </c>
      <c r="I51" s="129">
        <f>+Actuals!F26</f>
        <v>0</v>
      </c>
      <c r="J51" s="128">
        <f>+Actuals!G26</f>
        <v>0</v>
      </c>
      <c r="K51" s="148">
        <f>+Actuals!H26</f>
        <v>0</v>
      </c>
      <c r="L51" s="128">
        <f>+Actuals!I26</f>
        <v>0</v>
      </c>
      <c r="M51" s="129">
        <f>+Actuals!J26</f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-295.85000000000002</v>
      </c>
      <c r="F54" s="64">
        <f>'TIE-OUT'!P54+RECLASS!P54</f>
        <v>0</v>
      </c>
      <c r="G54" s="68">
        <f>'TIE-OUT'!Q54+RECLASS!Q54</f>
        <v>0</v>
      </c>
      <c r="H54" s="128">
        <f>+Actuals!E27</f>
        <v>0</v>
      </c>
      <c r="I54" s="129">
        <f>+Actuals!F27</f>
        <v>0</v>
      </c>
      <c r="J54" s="128">
        <f>+Actuals!G27</f>
        <v>0</v>
      </c>
      <c r="K54" s="148">
        <f>+Actuals!H27</f>
        <v>-295.85000000000002</v>
      </c>
      <c r="L54" s="128">
        <f>+Actuals!I27</f>
        <v>0</v>
      </c>
      <c r="M54" s="129">
        <f>+Actuals!J27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29">
        <f>+Actuals!N27</f>
        <v>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'TIE-OUT'!P55+RECLASS!P55</f>
        <v>0</v>
      </c>
      <c r="G55" s="82">
        <f>'TIE-OUT'!Q55+RECLASS!Q55</f>
        <v>0</v>
      </c>
      <c r="H55" s="128">
        <f>+Actuals!E28</f>
        <v>0</v>
      </c>
      <c r="I55" s="129">
        <f>+Actuals!F28</f>
        <v>0</v>
      </c>
      <c r="J55" s="128">
        <f>+Actuals!G28</f>
        <v>0</v>
      </c>
      <c r="K55" s="148">
        <f>+Actuals!H28</f>
        <v>0</v>
      </c>
      <c r="L55" s="128">
        <f>+Actuals!I28</f>
        <v>0</v>
      </c>
      <c r="M55" s="129">
        <f>+Actuals!J28</f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8">
        <f>+Actuals!E29</f>
        <v>0</v>
      </c>
      <c r="I59" s="129">
        <f>+Actuals!F29</f>
        <v>0</v>
      </c>
      <c r="J59" s="128">
        <f>+Actuals!G29</f>
        <v>0</v>
      </c>
      <c r="K59" s="148">
        <f>+Actuals!H29</f>
        <v>0</v>
      </c>
      <c r="L59" s="128">
        <f>+Actuals!I29</f>
        <v>0</v>
      </c>
      <c r="M59" s="129">
        <f>+Actuals!J29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'TIE-OUT'!P60+RECLASS!P60</f>
        <v>0</v>
      </c>
      <c r="G60" s="82">
        <f>'TIE-OUT'!Q60+RECLASS!Q60</f>
        <v>0</v>
      </c>
      <c r="H60" s="128">
        <f>+Actuals!E30</f>
        <v>0</v>
      </c>
      <c r="I60" s="129">
        <f>+Actuals!F30</f>
        <v>0</v>
      </c>
      <c r="J60" s="128">
        <f>+Actuals!G30</f>
        <v>0</v>
      </c>
      <c r="K60" s="148">
        <f>+Actuals!H30</f>
        <v>0</v>
      </c>
      <c r="L60" s="128">
        <f>+Actuals!I30</f>
        <v>0</v>
      </c>
      <c r="M60" s="129">
        <f>+Actuals!J30</f>
        <v>0</v>
      </c>
      <c r="N60" s="128">
        <f>+Actuals!K30</f>
        <v>0</v>
      </c>
      <c r="O60" s="129">
        <v>-501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29">
        <f>+Actuals!T30</f>
        <v>0</v>
      </c>
      <c r="X60" s="128">
        <f>+Actuals!U30</f>
        <v>0</v>
      </c>
      <c r="Y60" s="129">
        <f>+Actuals!V30</f>
        <v>0</v>
      </c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-134990</v>
      </c>
      <c r="E64" s="38">
        <f>SUM(G64,I64,K64,M64,O64,Q64,S64,U64,W64,Y64,AA64,AC64,AE64)</f>
        <v>-18276.86</v>
      </c>
      <c r="F64" s="64">
        <f>'TIE-OUT'!P64+RECLASS!P64</f>
        <v>0</v>
      </c>
      <c r="G64" s="68">
        <f>'TIE-OUT'!Q64+RECLASS!Q64</f>
        <v>0</v>
      </c>
      <c r="H64" s="128">
        <f>+Actuals!E31</f>
        <v>-4145</v>
      </c>
      <c r="I64" s="129">
        <f>+Actuals!F31</f>
        <v>-15367.47</v>
      </c>
      <c r="J64" s="128">
        <f>+Actuals!G31</f>
        <v>-130845</v>
      </c>
      <c r="K64" s="148">
        <f>+Actuals!H31</f>
        <v>-2877.25</v>
      </c>
      <c r="L64" s="128">
        <f>+Actuals!I31</f>
        <v>0</v>
      </c>
      <c r="M64" s="129">
        <f>+Actuals!J31</f>
        <v>-32.14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8">
        <f>+Actuals!E32</f>
        <v>0</v>
      </c>
      <c r="I65" s="129">
        <f>+Actuals!F32</f>
        <v>0</v>
      </c>
      <c r="J65" s="128">
        <f>+Actuals!G32</f>
        <v>0</v>
      </c>
      <c r="K65" s="159">
        <f>+Actuals!H32</f>
        <v>0</v>
      </c>
      <c r="L65" s="128">
        <f>+Actuals!I32</f>
        <v>0</v>
      </c>
      <c r="M65" s="129">
        <f>+Actuals!J32</f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9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8">
        <f>+Actuals!E33</f>
        <v>0</v>
      </c>
      <c r="I70" s="129">
        <f>+Actuals!F33</f>
        <v>0</v>
      </c>
      <c r="J70" s="128">
        <f>+Actuals!G33</f>
        <v>0</v>
      </c>
      <c r="K70" s="148">
        <f>+Actuals!H33</f>
        <v>0</v>
      </c>
      <c r="L70" s="128">
        <f>+Actuals!I33</f>
        <v>0</v>
      </c>
      <c r="M70" s="129">
        <f>+Actuals!J33</f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8">
        <f>+Actuals!E34</f>
        <v>0</v>
      </c>
      <c r="I71" s="129">
        <f>+Actuals!F34</f>
        <v>0</v>
      </c>
      <c r="J71" s="128">
        <f>+Actuals!G34</f>
        <v>0</v>
      </c>
      <c r="K71" s="148">
        <f>+Actuals!H34</f>
        <v>0</v>
      </c>
      <c r="L71" s="128">
        <f>+Actuals!I34</f>
        <v>0</v>
      </c>
      <c r="M71" s="129">
        <f>+Actuals!J34</f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8">
        <f>+Actuals!E35</f>
        <v>0</v>
      </c>
      <c r="I73" s="129">
        <f>+Actuals!F35</f>
        <v>0</v>
      </c>
      <c r="J73" s="128">
        <f>+Actuals!G35</f>
        <v>0</v>
      </c>
      <c r="K73" s="148">
        <f>+Actuals!H35</f>
        <v>0</v>
      </c>
      <c r="L73" s="128">
        <f>+Actuals!I35</f>
        <v>0</v>
      </c>
      <c r="M73" s="129">
        <f>+Actuals!J35</f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8">
        <f>+Actuals!E36</f>
        <v>0</v>
      </c>
      <c r="I74" s="129">
        <f>+Actuals!F36</f>
        <v>0</v>
      </c>
      <c r="J74" s="128">
        <f>+Actuals!G36</f>
        <v>0</v>
      </c>
      <c r="K74" s="148">
        <f>+Actuals!H36</f>
        <v>0</v>
      </c>
      <c r="L74" s="128">
        <f>+Actuals!I36</f>
        <v>0</v>
      </c>
      <c r="M74" s="129">
        <f>+Actuals!J36</f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8">
        <f>+Actuals!E37</f>
        <v>0</v>
      </c>
      <c r="I75" s="129">
        <f>+Actuals!F37</f>
        <v>0</v>
      </c>
      <c r="J75" s="128">
        <f>+Actuals!G37</f>
        <v>0</v>
      </c>
      <c r="K75" s="148">
        <f>+Actuals!H37</f>
        <v>0</v>
      </c>
      <c r="L75" s="128">
        <f>+Actuals!I37</f>
        <v>0</v>
      </c>
      <c r="M75" s="129">
        <f>+Actuals!J37</f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8">
        <f>+Actuals!E38</f>
        <v>0</v>
      </c>
      <c r="I76" s="129">
        <f>+Actuals!F38</f>
        <v>0</v>
      </c>
      <c r="J76" s="128">
        <f>+Actuals!G38</f>
        <v>0</v>
      </c>
      <c r="K76" s="148">
        <f>+Actuals!H38</f>
        <v>0</v>
      </c>
      <c r="L76" s="128">
        <f>+Actuals!I38</f>
        <v>0</v>
      </c>
      <c r="M76" s="129">
        <f>+Actuals!J38</f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8">
        <f>+Actuals!E39</f>
        <v>0</v>
      </c>
      <c r="I77" s="129">
        <f>+Actuals!F39</f>
        <v>0</v>
      </c>
      <c r="J77" s="128">
        <f>+Actuals!G39</f>
        <v>0</v>
      </c>
      <c r="K77" s="148">
        <f>+Actuals!H39</f>
        <v>0</v>
      </c>
      <c r="L77" s="128">
        <f>+Actuals!I39</f>
        <v>0</v>
      </c>
      <c r="M77" s="129">
        <f>+Actuals!J39</f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8">
        <f>+Actuals!E40</f>
        <v>0</v>
      </c>
      <c r="I78" s="129">
        <f>+Actuals!F40</f>
        <v>0</v>
      </c>
      <c r="J78" s="128">
        <f>+Actuals!G40</f>
        <v>0</v>
      </c>
      <c r="K78" s="148">
        <f>+Actuals!H40</f>
        <v>0</v>
      </c>
      <c r="L78" s="128">
        <f>+Actuals!I40</f>
        <v>0</v>
      </c>
      <c r="M78" s="129">
        <f>+Actuals!J40</f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8">
        <f>+Actuals!E41</f>
        <v>0</v>
      </c>
      <c r="I79" s="129">
        <f>+Actuals!F41</f>
        <v>0</v>
      </c>
      <c r="J79" s="128">
        <f>+Actuals!G41</f>
        <v>0</v>
      </c>
      <c r="K79" s="148">
        <f>+Actuals!H41</f>
        <v>0</v>
      </c>
      <c r="L79" s="128">
        <f>+Actuals!I41</f>
        <v>0</v>
      </c>
      <c r="M79" s="129">
        <f>+Actuals!J41</f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8">
        <f>+Actuals!E42</f>
        <v>0</v>
      </c>
      <c r="I80" s="129">
        <f>+Actuals!F42</f>
        <v>0</v>
      </c>
      <c r="J80" s="128">
        <f>+Actuals!G42</f>
        <v>0</v>
      </c>
      <c r="K80" s="148">
        <f>+Actuals!H42</f>
        <v>0</v>
      </c>
      <c r="L80" s="128">
        <f>+Actuals!I42</f>
        <v>0</v>
      </c>
      <c r="M80" s="129">
        <f>+Actuals!J42</f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8">
        <f>+Actuals!E43</f>
        <v>0</v>
      </c>
      <c r="I81" s="159">
        <f>+Actuals!F43</f>
        <v>0</v>
      </c>
      <c r="J81" s="128">
        <f>+Actuals!G43</f>
        <v>0</v>
      </c>
      <c r="K81" s="148">
        <f>+Actuals!H43</f>
        <v>0</v>
      </c>
      <c r="L81" s="128">
        <f>+Actuals!I43</f>
        <v>0</v>
      </c>
      <c r="M81" s="129">
        <f>+Actuals!J43</f>
        <v>0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-3349.9753999999757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X33" sqref="X3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39209517</v>
      </c>
      <c r="E11" s="38">
        <f>SUM(G11,I11,K11,M11,O11,Q11,S11,U11,W11,Y11,AA11,AC11,AE11)</f>
        <v>105099308</v>
      </c>
      <c r="F11" s="60">
        <f>'TIE-OUT'!T11+RECLASS!T11</f>
        <v>0</v>
      </c>
      <c r="G11" s="38">
        <f>'TIE-OUT'!U11+RECLASS!U11</f>
        <v>1433750</v>
      </c>
      <c r="H11" s="128">
        <v>37501315</v>
      </c>
      <c r="I11" s="128">
        <v>99149636</v>
      </c>
      <c r="J11" s="128">
        <v>1618650</v>
      </c>
      <c r="K11" s="201">
        <v>4019056</v>
      </c>
      <c r="L11" s="128">
        <v>119088</v>
      </c>
      <c r="M11" s="201">
        <v>585218</v>
      </c>
      <c r="N11" s="128">
        <f>+Actuals!K4</f>
        <v>0</v>
      </c>
      <c r="O11" s="129">
        <f>+Actuals!L4</f>
        <v>0</v>
      </c>
      <c r="P11" s="128">
        <v>305733</v>
      </c>
      <c r="Q11" s="129">
        <v>873787</v>
      </c>
      <c r="R11" s="128">
        <v>-338314</v>
      </c>
      <c r="S11" s="129">
        <v>-970048</v>
      </c>
      <c r="T11" s="128">
        <v>5000</v>
      </c>
      <c r="U11" s="129">
        <v>13025</v>
      </c>
      <c r="V11" s="128">
        <v>1582</v>
      </c>
      <c r="W11" s="129">
        <v>4116</v>
      </c>
      <c r="X11" s="128">
        <v>-3537</v>
      </c>
      <c r="Y11" s="129">
        <v>-9232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8">
        <v>0</v>
      </c>
      <c r="I12" s="128">
        <v>0</v>
      </c>
      <c r="J12" s="128">
        <v>0</v>
      </c>
      <c r="K12" s="201">
        <v>0</v>
      </c>
      <c r="L12" s="128">
        <v>0</v>
      </c>
      <c r="M12" s="201"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8">
        <v>0</v>
      </c>
      <c r="I13" s="128">
        <v>0</v>
      </c>
      <c r="J13" s="128">
        <v>0</v>
      </c>
      <c r="K13" s="201">
        <v>0</v>
      </c>
      <c r="L13" s="128">
        <v>0</v>
      </c>
      <c r="M13" s="201"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8">
        <v>0</v>
      </c>
      <c r="I14" s="128">
        <v>0</v>
      </c>
      <c r="J14" s="128">
        <v>0</v>
      </c>
      <c r="K14" s="201">
        <v>0</v>
      </c>
      <c r="L14" s="128">
        <v>0</v>
      </c>
      <c r="M14" s="201"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8">
        <v>0</v>
      </c>
      <c r="I15" s="128">
        <v>0</v>
      </c>
      <c r="J15" s="128">
        <v>0</v>
      </c>
      <c r="K15" s="201">
        <v>0</v>
      </c>
      <c r="L15" s="128">
        <v>0</v>
      </c>
      <c r="M15" s="201"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39209517</v>
      </c>
      <c r="E16" s="39">
        <f>SUM(E11:E15)</f>
        <v>105410804.38</v>
      </c>
      <c r="F16" s="61">
        <f t="shared" ref="F16:AE16" si="1">SUM(F11:F15)</f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9">
        <f t="shared" si="1"/>
        <v>4019056</v>
      </c>
      <c r="L16" s="61">
        <f>SUM(L11:L15)</f>
        <v>119088</v>
      </c>
      <c r="M16" s="199">
        <f>SUM(M11:M15)</f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4"/>
      <c r="L17" s="60"/>
      <c r="M17" s="174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4"/>
      <c r="L18" s="60"/>
      <c r="M18" s="174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-46559457</v>
      </c>
      <c r="E19" s="38">
        <f t="shared" si="3"/>
        <v>-118857773</v>
      </c>
      <c r="F19" s="64">
        <f>'TIE-OUT'!T19+RECLASS!T19</f>
        <v>0</v>
      </c>
      <c r="G19" s="68">
        <f>'TIE-OUT'!U19+RECLASS!U19</f>
        <v>0</v>
      </c>
      <c r="H19" s="128">
        <v>-46837773</v>
      </c>
      <c r="I19" s="128">
        <v>-119448919</v>
      </c>
      <c r="J19" s="128">
        <v>946490</v>
      </c>
      <c r="K19" s="201">
        <v>2432708</v>
      </c>
      <c r="L19" s="128">
        <v>-581612</v>
      </c>
      <c r="M19" s="201">
        <v>-1698640</v>
      </c>
      <c r="N19" s="128">
        <f>+Actuals!K9</f>
        <v>0</v>
      </c>
      <c r="O19" s="129">
        <f>+Actuals!L9</f>
        <v>0</v>
      </c>
      <c r="P19" s="128">
        <v>57825</v>
      </c>
      <c r="Q19" s="129">
        <v>115834</v>
      </c>
      <c r="R19" s="128">
        <v>-25407</v>
      </c>
      <c r="S19" s="129">
        <v>54994</v>
      </c>
      <c r="T19" s="128">
        <v>72401</v>
      </c>
      <c r="U19" s="129">
        <v>186656</v>
      </c>
      <c r="V19" s="128">
        <v>-55439</v>
      </c>
      <c r="W19" s="129">
        <v>-141896</v>
      </c>
      <c r="X19" s="128">
        <v>-135942</v>
      </c>
      <c r="Y19" s="129">
        <v>-358510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-1579102.02</v>
      </c>
      <c r="F20" s="60">
        <f>'TIE-OUT'!T20+RECLASS!T20</f>
        <v>0</v>
      </c>
      <c r="G20" s="38">
        <f>'TIE-OUT'!U20+RECLASS!U20</f>
        <v>-3957732.02</v>
      </c>
      <c r="H20" s="128">
        <v>0</v>
      </c>
      <c r="I20" s="128">
        <v>0</v>
      </c>
      <c r="J20" s="128">
        <v>0</v>
      </c>
      <c r="K20" s="201">
        <v>0</v>
      </c>
      <c r="L20" s="128">
        <v>0</v>
      </c>
      <c r="M20" s="204">
        <v>2378630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128">
        <v>0</v>
      </c>
      <c r="I21" s="128">
        <v>0</v>
      </c>
      <c r="J21" s="128">
        <v>0</v>
      </c>
      <c r="K21" s="201">
        <v>0</v>
      </c>
      <c r="L21" s="128">
        <v>0</v>
      </c>
      <c r="M21" s="201"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128">
        <v>0</v>
      </c>
      <c r="I22" s="128">
        <v>0</v>
      </c>
      <c r="J22" s="128">
        <v>0</v>
      </c>
      <c r="K22" s="201">
        <v>0</v>
      </c>
      <c r="L22" s="128">
        <v>0</v>
      </c>
      <c r="M22" s="201"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128">
        <v>0</v>
      </c>
      <c r="I23" s="128">
        <v>0</v>
      </c>
      <c r="J23" s="128">
        <v>0</v>
      </c>
      <c r="K23" s="201">
        <v>0</v>
      </c>
      <c r="L23" s="128">
        <v>0</v>
      </c>
      <c r="M23" s="201"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-46559457</v>
      </c>
      <c r="E24" s="39">
        <f>SUM(E19:E23)</f>
        <v>-120436875.02</v>
      </c>
      <c r="F24" s="61">
        <f t="shared" ref="F24:AE24" si="4">SUM(F19:F23)</f>
        <v>0</v>
      </c>
      <c r="G24" s="39">
        <f t="shared" si="4"/>
        <v>-3957732.02</v>
      </c>
      <c r="H24" s="61">
        <f t="shared" si="4"/>
        <v>-46837773</v>
      </c>
      <c r="I24" s="61">
        <f t="shared" si="4"/>
        <v>-119448919</v>
      </c>
      <c r="J24" s="61">
        <f t="shared" si="4"/>
        <v>946490</v>
      </c>
      <c r="K24" s="199">
        <f t="shared" si="4"/>
        <v>2432708</v>
      </c>
      <c r="L24" s="61">
        <f>SUM(L19:L23)</f>
        <v>-581612</v>
      </c>
      <c r="M24" s="199">
        <f>SUM(M19:M23)</f>
        <v>679990</v>
      </c>
      <c r="N24" s="61">
        <f t="shared" si="4"/>
        <v>0</v>
      </c>
      <c r="O24" s="39">
        <f t="shared" si="4"/>
        <v>0</v>
      </c>
      <c r="P24" s="61">
        <f t="shared" si="4"/>
        <v>57825</v>
      </c>
      <c r="Q24" s="39">
        <f t="shared" si="4"/>
        <v>115834</v>
      </c>
      <c r="R24" s="61">
        <f t="shared" si="4"/>
        <v>-25407</v>
      </c>
      <c r="S24" s="39">
        <f t="shared" si="4"/>
        <v>54994</v>
      </c>
      <c r="T24" s="61">
        <f t="shared" ref="T24:Y24" si="5">SUM(T19:T23)</f>
        <v>72401</v>
      </c>
      <c r="U24" s="39">
        <f t="shared" si="5"/>
        <v>186656</v>
      </c>
      <c r="V24" s="61">
        <f t="shared" si="5"/>
        <v>-55439</v>
      </c>
      <c r="W24" s="39">
        <f t="shared" si="5"/>
        <v>-141896</v>
      </c>
      <c r="X24" s="61">
        <f t="shared" si="5"/>
        <v>-135942</v>
      </c>
      <c r="Y24" s="39">
        <f t="shared" si="5"/>
        <v>-358510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4"/>
      <c r="L25" s="60"/>
      <c r="M25" s="174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4"/>
      <c r="L26" s="60"/>
      <c r="M26" s="174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14764781</v>
      </c>
      <c r="E27" s="38">
        <f>SUM(G27,I27,K27,M27,O27,Q27,S27,U27,W27,Y27,AA27,AC27,AE27)</f>
        <v>41023083</v>
      </c>
      <c r="F27" s="64">
        <f>'TIE-OUT'!T27+RECLASS!T27</f>
        <v>0</v>
      </c>
      <c r="G27" s="68">
        <f>'TIE-OUT'!U27+RECLASS!U27</f>
        <v>0</v>
      </c>
      <c r="H27" s="128">
        <f>9031093+76769</f>
        <v>9107862</v>
      </c>
      <c r="I27" s="128">
        <f>25021227+198951</f>
        <v>25220178</v>
      </c>
      <c r="J27" s="128">
        <f>5242802+135557</f>
        <v>5378359</v>
      </c>
      <c r="K27" s="201">
        <f>14666354+356713</f>
        <v>15023067</v>
      </c>
      <c r="L27" s="128">
        <f>-78+281505</f>
        <v>281427</v>
      </c>
      <c r="M27" s="201">
        <f>787944-204</f>
        <v>787740</v>
      </c>
      <c r="N27" s="128">
        <f>+Actuals!K14</f>
        <v>0</v>
      </c>
      <c r="O27" s="129">
        <f>+Actuals!L14</f>
        <v>0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v>-925</v>
      </c>
      <c r="U27" s="129">
        <v>-2405</v>
      </c>
      <c r="V27" s="128">
        <v>75</v>
      </c>
      <c r="W27" s="129">
        <v>215</v>
      </c>
      <c r="X27" s="128">
        <v>-2017</v>
      </c>
      <c r="Y27" s="129">
        <v>-5712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-9613979</v>
      </c>
      <c r="E28" s="38">
        <f>SUM(G28,I28,K28,M28,O28,Q28,S28,U28,W28,Y28,AA28,AC28,AE28)</f>
        <v>-26413279</v>
      </c>
      <c r="F28" s="81">
        <f>'TIE-OUT'!T28+RECLASS!T28</f>
        <v>0</v>
      </c>
      <c r="G28" s="82">
        <f>'TIE-OUT'!U28+RECLASS!U28</f>
        <v>0</v>
      </c>
      <c r="H28" s="128">
        <v>-8070961</v>
      </c>
      <c r="I28" s="128">
        <v>-22086686</v>
      </c>
      <c r="J28" s="128">
        <v>-1568082</v>
      </c>
      <c r="K28" s="201">
        <v>-4399300</v>
      </c>
      <c r="L28" s="128">
        <f>15638+78</f>
        <v>15716</v>
      </c>
      <c r="M28" s="201">
        <f>44351+202</f>
        <v>44553</v>
      </c>
      <c r="N28" s="128">
        <f>+Actuals!K15</f>
        <v>0</v>
      </c>
      <c r="O28" s="129">
        <f>+Actuals!L15</f>
        <v>0</v>
      </c>
      <c r="P28" s="128">
        <v>1551</v>
      </c>
      <c r="Q28" s="129">
        <v>3762</v>
      </c>
      <c r="R28" s="128">
        <f>+Actuals!O15</f>
        <v>0</v>
      </c>
      <c r="S28" s="129">
        <f>+Actuals!P15</f>
        <v>0</v>
      </c>
      <c r="T28" s="128">
        <v>-4706</v>
      </c>
      <c r="U28" s="129">
        <v>-11189</v>
      </c>
      <c r="V28" s="128"/>
      <c r="W28" s="129"/>
      <c r="X28" s="128">
        <v>12503</v>
      </c>
      <c r="Y28" s="129">
        <v>35581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5150802</v>
      </c>
      <c r="E29" s="39">
        <f>SUM(E27:E28)</f>
        <v>14609804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1036901</v>
      </c>
      <c r="I29" s="61">
        <f t="shared" si="6"/>
        <v>3133492</v>
      </c>
      <c r="J29" s="61">
        <f t="shared" si="6"/>
        <v>3810277</v>
      </c>
      <c r="K29" s="199">
        <f t="shared" si="6"/>
        <v>10623767</v>
      </c>
      <c r="L29" s="61">
        <f>SUM(L27:L28)</f>
        <v>297143</v>
      </c>
      <c r="M29" s="199">
        <f>SUM(M27:M28)</f>
        <v>832293</v>
      </c>
      <c r="N29" s="61">
        <f t="shared" si="6"/>
        <v>0</v>
      </c>
      <c r="O29" s="39">
        <f t="shared" si="6"/>
        <v>0</v>
      </c>
      <c r="P29" s="61">
        <f t="shared" si="6"/>
        <v>1551</v>
      </c>
      <c r="Q29" s="39">
        <f t="shared" si="6"/>
        <v>3762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-5631</v>
      </c>
      <c r="U29" s="39">
        <f t="shared" si="7"/>
        <v>-13594</v>
      </c>
      <c r="V29" s="61">
        <f t="shared" si="7"/>
        <v>75</v>
      </c>
      <c r="W29" s="39">
        <f t="shared" si="7"/>
        <v>215</v>
      </c>
      <c r="X29" s="61">
        <f t="shared" si="7"/>
        <v>10486</v>
      </c>
      <c r="Y29" s="39">
        <f t="shared" si="7"/>
        <v>29869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4"/>
      <c r="L30" s="60"/>
      <c r="M30" s="174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4"/>
      <c r="L31" s="60"/>
      <c r="M31" s="174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279213</v>
      </c>
      <c r="E32" s="38">
        <f t="shared" si="8"/>
        <v>803104</v>
      </c>
      <c r="F32" s="64">
        <f>'TIE-OUT'!T32+RECLASS!T32</f>
        <v>0</v>
      </c>
      <c r="G32" s="68">
        <f>'TIE-OUT'!U32+RECLASS!U32</f>
        <v>0</v>
      </c>
      <c r="H32" s="128">
        <v>0</v>
      </c>
      <c r="I32" s="128">
        <v>0</v>
      </c>
      <c r="J32" s="128">
        <v>248926</v>
      </c>
      <c r="K32" s="201">
        <v>642478</v>
      </c>
      <c r="L32" s="128">
        <v>116372</v>
      </c>
      <c r="M32" s="201">
        <v>349306</v>
      </c>
      <c r="N32" s="128">
        <f>+Actuals!K16</f>
        <v>0</v>
      </c>
      <c r="O32" s="129">
        <f>+Actuals!L16</f>
        <v>0</v>
      </c>
      <c r="P32" s="128">
        <v>-32569</v>
      </c>
      <c r="Q32" s="129">
        <v>-50234</v>
      </c>
      <c r="R32" s="128">
        <v>-11545</v>
      </c>
      <c r="S32" s="129">
        <v>-29867</v>
      </c>
      <c r="T32" s="128">
        <v>81</v>
      </c>
      <c r="U32" s="129">
        <v>210</v>
      </c>
      <c r="V32" s="128">
        <v>-22974</v>
      </c>
      <c r="W32" s="129">
        <v>-59434</v>
      </c>
      <c r="X32" s="128">
        <v>-19078</v>
      </c>
      <c r="Y32" s="129">
        <v>-49355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128">
        <v>0</v>
      </c>
      <c r="I33" s="128">
        <v>0</v>
      </c>
      <c r="J33" s="128">
        <v>0</v>
      </c>
      <c r="K33" s="201">
        <v>0</v>
      </c>
      <c r="L33" s="128">
        <v>0</v>
      </c>
      <c r="M33" s="201"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/>
      <c r="U33" s="129"/>
      <c r="V33" s="128"/>
      <c r="W33" s="129"/>
      <c r="X33" s="128"/>
      <c r="Y33" s="129"/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128">
        <v>0</v>
      </c>
      <c r="I34" s="128">
        <v>0</v>
      </c>
      <c r="J34" s="128">
        <v>0</v>
      </c>
      <c r="K34" s="201">
        <v>0</v>
      </c>
      <c r="L34" s="128">
        <v>0</v>
      </c>
      <c r="M34" s="201"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128">
        <v>0</v>
      </c>
      <c r="I35" s="128">
        <v>0</v>
      </c>
      <c r="J35" s="128">
        <v>0</v>
      </c>
      <c r="K35" s="201">
        <v>0</v>
      </c>
      <c r="L35" s="128">
        <v>0</v>
      </c>
      <c r="M35" s="201"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279213</v>
      </c>
      <c r="E36" s="39">
        <f>SUM(E32:E35)</f>
        <v>803104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248926</v>
      </c>
      <c r="K36" s="199">
        <f t="shared" si="9"/>
        <v>642478</v>
      </c>
      <c r="L36" s="61">
        <f>SUM(L32:L35)</f>
        <v>116372</v>
      </c>
      <c r="M36" s="199">
        <f>SUM(M32:M35)</f>
        <v>349306</v>
      </c>
      <c r="N36" s="61">
        <f t="shared" si="9"/>
        <v>0</v>
      </c>
      <c r="O36" s="39">
        <f t="shared" si="9"/>
        <v>0</v>
      </c>
      <c r="P36" s="61">
        <f t="shared" si="9"/>
        <v>-32569</v>
      </c>
      <c r="Q36" s="39">
        <f t="shared" si="9"/>
        <v>-50234</v>
      </c>
      <c r="R36" s="61">
        <f t="shared" si="9"/>
        <v>-11545</v>
      </c>
      <c r="S36" s="39">
        <f t="shared" si="9"/>
        <v>-29867</v>
      </c>
      <c r="T36" s="61">
        <f t="shared" ref="T36:Y36" si="10">SUM(T32:T35)</f>
        <v>81</v>
      </c>
      <c r="U36" s="39">
        <f t="shared" si="10"/>
        <v>210</v>
      </c>
      <c r="V36" s="61">
        <f t="shared" si="10"/>
        <v>-22974</v>
      </c>
      <c r="W36" s="39">
        <f t="shared" si="10"/>
        <v>-59434</v>
      </c>
      <c r="X36" s="61">
        <f t="shared" si="10"/>
        <v>-19078</v>
      </c>
      <c r="Y36" s="39">
        <f t="shared" si="10"/>
        <v>-49355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4"/>
      <c r="L37" s="60"/>
      <c r="M37" s="174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4"/>
      <c r="L38" s="60"/>
      <c r="M38" s="174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1675163</v>
      </c>
      <c r="E39" s="38">
        <f t="shared" si="11"/>
        <v>4208986</v>
      </c>
      <c r="F39" s="64">
        <f>'TIE-OUT'!T39+RECLASS!T39</f>
        <v>0</v>
      </c>
      <c r="G39" s="68">
        <f>'TIE-OUT'!U39+RECLASS!U39</f>
        <v>0</v>
      </c>
      <c r="H39" s="128">
        <v>0</v>
      </c>
      <c r="I39" s="128">
        <v>0</v>
      </c>
      <c r="J39" s="128">
        <v>1652325</v>
      </c>
      <c r="K39" s="201">
        <v>4173277</v>
      </c>
      <c r="L39" s="128">
        <v>20435</v>
      </c>
      <c r="M39" s="201">
        <v>51613</v>
      </c>
      <c r="N39" s="128">
        <f>+Actuals!K20</f>
        <v>0</v>
      </c>
      <c r="O39" s="129">
        <f>+Actuals!L20</f>
        <v>0</v>
      </c>
      <c r="P39" s="128">
        <f>+Actuals!M20</f>
        <v>0</v>
      </c>
      <c r="Q39" s="129">
        <v>-21942</v>
      </c>
      <c r="R39" s="128">
        <v>2403</v>
      </c>
      <c r="S39" s="129">
        <v>6038</v>
      </c>
      <c r="T39" s="128"/>
      <c r="U39" s="129"/>
      <c r="V39" s="128"/>
      <c r="W39" s="129"/>
      <c r="X39" s="128"/>
      <c r="Y39" s="129"/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128">
        <v>0</v>
      </c>
      <c r="I40" s="128">
        <v>0</v>
      </c>
      <c r="J40" s="128">
        <v>0</v>
      </c>
      <c r="K40" s="201">
        <v>0</v>
      </c>
      <c r="L40" s="128">
        <v>0</v>
      </c>
      <c r="M40" s="201"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/>
      <c r="U40" s="129"/>
      <c r="V40" s="128"/>
      <c r="W40" s="129"/>
      <c r="X40" s="128"/>
      <c r="Y40" s="129"/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1185</v>
      </c>
      <c r="F41" s="81">
        <f>'TIE-OUT'!T41+RECLASS!T41</f>
        <v>0</v>
      </c>
      <c r="G41" s="82">
        <f>'TIE-OUT'!U41+RECLASS!U41</f>
        <v>0</v>
      </c>
      <c r="H41" s="128">
        <v>0</v>
      </c>
      <c r="I41" s="128">
        <v>0</v>
      </c>
      <c r="J41" s="128">
        <v>0</v>
      </c>
      <c r="K41" s="201">
        <v>0</v>
      </c>
      <c r="L41" s="128">
        <v>0</v>
      </c>
      <c r="M41" s="201"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59">
        <f>+Actuals!T22+1185</f>
        <v>1185</v>
      </c>
      <c r="X41" s="128">
        <f>+Actuals!U22</f>
        <v>0</v>
      </c>
      <c r="Y41" s="129"/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1185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9">
        <f t="shared" si="12"/>
        <v>0</v>
      </c>
      <c r="L42" s="61">
        <f>SUM(L40:L41)</f>
        <v>0</v>
      </c>
      <c r="M42" s="199">
        <f>SUM(M40:M41)</f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1185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1675163</v>
      </c>
      <c r="E43" s="39">
        <f>E42+E39</f>
        <v>4210171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1652325</v>
      </c>
      <c r="K43" s="199">
        <f t="shared" si="14"/>
        <v>4173277</v>
      </c>
      <c r="L43" s="61">
        <f>L42+L39</f>
        <v>20435</v>
      </c>
      <c r="M43" s="199">
        <f>M42+M39</f>
        <v>51613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-21942</v>
      </c>
      <c r="R43" s="61">
        <f t="shared" si="14"/>
        <v>2403</v>
      </c>
      <c r="S43" s="39">
        <f t="shared" si="14"/>
        <v>6038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1185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4"/>
      <c r="L44" s="60"/>
      <c r="M44" s="174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128">
        <v>0</v>
      </c>
      <c r="I45" s="128">
        <v>0</v>
      </c>
      <c r="J45" s="128">
        <v>0</v>
      </c>
      <c r="K45" s="201">
        <v>0</v>
      </c>
      <c r="L45" s="128">
        <v>0</v>
      </c>
      <c r="M45" s="201"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4"/>
      <c r="L46" s="60"/>
      <c r="M46" s="174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128">
        <v>0</v>
      </c>
      <c r="I47" s="128">
        <v>0</v>
      </c>
      <c r="J47" s="128">
        <v>0</v>
      </c>
      <c r="K47" s="201">
        <v>0</v>
      </c>
      <c r="L47" s="128">
        <v>0</v>
      </c>
      <c r="M47" s="201">
        <v>0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4"/>
      <c r="L48" s="60"/>
      <c r="M48" s="174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244132</v>
      </c>
      <c r="E49" s="38">
        <f>SUM(G49,I49,K49,M49,O49,Q49,S49,U49,W49,Y49,AA49,AC49,AE49)</f>
        <v>630104</v>
      </c>
      <c r="F49" s="60">
        <f>'TIE-OUT'!T49+RECLASS!T49</f>
        <v>0</v>
      </c>
      <c r="G49" s="38">
        <f>'TIE-OUT'!U49+RECLASS!U49</f>
        <v>0</v>
      </c>
      <c r="H49" s="128">
        <v>8299557</v>
      </c>
      <c r="I49" s="128">
        <v>21470954</v>
      </c>
      <c r="J49" s="128">
        <v>-8276668</v>
      </c>
      <c r="K49" s="201">
        <v>-21411877</v>
      </c>
      <c r="L49" s="128">
        <v>28574</v>
      </c>
      <c r="M49" s="201">
        <v>73749</v>
      </c>
      <c r="N49" s="128">
        <f>+Actuals!K25</f>
        <v>0</v>
      </c>
      <c r="O49" s="129">
        <f>+Actuals!L25</f>
        <v>0</v>
      </c>
      <c r="P49" s="128">
        <v>-332540</v>
      </c>
      <c r="Q49" s="129">
        <v>-858286</v>
      </c>
      <c r="R49" s="128">
        <v>372863</v>
      </c>
      <c r="S49" s="129">
        <v>962359</v>
      </c>
      <c r="T49" s="128">
        <v>-72481</v>
      </c>
      <c r="U49" s="129">
        <v>-187073</v>
      </c>
      <c r="V49" s="128">
        <v>76756</v>
      </c>
      <c r="W49" s="129">
        <v>198107</v>
      </c>
      <c r="X49" s="128">
        <v>148071</v>
      </c>
      <c r="Y49" s="129">
        <v>382171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4"/>
      <c r="L50" s="60"/>
      <c r="M50" s="174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128">
        <v>0</v>
      </c>
      <c r="I51" s="128">
        <v>0</v>
      </c>
      <c r="J51" s="128">
        <f>-168329+168329</f>
        <v>0</v>
      </c>
      <c r="K51" s="201">
        <f>-441022+441022</f>
        <v>0</v>
      </c>
      <c r="L51" s="128">
        <v>0</v>
      </c>
      <c r="M51" s="201"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4"/>
      <c r="L52" s="60"/>
      <c r="M52" s="174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4"/>
      <c r="L53" s="60"/>
      <c r="M53" s="174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-879843</v>
      </c>
      <c r="F54" s="64">
        <f>'TIE-OUT'!T54+RECLASS!T54</f>
        <v>0</v>
      </c>
      <c r="G54" s="68">
        <f>'TIE-OUT'!U54+RECLASS!U54</f>
        <v>0</v>
      </c>
      <c r="H54" s="128">
        <f>-7320388+7320388</f>
        <v>0</v>
      </c>
      <c r="I54" s="128">
        <f>-1289796+1289796-856975-22868-391000</f>
        <v>-1270843</v>
      </c>
      <c r="J54" s="128">
        <f>-2980308+2980308</f>
        <v>0</v>
      </c>
      <c r="K54" s="201">
        <f>137288-137288</f>
        <v>0</v>
      </c>
      <c r="L54" s="128">
        <f>-2980308+2980308</f>
        <v>0</v>
      </c>
      <c r="M54" s="201">
        <f>137288-137288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56">
        <v>391000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128">
        <v>0</v>
      </c>
      <c r="I55" s="128">
        <v>0</v>
      </c>
      <c r="J55" s="128">
        <v>0</v>
      </c>
      <c r="K55" s="201">
        <v>0</v>
      </c>
      <c r="L55" s="128">
        <v>0</v>
      </c>
      <c r="M55" s="201"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-879843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-1270843</v>
      </c>
      <c r="J56" s="61">
        <f t="shared" si="16"/>
        <v>0</v>
      </c>
      <c r="K56" s="199">
        <f t="shared" si="16"/>
        <v>0</v>
      </c>
      <c r="L56" s="61">
        <f>SUM(L54:L55)</f>
        <v>0</v>
      </c>
      <c r="M56" s="199">
        <f>SUM(M54:M55)</f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391000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4"/>
      <c r="L57" s="60"/>
      <c r="M57" s="174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4"/>
      <c r="L58" s="60"/>
      <c r="M58" s="174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128">
        <f>43929832-43929832</f>
        <v>0</v>
      </c>
      <c r="I59" s="128">
        <f>626940+350-220+55580-682650</f>
        <v>0</v>
      </c>
      <c r="J59" s="128">
        <f>4794416-4794416</f>
        <v>0</v>
      </c>
      <c r="K59" s="201">
        <f>29830-29830</f>
        <v>0</v>
      </c>
      <c r="L59" s="128">
        <f>4794416-4794416</f>
        <v>0</v>
      </c>
      <c r="M59" s="201">
        <f>29830-29830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18</v>
      </c>
      <c r="F60" s="81">
        <f>'TIE-OUT'!T60+RECLASS!T60</f>
        <v>0</v>
      </c>
      <c r="G60" s="82">
        <f>'TIE-OUT'!U60+RECLASS!U60</f>
        <v>0</v>
      </c>
      <c r="H60" s="128">
        <v>0</v>
      </c>
      <c r="I60" s="128">
        <f>123262-123262</f>
        <v>0</v>
      </c>
      <c r="J60" s="128">
        <v>0</v>
      </c>
      <c r="K60" s="201">
        <v>0</v>
      </c>
      <c r="L60" s="128">
        <v>0</v>
      </c>
      <c r="M60" s="201">
        <v>0</v>
      </c>
      <c r="N60" s="128">
        <f>+Actuals!K30</f>
        <v>0</v>
      </c>
      <c r="O60" s="129">
        <f>+Actuals!L30</f>
        <v>0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59">
        <v>18</v>
      </c>
      <c r="X60" s="128">
        <f>+Actuals!U30</f>
        <v>0</v>
      </c>
      <c r="Y60" s="129"/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18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9">
        <f t="shared" si="18"/>
        <v>0</v>
      </c>
      <c r="L61" s="61">
        <f>SUM(L59:L60)</f>
        <v>0</v>
      </c>
      <c r="M61" s="199">
        <f>SUM(M59:M60)</f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18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4"/>
      <c r="L62" s="60"/>
      <c r="M62" s="174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4"/>
      <c r="L63" s="60"/>
      <c r="M63" s="174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128">
        <v>0</v>
      </c>
      <c r="I64" s="128">
        <f>-81556+81556</f>
        <v>0</v>
      </c>
      <c r="J64" s="128">
        <f>5454699-5454699</f>
        <v>0</v>
      </c>
      <c r="K64" s="201">
        <f>2627-2627</f>
        <v>0</v>
      </c>
      <c r="L64" s="128">
        <f>5454699-5454699</f>
        <v>0</v>
      </c>
      <c r="M64" s="201">
        <f>2627-2627</f>
        <v>0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'TIE-OUT'!T65+RECLASS!T65</f>
        <v>0</v>
      </c>
      <c r="G65" s="82">
        <f>'TIE-OUT'!U65+RECLASS!U65</f>
        <v>0</v>
      </c>
      <c r="H65" s="128">
        <f>21487+2498572+51096-51906-2498572</f>
        <v>20677</v>
      </c>
      <c r="I65" s="128">
        <f>60000+501+667704+14772-667704-14772</f>
        <v>60501</v>
      </c>
      <c r="J65" s="128">
        <v>0</v>
      </c>
      <c r="K65" s="201">
        <v>0</v>
      </c>
      <c r="L65" s="128">
        <v>0</v>
      </c>
      <c r="M65" s="201"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20677</v>
      </c>
      <c r="E66" s="39">
        <f>SUM(E64:E65)</f>
        <v>60501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20677</v>
      </c>
      <c r="I66" s="61">
        <f t="shared" si="20"/>
        <v>60501</v>
      </c>
      <c r="J66" s="61">
        <f t="shared" si="20"/>
        <v>0</v>
      </c>
      <c r="K66" s="199">
        <f t="shared" si="20"/>
        <v>0</v>
      </c>
      <c r="L66" s="61">
        <f>SUM(L64:L65)</f>
        <v>0</v>
      </c>
      <c r="M66" s="199">
        <f>SUM(M64:M65)</f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4"/>
      <c r="L67" s="60"/>
      <c r="M67" s="174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4"/>
      <c r="L68" s="60"/>
      <c r="M68" s="174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4"/>
      <c r="L69" s="60"/>
      <c r="M69" s="174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'TIE-OUT'!T70+RECLASS!T70</f>
        <v>0</v>
      </c>
      <c r="G70" s="68">
        <f>'TIE-OUT'!U70+RECLASS!U70</f>
        <v>0</v>
      </c>
      <c r="H70" s="128">
        <v>0</v>
      </c>
      <c r="I70" s="128">
        <v>0</v>
      </c>
      <c r="J70" s="128">
        <v>0</v>
      </c>
      <c r="K70" s="201">
        <v>0</v>
      </c>
      <c r="L70" s="128">
        <v>0</v>
      </c>
      <c r="M70" s="201"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128">
        <v>0</v>
      </c>
      <c r="I71" s="128">
        <v>0</v>
      </c>
      <c r="J71" s="128">
        <v>0</v>
      </c>
      <c r="K71" s="201">
        <v>0</v>
      </c>
      <c r="L71" s="128">
        <v>0</v>
      </c>
      <c r="M71" s="201"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9">
        <f t="shared" si="22"/>
        <v>0</v>
      </c>
      <c r="L72" s="61">
        <f>SUM(L70:L71)</f>
        <v>0</v>
      </c>
      <c r="M72" s="199">
        <f>SUM(M70:M71)</f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128">
        <v>0</v>
      </c>
      <c r="I73" s="128">
        <v>0</v>
      </c>
      <c r="J73" s="128">
        <v>0</v>
      </c>
      <c r="K73" s="201">
        <v>0</v>
      </c>
      <c r="L73" s="128">
        <v>0</v>
      </c>
      <c r="M73" s="201"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2419233</v>
      </c>
      <c r="F74" s="60">
        <f>'TIE-OUT'!T74+RECLASS!T74</f>
        <v>0</v>
      </c>
      <c r="G74" s="60">
        <f>'TIE-OUT'!U74+RECLASS!U74</f>
        <v>2419233</v>
      </c>
      <c r="H74" s="128">
        <v>0</v>
      </c>
      <c r="I74" s="128">
        <v>0</v>
      </c>
      <c r="J74" s="128">
        <v>0</v>
      </c>
      <c r="K74" s="201">
        <v>0</v>
      </c>
      <c r="L74" s="128">
        <v>0</v>
      </c>
      <c r="M74" s="201"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128">
        <v>0</v>
      </c>
      <c r="I75" s="128">
        <v>0</v>
      </c>
      <c r="J75" s="128">
        <v>0</v>
      </c>
      <c r="K75" s="201">
        <v>0</v>
      </c>
      <c r="L75" s="128">
        <v>0</v>
      </c>
      <c r="M75" s="201"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'TIE-OUT'!T76+RECLASS!T76</f>
        <v>0</v>
      </c>
      <c r="G76" s="60">
        <f>'TIE-OUT'!U76+RECLASS!U76</f>
        <v>0</v>
      </c>
      <c r="H76" s="128">
        <v>0</v>
      </c>
      <c r="I76" s="128">
        <v>0</v>
      </c>
      <c r="J76" s="128">
        <v>0</v>
      </c>
      <c r="K76" s="201">
        <v>0</v>
      </c>
      <c r="L76" s="128">
        <v>0</v>
      </c>
      <c r="M76" s="201"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'TIE-OUT'!T77+RECLASS!T77</f>
        <v>0</v>
      </c>
      <c r="G77" s="60">
        <f>'TIE-OUT'!U77+RECLASS!U77</f>
        <v>-15000</v>
      </c>
      <c r="H77" s="128">
        <v>0</v>
      </c>
      <c r="I77" s="128">
        <v>0</v>
      </c>
      <c r="J77" s="128">
        <v>0</v>
      </c>
      <c r="K77" s="201">
        <v>0</v>
      </c>
      <c r="L77" s="128">
        <v>0</v>
      </c>
      <c r="M77" s="201"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128">
        <v>0</v>
      </c>
      <c r="I78" s="128">
        <v>0</v>
      </c>
      <c r="J78" s="128">
        <v>0</v>
      </c>
      <c r="K78" s="201">
        <v>0</v>
      </c>
      <c r="L78" s="128">
        <v>0</v>
      </c>
      <c r="M78" s="201"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128">
        <v>0</v>
      </c>
      <c r="I79" s="128">
        <v>0</v>
      </c>
      <c r="J79" s="128">
        <v>0</v>
      </c>
      <c r="K79" s="201">
        <v>0</v>
      </c>
      <c r="L79" s="128">
        <v>0</v>
      </c>
      <c r="M79" s="201"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128">
        <v>0</v>
      </c>
      <c r="I80" s="128">
        <v>0</v>
      </c>
      <c r="J80" s="128">
        <v>0</v>
      </c>
      <c r="K80" s="201">
        <v>0</v>
      </c>
      <c r="L80" s="128">
        <v>0</v>
      </c>
      <c r="M80" s="201"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0</v>
      </c>
      <c r="F81" s="60">
        <f>'TIE-OUT'!T81+RECLASS!T81</f>
        <v>0</v>
      </c>
      <c r="G81" s="60">
        <f>'TIE-OUT'!U81+RECLASS!U81</f>
        <v>0</v>
      </c>
      <c r="H81" s="128">
        <v>0</v>
      </c>
      <c r="I81" s="128"/>
      <c r="J81" s="128">
        <v>341000</v>
      </c>
      <c r="K81" s="201">
        <f>123660-123637</f>
        <v>23</v>
      </c>
      <c r="L81" s="128">
        <v>0</v>
      </c>
      <c r="M81" s="201">
        <v>-23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6812021.3599999994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172</v>
      </c>
      <c r="B85" s="3"/>
      <c r="F85" s="31"/>
      <c r="G85" s="31"/>
      <c r="H85" s="31"/>
      <c r="I85" s="31"/>
      <c r="K85"/>
    </row>
    <row r="86" spans="1:31" x14ac:dyDescent="0.2">
      <c r="A86" s="169"/>
      <c r="B86" s="3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1228046.6099999999</v>
      </c>
      <c r="F86" s="170">
        <f>'TIE-OUT'!T86+RECLASS!T86</f>
        <v>0</v>
      </c>
      <c r="G86" s="170">
        <f>'TIE-OUT'!U86+RECLASS!U86</f>
        <v>1000305.72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227740.89</v>
      </c>
    </row>
    <row r="87" spans="1:31" x14ac:dyDescent="0.2">
      <c r="A87" s="169"/>
      <c r="B87" s="3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'TIE-OUT'!T87+RECLASS!T87</f>
        <v>0</v>
      </c>
      <c r="G87" s="171">
        <f>'TIE-OUT'!U87+RECLASS!U87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31" x14ac:dyDescent="0.2">
      <c r="A88" s="169"/>
      <c r="B88" s="3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'TIE-OUT'!T88+RECLASS!T88</f>
        <v>0</v>
      </c>
      <c r="G88" s="172">
        <f>'TIE-OUT'!U88+RECLASS!U88</f>
        <v>12800</v>
      </c>
      <c r="H88" s="172">
        <v>0</v>
      </c>
      <c r="I88" s="172">
        <v>0</v>
      </c>
      <c r="J88" s="172">
        <v>0</v>
      </c>
      <c r="K88" s="172">
        <v>-1040400</v>
      </c>
      <c r="L88" s="172">
        <v>0</v>
      </c>
      <c r="M88" s="172">
        <v>0</v>
      </c>
    </row>
    <row r="89" spans="1:31" ht="15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K89" si="26">SUM(E86:E88)</f>
        <v>200446.60999999987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-1040400</v>
      </c>
      <c r="L89" s="180">
        <f>SUM(L86:L88)</f>
        <v>0</v>
      </c>
      <c r="M89" s="180">
        <f>SUM(M86:M88)</f>
        <v>227740.89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6"/>
      <c r="B91" s="177"/>
      <c r="C91" s="182" t="s">
        <v>174</v>
      </c>
      <c r="D91" s="180">
        <f>+D82+D89</f>
        <v>-630</v>
      </c>
      <c r="E91" s="180">
        <f t="shared" ref="E91:K91" si="27">+E82+E89</f>
        <v>7012467.9699999988</v>
      </c>
      <c r="F91" s="180">
        <f t="shared" si="27"/>
        <v>0</v>
      </c>
      <c r="G91" s="180">
        <f t="shared" si="27"/>
        <v>1204853.0799999998</v>
      </c>
      <c r="H91" s="180">
        <f t="shared" si="27"/>
        <v>0</v>
      </c>
      <c r="I91" s="180">
        <f t="shared" si="27"/>
        <v>3094821</v>
      </c>
      <c r="J91" s="180">
        <f t="shared" si="27"/>
        <v>0</v>
      </c>
      <c r="K91" s="180">
        <f t="shared" si="27"/>
        <v>-560968</v>
      </c>
      <c r="L91" s="180">
        <f>+L82+L89</f>
        <v>0</v>
      </c>
      <c r="M91" s="180">
        <f>+M82+M89</f>
        <v>2799886.89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D66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50902770</v>
      </c>
      <c r="E11" s="38">
        <f>SUM(G11,I11,K11,M11,O11,Q11,S11,U11,W11,Y11,AA11,AC11,AE11)</f>
        <v>136032688.25999999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>SUM(D11:D15)</f>
        <v>56214332</v>
      </c>
      <c r="E16" s="39">
        <f>SUM(E11:E15)</f>
        <v>150059976.92999998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-48832087</v>
      </c>
      <c r="E19" s="38">
        <f t="shared" si="3"/>
        <v>-123705496.45999999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>SUM(D19:D23)</f>
        <v>-54284786</v>
      </c>
      <c r="E24" s="39">
        <f>SUM(E19:E23)</f>
        <v>-143791420.42699999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20630512</v>
      </c>
      <c r="E27" s="38">
        <f>SUM(G27,I27,K27,M27,O27,Q27,S27,U27,W27,Y27,AA27,AC27,AE27)</f>
        <v>57431679.824599996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-24399813</v>
      </c>
      <c r="E28" s="38">
        <f>SUM(G28,I28,K28,M28,O28,Q28,S28,U28,W28,Y28,AA28,AC28,AE28)</f>
        <v>-67499482.639999986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>SUM(D27:D28)</f>
        <v>-3769301</v>
      </c>
      <c r="E29" s="39">
        <f>SUM(E27:E28)</f>
        <v>-10067802.815399989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-90964</v>
      </c>
      <c r="E32" s="38">
        <f t="shared" si="8"/>
        <v>-317597.09999999718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>SUM(D32:D35)</f>
        <v>-90964</v>
      </c>
      <c r="E36" s="39">
        <f>SUM(E32:E35)</f>
        <v>-317597.09999999718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-132162</v>
      </c>
      <c r="E49" s="38">
        <f>SUM(G49,I49,K49,M49,O49,Q49,S49,U49,W49,Y49,AA49,AC49,AE49)</f>
        <v>-341406.96100000426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-1689335.1199999999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>SUM(D54:D55)</f>
        <v>-13016864</v>
      </c>
      <c r="E56" s="39">
        <f>SUM(E54:E55)</f>
        <v>-1689335.1199999999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-2928459</v>
      </c>
      <c r="E64" s="38">
        <f>SUM(G64,I64,K64,M64,O64,Q64,S64,U64,W64,Y64,AA64,AC64,AE64)</f>
        <v>-282686.81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>SUM(D64:D65)</f>
        <v>-2907782</v>
      </c>
      <c r="E66" s="39">
        <f>SUM(E64:E65)</f>
        <v>-222185.81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-650132.98640001402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1000305.72</v>
      </c>
      <c r="F86" s="170">
        <f>('TIE-OUT'!P86+'TIE-OUT'!R86+'TIE-OUT'!T86)+(RECLASS!P86+RECLASS!R86+RECLASS!T86)</f>
        <v>0</v>
      </c>
      <c r="G86" s="170">
        <f>('TIE-OUT'!Q86+'TIE-OUT'!S86+'TIE-OUT'!U86)+(RECLASS!Q86+RECLASS!S86+RECLASS!U86)</f>
        <v>1000305.72</v>
      </c>
      <c r="H86" s="170">
        <f>'TX-EGM-GL'!H86+'TX-HPLR-GL '!H86+'TX-HPLC-GL'!H86</f>
        <v>0</v>
      </c>
      <c r="I86" s="170">
        <f>'TX-EGM-GL'!I86+'TX-HPLR-GL '!I86+'TX-HPLC-GL'!I86</f>
        <v>0</v>
      </c>
      <c r="J86" s="170">
        <f>'TX-EGM-GL'!J86+'TX-HPLR-GL '!J86+'TX-HPLC-GL'!J86</f>
        <v>0</v>
      </c>
      <c r="K86" s="170">
        <f>'TX-EGM-GL'!K86+'TX-HPLR-GL '!K86+'TX-HPLC-GL'!K86</f>
        <v>0</v>
      </c>
      <c r="L86" s="170">
        <f>'TX-EGM-GL'!L86+'TX-HPLR-GL '!L86</f>
        <v>0</v>
      </c>
      <c r="M86" s="170">
        <f>'TX-EGM-GL'!M86+'TX-HPLR-GL '!M86</f>
        <v>0</v>
      </c>
      <c r="N86" s="170">
        <f>'TX-EGM-GL'!N86+'TX-HPLR-GL '!N86</f>
        <v>0</v>
      </c>
      <c r="O86" s="170">
        <f>'TX-EGM-GL'!O86+'TX-HPLR-GL '!O86</f>
        <v>0</v>
      </c>
      <c r="P86" s="170">
        <f>'TX-EGM-GL'!P86+'TX-HPLR-GL '!P86</f>
        <v>0</v>
      </c>
      <c r="Q86" s="170">
        <f>'TX-EGM-GL'!Q86+'TX-HPLR-GL '!Q86</f>
        <v>0</v>
      </c>
      <c r="R86" s="170">
        <f>'TX-EGM-GL'!R86+'TX-HPLR-GL '!R86</f>
        <v>0</v>
      </c>
      <c r="S86" s="170">
        <f>'TX-EGM-GL'!S86+'TX-HPLR-GL '!S86</f>
        <v>0</v>
      </c>
      <c r="T86" s="170">
        <f>'TX-EGM-GL'!T86+'TX-HPLR-GL '!T86</f>
        <v>0</v>
      </c>
      <c r="U86" s="170">
        <f>'TX-EGM-GL'!U86+'TX-HPLR-GL '!U86</f>
        <v>0</v>
      </c>
      <c r="V86" s="170">
        <f>'TX-EGM-GL'!V86+'TX-HPLR-GL '!V86</f>
        <v>0</v>
      </c>
      <c r="W86" s="170">
        <f>'TX-EGM-GL'!W86+'TX-HPLR-GL '!W86</f>
        <v>0</v>
      </c>
      <c r="X86" s="170">
        <f>'TX-EGM-GL'!X86+'TX-HPLR-GL '!X86</f>
        <v>0</v>
      </c>
      <c r="Y86" s="170">
        <f>'TX-EGM-GL'!Y86+'TX-HPLR-GL '!Y86</f>
        <v>0</v>
      </c>
      <c r="Z86" s="170">
        <f>'TX-EGM-GL'!Z86+'TX-HPLR-GL '!Z86</f>
        <v>0</v>
      </c>
      <c r="AA86" s="170">
        <f>'TX-EGM-GL'!AA86+'TX-HPLR-GL '!AA86</f>
        <v>0</v>
      </c>
      <c r="AB86" s="170">
        <f>'TX-EGM-GL'!AB86+'TX-HPLR-GL '!AB86</f>
        <v>0</v>
      </c>
      <c r="AC86" s="170">
        <f>'TX-EGM-GL'!AC86+'TX-HPLR-GL '!AC86</f>
        <v>0</v>
      </c>
      <c r="AD86" s="170">
        <f>'TX-EGM-GL'!AD86+'TX-HPLR-GL '!AD86</f>
        <v>0</v>
      </c>
      <c r="AE86" s="170">
        <f>'TX-EGM-GL'!AE86+'TX-HPLR-GL '!AE86</f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('TIE-OUT'!P87+'TIE-OUT'!R87+'TIE-OUT'!T87)+(RECLASS!P87+RECLASS!R87+RECLASS!T87)</f>
        <v>0</v>
      </c>
      <c r="G87" s="171">
        <f>('TIE-OUT'!Q87+'TIE-OUT'!S87+'TIE-OUT'!U87)+(RECLASS!Q87+RECLASS!S87+RECLASS!U87)</f>
        <v>0</v>
      </c>
      <c r="H87" s="171">
        <f>'TX-EGM-GL'!H87+'TX-HPLR-GL '!H87+'TX-HPLC-GL'!H87</f>
        <v>0</v>
      </c>
      <c r="I87" s="171">
        <f>'TX-EGM-GL'!I87+'TX-HPLR-GL '!I87+'TX-HPLC-GL'!I87</f>
        <v>0</v>
      </c>
      <c r="J87" s="171">
        <f>'TX-EGM-GL'!J87+'TX-HPLR-GL '!J87+'TX-HPLC-GL'!J87</f>
        <v>0</v>
      </c>
      <c r="K87" s="171">
        <f>'TX-EGM-GL'!K87+'TX-HPLR-GL '!K87+'TX-HPLC-GL'!K87</f>
        <v>0</v>
      </c>
      <c r="L87" s="171">
        <f>'TX-EGM-GL'!L87+'TX-HPLR-GL '!L87</f>
        <v>0</v>
      </c>
      <c r="M87" s="171">
        <f>'TX-EGM-GL'!M87+'TX-HPLR-GL '!M87</f>
        <v>0</v>
      </c>
      <c r="N87" s="171">
        <f>'TX-EGM-GL'!N87+'TX-HPLR-GL '!N87</f>
        <v>0</v>
      </c>
      <c r="O87" s="171">
        <f>'TX-EGM-GL'!O87+'TX-HPLR-GL '!O87</f>
        <v>0</v>
      </c>
      <c r="P87" s="171">
        <f>'TX-EGM-GL'!P87+'TX-HPLR-GL '!P87</f>
        <v>0</v>
      </c>
      <c r="Q87" s="171">
        <f>'TX-EGM-GL'!Q87+'TX-HPLR-GL '!Q87</f>
        <v>0</v>
      </c>
      <c r="R87" s="171">
        <f>'TX-EGM-GL'!R87+'TX-HPLR-GL '!R87</f>
        <v>0</v>
      </c>
      <c r="S87" s="171">
        <f>'TX-EGM-GL'!S87+'TX-HPLR-GL '!S87</f>
        <v>0</v>
      </c>
      <c r="T87" s="171">
        <f>'TX-EGM-GL'!T87+'TX-HPLR-GL '!T87</f>
        <v>0</v>
      </c>
      <c r="U87" s="171">
        <f>'TX-EGM-GL'!U87+'TX-HPLR-GL '!U87</f>
        <v>0</v>
      </c>
      <c r="V87" s="171">
        <f>'TX-EGM-GL'!V87+'TX-HPLR-GL '!V87</f>
        <v>0</v>
      </c>
      <c r="W87" s="171">
        <f>'TX-EGM-GL'!W87+'TX-HPLR-GL '!W87</f>
        <v>0</v>
      </c>
      <c r="X87" s="171">
        <f>'TX-EGM-GL'!X87+'TX-HPLR-GL '!X87</f>
        <v>0</v>
      </c>
      <c r="Y87" s="171">
        <f>'TX-EGM-GL'!Y87+'TX-HPLR-GL '!Y87</f>
        <v>0</v>
      </c>
      <c r="Z87" s="171">
        <f>'TX-EGM-GL'!Z87+'TX-HPLR-GL '!Z87</f>
        <v>0</v>
      </c>
      <c r="AA87" s="171">
        <f>'TX-EGM-GL'!AA87+'TX-HPLR-GL '!AA87</f>
        <v>0</v>
      </c>
      <c r="AB87" s="171">
        <f>'TX-EGM-GL'!AB87+'TX-HPLR-GL '!AB87</f>
        <v>0</v>
      </c>
      <c r="AC87" s="171">
        <f>'TX-EGM-GL'!AC87+'TX-HPLR-GL '!AC87</f>
        <v>0</v>
      </c>
      <c r="AD87" s="171">
        <f>'TX-EGM-GL'!AD87+'TX-HPLR-GL '!AD87</f>
        <v>0</v>
      </c>
      <c r="AE87" s="171">
        <f>'TX-EGM-GL'!AE87+'TX-HPLR-GL '!AE87</f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('TIE-OUT'!P88+'TIE-OUT'!R88+'TIE-OUT'!T88)+(RECLASS!P88+RECLASS!R88+RECLASS!T88)</f>
        <v>0</v>
      </c>
      <c r="G88" s="172">
        <f>('TIE-OUT'!Q88+'TIE-OUT'!S88+'TIE-OUT'!U88)+(RECLASS!Q88+RECLASS!S88+RECLASS!U88)</f>
        <v>12800</v>
      </c>
      <c r="H88" s="172">
        <f>'TX-EGM-GL'!H88+'TX-HPLR-GL '!H88+'TX-HPLC-GL'!H88</f>
        <v>0</v>
      </c>
      <c r="I88" s="172">
        <f>'TX-EGM-GL'!I88+'TX-HPLR-GL '!I88+'TX-HPLC-GL'!I88</f>
        <v>0</v>
      </c>
      <c r="J88" s="172">
        <f>'TX-EGM-GL'!J88+'TX-HPLR-GL '!J88+'TX-HPLC-GL'!J88</f>
        <v>0</v>
      </c>
      <c r="K88" s="172">
        <f>'TX-EGM-GL'!K88+'TX-HPLR-GL '!K88+'TX-HPLC-GL'!K88</f>
        <v>-1040400</v>
      </c>
      <c r="L88" s="172">
        <f>'TX-EGM-GL'!L88+'TX-HPLR-GL '!L88</f>
        <v>0</v>
      </c>
      <c r="M88" s="172">
        <f>'TX-EGM-GL'!M88+'TX-HPLR-GL '!M88</f>
        <v>0</v>
      </c>
      <c r="N88" s="172">
        <f>'TX-EGM-GL'!N88+'TX-HPLR-GL '!N88</f>
        <v>0</v>
      </c>
      <c r="O88" s="172">
        <f>'TX-EGM-GL'!O88+'TX-HPLR-GL '!O88</f>
        <v>0</v>
      </c>
      <c r="P88" s="172">
        <f>'TX-EGM-GL'!P88+'TX-HPLR-GL '!P88</f>
        <v>0</v>
      </c>
      <c r="Q88" s="172">
        <f>'TX-EGM-GL'!Q88+'TX-HPLR-GL '!Q88</f>
        <v>0</v>
      </c>
      <c r="R88" s="172">
        <f>'TX-EGM-GL'!R88+'TX-HPLR-GL '!R88</f>
        <v>0</v>
      </c>
      <c r="S88" s="172">
        <f>'TX-EGM-GL'!S88+'TX-HPLR-GL '!S88</f>
        <v>0</v>
      </c>
      <c r="T88" s="172">
        <f>'TX-EGM-GL'!T88+'TX-HPLR-GL '!T88</f>
        <v>0</v>
      </c>
      <c r="U88" s="172">
        <f>'TX-EGM-GL'!U88+'TX-HPLR-GL '!U88</f>
        <v>0</v>
      </c>
      <c r="V88" s="172">
        <f>'TX-EGM-GL'!V88+'TX-HPLR-GL '!V88</f>
        <v>0</v>
      </c>
      <c r="W88" s="172">
        <f>'TX-EGM-GL'!W88+'TX-HPLR-GL '!W88</f>
        <v>0</v>
      </c>
      <c r="X88" s="172">
        <f>'TX-EGM-GL'!X88+'TX-HPLR-GL '!X88</f>
        <v>0</v>
      </c>
      <c r="Y88" s="172">
        <f>'TX-EGM-GL'!Y88+'TX-HPLR-GL '!Y88</f>
        <v>0</v>
      </c>
      <c r="Z88" s="172">
        <f>'TX-EGM-GL'!Z88+'TX-HPLR-GL '!Z88</f>
        <v>0</v>
      </c>
      <c r="AA88" s="172">
        <f>'TX-EGM-GL'!AA88+'TX-HPLR-GL '!AA88</f>
        <v>0</v>
      </c>
      <c r="AB88" s="172">
        <f>'TX-EGM-GL'!AB88+'TX-HPLR-GL '!AB88</f>
        <v>0</v>
      </c>
      <c r="AC88" s="172">
        <f>'TX-EGM-GL'!AC88+'TX-HPLR-GL '!AC88</f>
        <v>0</v>
      </c>
      <c r="AD88" s="172">
        <f>'TX-EGM-GL'!AD88+'TX-HPLR-GL '!AD88</f>
        <v>0</v>
      </c>
      <c r="AE88" s="172">
        <f>'TX-EGM-GL'!AE88+'TX-HPLR-GL '!AE88</f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-27294.280000000028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>SUM(J86:J88)</f>
        <v>0</v>
      </c>
      <c r="K89" s="180">
        <f>SUM(K86:K88)</f>
        <v>-1040400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-677427.26640001405</v>
      </c>
      <c r="F91" s="180">
        <f t="shared" si="28"/>
        <v>0</v>
      </c>
      <c r="G91" s="180">
        <f t="shared" si="28"/>
        <v>-3706421.5199999996</v>
      </c>
      <c r="H91" s="180">
        <f t="shared" si="28"/>
        <v>0</v>
      </c>
      <c r="I91" s="180">
        <f t="shared" si="28"/>
        <v>3563801.1850000154</v>
      </c>
      <c r="J91" s="180">
        <f>+J82+J89</f>
        <v>0</v>
      </c>
      <c r="K91" s="180">
        <f>+K82+K89</f>
        <v>207947.12099999283</v>
      </c>
      <c r="L91" s="180">
        <f t="shared" si="28"/>
        <v>0</v>
      </c>
      <c r="M91" s="180">
        <f t="shared" si="28"/>
        <v>689908.99160000158</v>
      </c>
      <c r="N91" s="180">
        <f t="shared" ref="N91:AE91" si="29">+N82+N89</f>
        <v>0</v>
      </c>
      <c r="O91" s="180">
        <f t="shared" si="29"/>
        <v>-1410209.4509999997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26736925</v>
      </c>
      <c r="E11" s="38">
        <f>SUM(G11,I11,K11,M11,O11,Q11,S11,U11,W11,Y11,AA11,AC11,AE11)</f>
        <v>62176575.489999995</v>
      </c>
      <c r="F11" s="60">
        <f>'TIE-OUT'!N11+RECLASS!N11</f>
        <v>0</v>
      </c>
      <c r="G11" s="38">
        <f>'TIE-OUT'!O11+RECLASS!O11</f>
        <v>0</v>
      </c>
      <c r="H11" s="128">
        <f>+Actuals!E284</f>
        <v>26429646</v>
      </c>
      <c r="I11" s="129">
        <f>+Actuals!F284</f>
        <v>60740160.280000001</v>
      </c>
      <c r="J11" s="128">
        <f>+Actuals!G284</f>
        <v>86667</v>
      </c>
      <c r="K11" s="129">
        <f>+Actuals!H284</f>
        <v>980006.73</v>
      </c>
      <c r="L11" s="128">
        <f>+Actuals!I284</f>
        <v>220612</v>
      </c>
      <c r="M11" s="129">
        <f>+Actuals!J284</f>
        <v>345656.48</v>
      </c>
      <c r="N11" s="128">
        <f>+Actuals!K284</f>
        <v>0</v>
      </c>
      <c r="O11" s="129">
        <f>+Actuals!L284</f>
        <v>110752</v>
      </c>
      <c r="P11" s="128">
        <f>+Actuals!M284</f>
        <v>0</v>
      </c>
      <c r="Q11" s="129">
        <f>+Actuals!N284</f>
        <v>0</v>
      </c>
      <c r="R11" s="128">
        <f>+Actuals!O484</f>
        <v>0</v>
      </c>
      <c r="S11" s="129">
        <f>+Actuals!P484</f>
        <v>0</v>
      </c>
      <c r="T11" s="128">
        <f>+Actuals!Q484</f>
        <v>0</v>
      </c>
      <c r="U11" s="129">
        <f>+Actuals!R484</f>
        <v>0</v>
      </c>
      <c r="V11" s="128">
        <f>+Actuals!S484</f>
        <v>0</v>
      </c>
      <c r="W11" s="129">
        <f>+Actuals!T484</f>
        <v>0</v>
      </c>
      <c r="X11" s="128">
        <f>+Actuals!U484</f>
        <v>0</v>
      </c>
      <c r="Y11" s="129">
        <f>+Actuals!V484</f>
        <v>0</v>
      </c>
      <c r="Z11" s="128">
        <f>+Actuals!W284</f>
        <v>0</v>
      </c>
      <c r="AA11" s="129">
        <f>+Actuals!X284</f>
        <v>0</v>
      </c>
      <c r="AB11" s="128">
        <f>+Actuals!Y284</f>
        <v>0</v>
      </c>
      <c r="AC11" s="129">
        <f>+Actuals!Z284</f>
        <v>0</v>
      </c>
      <c r="AD11" s="128">
        <f>+Actuals!AA284</f>
        <v>0</v>
      </c>
      <c r="AE11" s="129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8">
        <f>+Actuals!E285</f>
        <v>0</v>
      </c>
      <c r="I12" s="129">
        <f>+Actuals!F285</f>
        <v>0</v>
      </c>
      <c r="J12" s="128">
        <f>+Actuals!G285</f>
        <v>0</v>
      </c>
      <c r="K12" s="159">
        <f>+Actuals!H285</f>
        <v>0</v>
      </c>
      <c r="L12" s="128">
        <f>+Actuals!I285</f>
        <v>0</v>
      </c>
      <c r="M12" s="129">
        <f>+Actuals!J285</f>
        <v>0</v>
      </c>
      <c r="N12" s="128">
        <f>+Actuals!K285</f>
        <v>0</v>
      </c>
      <c r="O12" s="129">
        <f>+Actuals!L285-820725</f>
        <v>-820725</v>
      </c>
      <c r="P12" s="128">
        <f>+Actuals!M285</f>
        <v>0</v>
      </c>
      <c r="Q12" s="129">
        <f>+Actuals!N285</f>
        <v>0</v>
      </c>
      <c r="R12" s="128">
        <f>+Actuals!O485</f>
        <v>0</v>
      </c>
      <c r="S12" s="129">
        <f>+Actuals!P485</f>
        <v>0</v>
      </c>
      <c r="T12" s="128">
        <f>+Actuals!Q485</f>
        <v>0</v>
      </c>
      <c r="U12" s="129">
        <f>+Actuals!R485</f>
        <v>0</v>
      </c>
      <c r="V12" s="128">
        <f>+Actuals!S485</f>
        <v>0</v>
      </c>
      <c r="W12" s="129">
        <f>+Actuals!T485</f>
        <v>0</v>
      </c>
      <c r="X12" s="128">
        <f>+Actuals!U485</f>
        <v>0</v>
      </c>
      <c r="Y12" s="129">
        <f>+Actuals!V485</f>
        <v>0</v>
      </c>
      <c r="Z12" s="128">
        <f>+Actuals!W285</f>
        <v>0</v>
      </c>
      <c r="AA12" s="129">
        <f>+Actuals!X285</f>
        <v>0</v>
      </c>
      <c r="AB12" s="128">
        <f>+Actuals!Y285</f>
        <v>0</v>
      </c>
      <c r="AC12" s="129">
        <f>+Actuals!Z285</f>
        <v>0</v>
      </c>
      <c r="AD12" s="128">
        <f>+Actuals!AA285</f>
        <v>0</v>
      </c>
      <c r="AE12" s="129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8">
        <f>+Actuals!E286</f>
        <v>20535996</v>
      </c>
      <c r="I13" s="129">
        <f>+Actuals!F286</f>
        <v>51979406</v>
      </c>
      <c r="J13" s="128">
        <f>+Actuals!G286</f>
        <v>0</v>
      </c>
      <c r="K13" s="129">
        <f>+Actuals!H286</f>
        <v>0</v>
      </c>
      <c r="L13" s="128">
        <f>+Actuals!I286</f>
        <v>862600</v>
      </c>
      <c r="M13" s="129">
        <f>+Actuals!J286</f>
        <v>2185145</v>
      </c>
      <c r="N13" s="128">
        <f>+Actuals!K286</f>
        <v>900401</v>
      </c>
      <c r="O13" s="129">
        <f>+Actuals!L286</f>
        <v>2288590</v>
      </c>
      <c r="P13" s="128">
        <f>+Actuals!M286</f>
        <v>-1763001</v>
      </c>
      <c r="Q13" s="129">
        <f>+Actuals!N286</f>
        <v>-4473735</v>
      </c>
      <c r="R13" s="128">
        <f>+Actuals!O486</f>
        <v>1763001</v>
      </c>
      <c r="S13" s="129">
        <f>+Actuals!P486</f>
        <v>4473735</v>
      </c>
      <c r="T13" s="128">
        <f>+Actuals!Q486</f>
        <v>0</v>
      </c>
      <c r="U13" s="129">
        <f>+Actuals!R486</f>
        <v>0</v>
      </c>
      <c r="V13" s="128">
        <f>+Actuals!S486</f>
        <v>-1763001</v>
      </c>
      <c r="W13" s="129">
        <f>+Actuals!T486</f>
        <v>-4473735</v>
      </c>
      <c r="X13" s="128">
        <f>+Actuals!U486</f>
        <v>0</v>
      </c>
      <c r="Y13" s="129">
        <f>+Actuals!V486</f>
        <v>0</v>
      </c>
      <c r="Z13" s="128">
        <f>+Actuals!W286</f>
        <v>0</v>
      </c>
      <c r="AA13" s="129">
        <f>+Actuals!X286</f>
        <v>0</v>
      </c>
      <c r="AB13" s="128">
        <f>+Actuals!Y286</f>
        <v>0</v>
      </c>
      <c r="AC13" s="129">
        <f>+Actuals!Z286</f>
        <v>0</v>
      </c>
      <c r="AD13" s="128">
        <f>+Actuals!AA286</f>
        <v>0</v>
      </c>
      <c r="AE13" s="129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8">
        <f>+Actuals!E287</f>
        <v>0</v>
      </c>
      <c r="I14" s="129">
        <f>+Actuals!F287</f>
        <v>0</v>
      </c>
      <c r="J14" s="128">
        <f>+Actuals!G287</f>
        <v>0</v>
      </c>
      <c r="K14" s="129">
        <f>+Actuals!H287</f>
        <v>0</v>
      </c>
      <c r="L14" s="128">
        <f>+Actuals!I287</f>
        <v>0</v>
      </c>
      <c r="M14" s="129">
        <f>+Actuals!J287</f>
        <v>0</v>
      </c>
      <c r="N14" s="128">
        <f>+Actuals!K287</f>
        <v>0</v>
      </c>
      <c r="O14" s="129">
        <f>+Actuals!L287</f>
        <v>0</v>
      </c>
      <c r="P14" s="128">
        <f>+Actuals!M287</f>
        <v>0</v>
      </c>
      <c r="Q14" s="129">
        <f>+Actuals!N287</f>
        <v>0</v>
      </c>
      <c r="R14" s="128">
        <f>+Actuals!O487</f>
        <v>0</v>
      </c>
      <c r="S14" s="129">
        <f>+Actuals!P487</f>
        <v>0</v>
      </c>
      <c r="T14" s="128">
        <f>+Actuals!Q487</f>
        <v>0</v>
      </c>
      <c r="U14" s="129">
        <f>+Actuals!R487</f>
        <v>0</v>
      </c>
      <c r="V14" s="128">
        <f>+Actuals!S487</f>
        <v>0</v>
      </c>
      <c r="W14" s="129">
        <f>+Actuals!T487</f>
        <v>0</v>
      </c>
      <c r="X14" s="128">
        <f>+Actuals!U487</f>
        <v>0</v>
      </c>
      <c r="Y14" s="129">
        <f>+Actuals!V487</f>
        <v>0</v>
      </c>
      <c r="Z14" s="128">
        <f>+Actuals!W287</f>
        <v>0</v>
      </c>
      <c r="AA14" s="129">
        <f>+Actuals!X287</f>
        <v>0</v>
      </c>
      <c r="AB14" s="128">
        <f>+Actuals!Y287</f>
        <v>0</v>
      </c>
      <c r="AC14" s="129">
        <f>+Actuals!Z287</f>
        <v>0</v>
      </c>
      <c r="AD14" s="128">
        <f>+Actuals!AA287</f>
        <v>0</v>
      </c>
      <c r="AE14" s="129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8">
        <f>+Actuals!E288</f>
        <v>0</v>
      </c>
      <c r="I15" s="129">
        <f>+Actuals!F288</f>
        <v>0</v>
      </c>
      <c r="J15" s="128">
        <f>+Actuals!G288</f>
        <v>0</v>
      </c>
      <c r="K15" s="129">
        <f>+Actuals!H288</f>
        <v>0</v>
      </c>
      <c r="L15" s="128">
        <f>+Actuals!I288</f>
        <v>0</v>
      </c>
      <c r="M15" s="129">
        <f>+Actuals!J288</f>
        <v>0</v>
      </c>
      <c r="N15" s="128">
        <f>+Actuals!K288</f>
        <v>0</v>
      </c>
      <c r="O15" s="129">
        <f>+Actuals!L288</f>
        <v>0</v>
      </c>
      <c r="P15" s="128">
        <f>+Actuals!M288</f>
        <v>0</v>
      </c>
      <c r="Q15" s="129">
        <f>+Actuals!N288</f>
        <v>0</v>
      </c>
      <c r="R15" s="128">
        <f>+Actuals!O488</f>
        <v>0</v>
      </c>
      <c r="S15" s="129">
        <f>+Actuals!P488</f>
        <v>0</v>
      </c>
      <c r="T15" s="128">
        <f>+Actuals!Q488</f>
        <v>0</v>
      </c>
      <c r="U15" s="129">
        <f>+Actuals!R488</f>
        <v>0</v>
      </c>
      <c r="V15" s="128">
        <f>+Actuals!S488</f>
        <v>0</v>
      </c>
      <c r="W15" s="129">
        <f>+Actuals!T488</f>
        <v>444559</v>
      </c>
      <c r="X15" s="128">
        <f>+Actuals!U488</f>
        <v>0</v>
      </c>
      <c r="Y15" s="129">
        <f>+Actuals!V488</f>
        <v>0</v>
      </c>
      <c r="Z15" s="128">
        <f>+Actuals!W288</f>
        <v>0</v>
      </c>
      <c r="AA15" s="129">
        <f>+Actuals!X288</f>
        <v>0</v>
      </c>
      <c r="AB15" s="128">
        <f>+Actuals!Y288</f>
        <v>0</v>
      </c>
      <c r="AC15" s="129">
        <f>+Actuals!Z288</f>
        <v>0</v>
      </c>
      <c r="AD15" s="128">
        <f>+Actuals!AA288</f>
        <v>0</v>
      </c>
      <c r="AE15" s="129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47272921</v>
      </c>
      <c r="E16" s="39">
        <f t="shared" si="1"/>
        <v>114962644.75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-29226799</v>
      </c>
      <c r="E19" s="38">
        <f t="shared" si="3"/>
        <v>-66622019.680000007</v>
      </c>
      <c r="F19" s="64">
        <f>'TIE-OUT'!N19+RECLASS!N19</f>
        <v>0</v>
      </c>
      <c r="G19" s="68">
        <f>'TIE-OUT'!O19+RECLASS!O19</f>
        <v>-96674</v>
      </c>
      <c r="H19" s="128">
        <f>+Actuals!E289</f>
        <v>-29130962</v>
      </c>
      <c r="I19" s="129">
        <f>+Actuals!F289</f>
        <v>-66567540.620000005</v>
      </c>
      <c r="J19" s="128">
        <f>+Actuals!G289</f>
        <v>-98996</v>
      </c>
      <c r="K19" s="129">
        <f>+Actuals!H289</f>
        <v>38363.53</v>
      </c>
      <c r="L19" s="128">
        <f>+Actuals!I289</f>
        <v>3159</v>
      </c>
      <c r="M19" s="129">
        <f>+Actuals!J289</f>
        <v>3856.41</v>
      </c>
      <c r="N19" s="128">
        <f>+Actuals!K289</f>
        <v>0</v>
      </c>
      <c r="O19" s="129">
        <f>+Actuals!L289</f>
        <v>0</v>
      </c>
      <c r="P19" s="128">
        <f>+Actuals!M289</f>
        <v>0</v>
      </c>
      <c r="Q19" s="129">
        <f>+Actuals!N289</f>
        <v>0</v>
      </c>
      <c r="R19" s="128">
        <f>+Actuals!O489</f>
        <v>0</v>
      </c>
      <c r="S19" s="129">
        <f>+Actuals!P489</f>
        <v>0</v>
      </c>
      <c r="T19" s="128">
        <f>+Actuals!Q489</f>
        <v>0</v>
      </c>
      <c r="U19" s="129">
        <f>+Actuals!R489</f>
        <v>0</v>
      </c>
      <c r="V19" s="128">
        <f>+Actuals!S489</f>
        <v>0</v>
      </c>
      <c r="W19" s="129">
        <f>+Actuals!T489</f>
        <v>-25</v>
      </c>
      <c r="X19" s="128">
        <f>+Actuals!U489</f>
        <v>0</v>
      </c>
      <c r="Y19" s="129">
        <f>+Actuals!V489</f>
        <v>0</v>
      </c>
      <c r="Z19" s="128">
        <f>+Actuals!W289</f>
        <v>0</v>
      </c>
      <c r="AA19" s="129">
        <f>+Actuals!X289</f>
        <v>0</v>
      </c>
      <c r="AB19" s="128">
        <f>+Actuals!Y289</f>
        <v>0</v>
      </c>
      <c r="AC19" s="129">
        <f>+Actuals!Z289</f>
        <v>0</v>
      </c>
      <c r="AD19" s="128">
        <f>+Actuals!AA289</f>
        <v>0</v>
      </c>
      <c r="AE19" s="129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8">
        <f>+Actuals!E290</f>
        <v>0</v>
      </c>
      <c r="I20" s="129">
        <f>+Actuals!F290</f>
        <v>0</v>
      </c>
      <c r="J20" s="128">
        <f>+Actuals!G290</f>
        <v>0</v>
      </c>
      <c r="K20" s="159">
        <f>+Actuals!H290</f>
        <v>0</v>
      </c>
      <c r="L20" s="128">
        <f>+Actuals!I290</f>
        <v>0</v>
      </c>
      <c r="M20" s="129">
        <f>+Actuals!J290</f>
        <v>0</v>
      </c>
      <c r="N20" s="128">
        <f>+Actuals!K290</f>
        <v>0</v>
      </c>
      <c r="O20" s="129">
        <f>+Actuals!L290</f>
        <v>0</v>
      </c>
      <c r="P20" s="128">
        <f>+Actuals!M290</f>
        <v>0</v>
      </c>
      <c r="Q20" s="129">
        <f>+Actuals!N290</f>
        <v>0</v>
      </c>
      <c r="R20" s="128">
        <f>+Actuals!O490</f>
        <v>0</v>
      </c>
      <c r="S20" s="156">
        <v>0</v>
      </c>
      <c r="T20" s="128">
        <f>+Actuals!Q490</f>
        <v>0</v>
      </c>
      <c r="U20" s="129">
        <v>0</v>
      </c>
      <c r="V20" s="128">
        <f>+Actuals!S490</f>
        <v>0</v>
      </c>
      <c r="W20" s="129">
        <v>0</v>
      </c>
      <c r="X20" s="128">
        <f>+Actuals!U490</f>
        <v>0</v>
      </c>
      <c r="Y20" s="129">
        <v>0</v>
      </c>
      <c r="Z20" s="128">
        <f>+Actuals!W290</f>
        <v>0</v>
      </c>
      <c r="AA20" s="129">
        <f>+Actuals!X290</f>
        <v>0</v>
      </c>
      <c r="AB20" s="128">
        <f>+Actuals!Y290</f>
        <v>0</v>
      </c>
      <c r="AC20" s="129">
        <f>+Actuals!Z290</f>
        <v>0</v>
      </c>
      <c r="AD20" s="128">
        <f>+Actuals!AA290</f>
        <v>0</v>
      </c>
      <c r="AE20" s="129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8">
        <f>+Actuals!E291</f>
        <v>-19170595</v>
      </c>
      <c r="I21" s="129">
        <f>+Actuals!F291</f>
        <v>-48514365</v>
      </c>
      <c r="J21" s="128">
        <f>+Actuals!G291</f>
        <v>0</v>
      </c>
      <c r="K21" s="129">
        <f>+Actuals!H291</f>
        <v>0</v>
      </c>
      <c r="L21" s="128">
        <f>+Actuals!I291</f>
        <v>-862600</v>
      </c>
      <c r="M21" s="129">
        <f>+Actuals!J291</f>
        <v>-2185145</v>
      </c>
      <c r="N21" s="128">
        <f>+Actuals!K291</f>
        <v>-900401</v>
      </c>
      <c r="O21" s="129">
        <f>+Actuals!L291</f>
        <v>-2288590</v>
      </c>
      <c r="P21" s="128">
        <f>+Actuals!M291</f>
        <v>1763001</v>
      </c>
      <c r="Q21" s="129">
        <f>+Actuals!N291</f>
        <v>4473735</v>
      </c>
      <c r="R21" s="128">
        <f>+Actuals!O491</f>
        <v>-1763001</v>
      </c>
      <c r="S21" s="129">
        <f>+Actuals!P491</f>
        <v>-4473735</v>
      </c>
      <c r="T21" s="128">
        <f>+Actuals!Q491</f>
        <v>0</v>
      </c>
      <c r="U21" s="129">
        <f>+Actuals!R491</f>
        <v>0</v>
      </c>
      <c r="V21" s="128">
        <f>+Actuals!S491</f>
        <v>1763001</v>
      </c>
      <c r="W21" s="129">
        <f>+Actuals!T491</f>
        <v>4473735</v>
      </c>
      <c r="X21" s="128">
        <f>+Actuals!U491</f>
        <v>0</v>
      </c>
      <c r="Y21" s="129">
        <f>+Actuals!V491</f>
        <v>0</v>
      </c>
      <c r="Z21" s="128">
        <f>+Actuals!W291</f>
        <v>0</v>
      </c>
      <c r="AA21" s="129">
        <f>+Actuals!X291</f>
        <v>0</v>
      </c>
      <c r="AB21" s="128">
        <f>+Actuals!Y291</f>
        <v>0</v>
      </c>
      <c r="AC21" s="129">
        <f>+Actuals!Z291</f>
        <v>0</v>
      </c>
      <c r="AD21" s="128">
        <f>+Actuals!AA291</f>
        <v>0</v>
      </c>
      <c r="AE21" s="129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8">
        <f>+Actuals!E292</f>
        <v>0</v>
      </c>
      <c r="I22" s="129">
        <f>+Actuals!F292</f>
        <v>0</v>
      </c>
      <c r="J22" s="128">
        <f>+Actuals!G292</f>
        <v>0</v>
      </c>
      <c r="K22" s="129">
        <f>+Actuals!H292</f>
        <v>0</v>
      </c>
      <c r="L22" s="128">
        <f>+Actuals!I292</f>
        <v>0</v>
      </c>
      <c r="M22" s="129">
        <f>+Actuals!J292</f>
        <v>0</v>
      </c>
      <c r="N22" s="128">
        <f>+Actuals!K292</f>
        <v>0</v>
      </c>
      <c r="O22" s="129">
        <f>+Actuals!L292</f>
        <v>0</v>
      </c>
      <c r="P22" s="128">
        <f>+Actuals!M292</f>
        <v>0</v>
      </c>
      <c r="Q22" s="129">
        <f>+Actuals!N292</f>
        <v>0</v>
      </c>
      <c r="R22" s="128">
        <f>+Actuals!O492</f>
        <v>0</v>
      </c>
      <c r="S22" s="129">
        <f>+Actuals!P492</f>
        <v>0</v>
      </c>
      <c r="T22" s="128">
        <f>+Actuals!Q492</f>
        <v>0</v>
      </c>
      <c r="U22" s="129">
        <f>+Actuals!R492</f>
        <v>0</v>
      </c>
      <c r="V22" s="128">
        <f>+Actuals!S492</f>
        <v>0</v>
      </c>
      <c r="W22" s="129">
        <f>+Actuals!T492</f>
        <v>0</v>
      </c>
      <c r="X22" s="128">
        <f>+Actuals!U492</f>
        <v>0</v>
      </c>
      <c r="Y22" s="129">
        <f>+Actuals!V492</f>
        <v>0</v>
      </c>
      <c r="Z22" s="128">
        <f>+Actuals!W292</f>
        <v>0</v>
      </c>
      <c r="AA22" s="129">
        <f>+Actuals!X292</f>
        <v>0</v>
      </c>
      <c r="AB22" s="128">
        <f>+Actuals!Y292</f>
        <v>0</v>
      </c>
      <c r="AC22" s="129">
        <f>+Actuals!Z292</f>
        <v>0</v>
      </c>
      <c r="AD22" s="128">
        <f>+Actuals!AA292</f>
        <v>0</v>
      </c>
      <c r="AE22" s="129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8">
        <f>+Actuals!E293</f>
        <v>276984</v>
      </c>
      <c r="I23" s="129">
        <f>+Actuals!F293</f>
        <v>640663.99</v>
      </c>
      <c r="J23" s="128">
        <f>+Actuals!G293</f>
        <v>42779</v>
      </c>
      <c r="K23" s="129">
        <f>+Actuals!H293</f>
        <v>98947.827000000005</v>
      </c>
      <c r="L23" s="128">
        <f>+Actuals!I293</f>
        <v>-39761</v>
      </c>
      <c r="M23" s="129">
        <f>+Actuals!J293</f>
        <v>-91967.192999999999</v>
      </c>
      <c r="N23" s="128">
        <f>+Actuals!K293</f>
        <v>0</v>
      </c>
      <c r="O23" s="129">
        <f>+Actuals!L293</f>
        <v>0</v>
      </c>
      <c r="P23" s="128">
        <f>+Actuals!M293</f>
        <v>0</v>
      </c>
      <c r="Q23" s="129">
        <f>+Actuals!N293</f>
        <v>0</v>
      </c>
      <c r="R23" s="128">
        <f>+Actuals!O493</f>
        <v>0</v>
      </c>
      <c r="S23" s="129">
        <f>+Actuals!P493</f>
        <v>0</v>
      </c>
      <c r="T23" s="128">
        <f>+Actuals!Q493</f>
        <v>0</v>
      </c>
      <c r="U23" s="129">
        <f>+Actuals!R493</f>
        <v>0</v>
      </c>
      <c r="V23" s="128">
        <f>+Actuals!S493</f>
        <v>0</v>
      </c>
      <c r="W23" s="129">
        <f>+Actuals!T493</f>
        <v>0</v>
      </c>
      <c r="X23" s="128">
        <f>+Actuals!U493</f>
        <v>0</v>
      </c>
      <c r="Y23" s="129">
        <f>+Actuals!V493</f>
        <v>0</v>
      </c>
      <c r="Z23" s="128">
        <f>+Actuals!W293</f>
        <v>0</v>
      </c>
      <c r="AA23" s="129">
        <f>+Actuals!X293</f>
        <v>0</v>
      </c>
      <c r="AB23" s="128">
        <f>+Actuals!Y293</f>
        <v>0</v>
      </c>
      <c r="AC23" s="129">
        <f>+Actuals!Z293</f>
        <v>0</v>
      </c>
      <c r="AD23" s="128">
        <f>+Actuals!AA293</f>
        <v>0</v>
      </c>
      <c r="AE23" s="129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-48117392</v>
      </c>
      <c r="E24" s="39">
        <f t="shared" si="4"/>
        <v>-116460437.046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1546879</v>
      </c>
      <c r="E27" s="38">
        <f>SUM(G27,I27,K27,M27,O27,Q27,S27,U27,W27,Y27,AA27,AC27,AE27)</f>
        <v>3850968.3800000004</v>
      </c>
      <c r="F27" s="64">
        <f>'TIE-OUT'!N27+RECLASS!N27</f>
        <v>0</v>
      </c>
      <c r="G27" s="68">
        <f>'TIE-OUT'!O27+RECLASS!O27</f>
        <v>0</v>
      </c>
      <c r="H27" s="128">
        <f>+Actuals!E294</f>
        <v>0</v>
      </c>
      <c r="I27" s="129">
        <f>+Actuals!F294</f>
        <v>3921128.14</v>
      </c>
      <c r="J27" s="128">
        <f>+Actuals!G294</f>
        <v>365881</v>
      </c>
      <c r="K27" s="129">
        <f>+Actuals!H294</f>
        <v>-70159.759999999995</v>
      </c>
      <c r="L27" s="128">
        <f>+Actuals!I294</f>
        <v>1180998</v>
      </c>
      <c r="M27" s="129">
        <f>+Actuals!J294</f>
        <v>0</v>
      </c>
      <c r="N27" s="128">
        <f>+Actuals!K294</f>
        <v>0</v>
      </c>
      <c r="O27" s="129">
        <f>+Actuals!L294</f>
        <v>0</v>
      </c>
      <c r="P27" s="128">
        <f>+Actuals!M294</f>
        <v>0</v>
      </c>
      <c r="Q27" s="129">
        <f>+Actuals!N294</f>
        <v>0</v>
      </c>
      <c r="R27" s="128">
        <f>+Actuals!O494</f>
        <v>0</v>
      </c>
      <c r="S27" s="129">
        <f>+Actuals!P494</f>
        <v>0</v>
      </c>
      <c r="T27" s="128">
        <f>+Actuals!Q494</f>
        <v>0</v>
      </c>
      <c r="U27" s="129">
        <f>+Actuals!R494</f>
        <v>0</v>
      </c>
      <c r="V27" s="128">
        <f>+Actuals!S494</f>
        <v>0</v>
      </c>
      <c r="W27" s="129">
        <f>+Actuals!T494</f>
        <v>0</v>
      </c>
      <c r="X27" s="128">
        <f>+Actuals!U494</f>
        <v>0</v>
      </c>
      <c r="Y27" s="129">
        <f>+Actuals!V494</f>
        <v>0</v>
      </c>
      <c r="Z27" s="128">
        <f>+Actuals!W294</f>
        <v>0</v>
      </c>
      <c r="AA27" s="129">
        <f>+Actuals!X294</f>
        <v>0</v>
      </c>
      <c r="AB27" s="128">
        <f>+Actuals!Y294</f>
        <v>0</v>
      </c>
      <c r="AC27" s="129">
        <f>+Actuals!Z294</f>
        <v>0</v>
      </c>
      <c r="AD27" s="128">
        <f>+Actuals!AA294</f>
        <v>0</v>
      </c>
      <c r="AE27" s="129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-1471</v>
      </c>
      <c r="E28" s="38">
        <f>SUM(G28,I28,K28,M28,O28,Q28,S28,U28,W28,Y28,AA28,AC28,AE28)</f>
        <v>-3722</v>
      </c>
      <c r="F28" s="81">
        <f>'TIE-OUT'!N28+RECLASS!N28</f>
        <v>0</v>
      </c>
      <c r="G28" s="82">
        <f>'TIE-OUT'!O28+RECLASS!O28</f>
        <v>0</v>
      </c>
      <c r="H28" s="128">
        <f>+Actuals!E295</f>
        <v>56049</v>
      </c>
      <c r="I28" s="129">
        <f>+Actuals!F295</f>
        <v>117722.53</v>
      </c>
      <c r="J28" s="128">
        <f>+Actuals!G295</f>
        <v>-57520</v>
      </c>
      <c r="K28" s="129">
        <f>+Actuals!H295</f>
        <v>-121444.53</v>
      </c>
      <c r="L28" s="128">
        <f>+Actuals!I295</f>
        <v>0</v>
      </c>
      <c r="M28" s="129">
        <f>+Actuals!J295</f>
        <v>0</v>
      </c>
      <c r="N28" s="128">
        <f>+Actuals!K295</f>
        <v>0</v>
      </c>
      <c r="O28" s="129">
        <f>+Actuals!L295</f>
        <v>0</v>
      </c>
      <c r="P28" s="128">
        <f>+Actuals!M295</f>
        <v>0</v>
      </c>
      <c r="Q28" s="129">
        <f>+Actuals!N295</f>
        <v>0</v>
      </c>
      <c r="R28" s="128">
        <f>+Actuals!O495</f>
        <v>0</v>
      </c>
      <c r="S28" s="129">
        <f>+Actuals!P495</f>
        <v>0</v>
      </c>
      <c r="T28" s="128">
        <f>+Actuals!Q495</f>
        <v>0</v>
      </c>
      <c r="U28" s="129">
        <f>+Actuals!R495</f>
        <v>0</v>
      </c>
      <c r="V28" s="128">
        <f>+Actuals!S495</f>
        <v>0</v>
      </c>
      <c r="W28" s="129">
        <f>+Actuals!T495</f>
        <v>0</v>
      </c>
      <c r="X28" s="128">
        <f>+Actuals!U495</f>
        <v>0</v>
      </c>
      <c r="Y28" s="129">
        <f>+Actuals!V495</f>
        <v>0</v>
      </c>
      <c r="Z28" s="128">
        <f>+Actuals!W295</f>
        <v>0</v>
      </c>
      <c r="AA28" s="129">
        <f>+Actuals!X295</f>
        <v>0</v>
      </c>
      <c r="AB28" s="128">
        <f>+Actuals!Y295</f>
        <v>0</v>
      </c>
      <c r="AC28" s="129">
        <f>+Actuals!Z295</f>
        <v>0</v>
      </c>
      <c r="AD28" s="128">
        <f>+Actuals!AA295</f>
        <v>0</v>
      </c>
      <c r="AE28" s="129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8">
        <f>+Actuals!E296</f>
        <v>-77102</v>
      </c>
      <c r="I32" s="129">
        <f>+Actuals!F296</f>
        <v>-178336.93</v>
      </c>
      <c r="J32" s="128">
        <f>+Actuals!G296</f>
        <v>-8667</v>
      </c>
      <c r="K32" s="129">
        <f>+Actuals!H296</f>
        <v>-1313754.1540000001</v>
      </c>
      <c r="L32" s="128">
        <f>+Actuals!I296</f>
        <v>39916</v>
      </c>
      <c r="M32" s="129">
        <f>+Actuals!J296</f>
        <v>1398551.4140000001</v>
      </c>
      <c r="N32" s="128">
        <f>+Actuals!K296</f>
        <v>0</v>
      </c>
      <c r="O32" s="129">
        <f>+Actuals!L296</f>
        <v>0</v>
      </c>
      <c r="P32" s="128">
        <f>+Actuals!M296</f>
        <v>0</v>
      </c>
      <c r="Q32" s="129">
        <f>+Actuals!N296</f>
        <v>0</v>
      </c>
      <c r="R32" s="128">
        <f>+Actuals!O496</f>
        <v>0</v>
      </c>
      <c r="S32" s="129">
        <f>+Actuals!P496</f>
        <v>0</v>
      </c>
      <c r="T32" s="128">
        <f>+Actuals!Q496</f>
        <v>0</v>
      </c>
      <c r="U32" s="129">
        <f>+Actuals!R496</f>
        <v>0</v>
      </c>
      <c r="V32" s="128">
        <f>+Actuals!S496</f>
        <v>0</v>
      </c>
      <c r="W32" s="129">
        <f>+Actuals!T496</f>
        <v>0</v>
      </c>
      <c r="X32" s="128">
        <f>+Actuals!U496</f>
        <v>0</v>
      </c>
      <c r="Y32" s="129">
        <f>+Actuals!V496</f>
        <v>0</v>
      </c>
      <c r="Z32" s="128">
        <f>+Actuals!W296</f>
        <v>0</v>
      </c>
      <c r="AA32" s="129">
        <f>+Actuals!X296</f>
        <v>0</v>
      </c>
      <c r="AB32" s="128">
        <f>+Actuals!Y296</f>
        <v>0</v>
      </c>
      <c r="AC32" s="129">
        <f>+Actuals!Z296</f>
        <v>0</v>
      </c>
      <c r="AD32" s="128">
        <f>+Actuals!AA296</f>
        <v>0</v>
      </c>
      <c r="AE32" s="129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-18530</v>
      </c>
      <c r="E33" s="38">
        <f t="shared" si="8"/>
        <v>-42764</v>
      </c>
      <c r="F33" s="60">
        <f>'TIE-OUT'!N33+RECLASS!N33</f>
        <v>0</v>
      </c>
      <c r="G33" s="38">
        <f>'TIE-OUT'!O33+RECLASS!O33</f>
        <v>0</v>
      </c>
      <c r="H33" s="128">
        <f>+Actuals!E297</f>
        <v>0</v>
      </c>
      <c r="I33" s="129">
        <f>+Actuals!F297</f>
        <v>0</v>
      </c>
      <c r="J33" s="128">
        <f>+Actuals!G297</f>
        <v>-7298</v>
      </c>
      <c r="K33" s="129">
        <f>+Actuals!H297</f>
        <v>-16113.92</v>
      </c>
      <c r="L33" s="128">
        <f>+Actuals!I297</f>
        <v>-23</v>
      </c>
      <c r="M33" s="129">
        <f>+Actuals!J297</f>
        <v>-56.72</v>
      </c>
      <c r="N33" s="128">
        <f>+Actuals!K297</f>
        <v>-11209</v>
      </c>
      <c r="O33" s="129">
        <f>+Actuals!L297</f>
        <v>-26593.360000000001</v>
      </c>
      <c r="P33" s="128">
        <f>+Actuals!M297</f>
        <v>0</v>
      </c>
      <c r="Q33" s="129">
        <f>+Actuals!N297</f>
        <v>0</v>
      </c>
      <c r="R33" s="128">
        <f>+Actuals!O497</f>
        <v>0</v>
      </c>
      <c r="S33" s="129">
        <f>+Actuals!P497</f>
        <v>0</v>
      </c>
      <c r="T33" s="128">
        <f>+Actuals!Q497</f>
        <v>0</v>
      </c>
      <c r="U33" s="129">
        <f>+Actuals!R497</f>
        <v>0</v>
      </c>
      <c r="V33" s="128">
        <f>+Actuals!S497</f>
        <v>0</v>
      </c>
      <c r="W33" s="129">
        <f>+Actuals!T497</f>
        <v>0</v>
      </c>
      <c r="X33" s="128">
        <f>+Actuals!U497</f>
        <v>0</v>
      </c>
      <c r="Y33" s="129">
        <f>+Actuals!V497</f>
        <v>0</v>
      </c>
      <c r="Z33" s="128">
        <f>+Actuals!W297</f>
        <v>0</v>
      </c>
      <c r="AA33" s="129">
        <f>+Actuals!X297</f>
        <v>0</v>
      </c>
      <c r="AB33" s="128">
        <f>+Actuals!Y297</f>
        <v>0</v>
      </c>
      <c r="AC33" s="129">
        <f>+Actuals!Z297</f>
        <v>0</v>
      </c>
      <c r="AD33" s="128">
        <f>+Actuals!AA297</f>
        <v>0</v>
      </c>
      <c r="AE33" s="129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8">
        <f>+Actuals!E298</f>
        <v>0</v>
      </c>
      <c r="I34" s="129">
        <f>+Actuals!F298</f>
        <v>0</v>
      </c>
      <c r="J34" s="128">
        <f>+Actuals!G298</f>
        <v>42</v>
      </c>
      <c r="K34" s="129">
        <f>+Actuals!H298</f>
        <v>97.86</v>
      </c>
      <c r="L34" s="128">
        <f>+Actuals!I298</f>
        <v>9</v>
      </c>
      <c r="M34" s="129">
        <f>+Actuals!J298</f>
        <v>19.440000000000001</v>
      </c>
      <c r="N34" s="128">
        <f>+Actuals!K298</f>
        <v>0</v>
      </c>
      <c r="O34" s="129">
        <f>+Actuals!L298</f>
        <v>0</v>
      </c>
      <c r="P34" s="128">
        <f>+Actuals!M298</f>
        <v>0</v>
      </c>
      <c r="Q34" s="129">
        <f>+Actuals!N298</f>
        <v>0</v>
      </c>
      <c r="R34" s="128">
        <f>+Actuals!O498</f>
        <v>0</v>
      </c>
      <c r="S34" s="129">
        <f>+Actuals!P498</f>
        <v>0</v>
      </c>
      <c r="T34" s="128">
        <f>+Actuals!Q498</f>
        <v>0</v>
      </c>
      <c r="U34" s="129">
        <f>+Actuals!R498</f>
        <v>0</v>
      </c>
      <c r="V34" s="128">
        <f>+Actuals!S498</f>
        <v>0</v>
      </c>
      <c r="W34" s="129">
        <f>+Actuals!T498</f>
        <v>0</v>
      </c>
      <c r="X34" s="128">
        <f>+Actuals!U498</f>
        <v>0</v>
      </c>
      <c r="Y34" s="129">
        <f>+Actuals!V498</f>
        <v>0</v>
      </c>
      <c r="Z34" s="128">
        <f>+Actuals!W298</f>
        <v>0</v>
      </c>
      <c r="AA34" s="129">
        <f>+Actuals!X298</f>
        <v>0</v>
      </c>
      <c r="AB34" s="128">
        <f>+Actuals!Y298</f>
        <v>0</v>
      </c>
      <c r="AC34" s="129">
        <f>+Actuals!Z298</f>
        <v>0</v>
      </c>
      <c r="AD34" s="128">
        <f>+Actuals!AA298</f>
        <v>0</v>
      </c>
      <c r="AE34" s="129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8">
        <f>+Actuals!E299</f>
        <v>-611596</v>
      </c>
      <c r="I35" s="129">
        <f>+Actuals!F299</f>
        <v>-0.01</v>
      </c>
      <c r="J35" s="128">
        <f>+Actuals!G299</f>
        <v>2046</v>
      </c>
      <c r="K35" s="129">
        <f>+Actuals!H299</f>
        <v>0</v>
      </c>
      <c r="L35" s="128">
        <f>+Actuals!I299</f>
        <v>18</v>
      </c>
      <c r="M35" s="129">
        <f>+Actuals!J299</f>
        <v>-1266004</v>
      </c>
      <c r="N35" s="128">
        <f>+Actuals!K299</f>
        <v>0</v>
      </c>
      <c r="O35" s="129">
        <f>+Actuals!L299</f>
        <v>0</v>
      </c>
      <c r="P35" s="128">
        <f>+Actuals!M299</f>
        <v>0</v>
      </c>
      <c r="Q35" s="129">
        <f>+Actuals!N299</f>
        <v>0</v>
      </c>
      <c r="R35" s="128">
        <f>+Actuals!O499</f>
        <v>0</v>
      </c>
      <c r="S35" s="129">
        <f>+Actuals!P499</f>
        <v>0</v>
      </c>
      <c r="T35" s="128">
        <f>+Actuals!Q499</f>
        <v>0</v>
      </c>
      <c r="U35" s="129">
        <f>+Actuals!R499</f>
        <v>0</v>
      </c>
      <c r="V35" s="128">
        <f>+Actuals!S499</f>
        <v>0</v>
      </c>
      <c r="W35" s="129">
        <f>+Actuals!T499</f>
        <v>0</v>
      </c>
      <c r="X35" s="128">
        <f>+Actuals!U499</f>
        <v>0</v>
      </c>
      <c r="Y35" s="129">
        <f>+Actuals!V499</f>
        <v>0</v>
      </c>
      <c r="Z35" s="128">
        <f>+Actuals!W299</f>
        <v>0</v>
      </c>
      <c r="AA35" s="129">
        <f>+Actuals!X299</f>
        <v>0</v>
      </c>
      <c r="AB35" s="128">
        <f>+Actuals!Y299</f>
        <v>0</v>
      </c>
      <c r="AC35" s="129">
        <f>+Actuals!Z299</f>
        <v>0</v>
      </c>
      <c r="AD35" s="128">
        <f>+Actuals!AA299</f>
        <v>0</v>
      </c>
      <c r="AE35" s="129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-673864</v>
      </c>
      <c r="E36" s="39">
        <f t="shared" si="9"/>
        <v>-1402190.38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8">
        <f>+Actuals!E300</f>
        <v>0</v>
      </c>
      <c r="I39" s="129">
        <f>+Actuals!F300</f>
        <v>0</v>
      </c>
      <c r="J39" s="128">
        <f>+Actuals!G300</f>
        <v>0</v>
      </c>
      <c r="K39" s="129">
        <f>+Actuals!H300</f>
        <v>0</v>
      </c>
      <c r="L39" s="128">
        <f>+Actuals!I300</f>
        <v>0</v>
      </c>
      <c r="M39" s="129">
        <f>+Actuals!J300</f>
        <v>0</v>
      </c>
      <c r="N39" s="128">
        <f>+Actuals!K300</f>
        <v>0</v>
      </c>
      <c r="O39" s="129">
        <f>+Actuals!L300</f>
        <v>0</v>
      </c>
      <c r="P39" s="128">
        <f>+Actuals!M300</f>
        <v>56785</v>
      </c>
      <c r="Q39" s="129">
        <f>+Actuals!N300</f>
        <v>131343.71</v>
      </c>
      <c r="R39" s="128">
        <f>+Actuals!O500</f>
        <v>-56785</v>
      </c>
      <c r="S39" s="129">
        <f>+Actuals!P500</f>
        <v>-131343.71</v>
      </c>
      <c r="T39" s="128">
        <f>+Actuals!Q500</f>
        <v>0</v>
      </c>
      <c r="U39" s="129">
        <f>+Actuals!R500</f>
        <v>0</v>
      </c>
      <c r="V39" s="128">
        <f>+Actuals!S500</f>
        <v>0</v>
      </c>
      <c r="W39" s="129">
        <f>+Actuals!T500</f>
        <v>0</v>
      </c>
      <c r="X39" s="128">
        <f>+Actuals!U500</f>
        <v>0</v>
      </c>
      <c r="Y39" s="129">
        <f>+Actuals!V500</f>
        <v>0</v>
      </c>
      <c r="Z39" s="128">
        <f>+Actuals!W300</f>
        <v>0</v>
      </c>
      <c r="AA39" s="129">
        <f>+Actuals!X300</f>
        <v>0</v>
      </c>
      <c r="AB39" s="128">
        <f>+Actuals!Y300</f>
        <v>0</v>
      </c>
      <c r="AC39" s="129">
        <f>+Actuals!Z300</f>
        <v>0</v>
      </c>
      <c r="AD39" s="128">
        <f>+Actuals!AA300</f>
        <v>0</v>
      </c>
      <c r="AE39" s="129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8">
        <f>+Actuals!E301</f>
        <v>0</v>
      </c>
      <c r="I40" s="129">
        <f>+Actuals!F301</f>
        <v>0</v>
      </c>
      <c r="J40" s="128">
        <f>+Actuals!G301</f>
        <v>0</v>
      </c>
      <c r="K40" s="129">
        <f>+Actuals!H301</f>
        <v>0</v>
      </c>
      <c r="L40" s="128">
        <f>+Actuals!I301</f>
        <v>0</v>
      </c>
      <c r="M40" s="129">
        <f>+Actuals!J301</f>
        <v>0</v>
      </c>
      <c r="N40" s="128">
        <f>+Actuals!K301</f>
        <v>0</v>
      </c>
      <c r="O40" s="129">
        <f>+Actuals!L301</f>
        <v>0</v>
      </c>
      <c r="P40" s="128">
        <f>+Actuals!M301</f>
        <v>0</v>
      </c>
      <c r="Q40" s="129">
        <f>+Actuals!N301</f>
        <v>0</v>
      </c>
      <c r="R40" s="128">
        <f>+Actuals!O501</f>
        <v>0</v>
      </c>
      <c r="S40" s="129">
        <f>+Actuals!P501</f>
        <v>0</v>
      </c>
      <c r="T40" s="128">
        <f>+Actuals!Q501</f>
        <v>0</v>
      </c>
      <c r="U40" s="129">
        <f>+Actuals!R501</f>
        <v>0</v>
      </c>
      <c r="V40" s="128">
        <f>+Actuals!S501</f>
        <v>0</v>
      </c>
      <c r="W40" s="129">
        <f>+Actuals!T501</f>
        <v>0</v>
      </c>
      <c r="X40" s="128">
        <f>+Actuals!U501</f>
        <v>0</v>
      </c>
      <c r="Y40" s="129">
        <f>+Actuals!V501</f>
        <v>0</v>
      </c>
      <c r="Z40" s="128">
        <f>+Actuals!W301</f>
        <v>0</v>
      </c>
      <c r="AA40" s="129">
        <f>+Actuals!X301</f>
        <v>0</v>
      </c>
      <c r="AB40" s="128">
        <f>+Actuals!Y301</f>
        <v>0</v>
      </c>
      <c r="AC40" s="129">
        <f>+Actuals!Z301</f>
        <v>0</v>
      </c>
      <c r="AD40" s="128">
        <f>+Actuals!AA301</f>
        <v>0</v>
      </c>
      <c r="AE40" s="129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8">
        <f>+Actuals!E302</f>
        <v>0</v>
      </c>
      <c r="I41" s="129">
        <f>+Actuals!F302</f>
        <v>0</v>
      </c>
      <c r="J41" s="128">
        <f>+Actuals!G302</f>
        <v>0</v>
      </c>
      <c r="K41" s="129">
        <f>+Actuals!H302</f>
        <v>0</v>
      </c>
      <c r="L41" s="128">
        <f>+Actuals!I302</f>
        <v>0</v>
      </c>
      <c r="M41" s="129">
        <f>+Actuals!J302</f>
        <v>0</v>
      </c>
      <c r="N41" s="128">
        <f>+Actuals!K302</f>
        <v>0</v>
      </c>
      <c r="O41" s="129">
        <f>+Actuals!L302</f>
        <v>0</v>
      </c>
      <c r="P41" s="128">
        <f>+Actuals!M302</f>
        <v>0</v>
      </c>
      <c r="Q41" s="129">
        <f>+Actuals!N302</f>
        <v>0</v>
      </c>
      <c r="R41" s="128">
        <f>+Actuals!O502</f>
        <v>0</v>
      </c>
      <c r="S41" s="129">
        <f>+Actuals!P502</f>
        <v>0</v>
      </c>
      <c r="T41" s="128">
        <f>+Actuals!Q502</f>
        <v>0</v>
      </c>
      <c r="U41" s="129">
        <f>+Actuals!R502</f>
        <v>0</v>
      </c>
      <c r="V41" s="128">
        <f>+Actuals!S502</f>
        <v>0</v>
      </c>
      <c r="W41" s="129">
        <f>+Actuals!T502</f>
        <v>0</v>
      </c>
      <c r="X41" s="128">
        <f>+Actuals!U502</f>
        <v>0</v>
      </c>
      <c r="Y41" s="129">
        <f>+Actuals!V502</f>
        <v>0</v>
      </c>
      <c r="Z41" s="128">
        <f>+Actuals!W302</f>
        <v>0</v>
      </c>
      <c r="AA41" s="129">
        <f>+Actuals!X302</f>
        <v>0</v>
      </c>
      <c r="AB41" s="128">
        <f>+Actuals!Y302</f>
        <v>0</v>
      </c>
      <c r="AC41" s="129">
        <f>+Actuals!Z302</f>
        <v>0</v>
      </c>
      <c r="AD41" s="128">
        <f>+Actuals!AA302</f>
        <v>0</v>
      </c>
      <c r="AE41" s="129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8">
        <f>+Actuals!E303</f>
        <v>0</v>
      </c>
      <c r="I45" s="129">
        <f>+Actuals!F303</f>
        <v>0</v>
      </c>
      <c r="J45" s="128">
        <f>+Actuals!G303</f>
        <v>0</v>
      </c>
      <c r="K45" s="129">
        <f>+Actuals!H303</f>
        <v>0</v>
      </c>
      <c r="L45" s="128">
        <f>+Actuals!I303</f>
        <v>0</v>
      </c>
      <c r="M45" s="129">
        <f>+Actuals!J303</f>
        <v>0</v>
      </c>
      <c r="N45" s="128">
        <f>+Actuals!K303</f>
        <v>0</v>
      </c>
      <c r="O45" s="129">
        <f>+Actuals!L303</f>
        <v>0</v>
      </c>
      <c r="P45" s="128">
        <f>+Actuals!M303</f>
        <v>0</v>
      </c>
      <c r="Q45" s="129">
        <f>+Actuals!N303</f>
        <v>0</v>
      </c>
      <c r="R45" s="128">
        <f>+Actuals!O503</f>
        <v>0</v>
      </c>
      <c r="S45" s="129">
        <f>+Actuals!P503</f>
        <v>0</v>
      </c>
      <c r="T45" s="128">
        <f>+Actuals!Q503</f>
        <v>0</v>
      </c>
      <c r="U45" s="129">
        <f>+Actuals!R503</f>
        <v>0</v>
      </c>
      <c r="V45" s="128">
        <f>+Actuals!S503</f>
        <v>0</v>
      </c>
      <c r="W45" s="129">
        <f>+Actuals!T503</f>
        <v>0</v>
      </c>
      <c r="X45" s="128">
        <f>+Actuals!U503</f>
        <v>0</v>
      </c>
      <c r="Y45" s="129">
        <f>+Actuals!V503</f>
        <v>0</v>
      </c>
      <c r="Z45" s="128">
        <f>+Actuals!W303</f>
        <v>0</v>
      </c>
      <c r="AA45" s="129">
        <f>+Actuals!X303</f>
        <v>0</v>
      </c>
      <c r="AB45" s="128">
        <f>+Actuals!Y303</f>
        <v>0</v>
      </c>
      <c r="AC45" s="129">
        <f>+Actuals!Z303</f>
        <v>0</v>
      </c>
      <c r="AD45" s="128">
        <f>+Actuals!AA303</f>
        <v>0</v>
      </c>
      <c r="AE45" s="129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8">
        <f>+Actuals!E304</f>
        <v>0</v>
      </c>
      <c r="I47" s="129">
        <f>+Actuals!F304</f>
        <v>0</v>
      </c>
      <c r="J47" s="128">
        <f>+Actuals!G304</f>
        <v>0</v>
      </c>
      <c r="K47" s="129">
        <f>+Actuals!H304</f>
        <v>0</v>
      </c>
      <c r="L47" s="128">
        <f>+Actuals!I304</f>
        <v>0</v>
      </c>
      <c r="M47" s="129">
        <f>+Actuals!J304</f>
        <v>0</v>
      </c>
      <c r="N47" s="128">
        <f>+Actuals!K304</f>
        <v>0</v>
      </c>
      <c r="O47" s="129">
        <f>+Actuals!L304</f>
        <v>0</v>
      </c>
      <c r="P47" s="128">
        <f>+Actuals!M304</f>
        <v>0</v>
      </c>
      <c r="Q47" s="129">
        <f>+Actuals!N304</f>
        <v>0</v>
      </c>
      <c r="R47" s="128">
        <f>+Actuals!O504</f>
        <v>0</v>
      </c>
      <c r="S47" s="129">
        <f>+Actuals!P504</f>
        <v>0</v>
      </c>
      <c r="T47" s="128">
        <f>+Actuals!Q504</f>
        <v>0</v>
      </c>
      <c r="U47" s="129">
        <f>+Actuals!R504</f>
        <v>0</v>
      </c>
      <c r="V47" s="128">
        <f>+Actuals!S504</f>
        <v>0</v>
      </c>
      <c r="W47" s="129">
        <f>+Actuals!T504</f>
        <v>0</v>
      </c>
      <c r="X47" s="128">
        <f>+Actuals!U504</f>
        <v>0</v>
      </c>
      <c r="Y47" s="129">
        <f>+Actuals!V504</f>
        <v>0</v>
      </c>
      <c r="Z47" s="128">
        <f>+Actuals!W304</f>
        <v>0</v>
      </c>
      <c r="AA47" s="129">
        <f>+Actuals!X304</f>
        <v>0</v>
      </c>
      <c r="AB47" s="128">
        <f>+Actuals!Y304</f>
        <v>0</v>
      </c>
      <c r="AC47" s="129">
        <f>+Actuals!Z304</f>
        <v>0</v>
      </c>
      <c r="AD47" s="128">
        <f>+Actuals!AA304</f>
        <v>0</v>
      </c>
      <c r="AE47" s="129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-27073</v>
      </c>
      <c r="E49" s="38">
        <f>SUM(G49,I49,K49,M49,O49,Q49,S49,U49,W49,Y49,AA49,AC49,AE49)</f>
        <v>-62619.849000000308</v>
      </c>
      <c r="F49" s="60">
        <f>'TIE-OUT'!N49+RECLASS!N49</f>
        <v>0</v>
      </c>
      <c r="G49" s="38">
        <f>'TIE-OUT'!O49+RECLASS!O49</f>
        <v>0</v>
      </c>
      <c r="H49" s="128">
        <f>+Actuals!E305</f>
        <v>1691580</v>
      </c>
      <c r="I49" s="129">
        <f>+Actuals!F305</f>
        <v>3912624.54</v>
      </c>
      <c r="J49" s="128">
        <f>+Actuals!G305</f>
        <v>-324934</v>
      </c>
      <c r="K49" s="129">
        <f>+Actuals!H305</f>
        <v>-751572.34200000018</v>
      </c>
      <c r="L49" s="128">
        <f>+Actuals!I305</f>
        <v>-1404928</v>
      </c>
      <c r="M49" s="129">
        <f>+Actuals!J305</f>
        <v>-3249598.4640000002</v>
      </c>
      <c r="N49" s="128">
        <f>+Actuals!K305</f>
        <v>11209</v>
      </c>
      <c r="O49" s="129">
        <f>+Actuals!L305</f>
        <v>25926.417000000001</v>
      </c>
      <c r="P49" s="128">
        <f>+Actuals!M305</f>
        <v>-56785</v>
      </c>
      <c r="Q49" s="129">
        <f>+Actuals!N305</f>
        <v>-131343.70499999999</v>
      </c>
      <c r="R49" s="128">
        <f>+Actuals!O505</f>
        <v>56785</v>
      </c>
      <c r="S49" s="129">
        <f>+Actuals!P505</f>
        <v>131343.70499999999</v>
      </c>
      <c r="T49" s="128">
        <f>+Actuals!Q505</f>
        <v>0</v>
      </c>
      <c r="U49" s="129">
        <f>+Actuals!R505</f>
        <v>0</v>
      </c>
      <c r="V49" s="128">
        <f>+Actuals!S505</f>
        <v>0</v>
      </c>
      <c r="W49" s="129">
        <f>+Actuals!T505</f>
        <v>0</v>
      </c>
      <c r="X49" s="128">
        <f>+Actuals!U505</f>
        <v>0</v>
      </c>
      <c r="Y49" s="129">
        <f>+Actuals!V505</f>
        <v>0</v>
      </c>
      <c r="Z49" s="128">
        <f>+Actuals!W305</f>
        <v>0</v>
      </c>
      <c r="AA49" s="129">
        <f>+Actuals!X305</f>
        <v>0</v>
      </c>
      <c r="AB49" s="128">
        <f>+Actuals!Y305</f>
        <v>0</v>
      </c>
      <c r="AC49" s="129">
        <f>+Actuals!Z305</f>
        <v>0</v>
      </c>
      <c r="AD49" s="128">
        <f>+Actuals!AA305</f>
        <v>0</v>
      </c>
      <c r="AE49" s="129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-280002</v>
      </c>
      <c r="E51" s="38">
        <f>SUM(G51,I51,K51,M51,O51,Q51,S51,U51,W51,Y51,AA51,AC51,AE51)</f>
        <v>-647644.62400000007</v>
      </c>
      <c r="F51" s="60">
        <f>'TIE-OUT'!N51+RECLASS!N51</f>
        <v>0</v>
      </c>
      <c r="G51" s="38">
        <f>'TIE-OUT'!O51+RECLASS!O51</f>
        <v>0</v>
      </c>
      <c r="H51" s="128">
        <f>+Actuals!E306</f>
        <v>-276984</v>
      </c>
      <c r="I51" s="129">
        <f>+Actuals!F306</f>
        <v>-640663.99</v>
      </c>
      <c r="J51" s="128">
        <f>+Actuals!G306</f>
        <v>-42779</v>
      </c>
      <c r="K51" s="129">
        <f>+Actuals!H306</f>
        <v>-98947.827000000005</v>
      </c>
      <c r="L51" s="128">
        <f>+Actuals!I306</f>
        <v>39761</v>
      </c>
      <c r="M51" s="129">
        <f>+Actuals!J306</f>
        <v>91967.192999999999</v>
      </c>
      <c r="N51" s="128">
        <f>+Actuals!K306</f>
        <v>0</v>
      </c>
      <c r="O51" s="129">
        <f>+Actuals!L306</f>
        <v>0</v>
      </c>
      <c r="P51" s="128">
        <f>+Actuals!M306</f>
        <v>0</v>
      </c>
      <c r="Q51" s="129">
        <f>+Actuals!N306</f>
        <v>0</v>
      </c>
      <c r="R51" s="128">
        <f>+Actuals!O506</f>
        <v>0</v>
      </c>
      <c r="S51" s="129">
        <f>+Actuals!P506</f>
        <v>0</v>
      </c>
      <c r="T51" s="128">
        <f>+Actuals!Q506</f>
        <v>0</v>
      </c>
      <c r="U51" s="129">
        <f>+Actuals!R506</f>
        <v>0</v>
      </c>
      <c r="V51" s="128">
        <f>+Actuals!S506</f>
        <v>0</v>
      </c>
      <c r="W51" s="129">
        <f>+Actuals!T506</f>
        <v>0</v>
      </c>
      <c r="X51" s="128">
        <f>+Actuals!U506</f>
        <v>0</v>
      </c>
      <c r="Y51" s="129">
        <f>+Actuals!V506</f>
        <v>0</v>
      </c>
      <c r="Z51" s="128">
        <f>+Actuals!W306</f>
        <v>0</v>
      </c>
      <c r="AA51" s="129">
        <f>+Actuals!X306</f>
        <v>0</v>
      </c>
      <c r="AB51" s="128">
        <f>+Actuals!Y306</f>
        <v>0</v>
      </c>
      <c r="AC51" s="129">
        <f>+Actuals!Z306</f>
        <v>0</v>
      </c>
      <c r="AD51" s="128">
        <f>+Actuals!AA306</f>
        <v>0</v>
      </c>
      <c r="AE51" s="129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-13623270</v>
      </c>
      <c r="E54" s="38">
        <f>SUM(G54,I54,K54,M54,O54,Q54,S54,U54,W54,Y54,AA54,AC54,AE54)</f>
        <v>-194209.40999999992</v>
      </c>
      <c r="F54" s="64">
        <f>'TIE-OUT'!N54+RECLASS!N54</f>
        <v>0</v>
      </c>
      <c r="G54" s="68">
        <f>'TIE-OUT'!O54+RECLASS!O54</f>
        <v>551623</v>
      </c>
      <c r="H54" s="128">
        <f>+Actuals!E307</f>
        <v>-13302222</v>
      </c>
      <c r="I54" s="129">
        <f>+Actuals!F307</f>
        <v>-160961.97</v>
      </c>
      <c r="J54" s="128">
        <f>+Actuals!G307</f>
        <v>-321048</v>
      </c>
      <c r="K54" s="129">
        <f>+Actuals!H307</f>
        <v>-538214.43999999994</v>
      </c>
      <c r="L54" s="128">
        <f>+Actuals!I307</f>
        <v>0</v>
      </c>
      <c r="M54" s="129">
        <f>+Actuals!J307</f>
        <v>-46500</v>
      </c>
      <c r="N54" s="128">
        <f>+Actuals!K307</f>
        <v>0</v>
      </c>
      <c r="O54" s="129">
        <f>+Actuals!L307</f>
        <v>0</v>
      </c>
      <c r="P54" s="128">
        <f>+Actuals!M307</f>
        <v>0</v>
      </c>
      <c r="Q54" s="129">
        <f>+Actuals!N307</f>
        <v>0</v>
      </c>
      <c r="R54" s="128">
        <f>+Actuals!O507</f>
        <v>0</v>
      </c>
      <c r="S54" s="129">
        <f>+Actuals!P507</f>
        <v>0</v>
      </c>
      <c r="T54" s="128">
        <f>+Actuals!Q507</f>
        <v>0</v>
      </c>
      <c r="U54" s="129">
        <f>+Actuals!R507</f>
        <v>-156</v>
      </c>
      <c r="V54" s="128">
        <f>+Actuals!S507</f>
        <v>0</v>
      </c>
      <c r="W54" s="129">
        <f>+Actuals!T507</f>
        <v>0</v>
      </c>
      <c r="X54" s="128">
        <f>+Actuals!U507</f>
        <v>0</v>
      </c>
      <c r="Y54" s="129">
        <f>+Actuals!V507</f>
        <v>0</v>
      </c>
      <c r="Z54" s="128">
        <f>+Actuals!W307</f>
        <v>0</v>
      </c>
      <c r="AA54" s="129">
        <f>+Actuals!X307</f>
        <v>0</v>
      </c>
      <c r="AB54" s="128">
        <f>+Actuals!Y307</f>
        <v>0</v>
      </c>
      <c r="AC54" s="129">
        <f>+Actuals!Z307</f>
        <v>0</v>
      </c>
      <c r="AD54" s="128">
        <f>+Actuals!AA307</f>
        <v>0</v>
      </c>
      <c r="AE54" s="129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-1272319.5499999998</v>
      </c>
      <c r="F55" s="81">
        <f>'TIE-OUT'!N55+RECLASS!N55</f>
        <v>0</v>
      </c>
      <c r="G55" s="82">
        <f>'TIE-OUT'!O55+RECLASS!O55</f>
        <v>774178</v>
      </c>
      <c r="H55" s="128">
        <f>+Actuals!E308</f>
        <v>0</v>
      </c>
      <c r="I55" s="129">
        <f>+Actuals!F308</f>
        <v>-2660301.13</v>
      </c>
      <c r="J55" s="128">
        <f>+Actuals!G308</f>
        <v>0</v>
      </c>
      <c r="K55" s="129">
        <f>+Actuals!H308</f>
        <v>37094.32</v>
      </c>
      <c r="L55" s="128">
        <f>+Actuals!I308</f>
        <v>0</v>
      </c>
      <c r="M55" s="129">
        <f>+Actuals!J308</f>
        <v>584436.80000000005</v>
      </c>
      <c r="N55" s="128">
        <f>+Actuals!K308</f>
        <v>0</v>
      </c>
      <c r="O55" s="129">
        <f>+Actuals!L308</f>
        <v>0</v>
      </c>
      <c r="P55" s="128">
        <f>+Actuals!M308</f>
        <v>0</v>
      </c>
      <c r="Q55" s="129">
        <f>+Actuals!N308</f>
        <v>0</v>
      </c>
      <c r="R55" s="128">
        <f>+Actuals!O508</f>
        <v>0</v>
      </c>
      <c r="S55" s="129">
        <f>+Actuals!P508</f>
        <v>0</v>
      </c>
      <c r="T55" s="128">
        <f>+Actuals!Q508</f>
        <v>0</v>
      </c>
      <c r="U55" s="129">
        <f>+Actuals!R508</f>
        <v>-7727.54</v>
      </c>
      <c r="V55" s="128">
        <f>+Actuals!S508</f>
        <v>0</v>
      </c>
      <c r="W55" s="129">
        <f>+Actuals!T508</f>
        <v>0</v>
      </c>
      <c r="X55" s="128">
        <f>+Actuals!U508</f>
        <v>0</v>
      </c>
      <c r="Y55" s="129">
        <f>+Actuals!V508</f>
        <v>0</v>
      </c>
      <c r="Z55" s="128">
        <f>+Actuals!W308</f>
        <v>0</v>
      </c>
      <c r="AA55" s="129">
        <f>+Actuals!X308</f>
        <v>0</v>
      </c>
      <c r="AB55" s="128">
        <f>+Actuals!Y308</f>
        <v>0</v>
      </c>
      <c r="AC55" s="129">
        <f>+Actuals!Z308</f>
        <v>0</v>
      </c>
      <c r="AD55" s="128">
        <f>+Actuals!AA308</f>
        <v>0</v>
      </c>
      <c r="AE55" s="129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8">
        <f>+Actuals!E309</f>
        <v>0</v>
      </c>
      <c r="I59" s="129">
        <f>+Actuals!F309</f>
        <v>0</v>
      </c>
      <c r="J59" s="128">
        <f>+Actuals!G309</f>
        <v>0</v>
      </c>
      <c r="K59" s="129">
        <f>+Actuals!H309</f>
        <v>0</v>
      </c>
      <c r="L59" s="128">
        <f>+Actuals!I309</f>
        <v>0</v>
      </c>
      <c r="M59" s="129">
        <f>+Actuals!J309</f>
        <v>0</v>
      </c>
      <c r="N59" s="128">
        <f>+Actuals!K309</f>
        <v>0</v>
      </c>
      <c r="O59" s="129">
        <f>+Actuals!L309</f>
        <v>0</v>
      </c>
      <c r="P59" s="128">
        <f>+Actuals!M309</f>
        <v>0</v>
      </c>
      <c r="Q59" s="129">
        <f>+Actuals!N309</f>
        <v>0</v>
      </c>
      <c r="R59" s="128">
        <f>+Actuals!O509</f>
        <v>0</v>
      </c>
      <c r="S59" s="129">
        <f>+Actuals!P509</f>
        <v>0</v>
      </c>
      <c r="T59" s="128">
        <f>+Actuals!Q509</f>
        <v>0</v>
      </c>
      <c r="U59" s="129">
        <f>+Actuals!R509</f>
        <v>0</v>
      </c>
      <c r="V59" s="128">
        <f>+Actuals!S509</f>
        <v>0</v>
      </c>
      <c r="W59" s="129">
        <f>+Actuals!T509</f>
        <v>0</v>
      </c>
      <c r="X59" s="128">
        <f>+Actuals!U509</f>
        <v>0</v>
      </c>
      <c r="Y59" s="129">
        <f>+Actuals!V509</f>
        <v>0</v>
      </c>
      <c r="Z59" s="128">
        <f>+Actuals!W309</f>
        <v>0</v>
      </c>
      <c r="AA59" s="129">
        <f>+Actuals!X309</f>
        <v>0</v>
      </c>
      <c r="AB59" s="128">
        <f>+Actuals!Y309</f>
        <v>0</v>
      </c>
      <c r="AC59" s="129">
        <f>+Actuals!Z309</f>
        <v>0</v>
      </c>
      <c r="AD59" s="128">
        <f>+Actuals!AA309</f>
        <v>0</v>
      </c>
      <c r="AE59" s="129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8">
        <f>+Actuals!E310</f>
        <v>0</v>
      </c>
      <c r="I60" s="129">
        <f>+Actuals!F310</f>
        <v>0</v>
      </c>
      <c r="J60" s="128">
        <f>+Actuals!G310</f>
        <v>0</v>
      </c>
      <c r="K60" s="129">
        <f>+Actuals!H310</f>
        <v>0</v>
      </c>
      <c r="L60" s="128">
        <f>+Actuals!I310</f>
        <v>0</v>
      </c>
      <c r="M60" s="129">
        <f>+Actuals!J310</f>
        <v>0</v>
      </c>
      <c r="N60" s="128">
        <f>+Actuals!K310</f>
        <v>0</v>
      </c>
      <c r="O60" s="129">
        <f>+Actuals!L310</f>
        <v>0</v>
      </c>
      <c r="P60" s="128">
        <f>+Actuals!M310</f>
        <v>0</v>
      </c>
      <c r="Q60" s="129">
        <f>+Actuals!N310</f>
        <v>0</v>
      </c>
      <c r="R60" s="128">
        <f>+Actuals!O510</f>
        <v>0</v>
      </c>
      <c r="S60" s="129">
        <f>+Actuals!P510</f>
        <v>0</v>
      </c>
      <c r="T60" s="128">
        <f>+Actuals!Q510</f>
        <v>0</v>
      </c>
      <c r="U60" s="129">
        <f>+Actuals!R510</f>
        <v>0</v>
      </c>
      <c r="V60" s="128">
        <f>+Actuals!S510</f>
        <v>0</v>
      </c>
      <c r="W60" s="129">
        <f>+Actuals!T510</f>
        <v>0</v>
      </c>
      <c r="X60" s="128">
        <f>+Actuals!U510</f>
        <v>0</v>
      </c>
      <c r="Y60" s="129">
        <f>+Actuals!V510</f>
        <v>0</v>
      </c>
      <c r="Z60" s="128">
        <f>+Actuals!W310</f>
        <v>0</v>
      </c>
      <c r="AA60" s="129">
        <f>+Actuals!X310</f>
        <v>0</v>
      </c>
      <c r="AB60" s="128">
        <f>+Actuals!Y310</f>
        <v>0</v>
      </c>
      <c r="AC60" s="129">
        <f>+Actuals!Z310</f>
        <v>0</v>
      </c>
      <c r="AD60" s="128">
        <f>+Actuals!AA310</f>
        <v>0</v>
      </c>
      <c r="AE60" s="129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8">
        <f>+Actuals!E311</f>
        <v>0</v>
      </c>
      <c r="I64" s="129">
        <f>+Actuals!F311</f>
        <v>0</v>
      </c>
      <c r="J64" s="128">
        <f>+Actuals!G311</f>
        <v>0</v>
      </c>
      <c r="K64" s="129">
        <f>+Actuals!H311</f>
        <v>0</v>
      </c>
      <c r="L64" s="128">
        <f>+Actuals!I311</f>
        <v>0</v>
      </c>
      <c r="M64" s="129">
        <f>+Actuals!J311</f>
        <v>0</v>
      </c>
      <c r="N64" s="128">
        <f>+Actuals!K311</f>
        <v>0</v>
      </c>
      <c r="O64" s="129">
        <f>+Actuals!L311</f>
        <v>0</v>
      </c>
      <c r="P64" s="128">
        <f>+Actuals!M311</f>
        <v>0</v>
      </c>
      <c r="Q64" s="129">
        <f>+Actuals!N311</f>
        <v>0</v>
      </c>
      <c r="R64" s="128">
        <f>+Actuals!O511</f>
        <v>0</v>
      </c>
      <c r="S64" s="129">
        <f>+Actuals!P511</f>
        <v>0</v>
      </c>
      <c r="T64" s="128">
        <f>+Actuals!Q511</f>
        <v>0</v>
      </c>
      <c r="U64" s="129">
        <f>+Actuals!R511</f>
        <v>0</v>
      </c>
      <c r="V64" s="128">
        <f>+Actuals!S511</f>
        <v>0</v>
      </c>
      <c r="W64" s="129">
        <f>+Actuals!T511</f>
        <v>0</v>
      </c>
      <c r="X64" s="128">
        <f>+Actuals!U511</f>
        <v>0</v>
      </c>
      <c r="Y64" s="129">
        <f>+Actuals!V511</f>
        <v>0</v>
      </c>
      <c r="Z64" s="128">
        <f>+Actuals!W311</f>
        <v>0</v>
      </c>
      <c r="AA64" s="129">
        <f>+Actuals!X311</f>
        <v>0</v>
      </c>
      <c r="AB64" s="128">
        <f>+Actuals!Y311</f>
        <v>0</v>
      </c>
      <c r="AC64" s="129">
        <f>+Actuals!Z311</f>
        <v>0</v>
      </c>
      <c r="AD64" s="128">
        <f>+Actuals!AA311</f>
        <v>0</v>
      </c>
      <c r="AE64" s="129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8">
        <f>+Actuals!E312</f>
        <v>0</v>
      </c>
      <c r="I65" s="129">
        <f>+Actuals!F312</f>
        <v>0</v>
      </c>
      <c r="J65" s="128">
        <f>+Actuals!G312</f>
        <v>0</v>
      </c>
      <c r="K65" s="129">
        <f>+Actuals!H312</f>
        <v>0</v>
      </c>
      <c r="L65" s="128">
        <f>+Actuals!I312</f>
        <v>0</v>
      </c>
      <c r="M65" s="129">
        <f>+Actuals!J312</f>
        <v>0</v>
      </c>
      <c r="N65" s="128">
        <f>+Actuals!K312</f>
        <v>0</v>
      </c>
      <c r="O65" s="129">
        <f>+Actuals!L312</f>
        <v>0</v>
      </c>
      <c r="P65" s="128">
        <f>+Actuals!M312</f>
        <v>0</v>
      </c>
      <c r="Q65" s="129">
        <f>+Actuals!N312</f>
        <v>0</v>
      </c>
      <c r="R65" s="128">
        <f>+Actuals!O512</f>
        <v>0</v>
      </c>
      <c r="S65" s="129">
        <f>+Actuals!P512</f>
        <v>0</v>
      </c>
      <c r="T65" s="128">
        <f>+Actuals!Q512</f>
        <v>0</v>
      </c>
      <c r="U65" s="129">
        <f>+Actuals!R512</f>
        <v>0</v>
      </c>
      <c r="V65" s="128">
        <f>+Actuals!S512</f>
        <v>0</v>
      </c>
      <c r="W65" s="129">
        <f>+Actuals!T512</f>
        <v>0</v>
      </c>
      <c r="X65" s="128">
        <f>+Actuals!U512</f>
        <v>0</v>
      </c>
      <c r="Y65" s="129">
        <f>+Actuals!V512</f>
        <v>0</v>
      </c>
      <c r="Z65" s="128">
        <f>+Actuals!W312</f>
        <v>0</v>
      </c>
      <c r="AA65" s="129">
        <f>+Actuals!X312</f>
        <v>0</v>
      </c>
      <c r="AB65" s="128">
        <f>+Actuals!Y312</f>
        <v>0</v>
      </c>
      <c r="AC65" s="129">
        <f>+Actuals!Z312</f>
        <v>0</v>
      </c>
      <c r="AD65" s="128">
        <f>+Actuals!AA312</f>
        <v>0</v>
      </c>
      <c r="AE65" s="129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1281047.17</v>
      </c>
      <c r="F70" s="64">
        <f>'TIE-OUT'!N70+RECLASS!N70</f>
        <v>0</v>
      </c>
      <c r="G70" s="68">
        <f>'TIE-OUT'!O70+RECLASS!O70</f>
        <v>1281047.17</v>
      </c>
      <c r="H70" s="128">
        <f>+Actuals!E313</f>
        <v>0</v>
      </c>
      <c r="I70" s="129">
        <f>+Actuals!F313</f>
        <v>0</v>
      </c>
      <c r="J70" s="128">
        <f>+Actuals!G313</f>
        <v>0</v>
      </c>
      <c r="K70" s="129">
        <f>+Actuals!H313</f>
        <v>0</v>
      </c>
      <c r="L70" s="128">
        <f>+Actuals!I313</f>
        <v>0</v>
      </c>
      <c r="M70" s="129">
        <f>+Actuals!J313</f>
        <v>0</v>
      </c>
      <c r="N70" s="128">
        <f>+Actuals!K313</f>
        <v>0</v>
      </c>
      <c r="O70" s="129">
        <f>+Actuals!L313</f>
        <v>0</v>
      </c>
      <c r="P70" s="128">
        <f>+Actuals!M313</f>
        <v>0</v>
      </c>
      <c r="Q70" s="129">
        <f>+Actuals!N313</f>
        <v>0</v>
      </c>
      <c r="R70" s="128">
        <f>+Actuals!O513</f>
        <v>0</v>
      </c>
      <c r="S70" s="129">
        <f>+Actuals!P513</f>
        <v>0</v>
      </c>
      <c r="T70" s="128">
        <f>+Actuals!Q513</f>
        <v>0</v>
      </c>
      <c r="U70" s="129">
        <f>+Actuals!R513</f>
        <v>0</v>
      </c>
      <c r="V70" s="128">
        <f>+Actuals!S513</f>
        <v>0</v>
      </c>
      <c r="W70" s="129">
        <f>+Actuals!T513</f>
        <v>0</v>
      </c>
      <c r="X70" s="128">
        <f>+Actuals!U513</f>
        <v>0</v>
      </c>
      <c r="Y70" s="129">
        <f>+Actuals!V513</f>
        <v>0</v>
      </c>
      <c r="Z70" s="128">
        <f>+Actuals!W313</f>
        <v>0</v>
      </c>
      <c r="AA70" s="129">
        <f>+Actuals!X313</f>
        <v>0</v>
      </c>
      <c r="AB70" s="128">
        <f>+Actuals!Y313</f>
        <v>0</v>
      </c>
      <c r="AC70" s="129">
        <f>+Actuals!Z313</f>
        <v>0</v>
      </c>
      <c r="AD70" s="128">
        <f>+Actuals!AA313</f>
        <v>0</v>
      </c>
      <c r="AE70" s="129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8">
        <f>+Actuals!E314</f>
        <v>0</v>
      </c>
      <c r="I71" s="129">
        <f>+Actuals!F314</f>
        <v>0</v>
      </c>
      <c r="J71" s="128">
        <f>+Actuals!G314</f>
        <v>0</v>
      </c>
      <c r="K71" s="129">
        <f>+Actuals!H314</f>
        <v>0</v>
      </c>
      <c r="L71" s="128">
        <f>+Actuals!I314</f>
        <v>0</v>
      </c>
      <c r="M71" s="129">
        <f>+Actuals!J314</f>
        <v>0</v>
      </c>
      <c r="N71" s="128">
        <f>+Actuals!K314</f>
        <v>0</v>
      </c>
      <c r="O71" s="129">
        <f>+Actuals!L314</f>
        <v>0</v>
      </c>
      <c r="P71" s="128">
        <f>+Actuals!M314</f>
        <v>0</v>
      </c>
      <c r="Q71" s="129">
        <f>+Actuals!N314</f>
        <v>0</v>
      </c>
      <c r="R71" s="128">
        <f>+Actuals!O514</f>
        <v>0</v>
      </c>
      <c r="S71" s="129">
        <f>+Actuals!P514</f>
        <v>0</v>
      </c>
      <c r="T71" s="128">
        <f>+Actuals!Q514</f>
        <v>0</v>
      </c>
      <c r="U71" s="129">
        <f>+Actuals!R514</f>
        <v>0</v>
      </c>
      <c r="V71" s="128">
        <f>+Actuals!S514</f>
        <v>0</v>
      </c>
      <c r="W71" s="129">
        <f>+Actuals!T514</f>
        <v>0</v>
      </c>
      <c r="X71" s="128">
        <f>+Actuals!U514</f>
        <v>0</v>
      </c>
      <c r="Y71" s="129">
        <f>+Actuals!V514</f>
        <v>0</v>
      </c>
      <c r="Z71" s="128">
        <f>+Actuals!W314</f>
        <v>0</v>
      </c>
      <c r="AA71" s="129">
        <f>+Actuals!X314</f>
        <v>0</v>
      </c>
      <c r="AB71" s="128">
        <f>+Actuals!Y314</f>
        <v>0</v>
      </c>
      <c r="AC71" s="129">
        <f>+Actuals!Z314</f>
        <v>0</v>
      </c>
      <c r="AD71" s="128">
        <f>+Actuals!AA314</f>
        <v>0</v>
      </c>
      <c r="AE71" s="129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8">
        <f>+Actuals!E315</f>
        <v>0</v>
      </c>
      <c r="I73" s="129">
        <f>+Actuals!F315</f>
        <v>0</v>
      </c>
      <c r="J73" s="128">
        <f>+Actuals!G315</f>
        <v>0</v>
      </c>
      <c r="K73" s="129">
        <f>+Actuals!H315</f>
        <v>0</v>
      </c>
      <c r="L73" s="128">
        <f>+Actuals!I315</f>
        <v>0</v>
      </c>
      <c r="M73" s="129">
        <f>+Actuals!J315</f>
        <v>0</v>
      </c>
      <c r="N73" s="128">
        <f>+Actuals!K315</f>
        <v>0</v>
      </c>
      <c r="O73" s="129">
        <f>+Actuals!L315</f>
        <v>0</v>
      </c>
      <c r="P73" s="128">
        <f>+Actuals!M315</f>
        <v>0</v>
      </c>
      <c r="Q73" s="129">
        <f>+Actuals!N315</f>
        <v>0</v>
      </c>
      <c r="R73" s="128">
        <f>+Actuals!O515</f>
        <v>0</v>
      </c>
      <c r="S73" s="129">
        <f>+Actuals!P515</f>
        <v>0</v>
      </c>
      <c r="T73" s="128">
        <f>+Actuals!Q515</f>
        <v>0</v>
      </c>
      <c r="U73" s="129">
        <f>+Actuals!R515</f>
        <v>0</v>
      </c>
      <c r="V73" s="128">
        <f>+Actuals!S515</f>
        <v>0</v>
      </c>
      <c r="W73" s="129">
        <f>+Actuals!T515</f>
        <v>0</v>
      </c>
      <c r="X73" s="128">
        <f>+Actuals!U515</f>
        <v>0</v>
      </c>
      <c r="Y73" s="129">
        <f>+Actuals!V515</f>
        <v>0</v>
      </c>
      <c r="Z73" s="128">
        <f>+Actuals!W315</f>
        <v>0</v>
      </c>
      <c r="AA73" s="129">
        <f>+Actuals!X315</f>
        <v>0</v>
      </c>
      <c r="AB73" s="128">
        <f>+Actuals!Y315</f>
        <v>0</v>
      </c>
      <c r="AC73" s="129">
        <f>+Actuals!Z315</f>
        <v>0</v>
      </c>
      <c r="AD73" s="128">
        <f>+Actuals!AA315</f>
        <v>0</v>
      </c>
      <c r="AE73" s="129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1669248</v>
      </c>
      <c r="F74" s="60">
        <f>'TIE-OUT'!N74+RECLASS!N74</f>
        <v>0</v>
      </c>
      <c r="G74" s="60">
        <f>'TIE-OUT'!O74+RECLASS!O74</f>
        <v>1669248</v>
      </c>
      <c r="H74" s="128">
        <f>+Actuals!E316</f>
        <v>0</v>
      </c>
      <c r="I74" s="129">
        <f>+Actuals!F316</f>
        <v>0</v>
      </c>
      <c r="J74" s="128">
        <f>+Actuals!G316</f>
        <v>0</v>
      </c>
      <c r="K74" s="156">
        <v>0</v>
      </c>
      <c r="L74" s="128">
        <f>+Actuals!I316</f>
        <v>0</v>
      </c>
      <c r="M74" s="129">
        <f>+Actuals!J316</f>
        <v>0</v>
      </c>
      <c r="N74" s="128">
        <f>+Actuals!K316</f>
        <v>0</v>
      </c>
      <c r="O74" s="129">
        <f>+Actuals!L316</f>
        <v>0</v>
      </c>
      <c r="P74" s="128">
        <f>+Actuals!M316</f>
        <v>0</v>
      </c>
      <c r="Q74" s="129">
        <f>+Actuals!N316</f>
        <v>0</v>
      </c>
      <c r="R74" s="128">
        <f>+Actuals!O516</f>
        <v>0</v>
      </c>
      <c r="S74" s="129">
        <f>+Actuals!P516</f>
        <v>0</v>
      </c>
      <c r="T74" s="128">
        <f>+Actuals!Q516</f>
        <v>0</v>
      </c>
      <c r="U74" s="129">
        <f>+Actuals!R516</f>
        <v>0</v>
      </c>
      <c r="V74" s="128">
        <f>+Actuals!S516</f>
        <v>0</v>
      </c>
      <c r="W74" s="129">
        <f>+Actuals!T516</f>
        <v>0</v>
      </c>
      <c r="X74" s="128">
        <f>+Actuals!U516</f>
        <v>0</v>
      </c>
      <c r="Y74" s="129">
        <f>+Actuals!V516</f>
        <v>0</v>
      </c>
      <c r="Z74" s="128">
        <f>+Actuals!W316</f>
        <v>0</v>
      </c>
      <c r="AA74" s="129">
        <f>+Actuals!X316</f>
        <v>0</v>
      </c>
      <c r="AB74" s="128">
        <f>+Actuals!Y316</f>
        <v>0</v>
      </c>
      <c r="AC74" s="129">
        <f>+Actuals!Z316</f>
        <v>0</v>
      </c>
      <c r="AD74" s="128">
        <f>+Actuals!AA316</f>
        <v>0</v>
      </c>
      <c r="AE74" s="129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331900</v>
      </c>
      <c r="F75" s="60">
        <f>'TIE-OUT'!N75+RECLASS!N75</f>
        <v>0</v>
      </c>
      <c r="G75" s="60">
        <f>'TIE-OUT'!O75+RECLASS!O75</f>
        <v>331900</v>
      </c>
      <c r="H75" s="128">
        <f>+Actuals!E317</f>
        <v>0</v>
      </c>
      <c r="I75" s="129">
        <f>+Actuals!F317</f>
        <v>0</v>
      </c>
      <c r="J75" s="128">
        <f>+Actuals!G317</f>
        <v>0</v>
      </c>
      <c r="K75" s="129">
        <f>+Actuals!H317</f>
        <v>0</v>
      </c>
      <c r="L75" s="128">
        <f>+Actuals!I317</f>
        <v>0</v>
      </c>
      <c r="M75" s="129">
        <f>+Actuals!J317</f>
        <v>0</v>
      </c>
      <c r="N75" s="128">
        <f>+Actuals!K317</f>
        <v>0</v>
      </c>
      <c r="O75" s="129">
        <f>+Actuals!L317</f>
        <v>0</v>
      </c>
      <c r="P75" s="128">
        <f>+Actuals!M317</f>
        <v>0</v>
      </c>
      <c r="Q75" s="129">
        <f>+Actuals!N317</f>
        <v>0</v>
      </c>
      <c r="R75" s="128">
        <f>+Actuals!O517</f>
        <v>0</v>
      </c>
      <c r="S75" s="129">
        <f>+Actuals!P517</f>
        <v>0</v>
      </c>
      <c r="T75" s="128">
        <f>+Actuals!Q517</f>
        <v>0</v>
      </c>
      <c r="U75" s="129">
        <f>+Actuals!R517</f>
        <v>0</v>
      </c>
      <c r="V75" s="128">
        <f>+Actuals!S517</f>
        <v>0</v>
      </c>
      <c r="W75" s="129">
        <f>+Actuals!T517</f>
        <v>0</v>
      </c>
      <c r="X75" s="128">
        <f>+Actuals!U517</f>
        <v>0</v>
      </c>
      <c r="Y75" s="129">
        <f>+Actuals!V517</f>
        <v>0</v>
      </c>
      <c r="Z75" s="128">
        <f>+Actuals!W317</f>
        <v>0</v>
      </c>
      <c r="AA75" s="129">
        <f>+Actuals!X317</f>
        <v>0</v>
      </c>
      <c r="AB75" s="128">
        <f>+Actuals!Y317</f>
        <v>0</v>
      </c>
      <c r="AC75" s="129">
        <f>+Actuals!Z317</f>
        <v>0</v>
      </c>
      <c r="AD75" s="128">
        <f>+Actuals!AA317</f>
        <v>0</v>
      </c>
      <c r="AE75" s="129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82.5</v>
      </c>
      <c r="F76" s="60">
        <f>'TIE-OUT'!N76+RECLASS!N76</f>
        <v>0</v>
      </c>
      <c r="G76" s="60">
        <f>'TIE-OUT'!O76+RECLASS!O76</f>
        <v>0</v>
      </c>
      <c r="H76" s="128">
        <f>+Actuals!E318</f>
        <v>0</v>
      </c>
      <c r="I76" s="129">
        <f>+Actuals!F318</f>
        <v>0</v>
      </c>
      <c r="J76" s="128">
        <f>+Actuals!G318</f>
        <v>0</v>
      </c>
      <c r="K76" s="129">
        <f>+Actuals!H318</f>
        <v>82.5</v>
      </c>
      <c r="L76" s="128">
        <f>+Actuals!I318</f>
        <v>0</v>
      </c>
      <c r="M76" s="129">
        <f>+Actuals!J318</f>
        <v>0</v>
      </c>
      <c r="N76" s="128">
        <f>+Actuals!K318</f>
        <v>0</v>
      </c>
      <c r="O76" s="129">
        <f>+Actuals!L318</f>
        <v>0</v>
      </c>
      <c r="P76" s="128">
        <f>+Actuals!M318</f>
        <v>0</v>
      </c>
      <c r="Q76" s="129">
        <f>+Actuals!N318</f>
        <v>0</v>
      </c>
      <c r="R76" s="128">
        <f>+Actuals!O518</f>
        <v>0</v>
      </c>
      <c r="S76" s="129">
        <f>+Actuals!P518</f>
        <v>0</v>
      </c>
      <c r="T76" s="128">
        <f>+Actuals!Q518</f>
        <v>0</v>
      </c>
      <c r="U76" s="129">
        <f>+Actuals!R518</f>
        <v>0</v>
      </c>
      <c r="V76" s="128">
        <f>+Actuals!S518</f>
        <v>0</v>
      </c>
      <c r="W76" s="129">
        <f>+Actuals!T518</f>
        <v>0</v>
      </c>
      <c r="X76" s="128">
        <f>+Actuals!U518</f>
        <v>0</v>
      </c>
      <c r="Y76" s="129">
        <f>+Actuals!V518</f>
        <v>0</v>
      </c>
      <c r="Z76" s="128">
        <f>+Actuals!W318</f>
        <v>0</v>
      </c>
      <c r="AA76" s="129">
        <f>+Actuals!X318</f>
        <v>0</v>
      </c>
      <c r="AB76" s="128">
        <f>+Actuals!Y318</f>
        <v>0</v>
      </c>
      <c r="AC76" s="129">
        <f>+Actuals!Z318</f>
        <v>0</v>
      </c>
      <c r="AD76" s="128">
        <f>+Actuals!AA318</f>
        <v>0</v>
      </c>
      <c r="AE76" s="129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8">
        <f>+Actuals!E319</f>
        <v>0</v>
      </c>
      <c r="I77" s="129">
        <f>+Actuals!F319</f>
        <v>0</v>
      </c>
      <c r="J77" s="128">
        <f>+Actuals!G319</f>
        <v>0</v>
      </c>
      <c r="K77" s="129">
        <f>+Actuals!H319</f>
        <v>0</v>
      </c>
      <c r="L77" s="128">
        <f>+Actuals!I319</f>
        <v>0</v>
      </c>
      <c r="M77" s="129">
        <f>+Actuals!J319</f>
        <v>0</v>
      </c>
      <c r="N77" s="128">
        <f>+Actuals!K319</f>
        <v>0</v>
      </c>
      <c r="O77" s="129">
        <f>+Actuals!L319</f>
        <v>0</v>
      </c>
      <c r="P77" s="128">
        <f>+Actuals!M319</f>
        <v>0</v>
      </c>
      <c r="Q77" s="129">
        <f>+Actuals!N319</f>
        <v>0</v>
      </c>
      <c r="R77" s="128">
        <f>+Actuals!O519</f>
        <v>0</v>
      </c>
      <c r="S77" s="129">
        <f>+Actuals!P519</f>
        <v>0</v>
      </c>
      <c r="T77" s="128">
        <f>+Actuals!Q519</f>
        <v>0</v>
      </c>
      <c r="U77" s="129">
        <f>+Actuals!R519</f>
        <v>0</v>
      </c>
      <c r="V77" s="128">
        <f>+Actuals!S519</f>
        <v>0</v>
      </c>
      <c r="W77" s="129">
        <f>+Actuals!T519</f>
        <v>0</v>
      </c>
      <c r="X77" s="128">
        <f>+Actuals!U519</f>
        <v>0</v>
      </c>
      <c r="Y77" s="129">
        <f>+Actuals!V519</f>
        <v>0</v>
      </c>
      <c r="Z77" s="128">
        <f>+Actuals!W319</f>
        <v>0</v>
      </c>
      <c r="AA77" s="129">
        <f>+Actuals!X319</f>
        <v>0</v>
      </c>
      <c r="AB77" s="128">
        <f>+Actuals!Y319</f>
        <v>0</v>
      </c>
      <c r="AC77" s="129">
        <f>+Actuals!Z319</f>
        <v>0</v>
      </c>
      <c r="AD77" s="128">
        <f>+Actuals!AA319</f>
        <v>0</v>
      </c>
      <c r="AE77" s="129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8">
        <f>+Actuals!E320</f>
        <v>0</v>
      </c>
      <c r="I78" s="129">
        <f>+Actuals!F320</f>
        <v>0</v>
      </c>
      <c r="J78" s="128">
        <f>+Actuals!G320</f>
        <v>0</v>
      </c>
      <c r="K78" s="129">
        <f>+Actuals!H320</f>
        <v>0</v>
      </c>
      <c r="L78" s="128">
        <f>+Actuals!I320</f>
        <v>0</v>
      </c>
      <c r="M78" s="129">
        <f>+Actuals!J320</f>
        <v>0</v>
      </c>
      <c r="N78" s="128">
        <f>+Actuals!K320</f>
        <v>0</v>
      </c>
      <c r="O78" s="129">
        <f>+Actuals!L320</f>
        <v>0</v>
      </c>
      <c r="P78" s="128">
        <f>+Actuals!M320</f>
        <v>0</v>
      </c>
      <c r="Q78" s="129">
        <f>+Actuals!N320</f>
        <v>0</v>
      </c>
      <c r="R78" s="128">
        <f>+Actuals!O520</f>
        <v>0</v>
      </c>
      <c r="S78" s="129">
        <f>+Actuals!P520</f>
        <v>0</v>
      </c>
      <c r="T78" s="128">
        <f>+Actuals!Q520</f>
        <v>0</v>
      </c>
      <c r="U78" s="129">
        <f>+Actuals!R520</f>
        <v>0</v>
      </c>
      <c r="V78" s="128">
        <f>+Actuals!S520</f>
        <v>0</v>
      </c>
      <c r="W78" s="129">
        <f>+Actuals!T520</f>
        <v>0</v>
      </c>
      <c r="X78" s="128">
        <f>+Actuals!U520</f>
        <v>0</v>
      </c>
      <c r="Y78" s="129">
        <f>+Actuals!V520</f>
        <v>0</v>
      </c>
      <c r="Z78" s="128">
        <f>+Actuals!W320</f>
        <v>0</v>
      </c>
      <c r="AA78" s="129">
        <f>+Actuals!X320</f>
        <v>0</v>
      </c>
      <c r="AB78" s="128">
        <f>+Actuals!Y320</f>
        <v>0</v>
      </c>
      <c r="AC78" s="129">
        <f>+Actuals!Z320</f>
        <v>0</v>
      </c>
      <c r="AD78" s="128">
        <f>+Actuals!AA320</f>
        <v>0</v>
      </c>
      <c r="AE78" s="129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8">
        <f>+Actuals!E321</f>
        <v>0</v>
      </c>
      <c r="I79" s="129">
        <f>+Actuals!F321</f>
        <v>0</v>
      </c>
      <c r="J79" s="128">
        <f>+Actuals!G321</f>
        <v>0</v>
      </c>
      <c r="K79" s="129">
        <f>+Actuals!H321</f>
        <v>0</v>
      </c>
      <c r="L79" s="128">
        <f>+Actuals!I321</f>
        <v>0</v>
      </c>
      <c r="M79" s="129">
        <f>+Actuals!J321</f>
        <v>0</v>
      </c>
      <c r="N79" s="128">
        <f>+Actuals!K321</f>
        <v>0</v>
      </c>
      <c r="O79" s="129">
        <f>+Actuals!L321</f>
        <v>0</v>
      </c>
      <c r="P79" s="128">
        <f>+Actuals!M321</f>
        <v>0</v>
      </c>
      <c r="Q79" s="129">
        <f>+Actuals!N321</f>
        <v>0</v>
      </c>
      <c r="R79" s="128">
        <f>+Actuals!O521</f>
        <v>0</v>
      </c>
      <c r="S79" s="129">
        <f>+Actuals!P521</f>
        <v>0</v>
      </c>
      <c r="T79" s="128">
        <f>+Actuals!Q521</f>
        <v>0</v>
      </c>
      <c r="U79" s="129">
        <f>+Actuals!R521</f>
        <v>0</v>
      </c>
      <c r="V79" s="128">
        <f>+Actuals!S521</f>
        <v>0</v>
      </c>
      <c r="W79" s="129">
        <f>+Actuals!T521</f>
        <v>0</v>
      </c>
      <c r="X79" s="128">
        <f>+Actuals!U521</f>
        <v>0</v>
      </c>
      <c r="Y79" s="129">
        <f>+Actuals!V521</f>
        <v>0</v>
      </c>
      <c r="Z79" s="128">
        <f>+Actuals!W321</f>
        <v>0</v>
      </c>
      <c r="AA79" s="129">
        <f>+Actuals!X321</f>
        <v>0</v>
      </c>
      <c r="AB79" s="128">
        <f>+Actuals!Y321</f>
        <v>0</v>
      </c>
      <c r="AC79" s="129">
        <f>+Actuals!Z321</f>
        <v>0</v>
      </c>
      <c r="AD79" s="128">
        <f>+Actuals!AA321</f>
        <v>0</v>
      </c>
      <c r="AE79" s="129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8">
        <f>+Actuals!E322</f>
        <v>0</v>
      </c>
      <c r="I80" s="129">
        <f>+Actuals!F322</f>
        <v>0</v>
      </c>
      <c r="J80" s="128">
        <f>+Actuals!G322</f>
        <v>0</v>
      </c>
      <c r="K80" s="129">
        <f>+Actuals!H322</f>
        <v>0</v>
      </c>
      <c r="L80" s="128">
        <f>+Actuals!I322</f>
        <v>0</v>
      </c>
      <c r="M80" s="129">
        <f>+Actuals!J322</f>
        <v>0</v>
      </c>
      <c r="N80" s="128">
        <f>+Actuals!K322</f>
        <v>0</v>
      </c>
      <c r="O80" s="129">
        <f>+Actuals!L322</f>
        <v>0</v>
      </c>
      <c r="P80" s="128">
        <f>+Actuals!M322</f>
        <v>0</v>
      </c>
      <c r="Q80" s="129">
        <f>+Actuals!N322</f>
        <v>0</v>
      </c>
      <c r="R80" s="128">
        <f>+Actuals!O522</f>
        <v>0</v>
      </c>
      <c r="S80" s="129">
        <f>+Actuals!P522</f>
        <v>0</v>
      </c>
      <c r="T80" s="128">
        <f>+Actuals!Q522</f>
        <v>0</v>
      </c>
      <c r="U80" s="129">
        <f>+Actuals!R522</f>
        <v>0</v>
      </c>
      <c r="V80" s="128">
        <f>+Actuals!S522</f>
        <v>0</v>
      </c>
      <c r="W80" s="129">
        <f>+Actuals!T522</f>
        <v>0</v>
      </c>
      <c r="X80" s="128">
        <f>+Actuals!U522</f>
        <v>0</v>
      </c>
      <c r="Y80" s="129">
        <f>+Actuals!V522</f>
        <v>0</v>
      </c>
      <c r="Z80" s="128">
        <f>+Actuals!W322</f>
        <v>0</v>
      </c>
      <c r="AA80" s="129">
        <f>+Actuals!X322</f>
        <v>0</v>
      </c>
      <c r="AB80" s="128">
        <f>+Actuals!Y322</f>
        <v>0</v>
      </c>
      <c r="AC80" s="129">
        <f>+Actuals!Z322</f>
        <v>0</v>
      </c>
      <c r="AD80" s="128">
        <f>+Actuals!AA322</f>
        <v>0</v>
      </c>
      <c r="AE80" s="129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58200.86</v>
      </c>
      <c r="F81" s="60">
        <f>'TIE-OUT'!N81+RECLASS!N81</f>
        <v>0</v>
      </c>
      <c r="G81" s="60">
        <f>'TIE-OUT'!O81+RECLASS!O81</f>
        <v>0</v>
      </c>
      <c r="H81" s="128">
        <f>+Actuals!E323</f>
        <v>0</v>
      </c>
      <c r="I81" s="129">
        <f>+Actuals!F323</f>
        <v>61432.86</v>
      </c>
      <c r="J81" s="128">
        <f>+Actuals!G323</f>
        <v>0</v>
      </c>
      <c r="K81" s="129">
        <f>+Actuals!H323</f>
        <v>-3232</v>
      </c>
      <c r="L81" s="128">
        <f>+Actuals!I323</f>
        <v>0</v>
      </c>
      <c r="M81" s="129">
        <f>+Actuals!J323</f>
        <v>0</v>
      </c>
      <c r="N81" s="128">
        <f>+Actuals!K323</f>
        <v>0</v>
      </c>
      <c r="O81" s="129">
        <f>+Actuals!L323</f>
        <v>0</v>
      </c>
      <c r="P81" s="128">
        <f>+Actuals!M323</f>
        <v>0</v>
      </c>
      <c r="Q81" s="129">
        <f>+Actuals!N323</f>
        <v>0</v>
      </c>
      <c r="R81" s="128">
        <f>+Actuals!O523</f>
        <v>0</v>
      </c>
      <c r="S81" s="129">
        <f>+Actuals!P523</f>
        <v>0</v>
      </c>
      <c r="T81" s="128">
        <f>+Actuals!Q523</f>
        <v>0</v>
      </c>
      <c r="U81" s="129">
        <f>+Actuals!R523</f>
        <v>0</v>
      </c>
      <c r="V81" s="128">
        <f>+Actuals!S523</f>
        <v>0</v>
      </c>
      <c r="W81" s="129">
        <f>+Actuals!T523</f>
        <v>0</v>
      </c>
      <c r="X81" s="128">
        <f>+Actuals!U523</f>
        <v>0</v>
      </c>
      <c r="Y81" s="129">
        <f>+Actuals!V523</f>
        <v>0</v>
      </c>
      <c r="Z81" s="128">
        <f>+Actuals!W323</f>
        <v>0</v>
      </c>
      <c r="AA81" s="129">
        <f>+Actuals!X323</f>
        <v>0</v>
      </c>
      <c r="AB81" s="128">
        <f>+Actuals!Y323</f>
        <v>0</v>
      </c>
      <c r="AC81" s="129">
        <f>+Actuals!Z323</f>
        <v>0</v>
      </c>
      <c r="AD81" s="128">
        <f>+Actuals!AA323</f>
        <v>0</v>
      </c>
      <c r="AE81" s="129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-2102408.0090000047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7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7458364</v>
      </c>
      <c r="E11" s="38">
        <f>SUM(G11,I11,K11,M11,O11,Q11,S11,U11,W11,Y11,AA11,AC11,AE11)</f>
        <v>22825301.989999998</v>
      </c>
      <c r="F11" s="60">
        <f>'TIE-OUT'!Z11+RECLASS!Z11</f>
        <v>0</v>
      </c>
      <c r="G11" s="38">
        <f>'TIE-OUT'!AA11+RECLASS!AA11</f>
        <v>-6641513</v>
      </c>
      <c r="H11" s="131">
        <f>21274441-13806202</f>
        <v>7468239</v>
      </c>
      <c r="I11" s="132">
        <f>63812892-41403278</f>
        <v>22409614</v>
      </c>
      <c r="J11" s="131">
        <v>-9875</v>
      </c>
      <c r="K11" s="148">
        <f>-325732+11</f>
        <v>-325721</v>
      </c>
      <c r="L11" s="131">
        <f>+Actuals!I84</f>
        <v>0</v>
      </c>
      <c r="M11" s="132">
        <f>+Actuals!J84</f>
        <v>0</v>
      </c>
      <c r="N11" s="131">
        <v>-125</v>
      </c>
      <c r="O11" s="132">
        <v>-416</v>
      </c>
      <c r="P11" s="131">
        <f>+Actuals!M84</f>
        <v>0</v>
      </c>
      <c r="Q11" s="132">
        <v>7382922</v>
      </c>
      <c r="R11" s="128">
        <f>+Actuals!O124</f>
        <v>125</v>
      </c>
      <c r="S11" s="129">
        <f>+Actuals!P124</f>
        <v>415.99</v>
      </c>
      <c r="T11" s="131">
        <f>+Actuals!Q124</f>
        <v>0</v>
      </c>
      <c r="U11" s="132">
        <f>+Actuals!R124</f>
        <v>0</v>
      </c>
      <c r="V11" s="131">
        <f>+Actuals!S124</f>
        <v>0</v>
      </c>
      <c r="W11" s="132">
        <f>+Actuals!T124</f>
        <v>0</v>
      </c>
      <c r="X11" s="131">
        <f>+Actuals!U124</f>
        <v>0</v>
      </c>
      <c r="Y11" s="132">
        <f>+Actuals!V124</f>
        <v>0</v>
      </c>
      <c r="Z11" s="131">
        <f>+Actuals!W84</f>
        <v>0</v>
      </c>
      <c r="AA11" s="132">
        <f>+Actuals!X84</f>
        <v>0</v>
      </c>
      <c r="AB11" s="131">
        <f>+Actuals!Y84</f>
        <v>0</v>
      </c>
      <c r="AC11" s="132">
        <f>+Actuals!Z84</f>
        <v>0</v>
      </c>
      <c r="AD11" s="131">
        <f>+Actuals!AA84</f>
        <v>0</v>
      </c>
      <c r="AE11" s="132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31">
        <f>+Actuals!E85</f>
        <v>0</v>
      </c>
      <c r="I12" s="132">
        <f>+Actuals!F85</f>
        <v>0</v>
      </c>
      <c r="J12" s="131">
        <f>+Actuals!G85</f>
        <v>0</v>
      </c>
      <c r="K12" s="148">
        <v>0</v>
      </c>
      <c r="L12" s="131">
        <f>+Actuals!I85</f>
        <v>0</v>
      </c>
      <c r="M12" s="132">
        <f>+Actuals!J85</f>
        <v>0</v>
      </c>
      <c r="N12" s="131">
        <f>+Actuals!K85</f>
        <v>0</v>
      </c>
      <c r="O12" s="132">
        <f>+Actuals!L85</f>
        <v>0</v>
      </c>
      <c r="P12" s="131">
        <f>+Actuals!M85</f>
        <v>0</v>
      </c>
      <c r="Q12" s="132">
        <f>+Actuals!N85</f>
        <v>0</v>
      </c>
      <c r="R12" s="128">
        <f>+Actuals!O125</f>
        <v>0</v>
      </c>
      <c r="S12" s="129">
        <f>+Actuals!P125</f>
        <v>0</v>
      </c>
      <c r="T12" s="131">
        <f>+Actuals!Q125</f>
        <v>0</v>
      </c>
      <c r="U12" s="132">
        <f>+Actuals!R125</f>
        <v>0</v>
      </c>
      <c r="V12" s="131">
        <f>+Actuals!S125</f>
        <v>0</v>
      </c>
      <c r="W12" s="132">
        <f>+Actuals!T125</f>
        <v>0</v>
      </c>
      <c r="X12" s="131">
        <f>+Actuals!U125</f>
        <v>0</v>
      </c>
      <c r="Y12" s="132">
        <f>+Actuals!V125</f>
        <v>0</v>
      </c>
      <c r="Z12" s="131">
        <f>+Actuals!W85</f>
        <v>0</v>
      </c>
      <c r="AA12" s="132">
        <f>+Actuals!X85</f>
        <v>0</v>
      </c>
      <c r="AB12" s="131">
        <f>+Actuals!Y85</f>
        <v>0</v>
      </c>
      <c r="AC12" s="132">
        <f>+Actuals!Z85</f>
        <v>0</v>
      </c>
      <c r="AD12" s="131">
        <f>+Actuals!AA85</f>
        <v>0</v>
      </c>
      <c r="AE12" s="132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31">
        <v>13806202</v>
      </c>
      <c r="I13" s="132">
        <v>41403278</v>
      </c>
      <c r="J13" s="131">
        <v>0</v>
      </c>
      <c r="K13" s="148">
        <v>0</v>
      </c>
      <c r="L13" s="131">
        <v>2638549</v>
      </c>
      <c r="M13" s="132">
        <v>7493983</v>
      </c>
      <c r="N13" s="131">
        <v>2638549</v>
      </c>
      <c r="O13" s="132">
        <v>7493983</v>
      </c>
      <c r="P13" s="131">
        <v>-5277098</v>
      </c>
      <c r="Q13" s="132">
        <v>-14987966</v>
      </c>
      <c r="R13" s="128">
        <f>+Actuals!O126</f>
        <v>5277098</v>
      </c>
      <c r="S13" s="129">
        <f>+Actuals!P126</f>
        <v>14987966</v>
      </c>
      <c r="T13" s="131">
        <f>+Actuals!Q126</f>
        <v>0</v>
      </c>
      <c r="U13" s="132">
        <f>+Actuals!R126</f>
        <v>0</v>
      </c>
      <c r="V13" s="131">
        <f>+Actuals!S126</f>
        <v>-5277098</v>
      </c>
      <c r="W13" s="132">
        <f>+Actuals!T126</f>
        <v>-14987966</v>
      </c>
      <c r="X13" s="131">
        <f>+Actuals!U126</f>
        <v>0</v>
      </c>
      <c r="Y13" s="132">
        <f>+Actuals!V126</f>
        <v>0</v>
      </c>
      <c r="Z13" s="131">
        <f>+Actuals!W86</f>
        <v>0</v>
      </c>
      <c r="AA13" s="132">
        <f>+Actuals!X86</f>
        <v>0</v>
      </c>
      <c r="AB13" s="131">
        <f>+Actuals!Y86</f>
        <v>0</v>
      </c>
      <c r="AC13" s="132">
        <f>+Actuals!Z86</f>
        <v>0</v>
      </c>
      <c r="AD13" s="131">
        <f>+Actuals!AA86</f>
        <v>0</v>
      </c>
      <c r="AE13" s="132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1">
        <f>+Actuals!E87</f>
        <v>0</v>
      </c>
      <c r="I14" s="132">
        <f>+Actuals!F87</f>
        <v>0</v>
      </c>
      <c r="J14" s="131">
        <f>+Actuals!G87</f>
        <v>0</v>
      </c>
      <c r="K14" s="148">
        <f>+Actuals!H87</f>
        <v>0</v>
      </c>
      <c r="L14" s="131">
        <f>+Actuals!I87</f>
        <v>0</v>
      </c>
      <c r="M14" s="132">
        <f>+Actuals!J87</f>
        <v>0</v>
      </c>
      <c r="N14" s="131">
        <f>+Actuals!K87</f>
        <v>0</v>
      </c>
      <c r="O14" s="132">
        <f>+Actuals!L87</f>
        <v>0</v>
      </c>
      <c r="P14" s="131">
        <f>+Actuals!M87</f>
        <v>0</v>
      </c>
      <c r="Q14" s="132">
        <f>+Actuals!N87</f>
        <v>0</v>
      </c>
      <c r="R14" s="128">
        <f>+Actuals!O127</f>
        <v>0</v>
      </c>
      <c r="S14" s="129">
        <f>+Actuals!P127</f>
        <v>0</v>
      </c>
      <c r="T14" s="131">
        <f>+Actuals!Q127</f>
        <v>0</v>
      </c>
      <c r="U14" s="132">
        <f>+Actuals!R127</f>
        <v>0</v>
      </c>
      <c r="V14" s="131">
        <f>+Actuals!S127</f>
        <v>0</v>
      </c>
      <c r="W14" s="132">
        <f>+Actuals!T127</f>
        <v>0</v>
      </c>
      <c r="X14" s="131">
        <f>+Actuals!U127</f>
        <v>0</v>
      </c>
      <c r="Y14" s="132">
        <f>+Actuals!V127</f>
        <v>0</v>
      </c>
      <c r="Z14" s="131">
        <f>+Actuals!W87</f>
        <v>0</v>
      </c>
      <c r="AA14" s="132">
        <f>+Actuals!X87</f>
        <v>0</v>
      </c>
      <c r="AB14" s="131">
        <f>+Actuals!Y87</f>
        <v>0</v>
      </c>
      <c r="AC14" s="132">
        <f>+Actuals!Z87</f>
        <v>0</v>
      </c>
      <c r="AD14" s="131">
        <f>+Actuals!AA87</f>
        <v>0</v>
      </c>
      <c r="AE14" s="132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31">
        <f>+Actuals!E88</f>
        <v>0</v>
      </c>
      <c r="I15" s="132">
        <v>0</v>
      </c>
      <c r="J15" s="131">
        <f>+Actuals!G88</f>
        <v>0</v>
      </c>
      <c r="K15" s="148">
        <v>11298555</v>
      </c>
      <c r="L15" s="131">
        <f>+Actuals!I88</f>
        <v>0</v>
      </c>
      <c r="M15" s="132">
        <f>+Actuals!J88</f>
        <v>0</v>
      </c>
      <c r="N15" s="131">
        <f>+Actuals!K88</f>
        <v>0</v>
      </c>
      <c r="O15" s="132">
        <f>+Actuals!L88</f>
        <v>0</v>
      </c>
      <c r="P15" s="131">
        <f>+Actuals!M88</f>
        <v>0</v>
      </c>
      <c r="Q15" s="132">
        <v>-7463860</v>
      </c>
      <c r="R15" s="128">
        <f>+Actuals!O128</f>
        <v>0</v>
      </c>
      <c r="S15" s="130">
        <f>+Actuals!P128</f>
        <v>0</v>
      </c>
      <c r="T15" s="131">
        <f>+Actuals!Q128</f>
        <v>0</v>
      </c>
      <c r="U15" s="132">
        <f>+Actuals!R128</f>
        <v>-28</v>
      </c>
      <c r="V15" s="131">
        <f>+Actuals!S128</f>
        <v>0</v>
      </c>
      <c r="W15" s="132">
        <f>+Actuals!T128</f>
        <v>-28318</v>
      </c>
      <c r="X15" s="131">
        <f>+Actuals!U128</f>
        <v>0</v>
      </c>
      <c r="Y15" s="132">
        <f>+Actuals!V128</f>
        <v>0</v>
      </c>
      <c r="Z15" s="131">
        <f>+Actuals!W88</f>
        <v>0</v>
      </c>
      <c r="AA15" s="132">
        <f>+Actuals!X88</f>
        <v>0</v>
      </c>
      <c r="AB15" s="131">
        <f>+Actuals!Y88</f>
        <v>0</v>
      </c>
      <c r="AC15" s="132">
        <f>+Actuals!Z88</f>
        <v>0</v>
      </c>
      <c r="AD15" s="131">
        <f>+Actuals!AA88</f>
        <v>0</v>
      </c>
      <c r="AE15" s="132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9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-6786330</v>
      </c>
      <c r="E19" s="38">
        <f t="shared" si="3"/>
        <v>-19122292.16</v>
      </c>
      <c r="F19" s="64">
        <f>'TIE-OUT'!Z19+RECLASS!Z19</f>
        <v>0</v>
      </c>
      <c r="G19" s="68">
        <f>'TIE-OUT'!AA19+RECLASS!AA19</f>
        <v>32229</v>
      </c>
      <c r="H19" s="131">
        <f>-6791496-4405</f>
        <v>-6795901</v>
      </c>
      <c r="I19" s="132">
        <f>-16327368-13971</f>
        <v>-16341339</v>
      </c>
      <c r="J19" s="131">
        <v>9571</v>
      </c>
      <c r="K19" s="148">
        <v>-2812670</v>
      </c>
      <c r="L19" s="131">
        <f>+Actuals!I89</f>
        <v>0</v>
      </c>
      <c r="M19" s="132">
        <v>-430</v>
      </c>
      <c r="N19" s="131">
        <v>100</v>
      </c>
      <c r="O19" s="132">
        <f>-12+317</f>
        <v>305</v>
      </c>
      <c r="P19" s="131">
        <f>+Actuals!M89</f>
        <v>0</v>
      </c>
      <c r="Q19" s="132">
        <f>+Actuals!N89</f>
        <v>0</v>
      </c>
      <c r="R19" s="128">
        <f>+Actuals!O129</f>
        <v>-100</v>
      </c>
      <c r="S19" s="129">
        <f>+Actuals!P129</f>
        <v>-391.16</v>
      </c>
      <c r="T19" s="131">
        <f>+Actuals!Q129</f>
        <v>0</v>
      </c>
      <c r="U19" s="132">
        <f>+Actuals!R129</f>
        <v>4</v>
      </c>
      <c r="V19" s="131">
        <f>+Actuals!S129</f>
        <v>0</v>
      </c>
      <c r="W19" s="132">
        <f>+Actuals!T129</f>
        <v>0</v>
      </c>
      <c r="X19" s="131">
        <f>+Actuals!U129</f>
        <v>0</v>
      </c>
      <c r="Y19" s="132">
        <f>+Actuals!V129</f>
        <v>0</v>
      </c>
      <c r="Z19" s="131">
        <f>+Actuals!W89</f>
        <v>0</v>
      </c>
      <c r="AA19" s="132">
        <f>+Actuals!X89</f>
        <v>0</v>
      </c>
      <c r="AB19" s="131">
        <f>+Actuals!Y89</f>
        <v>0</v>
      </c>
      <c r="AC19" s="132">
        <f>+Actuals!Z89</f>
        <v>0</v>
      </c>
      <c r="AD19" s="131">
        <f>+Actuals!AA89</f>
        <v>0</v>
      </c>
      <c r="AE19" s="132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31">
        <f>+Actuals!E90</f>
        <v>0</v>
      </c>
      <c r="I20" s="132">
        <f>+Actuals!F90</f>
        <v>0</v>
      </c>
      <c r="J20" s="131">
        <f>+Actuals!G90</f>
        <v>0</v>
      </c>
      <c r="K20" s="148">
        <f>+Actuals!H90</f>
        <v>0</v>
      </c>
      <c r="L20" s="131">
        <f>+Actuals!I90</f>
        <v>0</v>
      </c>
      <c r="M20" s="132">
        <f>+Actuals!J90</f>
        <v>0</v>
      </c>
      <c r="N20" s="131">
        <f>+Actuals!K90</f>
        <v>0</v>
      </c>
      <c r="O20" s="132">
        <f>+Actuals!L90</f>
        <v>0</v>
      </c>
      <c r="P20" s="131">
        <f>+Actuals!M90</f>
        <v>0</v>
      </c>
      <c r="Q20" s="132">
        <f>+Actuals!N90</f>
        <v>0</v>
      </c>
      <c r="R20" s="128">
        <f>+Actuals!O130</f>
        <v>0</v>
      </c>
      <c r="S20" s="129">
        <f>+Actuals!P130</f>
        <v>0</v>
      </c>
      <c r="T20" s="131">
        <f>+Actuals!Q130</f>
        <v>0</v>
      </c>
      <c r="U20" s="132">
        <f>+Actuals!R130</f>
        <v>0</v>
      </c>
      <c r="V20" s="131">
        <f>+Actuals!S130</f>
        <v>0</v>
      </c>
      <c r="W20" s="132">
        <f>+Actuals!T130</f>
        <v>0</v>
      </c>
      <c r="X20" s="131">
        <f>+Actuals!U130</f>
        <v>0</v>
      </c>
      <c r="Y20" s="132">
        <f>+Actuals!V130</f>
        <v>0</v>
      </c>
      <c r="Z20" s="131">
        <f>+Actuals!W90</f>
        <v>0</v>
      </c>
      <c r="AA20" s="132">
        <f>+Actuals!X90</f>
        <v>0</v>
      </c>
      <c r="AB20" s="131">
        <f>+Actuals!Y90</f>
        <v>0</v>
      </c>
      <c r="AC20" s="132">
        <f>+Actuals!Z90</f>
        <v>0</v>
      </c>
      <c r="AD20" s="131">
        <f>+Actuals!AA90</f>
        <v>0</v>
      </c>
      <c r="AE20" s="132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31">
        <v>-16760365</v>
      </c>
      <c r="I21" s="132">
        <v>-49165941</v>
      </c>
      <c r="J21" s="131">
        <f>+Actuals!G91</f>
        <v>0</v>
      </c>
      <c r="K21" s="148">
        <f>+Actuals!H91</f>
        <v>0</v>
      </c>
      <c r="L21" s="131">
        <v>-2638549</v>
      </c>
      <c r="M21" s="132">
        <v>-7493983</v>
      </c>
      <c r="N21" s="131">
        <v>-2638549</v>
      </c>
      <c r="O21" s="132">
        <v>-7493983</v>
      </c>
      <c r="P21" s="131">
        <v>5277098</v>
      </c>
      <c r="Q21" s="132">
        <v>14987966</v>
      </c>
      <c r="R21" s="128">
        <f>+Actuals!O131</f>
        <v>-5277098</v>
      </c>
      <c r="S21" s="129">
        <f>+Actuals!P131</f>
        <v>-14987966</v>
      </c>
      <c r="T21" s="131">
        <f>+Actuals!Q131</f>
        <v>0</v>
      </c>
      <c r="U21" s="132">
        <f>+Actuals!R131</f>
        <v>0</v>
      </c>
      <c r="V21" s="131">
        <f>+Actuals!S131</f>
        <v>5277098</v>
      </c>
      <c r="W21" s="132">
        <f>+Actuals!T131</f>
        <v>14987966</v>
      </c>
      <c r="X21" s="131">
        <f>+Actuals!U131</f>
        <v>0</v>
      </c>
      <c r="Y21" s="132">
        <f>+Actuals!V131</f>
        <v>0</v>
      </c>
      <c r="Z21" s="131">
        <f>+Actuals!W91</f>
        <v>0</v>
      </c>
      <c r="AA21" s="132">
        <f>+Actuals!X91</f>
        <v>0</v>
      </c>
      <c r="AB21" s="131">
        <f>+Actuals!Y91</f>
        <v>0</v>
      </c>
      <c r="AC21" s="132">
        <f>+Actuals!Z91</f>
        <v>0</v>
      </c>
      <c r="AD21" s="131">
        <f>+Actuals!AA91</f>
        <v>0</v>
      </c>
      <c r="AE21" s="132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31">
        <f>+Actuals!E92</f>
        <v>0</v>
      </c>
      <c r="I22" s="132">
        <f>+Actuals!F92</f>
        <v>0</v>
      </c>
      <c r="J22" s="131">
        <f>+Actuals!G92</f>
        <v>0</v>
      </c>
      <c r="K22" s="148">
        <f>+Actuals!H92</f>
        <v>0</v>
      </c>
      <c r="L22" s="131">
        <f>+Actuals!I92</f>
        <v>0</v>
      </c>
      <c r="M22" s="132">
        <f>+Actuals!J92</f>
        <v>0</v>
      </c>
      <c r="N22" s="131">
        <f>+Actuals!K92</f>
        <v>0</v>
      </c>
      <c r="O22" s="132">
        <f>+Actuals!L92</f>
        <v>0</v>
      </c>
      <c r="P22" s="131">
        <f>+Actuals!M92</f>
        <v>0</v>
      </c>
      <c r="Q22" s="132">
        <f>+Actuals!N92</f>
        <v>0</v>
      </c>
      <c r="R22" s="128">
        <f>+Actuals!O132</f>
        <v>0</v>
      </c>
      <c r="S22" s="129">
        <f>+Actuals!P132</f>
        <v>0</v>
      </c>
      <c r="T22" s="131">
        <f>+Actuals!Q132</f>
        <v>0</v>
      </c>
      <c r="U22" s="132">
        <f>+Actuals!R132</f>
        <v>0</v>
      </c>
      <c r="V22" s="131">
        <f>+Actuals!S132</f>
        <v>0</v>
      </c>
      <c r="W22" s="132">
        <f>+Actuals!T132</f>
        <v>0</v>
      </c>
      <c r="X22" s="131">
        <f>+Actuals!U132</f>
        <v>0</v>
      </c>
      <c r="Y22" s="132">
        <f>+Actuals!V132</f>
        <v>0</v>
      </c>
      <c r="Z22" s="131">
        <f>+Actuals!W92</f>
        <v>0</v>
      </c>
      <c r="AA22" s="132">
        <f>+Actuals!X92</f>
        <v>0</v>
      </c>
      <c r="AB22" s="131">
        <f>+Actuals!Y92</f>
        <v>0</v>
      </c>
      <c r="AC22" s="132">
        <f>+Actuals!Z92</f>
        <v>0</v>
      </c>
      <c r="AD22" s="131">
        <f>+Actuals!AA92</f>
        <v>0</v>
      </c>
      <c r="AE22" s="132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31">
        <f>+Actuals!E93</f>
        <v>0</v>
      </c>
      <c r="I23" s="132">
        <f>+Actuals!F93</f>
        <v>0</v>
      </c>
      <c r="J23" s="131">
        <f>+Actuals!G93</f>
        <v>0</v>
      </c>
      <c r="K23" s="148">
        <f>+Actuals!H93</f>
        <v>0</v>
      </c>
      <c r="L23" s="131">
        <f>+Actuals!I93</f>
        <v>0</v>
      </c>
      <c r="M23" s="132">
        <f>+Actuals!J93</f>
        <v>0</v>
      </c>
      <c r="N23" s="131">
        <f>+Actuals!K93</f>
        <v>0</v>
      </c>
      <c r="O23" s="132">
        <f>+Actuals!L93</f>
        <v>0</v>
      </c>
      <c r="P23" s="131">
        <f>+Actuals!M93</f>
        <v>0</v>
      </c>
      <c r="Q23" s="132">
        <f>+Actuals!N93</f>
        <v>0</v>
      </c>
      <c r="R23" s="128">
        <f>+Actuals!O133</f>
        <v>0</v>
      </c>
      <c r="S23" s="130">
        <f>+Actuals!P133</f>
        <v>0</v>
      </c>
      <c r="T23" s="131">
        <f>+Actuals!Q133</f>
        <v>0</v>
      </c>
      <c r="U23" s="132">
        <f>+Actuals!R133</f>
        <v>0</v>
      </c>
      <c r="V23" s="131">
        <f>+Actuals!S133</f>
        <v>0</v>
      </c>
      <c r="W23" s="132">
        <f>+Actuals!T133</f>
        <v>0</v>
      </c>
      <c r="X23" s="131">
        <f>+Actuals!U133</f>
        <v>0</v>
      </c>
      <c r="Y23" s="132">
        <f>+Actuals!V133</f>
        <v>0</v>
      </c>
      <c r="Z23" s="131">
        <f>+Actuals!W93</f>
        <v>0</v>
      </c>
      <c r="AA23" s="132">
        <f>+Actuals!X93</f>
        <v>0</v>
      </c>
      <c r="AB23" s="131">
        <f>+Actuals!Y93</f>
        <v>0</v>
      </c>
      <c r="AC23" s="132">
        <f>+Actuals!Z93</f>
        <v>0</v>
      </c>
      <c r="AD23" s="131">
        <f>+Actuals!AA93</f>
        <v>0</v>
      </c>
      <c r="AE23" s="132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-68450983.159999996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9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'TIE-OUT'!Z27+RECLASS!Z27</f>
        <v>0</v>
      </c>
      <c r="G27" s="68">
        <f>'TIE-OUT'!AA27+RECLASS!AA27</f>
        <v>0</v>
      </c>
      <c r="H27" s="131">
        <f>+Actuals!E94</f>
        <v>0</v>
      </c>
      <c r="I27" s="132">
        <f>+Actuals!F94</f>
        <v>0</v>
      </c>
      <c r="J27" s="131">
        <f>+Actuals!G94</f>
        <v>0</v>
      </c>
      <c r="K27" s="148">
        <f>+Actuals!H94</f>
        <v>0</v>
      </c>
      <c r="L27" s="131">
        <f>+Actuals!I94</f>
        <v>0</v>
      </c>
      <c r="M27" s="132">
        <f>+Actuals!J94</f>
        <v>0</v>
      </c>
      <c r="N27" s="131">
        <f>+Actuals!K94</f>
        <v>0</v>
      </c>
      <c r="O27" s="132">
        <f>+Actuals!L94</f>
        <v>0</v>
      </c>
      <c r="P27" s="131">
        <f>+Actuals!M94</f>
        <v>0</v>
      </c>
      <c r="Q27" s="132">
        <f>+Actuals!N94</f>
        <v>0</v>
      </c>
      <c r="R27" s="128">
        <f>+Actuals!O134</f>
        <v>0</v>
      </c>
      <c r="S27" s="129">
        <f>+Actuals!P134</f>
        <v>0</v>
      </c>
      <c r="T27" s="131">
        <f>+Actuals!Q134</f>
        <v>0</v>
      </c>
      <c r="U27" s="132">
        <f>+Actuals!R134</f>
        <v>0</v>
      </c>
      <c r="V27" s="131">
        <f>+Actuals!S134</f>
        <v>0</v>
      </c>
      <c r="W27" s="132">
        <f>+Actuals!T134</f>
        <v>0</v>
      </c>
      <c r="X27" s="131">
        <f>+Actuals!U134</f>
        <v>0</v>
      </c>
      <c r="Y27" s="132">
        <f>+Actuals!V134</f>
        <v>0</v>
      </c>
      <c r="Z27" s="131">
        <f>+Actuals!W94</f>
        <v>0</v>
      </c>
      <c r="AA27" s="132">
        <f>+Actuals!X94</f>
        <v>0</v>
      </c>
      <c r="AB27" s="131">
        <f>+Actuals!Y94</f>
        <v>0</v>
      </c>
      <c r="AC27" s="132">
        <f>+Actuals!Z94</f>
        <v>0</v>
      </c>
      <c r="AD27" s="131">
        <f>+Actuals!AA94</f>
        <v>0</v>
      </c>
      <c r="AE27" s="132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'TIE-OUT'!Z28+RECLASS!Z28</f>
        <v>0</v>
      </c>
      <c r="G28" s="82">
        <f>'TIE-OUT'!AA28+RECLASS!AA28</f>
        <v>0</v>
      </c>
      <c r="H28" s="131">
        <f>+Actuals!E95</f>
        <v>0</v>
      </c>
      <c r="I28" s="132">
        <f>+Actuals!F95</f>
        <v>0</v>
      </c>
      <c r="J28" s="131">
        <f>+Actuals!G95</f>
        <v>0</v>
      </c>
      <c r="K28" s="148">
        <f>+Actuals!H95</f>
        <v>0</v>
      </c>
      <c r="L28" s="131">
        <f>+Actuals!I95</f>
        <v>0</v>
      </c>
      <c r="M28" s="132">
        <f>+Actuals!J95</f>
        <v>0</v>
      </c>
      <c r="N28" s="131">
        <f>+Actuals!K95</f>
        <v>0</v>
      </c>
      <c r="O28" s="132">
        <f>+Actuals!L95</f>
        <v>0</v>
      </c>
      <c r="P28" s="131">
        <f>+Actuals!M95</f>
        <v>0</v>
      </c>
      <c r="Q28" s="132">
        <f>+Actuals!N95</f>
        <v>0</v>
      </c>
      <c r="R28" s="128">
        <f>+Actuals!O135</f>
        <v>0</v>
      </c>
      <c r="S28" s="129">
        <f>+Actuals!P135</f>
        <v>0</v>
      </c>
      <c r="T28" s="131">
        <f>+Actuals!Q135</f>
        <v>0</v>
      </c>
      <c r="U28" s="132">
        <f>+Actuals!R135</f>
        <v>0</v>
      </c>
      <c r="V28" s="131">
        <f>+Actuals!S135</f>
        <v>0</v>
      </c>
      <c r="W28" s="132">
        <f>+Actuals!T135</f>
        <v>0</v>
      </c>
      <c r="X28" s="131">
        <f>+Actuals!U135</f>
        <v>0</v>
      </c>
      <c r="Y28" s="132">
        <f>+Actuals!V135</f>
        <v>0</v>
      </c>
      <c r="Z28" s="131">
        <f>+Actuals!W95</f>
        <v>0</v>
      </c>
      <c r="AA28" s="132">
        <f>+Actuals!X95</f>
        <v>0</v>
      </c>
      <c r="AB28" s="131">
        <f>+Actuals!Y95</f>
        <v>0</v>
      </c>
      <c r="AC28" s="132">
        <f>+Actuals!Z95</f>
        <v>0</v>
      </c>
      <c r="AD28" s="131">
        <f>+Actuals!AA95</f>
        <v>0</v>
      </c>
      <c r="AE28" s="132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1"/>
      <c r="I31" s="132"/>
      <c r="J31" s="131"/>
      <c r="K31" s="148"/>
      <c r="L31" s="131"/>
      <c r="M31" s="132"/>
      <c r="N31" s="131"/>
      <c r="O31" s="132"/>
      <c r="P31" s="131"/>
      <c r="Q31" s="132"/>
      <c r="R31" s="60"/>
      <c r="S31" s="38"/>
      <c r="T31" s="131"/>
      <c r="U31" s="132"/>
      <c r="V31" s="131"/>
      <c r="W31" s="132"/>
      <c r="X31" s="131"/>
      <c r="Y31" s="132"/>
      <c r="Z31" s="131"/>
      <c r="AA31" s="132"/>
      <c r="AB31" s="131"/>
      <c r="AC31" s="132"/>
      <c r="AD31" s="131"/>
      <c r="AE31" s="132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31">
        <v>590706</v>
      </c>
      <c r="I32" s="132">
        <v>1545878</v>
      </c>
      <c r="J32" s="131">
        <v>-590706</v>
      </c>
      <c r="K32" s="148">
        <v>-1545878</v>
      </c>
      <c r="L32" s="131">
        <f>+Actuals!I96</f>
        <v>0</v>
      </c>
      <c r="M32" s="132">
        <f>+Actuals!J96</f>
        <v>0</v>
      </c>
      <c r="N32" s="131">
        <f>+Actuals!K96</f>
        <v>0</v>
      </c>
      <c r="O32" s="132">
        <f>+Actuals!L96</f>
        <v>0</v>
      </c>
      <c r="P32" s="131">
        <f>+Actuals!M96</f>
        <v>0</v>
      </c>
      <c r="Q32" s="132">
        <f>+Actuals!N96</f>
        <v>0</v>
      </c>
      <c r="R32" s="128">
        <f>+Actuals!O136</f>
        <v>0</v>
      </c>
      <c r="S32" s="129">
        <f>+Actuals!P136</f>
        <v>0</v>
      </c>
      <c r="T32" s="131">
        <f>+Actuals!Q136</f>
        <v>0</v>
      </c>
      <c r="U32" s="132">
        <f>+Actuals!R136</f>
        <v>0</v>
      </c>
      <c r="V32" s="131">
        <f>+Actuals!S136</f>
        <v>0</v>
      </c>
      <c r="W32" s="132">
        <f>+Actuals!T136</f>
        <v>0</v>
      </c>
      <c r="X32" s="131">
        <f>+Actuals!U136</f>
        <v>0</v>
      </c>
      <c r="Y32" s="132">
        <f>+Actuals!V136</f>
        <v>0</v>
      </c>
      <c r="Z32" s="131">
        <f>+Actuals!W96</f>
        <v>0</v>
      </c>
      <c r="AA32" s="132">
        <f>+Actuals!X96</f>
        <v>0</v>
      </c>
      <c r="AB32" s="131">
        <f>+Actuals!Y96</f>
        <v>0</v>
      </c>
      <c r="AC32" s="132">
        <f>+Actuals!Z96</f>
        <v>0</v>
      </c>
      <c r="AD32" s="131">
        <f>+Actuals!AA96</f>
        <v>0</v>
      </c>
      <c r="AE32" s="132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31">
        <f>+Actuals!E97</f>
        <v>0</v>
      </c>
      <c r="I33" s="132">
        <f>+Actuals!F97</f>
        <v>0</v>
      </c>
      <c r="J33" s="131">
        <f>+Actuals!G97</f>
        <v>0</v>
      </c>
      <c r="K33" s="148">
        <f>+Actuals!H97</f>
        <v>0</v>
      </c>
      <c r="L33" s="131">
        <f>+Actuals!I97</f>
        <v>0</v>
      </c>
      <c r="M33" s="132">
        <f>+Actuals!J97</f>
        <v>0</v>
      </c>
      <c r="N33" s="131">
        <f>+Actuals!K97</f>
        <v>0</v>
      </c>
      <c r="O33" s="132">
        <f>+Actuals!L97</f>
        <v>0</v>
      </c>
      <c r="P33" s="131">
        <f>+Actuals!M97</f>
        <v>0</v>
      </c>
      <c r="Q33" s="132">
        <f>+Actuals!N97</f>
        <v>0</v>
      </c>
      <c r="R33" s="128">
        <f>+Actuals!O137</f>
        <v>0</v>
      </c>
      <c r="S33" s="129">
        <f>+Actuals!P137</f>
        <v>0</v>
      </c>
      <c r="T33" s="131">
        <f>+Actuals!Q137</f>
        <v>0</v>
      </c>
      <c r="U33" s="132">
        <f>+Actuals!R137</f>
        <v>0</v>
      </c>
      <c r="V33" s="131">
        <f>+Actuals!S137</f>
        <v>0</v>
      </c>
      <c r="W33" s="132">
        <f>+Actuals!T137</f>
        <v>0</v>
      </c>
      <c r="X33" s="131">
        <f>+Actuals!U137</f>
        <v>0</v>
      </c>
      <c r="Y33" s="132">
        <f>+Actuals!V137</f>
        <v>0</v>
      </c>
      <c r="Z33" s="131">
        <f>+Actuals!W97</f>
        <v>0</v>
      </c>
      <c r="AA33" s="132">
        <f>+Actuals!X97</f>
        <v>0</v>
      </c>
      <c r="AB33" s="131">
        <f>+Actuals!Y97</f>
        <v>0</v>
      </c>
      <c r="AC33" s="132">
        <f>+Actuals!Z97</f>
        <v>0</v>
      </c>
      <c r="AD33" s="131">
        <f>+Actuals!AA97</f>
        <v>0</v>
      </c>
      <c r="AE33" s="132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31">
        <f>+Actuals!E98</f>
        <v>0</v>
      </c>
      <c r="I34" s="132">
        <f>+Actuals!F98</f>
        <v>0</v>
      </c>
      <c r="J34" s="131">
        <v>0</v>
      </c>
      <c r="K34" s="148">
        <v>0</v>
      </c>
      <c r="L34" s="131">
        <f>+Actuals!I98</f>
        <v>0</v>
      </c>
      <c r="M34" s="132">
        <f>+Actuals!J98</f>
        <v>0</v>
      </c>
      <c r="N34" s="131">
        <f>+Actuals!K98</f>
        <v>0</v>
      </c>
      <c r="O34" s="132">
        <f>+Actuals!L98</f>
        <v>0</v>
      </c>
      <c r="P34" s="131">
        <f>+Actuals!M98</f>
        <v>0</v>
      </c>
      <c r="Q34" s="132">
        <f>+Actuals!N98</f>
        <v>0</v>
      </c>
      <c r="R34" s="128">
        <f>+Actuals!O138</f>
        <v>0</v>
      </c>
      <c r="S34" s="129">
        <f>+Actuals!P138</f>
        <v>0</v>
      </c>
      <c r="T34" s="131">
        <f>+Actuals!Q138</f>
        <v>0</v>
      </c>
      <c r="U34" s="132">
        <f>+Actuals!R138</f>
        <v>0</v>
      </c>
      <c r="V34" s="131">
        <f>+Actuals!S138</f>
        <v>0</v>
      </c>
      <c r="W34" s="132">
        <f>+Actuals!T138</f>
        <v>0</v>
      </c>
      <c r="X34" s="131">
        <f>+Actuals!U138</f>
        <v>0</v>
      </c>
      <c r="Y34" s="132">
        <f>+Actuals!V138</f>
        <v>0</v>
      </c>
      <c r="Z34" s="131">
        <f>+Actuals!W98</f>
        <v>0</v>
      </c>
      <c r="AA34" s="132">
        <f>+Actuals!X98</f>
        <v>0</v>
      </c>
      <c r="AB34" s="131">
        <f>+Actuals!Y98</f>
        <v>0</v>
      </c>
      <c r="AC34" s="132">
        <f>+Actuals!Z98</f>
        <v>0</v>
      </c>
      <c r="AD34" s="131">
        <f>+Actuals!AA98</f>
        <v>0</v>
      </c>
      <c r="AE34" s="132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31">
        <f>+Actuals!E99</f>
        <v>0</v>
      </c>
      <c r="I35" s="132">
        <f>+Actuals!F99</f>
        <v>0</v>
      </c>
      <c r="J35" s="131">
        <f>+Actuals!G99</f>
        <v>0</v>
      </c>
      <c r="K35" s="148">
        <f>+Actuals!H99</f>
        <v>0</v>
      </c>
      <c r="L35" s="131">
        <f>+Actuals!I99</f>
        <v>0</v>
      </c>
      <c r="M35" s="132">
        <f>+Actuals!J99</f>
        <v>0</v>
      </c>
      <c r="N35" s="131">
        <f>+Actuals!K99</f>
        <v>0</v>
      </c>
      <c r="O35" s="132">
        <f>+Actuals!L99</f>
        <v>0</v>
      </c>
      <c r="P35" s="131">
        <f>+Actuals!M99</f>
        <v>0</v>
      </c>
      <c r="Q35" s="132">
        <f>+Actuals!N99</f>
        <v>0</v>
      </c>
      <c r="R35" s="128">
        <f>+Actuals!O139</f>
        <v>0</v>
      </c>
      <c r="S35" s="129">
        <f>+Actuals!P139</f>
        <v>0</v>
      </c>
      <c r="T35" s="131">
        <f>+Actuals!Q139</f>
        <v>0</v>
      </c>
      <c r="U35" s="132">
        <f>+Actuals!R139</f>
        <v>0</v>
      </c>
      <c r="V35" s="131">
        <f>+Actuals!S139</f>
        <v>0</v>
      </c>
      <c r="W35" s="132">
        <f>+Actuals!T139</f>
        <v>0</v>
      </c>
      <c r="X35" s="131">
        <f>+Actuals!U139</f>
        <v>0</v>
      </c>
      <c r="Y35" s="132">
        <f>+Actuals!V139</f>
        <v>0</v>
      </c>
      <c r="Z35" s="131">
        <f>+Actuals!W99</f>
        <v>0</v>
      </c>
      <c r="AA35" s="132">
        <f>+Actuals!X99</f>
        <v>0</v>
      </c>
      <c r="AB35" s="131">
        <f>+Actuals!Y99</f>
        <v>0</v>
      </c>
      <c r="AC35" s="132">
        <f>+Actuals!Z99</f>
        <v>0</v>
      </c>
      <c r="AD35" s="131">
        <f>+Actuals!AA99</f>
        <v>0</v>
      </c>
      <c r="AE35" s="132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9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1570161</v>
      </c>
      <c r="E39" s="38">
        <f t="shared" si="11"/>
        <v>4567269.99</v>
      </c>
      <c r="F39" s="64">
        <f>'TIE-OUT'!Z39+RECLASS!Z39</f>
        <v>0</v>
      </c>
      <c r="G39" s="68">
        <f>'TIE-OUT'!AA39+RECLASS!AA39</f>
        <v>0</v>
      </c>
      <c r="H39" s="131">
        <v>1691119</v>
      </c>
      <c r="I39" s="132">
        <v>4919117</v>
      </c>
      <c r="J39" s="131">
        <v>-34955</v>
      </c>
      <c r="K39" s="148">
        <v>-101669</v>
      </c>
      <c r="L39" s="131">
        <v>-18204</v>
      </c>
      <c r="M39" s="132">
        <v>-52952</v>
      </c>
      <c r="N39" s="131">
        <v>-5022</v>
      </c>
      <c r="O39" s="132">
        <v>-14609</v>
      </c>
      <c r="P39" s="131">
        <f>+Actuals!M100</f>
        <v>0</v>
      </c>
      <c r="Q39" s="132">
        <f>+Actuals!N100</f>
        <v>0</v>
      </c>
      <c r="R39" s="128">
        <f>+Actuals!O140</f>
        <v>-56936</v>
      </c>
      <c r="S39" s="129">
        <f>+Actuals!P140</f>
        <v>-165626.85</v>
      </c>
      <c r="T39" s="131">
        <f>+Actuals!Q140</f>
        <v>-3181</v>
      </c>
      <c r="U39" s="132">
        <f>+Actuals!R140</f>
        <v>-9252.2199999999993</v>
      </c>
      <c r="V39" s="131">
        <f>+Actuals!S140</f>
        <v>-2660</v>
      </c>
      <c r="W39" s="132">
        <f>+Actuals!T140</f>
        <v>-7737.94</v>
      </c>
      <c r="X39" s="131">
        <f>+Actuals!U140</f>
        <v>0</v>
      </c>
      <c r="Y39" s="132">
        <f>+Actuals!V140</f>
        <v>0</v>
      </c>
      <c r="Z39" s="131">
        <f>+Actuals!W100</f>
        <v>0</v>
      </c>
      <c r="AA39" s="132">
        <f>+Actuals!X100</f>
        <v>0</v>
      </c>
      <c r="AB39" s="131">
        <f>+Actuals!Y100</f>
        <v>0</v>
      </c>
      <c r="AC39" s="132">
        <f>+Actuals!Z100</f>
        <v>0</v>
      </c>
      <c r="AD39" s="131">
        <f>+Actuals!AA100</f>
        <v>0</v>
      </c>
      <c r="AE39" s="132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31">
        <f>+Actuals!E101</f>
        <v>0</v>
      </c>
      <c r="I40" s="132">
        <f>+Actuals!F101</f>
        <v>0</v>
      </c>
      <c r="J40" s="131">
        <f>+Actuals!G101</f>
        <v>0</v>
      </c>
      <c r="K40" s="148">
        <f>+Actuals!H101</f>
        <v>0</v>
      </c>
      <c r="L40" s="131">
        <f>+Actuals!I101</f>
        <v>0</v>
      </c>
      <c r="M40" s="132">
        <f>+Actuals!J101</f>
        <v>0</v>
      </c>
      <c r="N40" s="131">
        <f>+Actuals!K101</f>
        <v>0</v>
      </c>
      <c r="O40" s="132">
        <f>+Actuals!L101</f>
        <v>0</v>
      </c>
      <c r="P40" s="131">
        <v>-58508</v>
      </c>
      <c r="Q40" s="132">
        <v>-155261</v>
      </c>
      <c r="R40" s="128">
        <f>+Actuals!O141</f>
        <v>53491</v>
      </c>
      <c r="S40" s="129">
        <f>+Actuals!P141</f>
        <v>157210.95000000001</v>
      </c>
      <c r="T40" s="131">
        <f>+Actuals!Q141</f>
        <v>-1004</v>
      </c>
      <c r="U40" s="132">
        <f>+Actuals!R141</f>
        <v>-14417.01</v>
      </c>
      <c r="V40" s="131">
        <f>+Actuals!S141</f>
        <v>0</v>
      </c>
      <c r="W40" s="132">
        <f>+Actuals!T141</f>
        <v>0</v>
      </c>
      <c r="X40" s="131">
        <f>+Actuals!U141</f>
        <v>175</v>
      </c>
      <c r="Y40" s="132">
        <f>+Actuals!V141</f>
        <v>464.45</v>
      </c>
      <c r="Z40" s="131">
        <f>+Actuals!W101</f>
        <v>0</v>
      </c>
      <c r="AA40" s="132">
        <f>+Actuals!X101</f>
        <v>0</v>
      </c>
      <c r="AB40" s="131">
        <f>+Actuals!Y101</f>
        <v>0</v>
      </c>
      <c r="AC40" s="132">
        <f>+Actuals!Z101</f>
        <v>0</v>
      </c>
      <c r="AD40" s="131">
        <f>+Actuals!AA101</f>
        <v>0</v>
      </c>
      <c r="AE40" s="132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31">
        <f>+Actuals!E102</f>
        <v>0</v>
      </c>
      <c r="I41" s="132">
        <f>+Actuals!F102</f>
        <v>0</v>
      </c>
      <c r="J41" s="131">
        <f>+Actuals!G102</f>
        <v>0</v>
      </c>
      <c r="K41" s="148">
        <f>+Actuals!H102</f>
        <v>0</v>
      </c>
      <c r="L41" s="131">
        <f>+Actuals!I102</f>
        <v>0</v>
      </c>
      <c r="M41" s="132">
        <f>+Actuals!J102</f>
        <v>0</v>
      </c>
      <c r="N41" s="131">
        <f>+Actuals!K102</f>
        <v>0</v>
      </c>
      <c r="O41" s="132">
        <f>+Actuals!L102</f>
        <v>0</v>
      </c>
      <c r="P41" s="131">
        <f>+Actuals!M102</f>
        <v>0</v>
      </c>
      <c r="Q41" s="132">
        <f>+Actuals!N102</f>
        <v>0</v>
      </c>
      <c r="R41" s="128">
        <f>+Actuals!O142</f>
        <v>0</v>
      </c>
      <c r="S41" s="129">
        <f>+Actuals!P142</f>
        <v>0</v>
      </c>
      <c r="T41" s="131">
        <f>+Actuals!Q142</f>
        <v>0</v>
      </c>
      <c r="U41" s="132">
        <f>+Actuals!R142</f>
        <v>0</v>
      </c>
      <c r="V41" s="131">
        <f>+Actuals!S142</f>
        <v>0</v>
      </c>
      <c r="W41" s="132">
        <f>+Actuals!T142</f>
        <v>0</v>
      </c>
      <c r="X41" s="131">
        <f>+Actuals!U142</f>
        <v>0</v>
      </c>
      <c r="Y41" s="132">
        <f>+Actuals!V142</f>
        <v>0</v>
      </c>
      <c r="Z41" s="131">
        <f>+Actuals!W102</f>
        <v>0</v>
      </c>
      <c r="AA41" s="132">
        <f>+Actuals!X102</f>
        <v>0</v>
      </c>
      <c r="AB41" s="131">
        <f>+Actuals!Y102</f>
        <v>0</v>
      </c>
      <c r="AC41" s="132">
        <f>+Actuals!Z102</f>
        <v>0</v>
      </c>
      <c r="AD41" s="131">
        <f>+Actuals!AA102</f>
        <v>0</v>
      </c>
      <c r="AE41" s="132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1564315</v>
      </c>
      <c r="E43" s="39">
        <f t="shared" si="14"/>
        <v>4555267.38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9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'TIE-OUT'!Z45+RECLASS!Z45</f>
        <v>0</v>
      </c>
      <c r="G45" s="68">
        <f>'TIE-OUT'!AA45+RECLASS!AA45</f>
        <v>0</v>
      </c>
      <c r="H45" s="131">
        <f>+Actuals!E103</f>
        <v>0</v>
      </c>
      <c r="I45" s="132">
        <f>+Actuals!F103</f>
        <v>0</v>
      </c>
      <c r="J45" s="131">
        <f>+Actuals!G103</f>
        <v>0</v>
      </c>
      <c r="K45" s="148">
        <f>+Actuals!H103</f>
        <v>0</v>
      </c>
      <c r="L45" s="131">
        <f>+Actuals!I103</f>
        <v>0</v>
      </c>
      <c r="M45" s="132">
        <f>+Actuals!J103</f>
        <v>0</v>
      </c>
      <c r="N45" s="131">
        <f>+Actuals!K103</f>
        <v>0</v>
      </c>
      <c r="O45" s="132">
        <f>+Actuals!L103</f>
        <v>0</v>
      </c>
      <c r="P45" s="131">
        <f>+Actuals!M103</f>
        <v>0</v>
      </c>
      <c r="Q45" s="132">
        <f>+Actuals!N103</f>
        <v>0</v>
      </c>
      <c r="R45" s="128">
        <f>+Actuals!O143</f>
        <v>0</v>
      </c>
      <c r="S45" s="129">
        <f>+Actuals!P143</f>
        <v>0</v>
      </c>
      <c r="T45" s="131">
        <f>+Actuals!Q143</f>
        <v>0</v>
      </c>
      <c r="U45" s="132">
        <f>+Actuals!R143</f>
        <v>0</v>
      </c>
      <c r="V45" s="131">
        <f>+Actuals!S143</f>
        <v>0</v>
      </c>
      <c r="W45" s="132">
        <f>+Actuals!T143</f>
        <v>0</v>
      </c>
      <c r="X45" s="131">
        <f>+Actuals!U143</f>
        <v>0</v>
      </c>
      <c r="Y45" s="132">
        <f>+Actuals!V143</f>
        <v>0</v>
      </c>
      <c r="Z45" s="131">
        <f>+Actuals!W103</f>
        <v>0</v>
      </c>
      <c r="AA45" s="132">
        <f>+Actuals!X103</f>
        <v>0</v>
      </c>
      <c r="AB45" s="131">
        <f>+Actuals!Y103</f>
        <v>0</v>
      </c>
      <c r="AC45" s="132">
        <f>+Actuals!Z103</f>
        <v>0</v>
      </c>
      <c r="AD45" s="131">
        <f>+Actuals!AA103</f>
        <v>0</v>
      </c>
      <c r="AE45" s="132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'TIE-OUT'!Z47+RECLASS!Z47</f>
        <v>0</v>
      </c>
      <c r="G47" s="38">
        <f>'TIE-OUT'!AA47+RECLASS!AA47</f>
        <v>0</v>
      </c>
      <c r="H47" s="131">
        <f>+Actuals!E104</f>
        <v>0</v>
      </c>
      <c r="I47" s="132">
        <f>+Actuals!F104</f>
        <v>0</v>
      </c>
      <c r="J47" s="131">
        <f>+Actuals!G104</f>
        <v>0</v>
      </c>
      <c r="K47" s="148">
        <f>+Actuals!H104</f>
        <v>0</v>
      </c>
      <c r="L47" s="131">
        <f>+Actuals!I104</f>
        <v>0</v>
      </c>
      <c r="M47" s="132">
        <f>+Actuals!J104</f>
        <v>0</v>
      </c>
      <c r="N47" s="131">
        <f>+Actuals!K104</f>
        <v>0</v>
      </c>
      <c r="O47" s="132">
        <f>+Actuals!L104</f>
        <v>0</v>
      </c>
      <c r="P47" s="131">
        <f>+Actuals!M104</f>
        <v>0</v>
      </c>
      <c r="Q47" s="132">
        <f>+Actuals!N104</f>
        <v>0</v>
      </c>
      <c r="R47" s="128">
        <f>+Actuals!O144</f>
        <v>0</v>
      </c>
      <c r="S47" s="129">
        <f>+Actuals!P144</f>
        <v>0</v>
      </c>
      <c r="T47" s="131">
        <f>+Actuals!Q144</f>
        <v>0</v>
      </c>
      <c r="U47" s="132">
        <f>+Actuals!R144</f>
        <v>0</v>
      </c>
      <c r="V47" s="131">
        <f>+Actuals!S144</f>
        <v>0</v>
      </c>
      <c r="W47" s="132">
        <f>+Actuals!T144</f>
        <v>0</v>
      </c>
      <c r="X47" s="131">
        <f>+Actuals!U144</f>
        <v>0</v>
      </c>
      <c r="Y47" s="132">
        <f>+Actuals!V144</f>
        <v>0</v>
      </c>
      <c r="Z47" s="131">
        <f>+Actuals!W104</f>
        <v>0</v>
      </c>
      <c r="AA47" s="132">
        <f>+Actuals!X104</f>
        <v>0</v>
      </c>
      <c r="AB47" s="131">
        <f>+Actuals!Y104</f>
        <v>0</v>
      </c>
      <c r="AC47" s="132">
        <f>+Actuals!Z104</f>
        <v>0</v>
      </c>
      <c r="AD47" s="131">
        <f>+Actuals!AA104</f>
        <v>0</v>
      </c>
      <c r="AE47" s="132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717814</v>
      </c>
      <c r="E49" s="38">
        <f>SUM(G49,I49,K49,M49,O49,Q49,S49,U49,W49,Y49,AA49,AC49,AE49)</f>
        <v>1878518.5299999998</v>
      </c>
      <c r="F49" s="60">
        <f>'TIE-OUT'!Z49+RECLASS!Z49</f>
        <v>0</v>
      </c>
      <c r="G49" s="38">
        <f>'TIE-OUT'!AA49+RECLASS!AA49</f>
        <v>0</v>
      </c>
      <c r="H49" s="131">
        <f>+Actuals!E105</f>
        <v>0</v>
      </c>
      <c r="I49" s="132">
        <f>+Actuals!F105</f>
        <v>0</v>
      </c>
      <c r="J49" s="131">
        <v>625965</v>
      </c>
      <c r="K49" s="148">
        <v>1638150</v>
      </c>
      <c r="L49" s="131">
        <v>18204</v>
      </c>
      <c r="M49" s="132">
        <v>47640</v>
      </c>
      <c r="N49" s="131">
        <v>5047</v>
      </c>
      <c r="O49" s="132">
        <v>13208</v>
      </c>
      <c r="P49" s="131">
        <v>58508</v>
      </c>
      <c r="Q49" s="132">
        <v>153115</v>
      </c>
      <c r="R49" s="128">
        <f>+Actuals!O145</f>
        <v>3420</v>
      </c>
      <c r="S49" s="129">
        <f>+Actuals!P145</f>
        <v>8950.14</v>
      </c>
      <c r="T49" s="131">
        <f>+Actuals!Q145</f>
        <v>4185</v>
      </c>
      <c r="U49" s="132">
        <f>+Actuals!R145</f>
        <v>10952.145</v>
      </c>
      <c r="V49" s="131">
        <f>+Actuals!S145</f>
        <v>2660</v>
      </c>
      <c r="W49" s="132">
        <f>+Actuals!T145</f>
        <v>6961.22</v>
      </c>
      <c r="X49" s="131">
        <f>+Actuals!U145</f>
        <v>-175</v>
      </c>
      <c r="Y49" s="132">
        <f>+Actuals!V145</f>
        <v>-457.97500000000002</v>
      </c>
      <c r="Z49" s="131">
        <f>+Actuals!W105</f>
        <v>0</v>
      </c>
      <c r="AA49" s="132">
        <f>+Actuals!X105</f>
        <v>0</v>
      </c>
      <c r="AB49" s="131">
        <f>+Actuals!Y105</f>
        <v>0</v>
      </c>
      <c r="AC49" s="132">
        <f>+Actuals!Z105</f>
        <v>0</v>
      </c>
      <c r="AD49" s="131">
        <f>+Actuals!AA105</f>
        <v>0</v>
      </c>
      <c r="AE49" s="132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'TIE-OUT'!Z51+RECLASS!Z51</f>
        <v>0</v>
      </c>
      <c r="G51" s="38">
        <f>'TIE-OUT'!AA51+RECLASS!AA51</f>
        <v>0</v>
      </c>
      <c r="H51" s="131">
        <v>0</v>
      </c>
      <c r="I51" s="132">
        <v>0</v>
      </c>
      <c r="J51" s="131">
        <v>0</v>
      </c>
      <c r="K51" s="148">
        <v>0</v>
      </c>
      <c r="L51" s="131">
        <f>+Actuals!I106</f>
        <v>0</v>
      </c>
      <c r="M51" s="132">
        <f>+Actuals!J106</f>
        <v>0</v>
      </c>
      <c r="N51" s="131">
        <f>+Actuals!K106</f>
        <v>0</v>
      </c>
      <c r="O51" s="132">
        <f>+Actuals!L106</f>
        <v>0</v>
      </c>
      <c r="P51" s="131">
        <f>+Actuals!M106</f>
        <v>0</v>
      </c>
      <c r="Q51" s="132">
        <f>+Actuals!N106</f>
        <v>0</v>
      </c>
      <c r="R51" s="128">
        <f>+Actuals!O146</f>
        <v>0</v>
      </c>
      <c r="S51" s="129">
        <f>+Actuals!P146</f>
        <v>0</v>
      </c>
      <c r="T51" s="131">
        <f>+Actuals!Q146</f>
        <v>0</v>
      </c>
      <c r="U51" s="132">
        <f>+Actuals!R146</f>
        <v>0</v>
      </c>
      <c r="V51" s="131">
        <f>+Actuals!S146</f>
        <v>0</v>
      </c>
      <c r="W51" s="132">
        <f>+Actuals!T146</f>
        <v>0</v>
      </c>
      <c r="X51" s="131">
        <f>+Actuals!U146</f>
        <v>0</v>
      </c>
      <c r="Y51" s="132">
        <f>+Actuals!V146</f>
        <v>0</v>
      </c>
      <c r="Z51" s="131">
        <f>+Actuals!W106</f>
        <v>0</v>
      </c>
      <c r="AA51" s="132">
        <f>+Actuals!X106</f>
        <v>0</v>
      </c>
      <c r="AB51" s="131">
        <f>+Actuals!Y106</f>
        <v>0</v>
      </c>
      <c r="AC51" s="132">
        <f>+Actuals!Z106</f>
        <v>0</v>
      </c>
      <c r="AD51" s="131">
        <f>+Actuals!AA106</f>
        <v>0</v>
      </c>
      <c r="AE51" s="132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-10890921</v>
      </c>
      <c r="E54" s="38">
        <f>SUM(G54,I54,K54,M54,O54,Q54,S54,U54,W54,Y54,AA54,AC54,AE54)</f>
        <v>-125868.23</v>
      </c>
      <c r="F54" s="64">
        <f>'TIE-OUT'!Z54+RECLASS!Z54</f>
        <v>0</v>
      </c>
      <c r="G54" s="68">
        <f>'TIE-OUT'!AA54+RECLASS!AA54</f>
        <v>6109384</v>
      </c>
      <c r="H54" s="131">
        <f>-9916450-721069</f>
        <v>-10637519</v>
      </c>
      <c r="I54" s="132">
        <f>-5046169-1063533</f>
        <v>-6109702</v>
      </c>
      <c r="J54" s="131">
        <f>-4085-66212</f>
        <v>-70297</v>
      </c>
      <c r="K54" s="148">
        <f>-36973+7453-323840</f>
        <v>-353360</v>
      </c>
      <c r="L54" s="131">
        <f>-2050463-176806</f>
        <v>-2227269</v>
      </c>
      <c r="M54" s="132">
        <f>4761-52133+220058</f>
        <v>172686</v>
      </c>
      <c r="N54" s="131">
        <f>2134582+3252</f>
        <v>2137834</v>
      </c>
      <c r="O54" s="132">
        <f>53+51166</f>
        <v>51219</v>
      </c>
      <c r="P54" s="131">
        <f>-28584+301521</f>
        <v>272937</v>
      </c>
      <c r="Q54" s="132">
        <f>6388-6801+14503</f>
        <v>14090</v>
      </c>
      <c r="R54" s="128">
        <f>+Actuals!O147</f>
        <v>-248638</v>
      </c>
      <c r="S54" s="129">
        <f>+Actuals!P147</f>
        <v>-2213.34</v>
      </c>
      <c r="T54" s="131">
        <f>+Actuals!Q147</f>
        <v>-120629</v>
      </c>
      <c r="U54" s="132">
        <f>+Actuals!R147</f>
        <v>-8572.2000000000007</v>
      </c>
      <c r="V54" s="131">
        <f>+Actuals!S147</f>
        <v>2660</v>
      </c>
      <c r="W54" s="132">
        <f>+Actuals!T147</f>
        <v>600.30999999999995</v>
      </c>
      <c r="X54" s="131">
        <f>+Actuals!U147</f>
        <v>0</v>
      </c>
      <c r="Y54" s="132">
        <f>+Actuals!V147</f>
        <v>0</v>
      </c>
      <c r="Z54" s="131">
        <f>+Actuals!W107</f>
        <v>0</v>
      </c>
      <c r="AA54" s="132">
        <f>+Actuals!X107</f>
        <v>0</v>
      </c>
      <c r="AB54" s="131">
        <f>+Actuals!Y107</f>
        <v>0</v>
      </c>
      <c r="AC54" s="132">
        <f>+Actuals!Z107</f>
        <v>0</v>
      </c>
      <c r="AD54" s="131">
        <f>+Actuals!AA107</f>
        <v>0</v>
      </c>
      <c r="AE54" s="132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-10516355.630000001</v>
      </c>
      <c r="F55" s="81">
        <f>'TIE-OUT'!Z55+RECLASS!Z55</f>
        <v>0</v>
      </c>
      <c r="G55" s="82">
        <f>'TIE-OUT'!AA55+RECLASS!AA55</f>
        <v>-8383794</v>
      </c>
      <c r="H55" s="131">
        <v>0</v>
      </c>
      <c r="I55" s="132">
        <v>0</v>
      </c>
      <c r="J55" s="131">
        <f>+Actuals!G108</f>
        <v>0</v>
      </c>
      <c r="K55" s="148">
        <v>-190252</v>
      </c>
      <c r="L55" s="131">
        <f>+Actuals!I108</f>
        <v>0</v>
      </c>
      <c r="M55" s="132">
        <v>-1942310</v>
      </c>
      <c r="N55" s="131">
        <f>+Actuals!K102</f>
        <v>0</v>
      </c>
      <c r="O55" s="132">
        <v>29233</v>
      </c>
      <c r="P55" s="131">
        <f>+Actuals!M108</f>
        <v>0</v>
      </c>
      <c r="Q55" s="132">
        <f>287775-29233</f>
        <v>258542</v>
      </c>
      <c r="R55" s="128">
        <f>+Actuals!O148</f>
        <v>0</v>
      </c>
      <c r="S55" s="129">
        <f>+Actuals!P148</f>
        <v>-287774.63</v>
      </c>
      <c r="T55" s="131">
        <f>+Actuals!Q148</f>
        <v>0</v>
      </c>
      <c r="U55" s="132">
        <f>+Actuals!R148</f>
        <v>0</v>
      </c>
      <c r="V55" s="131">
        <f>+Actuals!S148</f>
        <v>0</v>
      </c>
      <c r="W55" s="132">
        <f>+Actuals!T148</f>
        <v>0</v>
      </c>
      <c r="X55" s="131">
        <f>+Actuals!U148</f>
        <v>0</v>
      </c>
      <c r="Y55" s="132">
        <f>+Actuals!V148</f>
        <v>0</v>
      </c>
      <c r="Z55" s="131">
        <f>+Actuals!W108</f>
        <v>0</v>
      </c>
      <c r="AA55" s="132">
        <f>+Actuals!X108</f>
        <v>0</v>
      </c>
      <c r="AB55" s="131">
        <f>+Actuals!Y108</f>
        <v>0</v>
      </c>
      <c r="AC55" s="132">
        <f>+Actuals!Z108</f>
        <v>0</v>
      </c>
      <c r="AD55" s="131">
        <f>+Actuals!AA108</f>
        <v>0</v>
      </c>
      <c r="AE55" s="132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-10890921</v>
      </c>
      <c r="E56" s="39">
        <f t="shared" si="16"/>
        <v>-10642223.860000001</v>
      </c>
      <c r="F56" s="61">
        <f t="shared" si="16"/>
        <v>0</v>
      </c>
      <c r="G56" s="39">
        <f t="shared" si="16"/>
        <v>-2274410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9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'TIE-OUT'!Z59+RECLASS!Z59</f>
        <v>0</v>
      </c>
      <c r="G59" s="68">
        <f>'TIE-OUT'!AA59+RECLASS!AA59</f>
        <v>0</v>
      </c>
      <c r="H59" s="131">
        <f>+Actuals!E109</f>
        <v>0</v>
      </c>
      <c r="I59" s="132">
        <v>0</v>
      </c>
      <c r="J59" s="131">
        <f>+Actuals!G109</f>
        <v>0</v>
      </c>
      <c r="K59" s="148">
        <v>0</v>
      </c>
      <c r="L59" s="131">
        <f>+Actuals!I109</f>
        <v>0</v>
      </c>
      <c r="M59" s="132">
        <f>+Actuals!J109</f>
        <v>0</v>
      </c>
      <c r="N59" s="131">
        <f>+Actuals!K109</f>
        <v>0</v>
      </c>
      <c r="O59" s="132">
        <f>+Actuals!L109</f>
        <v>0</v>
      </c>
      <c r="P59" s="131">
        <f>+Actuals!M109</f>
        <v>0</v>
      </c>
      <c r="Q59" s="132">
        <f>+Actuals!N109</f>
        <v>0</v>
      </c>
      <c r="R59" s="128">
        <f>+Actuals!O149</f>
        <v>0</v>
      </c>
      <c r="S59" s="129">
        <f>+Actuals!P149</f>
        <v>0</v>
      </c>
      <c r="T59" s="131">
        <f>+Actuals!Q149</f>
        <v>0</v>
      </c>
      <c r="U59" s="132">
        <f>+Actuals!R149</f>
        <v>0</v>
      </c>
      <c r="V59" s="131">
        <f>+Actuals!S149</f>
        <v>0</v>
      </c>
      <c r="W59" s="132">
        <f>+Actuals!T149</f>
        <v>0</v>
      </c>
      <c r="X59" s="131">
        <f>+Actuals!U149</f>
        <v>0</v>
      </c>
      <c r="Y59" s="132">
        <f>+Actuals!V149</f>
        <v>0</v>
      </c>
      <c r="Z59" s="131">
        <f>+Actuals!W109</f>
        <v>0</v>
      </c>
      <c r="AA59" s="132">
        <f>+Actuals!X109</f>
        <v>0</v>
      </c>
      <c r="AB59" s="131">
        <f>+Actuals!Y109</f>
        <v>0</v>
      </c>
      <c r="AC59" s="132">
        <f>+Actuals!Z109</f>
        <v>0</v>
      </c>
      <c r="AD59" s="131">
        <f>+Actuals!AA109</f>
        <v>0</v>
      </c>
      <c r="AE59" s="132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56514</v>
      </c>
      <c r="F60" s="81">
        <f>'TIE-OUT'!Z60+RECLASS!Z60</f>
        <v>0</v>
      </c>
      <c r="G60" s="82">
        <f>'TIE-OUT'!AA60+RECLASS!AA60</f>
        <v>0</v>
      </c>
      <c r="H60" s="131">
        <f>+Actuals!E110</f>
        <v>0</v>
      </c>
      <c r="I60" s="132">
        <v>56514</v>
      </c>
      <c r="J60" s="131">
        <f>+Actuals!G110</f>
        <v>0</v>
      </c>
      <c r="K60" s="148">
        <f>+Actuals!H110</f>
        <v>0</v>
      </c>
      <c r="L60" s="131">
        <f>+Actuals!I110</f>
        <v>0</v>
      </c>
      <c r="M60" s="132">
        <f>+Actuals!J110</f>
        <v>0</v>
      </c>
      <c r="N60" s="131">
        <f>+Actuals!K110</f>
        <v>0</v>
      </c>
      <c r="O60" s="132">
        <f>+Actuals!L110</f>
        <v>0</v>
      </c>
      <c r="P60" s="131">
        <f>+Actuals!M110</f>
        <v>0</v>
      </c>
      <c r="Q60" s="132">
        <f>+Actuals!N110</f>
        <v>0</v>
      </c>
      <c r="R60" s="128">
        <f>+Actuals!O150</f>
        <v>0</v>
      </c>
      <c r="S60" s="129">
        <f>+Actuals!P150</f>
        <v>0</v>
      </c>
      <c r="T60" s="131">
        <f>+Actuals!Q150</f>
        <v>0</v>
      </c>
      <c r="U60" s="132">
        <f>+Actuals!R150</f>
        <v>0</v>
      </c>
      <c r="V60" s="131">
        <f>+Actuals!S150</f>
        <v>0</v>
      </c>
      <c r="W60" s="132">
        <f>+Actuals!T150</f>
        <v>0</v>
      </c>
      <c r="X60" s="131">
        <f>+Actuals!U150</f>
        <v>0</v>
      </c>
      <c r="Y60" s="132">
        <f>+Actuals!V150</f>
        <v>0</v>
      </c>
      <c r="Z60" s="131">
        <f>+Actuals!W110</f>
        <v>0</v>
      </c>
      <c r="AA60" s="132">
        <f>+Actuals!X110</f>
        <v>0</v>
      </c>
      <c r="AB60" s="131">
        <f>+Actuals!Y110</f>
        <v>0</v>
      </c>
      <c r="AC60" s="132">
        <f>+Actuals!Z110</f>
        <v>0</v>
      </c>
      <c r="AD60" s="131">
        <f>+Actuals!AA110</f>
        <v>0</v>
      </c>
      <c r="AE60" s="132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'TIE-OUT'!Z64+RECLASS!Z64</f>
        <v>0</v>
      </c>
      <c r="G64" s="68">
        <f>'TIE-OUT'!AA64+RECLASS!AA64</f>
        <v>0</v>
      </c>
      <c r="H64" s="131">
        <f>+Actuals!E111</f>
        <v>0</v>
      </c>
      <c r="I64" s="132">
        <f>+Actuals!F111</f>
        <v>0</v>
      </c>
      <c r="J64" s="131">
        <f>+Actuals!G111</f>
        <v>0</v>
      </c>
      <c r="K64" s="148">
        <f>+Actuals!H111</f>
        <v>0</v>
      </c>
      <c r="L64" s="131">
        <f>+Actuals!I111</f>
        <v>0</v>
      </c>
      <c r="M64" s="132">
        <f>+Actuals!J111</f>
        <v>0</v>
      </c>
      <c r="N64" s="131">
        <v>0</v>
      </c>
      <c r="O64" s="132">
        <v>0</v>
      </c>
      <c r="P64" s="131">
        <f>+Actuals!M111</f>
        <v>0</v>
      </c>
      <c r="Q64" s="132">
        <f>+Actuals!N111</f>
        <v>0</v>
      </c>
      <c r="R64" s="128">
        <f>+Actuals!O151</f>
        <v>0</v>
      </c>
      <c r="S64" s="129">
        <f>+Actuals!P151</f>
        <v>0</v>
      </c>
      <c r="T64" s="131">
        <f>+Actuals!Q151</f>
        <v>0</v>
      </c>
      <c r="U64" s="132">
        <f>+Actuals!R151</f>
        <v>0</v>
      </c>
      <c r="V64" s="131">
        <f>+Actuals!S151</f>
        <v>0</v>
      </c>
      <c r="W64" s="132">
        <f>+Actuals!T151</f>
        <v>0</v>
      </c>
      <c r="X64" s="131">
        <f>+Actuals!U151</f>
        <v>0</v>
      </c>
      <c r="Y64" s="132">
        <f>+Actuals!V151</f>
        <v>0</v>
      </c>
      <c r="Z64" s="131">
        <f>+Actuals!W111</f>
        <v>0</v>
      </c>
      <c r="AA64" s="132">
        <f>+Actuals!X111</f>
        <v>0</v>
      </c>
      <c r="AB64" s="131">
        <f>+Actuals!Y111</f>
        <v>0</v>
      </c>
      <c r="AC64" s="132">
        <f>+Actuals!Z111</f>
        <v>0</v>
      </c>
      <c r="AD64" s="131">
        <f>+Actuals!AA111</f>
        <v>0</v>
      </c>
      <c r="AE64" s="132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'TIE-OUT'!Z65+RECLASS!Z65</f>
        <v>0</v>
      </c>
      <c r="G65" s="82">
        <f>'TIE-OUT'!AA65+RECLASS!AA65</f>
        <v>0</v>
      </c>
      <c r="H65" s="131">
        <f>+Actuals!E112</f>
        <v>0</v>
      </c>
      <c r="I65" s="132">
        <f>+Actuals!F112</f>
        <v>0</v>
      </c>
      <c r="J65" s="131">
        <f>+Actuals!G112</f>
        <v>0</v>
      </c>
      <c r="K65" s="148">
        <f>+Actuals!H112</f>
        <v>0</v>
      </c>
      <c r="L65" s="131">
        <f>+Actuals!I112</f>
        <v>0</v>
      </c>
      <c r="M65" s="132">
        <f>+Actuals!J112</f>
        <v>0</v>
      </c>
      <c r="N65" s="131">
        <f>+Actuals!K112</f>
        <v>0</v>
      </c>
      <c r="O65" s="132">
        <v>0</v>
      </c>
      <c r="P65" s="131">
        <f>+Actuals!M112</f>
        <v>0</v>
      </c>
      <c r="Q65" s="132">
        <f>+Actuals!N112</f>
        <v>0</v>
      </c>
      <c r="R65" s="128">
        <f>+Actuals!O152</f>
        <v>0</v>
      </c>
      <c r="S65" s="129">
        <f>+Actuals!P152</f>
        <v>0</v>
      </c>
      <c r="T65" s="131">
        <f>+Actuals!Q152</f>
        <v>0</v>
      </c>
      <c r="U65" s="132">
        <f>+Actuals!R152</f>
        <v>0</v>
      </c>
      <c r="V65" s="131">
        <f>+Actuals!S152</f>
        <v>0</v>
      </c>
      <c r="W65" s="132">
        <f>+Actuals!T152</f>
        <v>0</v>
      </c>
      <c r="X65" s="131">
        <f>+Actuals!U152</f>
        <v>0</v>
      </c>
      <c r="Y65" s="132">
        <f>+Actuals!V152</f>
        <v>0</v>
      </c>
      <c r="Z65" s="131">
        <f>+Actuals!W112</f>
        <v>0</v>
      </c>
      <c r="AA65" s="132">
        <f>+Actuals!X112</f>
        <v>0</v>
      </c>
      <c r="AB65" s="131">
        <f>+Actuals!Y112</f>
        <v>0</v>
      </c>
      <c r="AC65" s="132">
        <f>+Actuals!Z112</f>
        <v>0</v>
      </c>
      <c r="AD65" s="131">
        <f>+Actuals!AA112</f>
        <v>0</v>
      </c>
      <c r="AE65" s="132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31">
        <f>+Actuals!E113</f>
        <v>0</v>
      </c>
      <c r="I70" s="132">
        <f>+Actuals!F113</f>
        <v>0</v>
      </c>
      <c r="J70" s="131">
        <f>+Actuals!G113</f>
        <v>0</v>
      </c>
      <c r="K70" s="156">
        <v>0</v>
      </c>
      <c r="L70" s="131">
        <f>+Actuals!I113</f>
        <v>0</v>
      </c>
      <c r="M70" s="132">
        <f>+Actuals!J113</f>
        <v>0</v>
      </c>
      <c r="N70" s="131">
        <f>+Actuals!K113</f>
        <v>0</v>
      </c>
      <c r="O70" s="132">
        <f>+Actuals!L113</f>
        <v>0</v>
      </c>
      <c r="P70" s="131">
        <f>+Actuals!M113</f>
        <v>0</v>
      </c>
      <c r="Q70" s="132">
        <f>+Actuals!N113</f>
        <v>0</v>
      </c>
      <c r="R70" s="128">
        <f>+Actuals!O153</f>
        <v>0</v>
      </c>
      <c r="S70" s="129">
        <f>+Actuals!P153</f>
        <v>0</v>
      </c>
      <c r="T70" s="131">
        <f>+Actuals!Q153</f>
        <v>0</v>
      </c>
      <c r="U70" s="132">
        <f>+Actuals!R153</f>
        <v>0</v>
      </c>
      <c r="V70" s="131">
        <f>+Actuals!S153</f>
        <v>0</v>
      </c>
      <c r="W70" s="132">
        <f>+Actuals!T153</f>
        <v>0</v>
      </c>
      <c r="X70" s="131">
        <f>+Actuals!U153</f>
        <v>0</v>
      </c>
      <c r="Y70" s="132">
        <f>+Actuals!V153</f>
        <v>0</v>
      </c>
      <c r="Z70" s="131">
        <f>+Actuals!W113</f>
        <v>0</v>
      </c>
      <c r="AA70" s="132">
        <f>+Actuals!X113</f>
        <v>0</v>
      </c>
      <c r="AB70" s="131">
        <f>+Actuals!Y113</f>
        <v>0</v>
      </c>
      <c r="AC70" s="132">
        <f>+Actuals!Z113</f>
        <v>0</v>
      </c>
      <c r="AD70" s="131">
        <f>+Actuals!AA113</f>
        <v>0</v>
      </c>
      <c r="AE70" s="132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31">
        <f>+Actuals!E114</f>
        <v>0</v>
      </c>
      <c r="I71" s="132">
        <f>+Actuals!F114</f>
        <v>0</v>
      </c>
      <c r="J71" s="131">
        <f>+Actuals!G114</f>
        <v>0</v>
      </c>
      <c r="K71" s="148">
        <f>+Actuals!H114</f>
        <v>0</v>
      </c>
      <c r="L71" s="131">
        <f>+Actuals!I114</f>
        <v>0</v>
      </c>
      <c r="M71" s="132">
        <f>+Actuals!J114</f>
        <v>0</v>
      </c>
      <c r="N71" s="131">
        <f>+Actuals!K114</f>
        <v>0</v>
      </c>
      <c r="O71" s="132">
        <f>+Actuals!L114</f>
        <v>0</v>
      </c>
      <c r="P71" s="131">
        <f>+Actuals!M114</f>
        <v>0</v>
      </c>
      <c r="Q71" s="132">
        <f>+Actuals!N114</f>
        <v>0</v>
      </c>
      <c r="R71" s="128">
        <f>+Actuals!O154</f>
        <v>0</v>
      </c>
      <c r="S71" s="129">
        <f>+Actuals!P154</f>
        <v>0</v>
      </c>
      <c r="T71" s="131">
        <f>+Actuals!Q154</f>
        <v>0</v>
      </c>
      <c r="U71" s="132">
        <f>+Actuals!R154</f>
        <v>0</v>
      </c>
      <c r="V71" s="131">
        <f>+Actuals!S154</f>
        <v>0</v>
      </c>
      <c r="W71" s="132">
        <f>+Actuals!T154</f>
        <v>0</v>
      </c>
      <c r="X71" s="131">
        <f>+Actuals!U154</f>
        <v>0</v>
      </c>
      <c r="Y71" s="132">
        <f>+Actuals!V154</f>
        <v>0</v>
      </c>
      <c r="Z71" s="131">
        <f>+Actuals!W114</f>
        <v>0</v>
      </c>
      <c r="AA71" s="132">
        <f>+Actuals!X114</f>
        <v>0</v>
      </c>
      <c r="AB71" s="131">
        <f>+Actuals!Y114</f>
        <v>0</v>
      </c>
      <c r="AC71" s="132">
        <f>+Actuals!Z114</f>
        <v>0</v>
      </c>
      <c r="AD71" s="131">
        <f>+Actuals!AA114</f>
        <v>0</v>
      </c>
      <c r="AE71" s="132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'TIE-OUT'!Z73+RECLASS!Z73</f>
        <v>0</v>
      </c>
      <c r="G73" s="60">
        <f>'TIE-OUT'!AA73+RECLASS!AA73</f>
        <v>0</v>
      </c>
      <c r="H73" s="131">
        <f>+Actuals!E115</f>
        <v>0</v>
      </c>
      <c r="I73" s="132">
        <f>+Actuals!F115</f>
        <v>0</v>
      </c>
      <c r="J73" s="131">
        <f>+Actuals!G115</f>
        <v>0</v>
      </c>
      <c r="K73" s="148">
        <f>+Actuals!H115</f>
        <v>0</v>
      </c>
      <c r="L73" s="131">
        <f>+Actuals!I115</f>
        <v>0</v>
      </c>
      <c r="M73" s="132">
        <f>+Actuals!J115</f>
        <v>0</v>
      </c>
      <c r="N73" s="131">
        <f>+Actuals!K115</f>
        <v>0</v>
      </c>
      <c r="O73" s="132">
        <f>+Actuals!L115</f>
        <v>0</v>
      </c>
      <c r="P73" s="131">
        <f>+Actuals!M115</f>
        <v>0</v>
      </c>
      <c r="Q73" s="132">
        <f>+Actuals!N115</f>
        <v>0</v>
      </c>
      <c r="R73" s="128">
        <f>+Actuals!O155</f>
        <v>0</v>
      </c>
      <c r="S73" s="129">
        <f>+Actuals!P155</f>
        <v>0</v>
      </c>
      <c r="T73" s="131">
        <f>+Actuals!Q155</f>
        <v>0</v>
      </c>
      <c r="U73" s="132">
        <f>+Actuals!R155</f>
        <v>0</v>
      </c>
      <c r="V73" s="131">
        <f>+Actuals!S155</f>
        <v>0</v>
      </c>
      <c r="W73" s="132">
        <f>+Actuals!T155</f>
        <v>0</v>
      </c>
      <c r="X73" s="131">
        <f>+Actuals!U155</f>
        <v>0</v>
      </c>
      <c r="Y73" s="132">
        <f>+Actuals!V155</f>
        <v>0</v>
      </c>
      <c r="Z73" s="131">
        <f>+Actuals!W115</f>
        <v>0</v>
      </c>
      <c r="AA73" s="132">
        <f>+Actuals!X115</f>
        <v>0</v>
      </c>
      <c r="AB73" s="131">
        <f>+Actuals!Y115</f>
        <v>0</v>
      </c>
      <c r="AC73" s="132">
        <f>+Actuals!Z115</f>
        <v>0</v>
      </c>
      <c r="AD73" s="131">
        <f>+Actuals!AA115</f>
        <v>0</v>
      </c>
      <c r="AE73" s="132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-823381</v>
      </c>
      <c r="F74" s="60">
        <f>'TIE-OUT'!Z74+RECLASS!Z74</f>
        <v>0</v>
      </c>
      <c r="G74" s="60">
        <f>'TIE-OUT'!AA74+RECLASS!AA74</f>
        <v>-823381</v>
      </c>
      <c r="H74" s="131">
        <f>+Actuals!E116</f>
        <v>0</v>
      </c>
      <c r="I74" s="132">
        <f>+Actuals!F116</f>
        <v>0</v>
      </c>
      <c r="J74" s="131">
        <f>+Actuals!G116</f>
        <v>0</v>
      </c>
      <c r="K74" s="148">
        <f>+Actuals!H116</f>
        <v>0</v>
      </c>
      <c r="L74" s="131">
        <f>+Actuals!I116</f>
        <v>0</v>
      </c>
      <c r="M74" s="132">
        <f>+Actuals!J116</f>
        <v>0</v>
      </c>
      <c r="N74" s="131">
        <f>+Actuals!K116</f>
        <v>0</v>
      </c>
      <c r="O74" s="132">
        <f>+Actuals!L116</f>
        <v>0</v>
      </c>
      <c r="P74" s="131">
        <f>+Actuals!M116</f>
        <v>0</v>
      </c>
      <c r="Q74" s="132">
        <f>+Actuals!N116</f>
        <v>0</v>
      </c>
      <c r="R74" s="128">
        <f>+Actuals!O156</f>
        <v>0</v>
      </c>
      <c r="S74" s="129">
        <f>+Actuals!P156</f>
        <v>0</v>
      </c>
      <c r="T74" s="131">
        <f>+Actuals!Q156</f>
        <v>0</v>
      </c>
      <c r="U74" s="132">
        <f>+Actuals!R156</f>
        <v>0</v>
      </c>
      <c r="V74" s="131">
        <f>+Actuals!S156</f>
        <v>0</v>
      </c>
      <c r="W74" s="132">
        <f>+Actuals!T156</f>
        <v>0</v>
      </c>
      <c r="X74" s="131">
        <f>+Actuals!U156</f>
        <v>0</v>
      </c>
      <c r="Y74" s="132">
        <f>+Actuals!V156</f>
        <v>0</v>
      </c>
      <c r="Z74" s="131">
        <f>+Actuals!W116</f>
        <v>0</v>
      </c>
      <c r="AA74" s="132">
        <f>+Actuals!X116</f>
        <v>0</v>
      </c>
      <c r="AB74" s="131">
        <f>+Actuals!Y116</f>
        <v>0</v>
      </c>
      <c r="AC74" s="132">
        <f>+Actuals!Z116</f>
        <v>0</v>
      </c>
      <c r="AD74" s="131">
        <f>+Actuals!AA116</f>
        <v>0</v>
      </c>
      <c r="AE74" s="132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'TIE-OUT'!Z75+RECLASS!Z75</f>
        <v>0</v>
      </c>
      <c r="G75" s="60">
        <f>'TIE-OUT'!AA75+RECLASS!AA75</f>
        <v>0</v>
      </c>
      <c r="H75" s="131">
        <f>+Actuals!E117</f>
        <v>0</v>
      </c>
      <c r="I75" s="132">
        <f>+Actuals!F117</f>
        <v>0</v>
      </c>
      <c r="J75" s="131">
        <f>+Actuals!G117</f>
        <v>0</v>
      </c>
      <c r="K75" s="148">
        <f>+Actuals!H117</f>
        <v>0</v>
      </c>
      <c r="L75" s="131">
        <f>+Actuals!I117</f>
        <v>0</v>
      </c>
      <c r="M75" s="132">
        <f>+Actuals!J117</f>
        <v>0</v>
      </c>
      <c r="N75" s="131">
        <f>+Actuals!K117</f>
        <v>0</v>
      </c>
      <c r="O75" s="132">
        <f>+Actuals!L117</f>
        <v>0</v>
      </c>
      <c r="P75" s="131">
        <f>+Actuals!M117</f>
        <v>0</v>
      </c>
      <c r="Q75" s="132">
        <f>+Actuals!N117</f>
        <v>0</v>
      </c>
      <c r="R75" s="128">
        <f>+Actuals!O157</f>
        <v>0</v>
      </c>
      <c r="S75" s="129">
        <f>+Actuals!P157</f>
        <v>0</v>
      </c>
      <c r="T75" s="131">
        <f>+Actuals!Q157</f>
        <v>0</v>
      </c>
      <c r="U75" s="132">
        <f>+Actuals!R157</f>
        <v>0</v>
      </c>
      <c r="V75" s="131">
        <f>+Actuals!S157</f>
        <v>0</v>
      </c>
      <c r="W75" s="132">
        <f>+Actuals!T157</f>
        <v>0</v>
      </c>
      <c r="X75" s="131">
        <f>+Actuals!U157</f>
        <v>0</v>
      </c>
      <c r="Y75" s="132">
        <f>+Actuals!V157</f>
        <v>0</v>
      </c>
      <c r="Z75" s="131">
        <f>+Actuals!W117</f>
        <v>0</v>
      </c>
      <c r="AA75" s="132">
        <f>+Actuals!X117</f>
        <v>0</v>
      </c>
      <c r="AB75" s="131">
        <f>+Actuals!Y117</f>
        <v>0</v>
      </c>
      <c r="AC75" s="132">
        <f>+Actuals!Z117</f>
        <v>0</v>
      </c>
      <c r="AD75" s="131">
        <f>+Actuals!AA117</f>
        <v>0</v>
      </c>
      <c r="AE75" s="132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'TIE-OUT'!Z76+RECLASS!Z76</f>
        <v>0</v>
      </c>
      <c r="G76" s="60">
        <f>'TIE-OUT'!AA76+RECLASS!AA76</f>
        <v>0</v>
      </c>
      <c r="H76" s="131">
        <f>+Actuals!E118</f>
        <v>0</v>
      </c>
      <c r="I76" s="132">
        <f>+Actuals!F118</f>
        <v>0</v>
      </c>
      <c r="J76" s="131">
        <f>+Actuals!G118</f>
        <v>0</v>
      </c>
      <c r="K76" s="148">
        <f>+Actuals!H118</f>
        <v>0</v>
      </c>
      <c r="L76" s="131">
        <f>+Actuals!I118</f>
        <v>0</v>
      </c>
      <c r="M76" s="132">
        <f>+Actuals!J118</f>
        <v>0</v>
      </c>
      <c r="N76" s="131">
        <f>+Actuals!K118</f>
        <v>0</v>
      </c>
      <c r="O76" s="132">
        <f>+Actuals!L118</f>
        <v>0</v>
      </c>
      <c r="P76" s="131">
        <f>+Actuals!M118</f>
        <v>0</v>
      </c>
      <c r="Q76" s="132">
        <f>+Actuals!N118</f>
        <v>0</v>
      </c>
      <c r="R76" s="128">
        <f>+Actuals!O158</f>
        <v>0</v>
      </c>
      <c r="S76" s="129">
        <f>+Actuals!P158</f>
        <v>0</v>
      </c>
      <c r="T76" s="131">
        <f>+Actuals!Q158</f>
        <v>0</v>
      </c>
      <c r="U76" s="132">
        <f>+Actuals!R158</f>
        <v>0</v>
      </c>
      <c r="V76" s="131">
        <f>+Actuals!S158</f>
        <v>0</v>
      </c>
      <c r="W76" s="132">
        <f>+Actuals!T158</f>
        <v>0</v>
      </c>
      <c r="X76" s="131">
        <f>+Actuals!U158</f>
        <v>0</v>
      </c>
      <c r="Y76" s="132">
        <f>+Actuals!V158</f>
        <v>0</v>
      </c>
      <c r="Z76" s="131">
        <f>+Actuals!W118</f>
        <v>0</v>
      </c>
      <c r="AA76" s="132">
        <f>+Actuals!X118</f>
        <v>0</v>
      </c>
      <c r="AB76" s="131">
        <f>+Actuals!Y118</f>
        <v>0</v>
      </c>
      <c r="AC76" s="132">
        <f>+Actuals!Z118</f>
        <v>0</v>
      </c>
      <c r="AD76" s="131">
        <f>+Actuals!AA118</f>
        <v>0</v>
      </c>
      <c r="AE76" s="132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'TIE-OUT'!Z77+RECLASS!Z77</f>
        <v>0</v>
      </c>
      <c r="G77" s="60">
        <f>'TIE-OUT'!AA77+RECLASS!AA77</f>
        <v>0</v>
      </c>
      <c r="H77" s="131">
        <f>+Actuals!E119</f>
        <v>0</v>
      </c>
      <c r="I77" s="132">
        <f>+Actuals!F119</f>
        <v>0</v>
      </c>
      <c r="J77" s="131">
        <f>+Actuals!G119</f>
        <v>0</v>
      </c>
      <c r="K77" s="148">
        <f>+Actuals!H119</f>
        <v>0</v>
      </c>
      <c r="L77" s="131">
        <f>+Actuals!I119</f>
        <v>0</v>
      </c>
      <c r="M77" s="132">
        <f>+Actuals!J119</f>
        <v>0</v>
      </c>
      <c r="N77" s="131">
        <f>+Actuals!K119</f>
        <v>0</v>
      </c>
      <c r="O77" s="132">
        <f>+Actuals!L119</f>
        <v>0</v>
      </c>
      <c r="P77" s="131">
        <f>+Actuals!M119</f>
        <v>0</v>
      </c>
      <c r="Q77" s="132">
        <f>+Actuals!N119</f>
        <v>0</v>
      </c>
      <c r="R77" s="128">
        <f>+Actuals!O159</f>
        <v>0</v>
      </c>
      <c r="S77" s="129">
        <f>+Actuals!P159</f>
        <v>0</v>
      </c>
      <c r="T77" s="131">
        <f>+Actuals!Q159</f>
        <v>0</v>
      </c>
      <c r="U77" s="132">
        <f>+Actuals!R159</f>
        <v>0</v>
      </c>
      <c r="V77" s="131">
        <f>+Actuals!S159</f>
        <v>0</v>
      </c>
      <c r="W77" s="132">
        <f>+Actuals!T159</f>
        <v>0</v>
      </c>
      <c r="X77" s="131">
        <f>+Actuals!U159</f>
        <v>0</v>
      </c>
      <c r="Y77" s="132">
        <f>+Actuals!V159</f>
        <v>0</v>
      </c>
      <c r="Z77" s="131">
        <f>+Actuals!W119</f>
        <v>0</v>
      </c>
      <c r="AA77" s="132">
        <f>+Actuals!X119</f>
        <v>0</v>
      </c>
      <c r="AB77" s="131">
        <f>+Actuals!Y119</f>
        <v>0</v>
      </c>
      <c r="AC77" s="132">
        <f>+Actuals!Z119</f>
        <v>0</v>
      </c>
      <c r="AD77" s="131">
        <f>+Actuals!AA119</f>
        <v>0</v>
      </c>
      <c r="AE77" s="132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'TIE-OUT'!Z78+RECLASS!Z78</f>
        <v>0</v>
      </c>
      <c r="G78" s="60">
        <f>'TIE-OUT'!AA78+RECLASS!AA78</f>
        <v>0</v>
      </c>
      <c r="H78" s="131">
        <f>+Actuals!E120</f>
        <v>0</v>
      </c>
      <c r="I78" s="132">
        <f>+Actuals!F120</f>
        <v>0</v>
      </c>
      <c r="J78" s="131">
        <f>+Actuals!G120</f>
        <v>0</v>
      </c>
      <c r="K78" s="148">
        <f>+Actuals!H120</f>
        <v>0</v>
      </c>
      <c r="L78" s="131">
        <f>+Actuals!I120</f>
        <v>0</v>
      </c>
      <c r="M78" s="132">
        <f>+Actuals!J120</f>
        <v>0</v>
      </c>
      <c r="N78" s="131">
        <f>+Actuals!K120</f>
        <v>0</v>
      </c>
      <c r="O78" s="132">
        <f>+Actuals!L120</f>
        <v>0</v>
      </c>
      <c r="P78" s="131">
        <f>+Actuals!M120</f>
        <v>0</v>
      </c>
      <c r="Q78" s="132">
        <f>+Actuals!N120</f>
        <v>0</v>
      </c>
      <c r="R78" s="128">
        <f>+Actuals!O160</f>
        <v>0</v>
      </c>
      <c r="S78" s="129">
        <f>+Actuals!P160</f>
        <v>0</v>
      </c>
      <c r="T78" s="131">
        <f>+Actuals!Q160</f>
        <v>0</v>
      </c>
      <c r="U78" s="132">
        <f>+Actuals!R160</f>
        <v>0</v>
      </c>
      <c r="V78" s="131">
        <f>+Actuals!S160</f>
        <v>0</v>
      </c>
      <c r="W78" s="132">
        <f>+Actuals!T160</f>
        <v>0</v>
      </c>
      <c r="X78" s="131">
        <f>+Actuals!U160</f>
        <v>0</v>
      </c>
      <c r="Y78" s="132">
        <f>+Actuals!V160</f>
        <v>0</v>
      </c>
      <c r="Z78" s="131">
        <f>+Actuals!W120</f>
        <v>0</v>
      </c>
      <c r="AA78" s="132">
        <f>+Actuals!X120</f>
        <v>0</v>
      </c>
      <c r="AB78" s="131">
        <f>+Actuals!Y120</f>
        <v>0</v>
      </c>
      <c r="AC78" s="132">
        <f>+Actuals!Z120</f>
        <v>0</v>
      </c>
      <c r="AD78" s="131">
        <f>+Actuals!AA120</f>
        <v>0</v>
      </c>
      <c r="AE78" s="132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'TIE-OUT'!Z79+RECLASS!Z79</f>
        <v>0</v>
      </c>
      <c r="G79" s="60">
        <f>'TIE-OUT'!AA79+RECLASS!AA79</f>
        <v>0</v>
      </c>
      <c r="H79" s="131">
        <f>+Actuals!E121</f>
        <v>0</v>
      </c>
      <c r="I79" s="132">
        <f>+Actuals!F121</f>
        <v>0</v>
      </c>
      <c r="J79" s="131">
        <f>+Actuals!G121</f>
        <v>0</v>
      </c>
      <c r="K79" s="148">
        <f>+Actuals!H121</f>
        <v>0</v>
      </c>
      <c r="L79" s="131">
        <f>+Actuals!I121</f>
        <v>0</v>
      </c>
      <c r="M79" s="132">
        <f>+Actuals!J121</f>
        <v>0</v>
      </c>
      <c r="N79" s="131">
        <f>+Actuals!K121</f>
        <v>0</v>
      </c>
      <c r="O79" s="132">
        <f>+Actuals!L121</f>
        <v>0</v>
      </c>
      <c r="P79" s="131">
        <f>+Actuals!M121</f>
        <v>0</v>
      </c>
      <c r="Q79" s="132">
        <f>+Actuals!N121</f>
        <v>0</v>
      </c>
      <c r="R79" s="128">
        <f>+Actuals!O161</f>
        <v>0</v>
      </c>
      <c r="S79" s="129">
        <f>+Actuals!P161</f>
        <v>0</v>
      </c>
      <c r="T79" s="131">
        <f>+Actuals!Q161</f>
        <v>0</v>
      </c>
      <c r="U79" s="132">
        <f>+Actuals!R161</f>
        <v>0</v>
      </c>
      <c r="V79" s="131">
        <f>+Actuals!S161</f>
        <v>0</v>
      </c>
      <c r="W79" s="132">
        <f>+Actuals!T161</f>
        <v>0</v>
      </c>
      <c r="X79" s="131">
        <f>+Actuals!U161</f>
        <v>0</v>
      </c>
      <c r="Y79" s="132">
        <f>+Actuals!V161</f>
        <v>0</v>
      </c>
      <c r="Z79" s="131">
        <f>+Actuals!W121</f>
        <v>0</v>
      </c>
      <c r="AA79" s="132">
        <f>+Actuals!X121</f>
        <v>0</v>
      </c>
      <c r="AB79" s="131">
        <f>+Actuals!Y121</f>
        <v>0</v>
      </c>
      <c r="AC79" s="132">
        <f>+Actuals!Z121</f>
        <v>0</v>
      </c>
      <c r="AD79" s="131">
        <f>+Actuals!AA121</f>
        <v>0</v>
      </c>
      <c r="AE79" s="132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'TIE-OUT'!Z80+RECLASS!Z80</f>
        <v>0</v>
      </c>
      <c r="G80" s="60">
        <f>'TIE-OUT'!AA80+RECLASS!AA80</f>
        <v>0</v>
      </c>
      <c r="H80" s="131">
        <f>+Actuals!E122</f>
        <v>0</v>
      </c>
      <c r="I80" s="132">
        <f>+Actuals!F122</f>
        <v>0</v>
      </c>
      <c r="J80" s="131">
        <f>+Actuals!G122</f>
        <v>0</v>
      </c>
      <c r="K80" s="148">
        <f>+Actuals!H122</f>
        <v>0</v>
      </c>
      <c r="L80" s="131">
        <f>+Actuals!I122</f>
        <v>0</v>
      </c>
      <c r="M80" s="132">
        <f>+Actuals!J122</f>
        <v>0</v>
      </c>
      <c r="N80" s="131">
        <f>+Actuals!K122</f>
        <v>0</v>
      </c>
      <c r="O80" s="132">
        <f>+Actuals!L122</f>
        <v>0</v>
      </c>
      <c r="P80" s="131">
        <f>+Actuals!M122</f>
        <v>0</v>
      </c>
      <c r="Q80" s="132">
        <f>+Actuals!N122</f>
        <v>0</v>
      </c>
      <c r="R80" s="128">
        <f>+Actuals!O162</f>
        <v>0</v>
      </c>
      <c r="S80" s="129">
        <f>+Actuals!P162</f>
        <v>0</v>
      </c>
      <c r="T80" s="131">
        <f>+Actuals!Q162</f>
        <v>0</v>
      </c>
      <c r="U80" s="132">
        <f>+Actuals!R162</f>
        <v>0</v>
      </c>
      <c r="V80" s="131">
        <f>+Actuals!S162</f>
        <v>0</v>
      </c>
      <c r="W80" s="132">
        <f>+Actuals!T162</f>
        <v>0</v>
      </c>
      <c r="X80" s="131">
        <f>+Actuals!U162</f>
        <v>0</v>
      </c>
      <c r="Y80" s="132">
        <f>+Actuals!V162</f>
        <v>0</v>
      </c>
      <c r="Z80" s="131">
        <f>+Actuals!W122</f>
        <v>0</v>
      </c>
      <c r="AA80" s="132">
        <f>+Actuals!X122</f>
        <v>0</v>
      </c>
      <c r="AB80" s="131">
        <f>+Actuals!Y122</f>
        <v>0</v>
      </c>
      <c r="AC80" s="132">
        <f>+Actuals!Z122</f>
        <v>0</v>
      </c>
      <c r="AD80" s="131">
        <f>+Actuals!AA122</f>
        <v>0</v>
      </c>
      <c r="AE80" s="132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56514</v>
      </c>
      <c r="F81" s="60">
        <f>'TIE-OUT'!Z81+RECLASS!Z81</f>
        <v>0</v>
      </c>
      <c r="G81" s="60">
        <f>'TIE-OUT'!AA81+RECLASS!AA81</f>
        <v>113028</v>
      </c>
      <c r="H81" s="131">
        <f>+Actuals!E123</f>
        <v>0</v>
      </c>
      <c r="I81" s="132">
        <f>+Actuals!F123</f>
        <v>0</v>
      </c>
      <c r="J81" s="131">
        <f>+Actuals!G123</f>
        <v>0</v>
      </c>
      <c r="K81" s="148">
        <v>-56514</v>
      </c>
      <c r="L81" s="131">
        <f>+Actuals!I123</f>
        <v>0</v>
      </c>
      <c r="M81" s="132">
        <f>+Actuals!J123</f>
        <v>0</v>
      </c>
      <c r="N81" s="131">
        <f>+Actuals!K123</f>
        <v>0</v>
      </c>
      <c r="O81" s="132">
        <f>+Actuals!L123</f>
        <v>0</v>
      </c>
      <c r="P81" s="131">
        <f>+Actuals!M123</f>
        <v>0</v>
      </c>
      <c r="Q81" s="132">
        <f>+Actuals!N123</f>
        <v>0</v>
      </c>
      <c r="R81" s="128">
        <f>+Actuals!O163</f>
        <v>0</v>
      </c>
      <c r="S81" s="129">
        <f>+Actuals!P163</f>
        <v>0</v>
      </c>
      <c r="T81" s="131">
        <f>+Actuals!Q163</f>
        <v>0</v>
      </c>
      <c r="U81" s="132">
        <f>+Actuals!R163</f>
        <v>0</v>
      </c>
      <c r="V81" s="131">
        <f>+Actuals!S163</f>
        <v>0</v>
      </c>
      <c r="W81" s="132">
        <f>+Actuals!T163</f>
        <v>0</v>
      </c>
      <c r="X81" s="131">
        <f>+Actuals!U163</f>
        <v>0</v>
      </c>
      <c r="Y81" s="132">
        <f>+Actuals!V163</f>
        <v>0</v>
      </c>
      <c r="Z81" s="131">
        <f>+Actuals!W123</f>
        <v>0</v>
      </c>
      <c r="AA81" s="132">
        <f>+Actuals!X123</f>
        <v>0</v>
      </c>
      <c r="AB81" s="131">
        <f>+Actuals!Y123</f>
        <v>0</v>
      </c>
      <c r="AC81" s="132">
        <f>+Actuals!Z123</f>
        <v>0</v>
      </c>
      <c r="AD81" s="131">
        <f>+Actuals!AA123</f>
        <v>0</v>
      </c>
      <c r="AE81" s="132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2047898.5099999905</v>
      </c>
      <c r="F82" s="91">
        <f>F16+F24+F29+F36+F43+F45+F47+F49</f>
        <v>0</v>
      </c>
      <c r="G82" s="92">
        <f>SUM(G72:G81)+G16+G24+G29+G36+G43+G45+G47+G49+G51+G56+G61+G66</f>
        <v>-2374053.37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7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N105" sqref="N105"/>
      <selection pane="topRight" activeCell="N105" sqref="N105"/>
      <selection pane="bottomLeft" activeCell="N105" sqref="N105"/>
      <selection pane="bottomRight" activeCell="I91" sqref="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255062882</v>
      </c>
      <c r="G11" s="65">
        <f>STG_VAR!G11+ONT_VAR!G11+'CE-VAR'!G11+'EAST-EGM-VAR'!G11+'BGC-EGM-VAR'!G11+'EAST-LRC-VAR'!G11+'TX-EGM-VAR'!G11+'TX-HPLR-VAR '!G11+'WE-VAR'!G11+BUG_VAR!G11+'TX-HPLC-VAR'!G11</f>
        <v>668268797.26999998</v>
      </c>
      <c r="H11" s="60">
        <f>F11-D11</f>
        <v>-46541318</v>
      </c>
      <c r="I11" s="38">
        <f>G11-E11</f>
        <v>-133660356.73000002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10354268.529999999</v>
      </c>
      <c r="H15" s="60">
        <f t="shared" si="0"/>
        <v>0</v>
      </c>
      <c r="I15" s="38">
        <f t="shared" si="0"/>
        <v>10354268.529999999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351773751</v>
      </c>
      <c r="G16" s="39">
        <f t="shared" si="1"/>
        <v>945572504.24000001</v>
      </c>
      <c r="H16" s="61">
        <f t="shared" si="1"/>
        <v>-46327638</v>
      </c>
      <c r="I16" s="39">
        <f t="shared" si="1"/>
        <v>-121072525.76000002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-258233271</v>
      </c>
      <c r="G19" s="65">
        <f>STG_VAR!G19+ONT_VAR!G19+'CE-VAR'!G19+'EAST-EGM-VAR'!G19+'BGC-EGM-VAR'!G19+'EAST-LRC-VAR'!G19+'TX-EGM-VAR'!G19+'TX-HPLR-VAR '!G19+'WE-VAR'!G19+BUG_VAR!G19+'TX-HPLC-VAR'!G19</f>
        <v>-651110707.65999997</v>
      </c>
      <c r="H19" s="60">
        <f>F19-D19</f>
        <v>34710954</v>
      </c>
      <c r="I19" s="38">
        <f>G19-E19</f>
        <v>114754437.34000003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1229781</v>
      </c>
      <c r="G23" s="65">
        <f>STG_VAR!G23+ONT_VAR!G23+'CE-VAR'!G23+'EAST-EGM-VAR'!G23+'BGC-EGM-VAR'!G23+'EAST-LRC-VAR'!G23+'TX-EGM-VAR'!G23+'TX-HPLR-VAR '!G23+'WE-VAR'!G23+BUG_VAR!G23+'TX-HPLC-VAR'!G23</f>
        <v>3110662.2490000008</v>
      </c>
      <c r="H23" s="60">
        <f t="shared" si="2"/>
        <v>157104</v>
      </c>
      <c r="I23" s="38">
        <f t="shared" si="2"/>
        <v>264929.24900000077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-353714359</v>
      </c>
      <c r="G24" s="39">
        <f t="shared" si="3"/>
        <v>-932532865.81099999</v>
      </c>
      <c r="H24" s="61">
        <f t="shared" si="3"/>
        <v>52310357</v>
      </c>
      <c r="I24" s="39">
        <f t="shared" si="3"/>
        <v>144240999.18900004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34274066</v>
      </c>
      <c r="G27" s="65">
        <f>STG_VAR!G27+ONT_VAR!G27+'CE-VAR'!G27+'EAST-EGM-VAR'!G27+'BGC-EGM-VAR'!G27+'EAST-LRC-VAR'!G27+'TX-EGM-VAR'!G27+'TX-HPLR-VAR '!G27+'WE-VAR'!G27+BUG_VAR!G27+'TX-HPLC-VAR'!G27</f>
        <v>94845717.584600002</v>
      </c>
      <c r="H27" s="60">
        <f>F27-D27</f>
        <v>19798157</v>
      </c>
      <c r="I27" s="38">
        <f>G27-E27</f>
        <v>54462605.584600002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-34272375</v>
      </c>
      <c r="G28" s="65">
        <f>STG_VAR!G28+ONT_VAR!G28+'CE-VAR'!G28+'EAST-EGM-VAR'!G28+'BGC-EGM-VAR'!G28+'EAST-LRC-VAR'!G28+'TX-EGM-VAR'!G28+'TX-HPLR-VAR '!G28+'WE-VAR'!G28+BUG_VAR!G28+'TX-HPLC-VAR'!G28</f>
        <v>-94905735.329999998</v>
      </c>
      <c r="H28" s="60">
        <f>F28-D28</f>
        <v>-24411138</v>
      </c>
      <c r="I28" s="38">
        <f>G28-E28</f>
        <v>-67164668.329999998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1691</v>
      </c>
      <c r="G29" s="70">
        <f t="shared" si="4"/>
        <v>-60017.745399996638</v>
      </c>
      <c r="H29" s="69">
        <f t="shared" si="4"/>
        <v>-4612981</v>
      </c>
      <c r="I29" s="70">
        <f t="shared" si="4"/>
        <v>-12702062.745399997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-755294</v>
      </c>
      <c r="G32" s="65">
        <f>STG_VAR!G32+ONT_VAR!G32+'CE-VAR'!G32+'EAST-EGM-VAR'!G32+'BGC-EGM-VAR'!G32+'EAST-LRC-VAR'!G32+'TX-EGM-VAR'!G32+'TX-HPLR-VAR '!G32+'WE-VAR'!G32+BUG_VAR!G32+'TX-HPLC-VAR'!G32</f>
        <v>-1647729.1199999973</v>
      </c>
      <c r="H32" s="60">
        <f>F32-D32</f>
        <v>-25014</v>
      </c>
      <c r="I32" s="38">
        <f>G32-E32</f>
        <v>-63723.119999997318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-84771</v>
      </c>
      <c r="G33" s="65">
        <f>STG_VAR!G33+ONT_VAR!G33+'CE-VAR'!G33+'EAST-EGM-VAR'!G33+'BGC-EGM-VAR'!G33+'EAST-LRC-VAR'!G33+'TX-EGM-VAR'!G33+'TX-HPLR-VAR '!G33+'WE-VAR'!G33+BUG_VAR!G33+'TX-HPLC-VAR'!G33</f>
        <v>-246734.78999999998</v>
      </c>
      <c r="H33" s="60">
        <f t="shared" ref="H33:I35" si="5">F33-D33</f>
        <v>-391621</v>
      </c>
      <c r="I33" s="38">
        <f t="shared" si="5"/>
        <v>-1075431.79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48769</v>
      </c>
      <c r="G34" s="65">
        <f>STG_VAR!G34+ONT_VAR!G34+'CE-VAR'!G34+'EAST-EGM-VAR'!G34+'BGC-EGM-VAR'!G34+'EAST-LRC-VAR'!G34+'TX-EGM-VAR'!G34+'TX-HPLR-VAR '!G34+'WE-VAR'!G34+BUG_VAR!G34+'TX-HPLC-VAR'!G34</f>
        <v>129891.13</v>
      </c>
      <c r="H34" s="60">
        <f t="shared" si="5"/>
        <v>363863</v>
      </c>
      <c r="I34" s="38">
        <f t="shared" si="5"/>
        <v>980264.13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-2686091</v>
      </c>
      <c r="G35" s="65">
        <f>STG_VAR!G35+ONT_VAR!G35+'CE-VAR'!G35+'EAST-EGM-VAR'!G35+'BGC-EGM-VAR'!G35+'EAST-LRC-VAR'!G35+'TX-EGM-VAR'!G35+'TX-HPLR-VAR '!G35+'WE-VAR'!G35+BUG_VAR!G35+'TX-HPLC-VAR'!G35</f>
        <v>-3183841.01</v>
      </c>
      <c r="H35" s="60">
        <f t="shared" si="5"/>
        <v>-3106004</v>
      </c>
      <c r="I35" s="38">
        <f t="shared" si="5"/>
        <v>-4271027.01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-3477387</v>
      </c>
      <c r="G36" s="39">
        <f t="shared" si="6"/>
        <v>-4948413.7899999972</v>
      </c>
      <c r="H36" s="61">
        <f t="shared" si="6"/>
        <v>-3158776</v>
      </c>
      <c r="I36" s="39">
        <f t="shared" si="6"/>
        <v>-4429917.7899999972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5090049</v>
      </c>
      <c r="G39" s="65">
        <f>STG_VAR!G39+ONT_VAR!G39+'CE-VAR'!G39+'EAST-EGM-VAR'!G39+'BGC-EGM-VAR'!G39+'EAST-LRC-VAR'!G39+'TX-EGM-VAR'!G39+'TX-HPLR-VAR '!G39+'WE-VAR'!G39+BUG_VAR!G39+'TX-HPLC-VAR'!G39</f>
        <v>13243356.970000001</v>
      </c>
      <c r="H39" s="60">
        <f t="shared" ref="H39:I41" si="7">F39-D39</f>
        <v>236588</v>
      </c>
      <c r="I39" s="38">
        <f t="shared" si="7"/>
        <v>216206.97000000067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-734565</v>
      </c>
      <c r="G40" s="65">
        <f>STG_VAR!G40+ONT_VAR!G40+'CE-VAR'!G40+'EAST-EGM-VAR'!G40+'BGC-EGM-VAR'!G40+'EAST-LRC-VAR'!G40+'TX-EGM-VAR'!G40+'TX-HPLR-VAR '!G40+'WE-VAR'!G40+BUG_VAR!G40+'TX-HPLC-VAR'!G40</f>
        <v>-1455675.4100000001</v>
      </c>
      <c r="H40" s="60">
        <f t="shared" si="7"/>
        <v>554841</v>
      </c>
      <c r="I40" s="38">
        <f t="shared" si="7"/>
        <v>1880314.5899999999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-734565</v>
      </c>
      <c r="G42" s="70">
        <f t="shared" si="8"/>
        <v>-1454490.4100000001</v>
      </c>
      <c r="H42" s="69">
        <f t="shared" si="8"/>
        <v>554841</v>
      </c>
      <c r="I42" s="70">
        <f t="shared" si="8"/>
        <v>1881499.5899999999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4355484</v>
      </c>
      <c r="G43" s="39">
        <f t="shared" si="9"/>
        <v>11788866.560000001</v>
      </c>
      <c r="H43" s="61">
        <f t="shared" si="9"/>
        <v>791429</v>
      </c>
      <c r="I43" s="39">
        <f t="shared" si="9"/>
        <v>2097706.5600000005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1058398</v>
      </c>
      <c r="G49" s="65">
        <f>STG_VAR!G49+ONT_VAR!G49+'CE-VAR'!G49+'EAST-EGM-VAR'!G49+'BGC-EGM-VAR'!G49+'EAST-LRC-VAR'!G49+'TX-EGM-VAR'!G49+'TX-HPLR-VAR '!G49+'WE-VAR'!G49+BUG_VAR!G49+'TX-HPLC-VAR'!G49</f>
        <v>2869426.1339999996</v>
      </c>
      <c r="H49" s="60">
        <f>F49-D49</f>
        <v>995185</v>
      </c>
      <c r="I49" s="38">
        <f>G49-E49</f>
        <v>2775764.8374915291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-1237380</v>
      </c>
      <c r="G51" s="65">
        <f>STG_VAR!G51+ONT_VAR!G51+'CE-VAR'!G51+'EAST-EGM-VAR'!G51+'BGC-EGM-VAR'!G51+'EAST-LRC-VAR'!G51+'TX-EGM-VAR'!G51+'TX-HPLR-VAR '!G51+'WE-VAR'!G51+BUG_VAR!G51+'TX-HPLC-VAR'!G51</f>
        <v>-3226184.0290000001</v>
      </c>
      <c r="H51" s="60">
        <f>F51-D51</f>
        <v>-164782</v>
      </c>
      <c r="I51" s="38">
        <f>G51-E51</f>
        <v>-380671.0290000001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-142347599</v>
      </c>
      <c r="G54" s="65">
        <f>STG_VAR!G54+ONT_VAR!G54+'CE-VAR'!G54+'EAST-EGM-VAR'!G54+'BGC-EGM-VAR'!G54+'EAST-LRC-VAR'!G54+'TX-EGM-VAR'!G54+'TX-HPLR-VAR '!G54+'WE-VAR'!G54+BUG_VAR!G54+'TX-HPLC-VAR'!G54</f>
        <v>-4727706.41</v>
      </c>
      <c r="H54" s="60">
        <f>F54-D54</f>
        <v>-142347599</v>
      </c>
      <c r="I54" s="38">
        <f>G54-E54</f>
        <v>-1559045.6600000001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-11421911.880000001</v>
      </c>
      <c r="H55" s="60">
        <f>F55-D55</f>
        <v>0</v>
      </c>
      <c r="I55" s="38">
        <f>G55-E55</f>
        <v>-7714438.5000000009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-142347599</v>
      </c>
      <c r="G56" s="39">
        <f t="shared" si="10"/>
        <v>-16149618.290000001</v>
      </c>
      <c r="H56" s="61">
        <f t="shared" si="10"/>
        <v>-142347599</v>
      </c>
      <c r="I56" s="39">
        <f t="shared" si="10"/>
        <v>-9273484.1600000001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2201153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2201153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514846.74</v>
      </c>
      <c r="H61" s="69">
        <f t="shared" si="11"/>
        <v>2906909</v>
      </c>
      <c r="I61" s="70">
        <f t="shared" si="11"/>
        <v>514846.74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-2534881.6000000006</v>
      </c>
      <c r="H64" s="60">
        <f>F64-D64</f>
        <v>-19120056</v>
      </c>
      <c r="I64" s="38">
        <f>G64-E64</f>
        <v>-2558015.6000000006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-222185.81000000099</v>
      </c>
      <c r="H66" s="61">
        <f t="shared" si="12"/>
        <v>-2917924</v>
      </c>
      <c r="I66" s="39">
        <f t="shared" si="12"/>
        <v>-245319.81000000099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3599676.31</v>
      </c>
      <c r="H74" s="60">
        <f t="shared" ref="H74:I79" si="14">F74-D74</f>
        <v>0</v>
      </c>
      <c r="I74" s="38">
        <f t="shared" si="14"/>
        <v>-3747411.52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-10462.299999999999</v>
      </c>
      <c r="H76" s="60">
        <f t="shared" si="14"/>
        <v>0</v>
      </c>
      <c r="I76" s="38">
        <f t="shared" si="14"/>
        <v>43267.7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-1391593.3214000191</v>
      </c>
      <c r="H82" s="91">
        <f>H16+H24+H29+H36+H43+H45+H47+H49</f>
        <v>-632</v>
      </c>
      <c r="I82" s="92">
        <f>SUM(I72:I81)+I16+I24+I29+I36+I43+I45+I47+I49+I51+I56+I61+I66</f>
        <v>-6246779.6749811079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165</v>
      </c>
      <c r="B85" s="3"/>
      <c r="F85" s="31"/>
      <c r="G85" s="31"/>
      <c r="H85" s="31"/>
      <c r="I85" s="31"/>
    </row>
    <row r="86" spans="1:9" x14ac:dyDescent="0.2">
      <c r="A86" s="169"/>
      <c r="B86" s="3"/>
      <c r="C86" s="10" t="s">
        <v>168</v>
      </c>
      <c r="D86" s="170">
        <f>STG_VAR!D86+ONT_VAR!D86+'CE-VAR'!D86+'EAST-EGM-VAR'!D86+'BGC-EGM-VAR'!D86+'EAST-LRC-VAR'!D86+'TX-EGM-VAR'!D86+'TX-HPLR-VAR '!D86+'WE-VAR'!D86+BUG_VAR!D86+'TX-HPLC-VAR'!D86</f>
        <v>0</v>
      </c>
      <c r="E86" s="170">
        <f>STG_VAR!E86+ONT_VAR!E86+'CE-VAR'!E86+'EAST-EGM-VAR'!E86+'BGC-EGM-VAR'!E86+'EAST-LRC-VAR'!E86+'TX-EGM-VAR'!E86+'TX-HPLR-VAR '!E86+'WE-VAR'!E86+BUG_VAR!E86+'TX-HPLC-VAR'!E86</f>
        <v>-157090</v>
      </c>
      <c r="F86" s="170">
        <f>STG_VAR!F86+ONT_VAR!F86+'CE-VAR'!F86+'EAST-EGM-VAR'!F86+'BGC-EGM-VAR'!F86+'EAST-LRC-VAR'!F86+'TX-EGM-VAR'!F86+'TX-HPLR-VAR '!F86+'WE-VAR'!F86+BUG_VAR!F86+'TX-HPLC-VAR'!F86</f>
        <v>0</v>
      </c>
      <c r="G86" s="170">
        <f>STG_VAR!G86+ONT_VAR!G86+'CE-VAR'!G86+'EAST-EGM-VAR'!G86+'BGC-EGM-VAR'!G86+'EAST-LRC-VAR'!G86+'TX-EGM-VAR'!G86+'TX-HPLR-VAR '!G86+'WE-VAR'!G86+BUG_VAR!G86+'TX-HPLC-VAR'!G86</f>
        <v>883500.60999999987</v>
      </c>
      <c r="H86" s="170">
        <f t="shared" ref="H86:I88" si="15">F86-D86</f>
        <v>0</v>
      </c>
      <c r="I86" s="170">
        <f t="shared" si="15"/>
        <v>1040590.6099999999</v>
      </c>
    </row>
    <row r="87" spans="1:9" x14ac:dyDescent="0.2">
      <c r="A87" s="169"/>
      <c r="B87" s="3"/>
      <c r="C87" s="10" t="s">
        <v>71</v>
      </c>
      <c r="D87" s="171">
        <f>STG_VAR!D87+ONT_VAR!D87+'CE-VAR'!D87+'EAST-EGM-VAR'!D87+'BGC-EGM-VAR'!D87+'EAST-LRC-VAR'!D87+'TX-EGM-VAR'!D87+'TX-HPLR-VAR '!D87+'WE-VAR'!D87+BUG_VAR!D87+'TX-HPLC-VAR'!D87</f>
        <v>0</v>
      </c>
      <c r="E87" s="171">
        <f>STG_VAR!E87+ONT_VAR!E87+'CE-VAR'!E87+'EAST-EGM-VAR'!E87+'BGC-EGM-VAR'!E87+'EAST-LRC-VAR'!E87+'TX-EGM-VAR'!E87+'TX-HPLR-VAR '!E87+'WE-VAR'!E87+BUG_VAR!E87+'TX-HPLC-VAR'!E87</f>
        <v>0</v>
      </c>
      <c r="F87" s="171">
        <f>STG_VAR!F87+ONT_VAR!F87+'CE-VAR'!F87+'EAST-EGM-VAR'!F87+'BGC-EGM-VAR'!F87+'EAST-LRC-VAR'!F87+'TX-EGM-VAR'!F87+'TX-HPLR-VAR '!F87+'WE-VAR'!F87+BUG_VAR!F87+'TX-HPLC-VAR'!F87</f>
        <v>0</v>
      </c>
      <c r="G87" s="171">
        <f>STG_VAR!G87+ONT_VAR!G87+'CE-VAR'!G87+'EAST-EGM-VAR'!G87+'BGC-EGM-VAR'!G87+'EAST-LRC-VAR'!G87+'TX-EGM-VAR'!G87+'TX-HPLR-VAR '!G87+'WE-VAR'!G87+BUG_VAR!G87+'TX-HPLC-VAR'!G87</f>
        <v>-13101</v>
      </c>
      <c r="H87" s="171">
        <f t="shared" si="15"/>
        <v>0</v>
      </c>
      <c r="I87" s="171">
        <f t="shared" si="15"/>
        <v>-13101</v>
      </c>
    </row>
    <row r="88" spans="1:9" x14ac:dyDescent="0.2">
      <c r="A88" s="169"/>
      <c r="B88" s="3"/>
      <c r="C88" s="10" t="s">
        <v>72</v>
      </c>
      <c r="D88" s="172">
        <f>STG_VAR!D88+ONT_VAR!D88+'CE-VAR'!D88+'EAST-EGM-VAR'!D88+'BGC-EGM-VAR'!D88+'EAST-LRC-VAR'!D88+'TX-EGM-VAR'!D88+'TX-HPLR-VAR '!D88+'WE-VAR'!D88+BUG_VAR!D88+'TX-HPLC-VAR'!D88</f>
        <v>0</v>
      </c>
      <c r="E88" s="172">
        <f>STG_VAR!E88+ONT_VAR!E88+'CE-VAR'!E88+'EAST-EGM-VAR'!E88+'BGC-EGM-VAR'!E88+'EAST-LRC-VAR'!E88+'TX-EGM-VAR'!E88+'TX-HPLR-VAR '!E88+'WE-VAR'!E88+BUG_VAR!E88+'TX-HPLC-VAR'!E88</f>
        <v>0</v>
      </c>
      <c r="F88" s="172">
        <f>STG_VAR!F88+ONT_VAR!F88+'CE-VAR'!F88+'EAST-EGM-VAR'!F88+'BGC-EGM-VAR'!F88+'EAST-LRC-VAR'!F88+'TX-EGM-VAR'!F88+'TX-HPLR-VAR '!F88+'WE-VAR'!F88+BUG_VAR!F88+'TX-HPLC-VAR'!F88</f>
        <v>0</v>
      </c>
      <c r="G88" s="172">
        <f>STG_VAR!G88+ONT_VAR!G88+'CE-VAR'!G88+'EAST-EGM-VAR'!G88+'BGC-EGM-VAR'!G88+'EAST-LRC-VAR'!G88+'TX-EGM-VAR'!G88+'TX-HPLR-VAR '!G88+'WE-VAR'!G88+BUG_VAR!G88+'TX-HPLC-VAR'!G88</f>
        <v>-1027600</v>
      </c>
      <c r="H88" s="172">
        <f t="shared" si="15"/>
        <v>0</v>
      </c>
      <c r="I88" s="172">
        <f t="shared" si="15"/>
        <v>-1027600</v>
      </c>
    </row>
    <row r="89" spans="1:9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-157090</v>
      </c>
      <c r="F89" s="185">
        <f t="shared" si="16"/>
        <v>0</v>
      </c>
      <c r="G89" s="185">
        <f t="shared" si="16"/>
        <v>-157200.39000000013</v>
      </c>
      <c r="H89" s="185">
        <f t="shared" si="16"/>
        <v>0</v>
      </c>
      <c r="I89" s="185">
        <f t="shared" si="16"/>
        <v>-110.39000000013039</v>
      </c>
    </row>
    <row r="90" spans="1:9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9" s="144" customFormat="1" x14ac:dyDescent="0.2">
      <c r="A91" s="183"/>
      <c r="B91" s="184"/>
      <c r="C91" s="182" t="s">
        <v>174</v>
      </c>
      <c r="D91" s="185">
        <f t="shared" ref="D91:I91" si="17">+D82+D89</f>
        <v>2</v>
      </c>
      <c r="E91" s="185">
        <f t="shared" si="17"/>
        <v>4698096.3535811054</v>
      </c>
      <c r="F91" s="185">
        <f t="shared" si="17"/>
        <v>-630</v>
      </c>
      <c r="G91" s="185">
        <f t="shared" si="17"/>
        <v>-1548793.7114000192</v>
      </c>
      <c r="H91" s="185">
        <f t="shared" si="17"/>
        <v>-632</v>
      </c>
      <c r="I91" s="185">
        <f t="shared" si="17"/>
        <v>-6246890.0649811085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8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8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199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8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9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8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8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8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8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8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9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8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-92474</v>
      </c>
      <c r="F81" s="60">
        <f>'TIE-OUT'!V81+RECLASS!V81</f>
        <v>0</v>
      </c>
      <c r="G81" s="60">
        <f>'TIE-OUT'!W81+RECLASS!W81</f>
        <v>0</v>
      </c>
      <c r="H81" s="60"/>
      <c r="I81" s="159">
        <v>14354</v>
      </c>
      <c r="J81" s="60"/>
      <c r="K81" s="159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2">
        <f>SUM(I72:I81)+I16+I24+I29+I36+I43+I45+I47+I49+I51+I56+I61+I66</f>
        <v>14354</v>
      </c>
      <c r="J82" s="91">
        <f>J16+J24+J29+J36+J43+J45+J47+J49</f>
        <v>0</v>
      </c>
      <c r="K82" s="162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3604259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Q61" activePane="bottomRight" state="frozen"/>
      <selection activeCell="S655" sqref="S655"/>
      <selection pane="topRight" activeCell="S655" sqref="S655"/>
      <selection pane="bottomLeft" activeCell="S655" sqref="S655"/>
      <selection pane="bottomRight" activeCell="Y74" sqref="Y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4" customWidth="1"/>
    <col min="12" max="25" width="15.42578125" customWidth="1"/>
    <col min="26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161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19802416</v>
      </c>
      <c r="E11" s="38">
        <f>SUM(G11,I11,K11,M11,O11,Q11,S11,U11,W11,Y11,AA11,AC11,AE11)</f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8">
        <v>0</v>
      </c>
      <c r="L11" s="60"/>
      <c r="M11" s="38">
        <v>-1084</v>
      </c>
      <c r="N11" s="60"/>
      <c r="O11" s="38"/>
      <c r="P11" s="60"/>
      <c r="Q11" s="38"/>
      <c r="R11" s="128">
        <f>+Actuals!O284</f>
        <v>0</v>
      </c>
      <c r="S11" s="129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9"/>
      <c r="L12" s="60"/>
      <c r="M12" s="38"/>
      <c r="N12" s="60"/>
      <c r="O12" s="38"/>
      <c r="P12" s="60"/>
      <c r="Q12" s="38"/>
      <c r="R12" s="128">
        <f>+Actuals!O285</f>
        <v>0</v>
      </c>
      <c r="S12" s="129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8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8">
        <f>+Actuals!O286</f>
        <v>5611102</v>
      </c>
      <c r="S13" s="129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128">
        <f>+Actuals!O287</f>
        <v>0</v>
      </c>
      <c r="S14" s="129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128">
        <f>+Actuals!O288</f>
        <v>0</v>
      </c>
      <c r="S15" s="129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9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8">
        <v>1027486</v>
      </c>
      <c r="L19" s="60"/>
      <c r="M19" s="38">
        <v>1662097</v>
      </c>
      <c r="N19" s="60"/>
      <c r="O19" s="38"/>
      <c r="P19" s="60"/>
      <c r="Q19" s="38"/>
      <c r="R19" s="128">
        <f>+Actuals!O289</f>
        <v>0</v>
      </c>
      <c r="S19" s="129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9"/>
      <c r="L20" s="60"/>
      <c r="M20" s="38"/>
      <c r="N20" s="60"/>
      <c r="O20" s="38"/>
      <c r="P20" s="60"/>
      <c r="Q20" s="38"/>
      <c r="R20" s="128">
        <f>+Actuals!O290</f>
        <v>0</v>
      </c>
      <c r="S20" s="156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8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8">
        <f>+Actuals!O291</f>
        <v>-5611102</v>
      </c>
      <c r="S21" s="129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128">
        <f>+Actuals!O292</f>
        <v>0</v>
      </c>
      <c r="S22" s="129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128">
        <f>+Actuals!O293</f>
        <v>0</v>
      </c>
      <c r="S23" s="129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9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128">
        <f>+Actuals!O294</f>
        <v>0</v>
      </c>
      <c r="S27" s="129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128">
        <f>+Actuals!O295</f>
        <v>0</v>
      </c>
      <c r="S28" s="129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-2076559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8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8">
        <f>+Actuals!O296</f>
        <v>0</v>
      </c>
      <c r="S32" s="129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128">
        <f>+Actuals!O297</f>
        <v>0</v>
      </c>
      <c r="S33" s="129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128">
        <f>+Actuals!O298</f>
        <v>0</v>
      </c>
      <c r="S34" s="129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8"/>
      <c r="L35" s="60"/>
      <c r="M35" s="38">
        <v>-2624337</v>
      </c>
      <c r="N35" s="60"/>
      <c r="O35" s="38"/>
      <c r="P35" s="60"/>
      <c r="Q35" s="38"/>
      <c r="R35" s="128">
        <f>+Actuals!O299</f>
        <v>0</v>
      </c>
      <c r="S35" s="129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-1831667</v>
      </c>
      <c r="I36" s="39">
        <f t="shared" si="9"/>
        <v>-5311834</v>
      </c>
      <c r="J36" s="61">
        <f t="shared" si="9"/>
        <v>1831667</v>
      </c>
      <c r="K36" s="149">
        <f t="shared" si="9"/>
        <v>2687497</v>
      </c>
      <c r="L36" s="61">
        <f t="shared" si="9"/>
        <v>-2076559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128">
        <f>+Actuals!O300</f>
        <v>0</v>
      </c>
      <c r="S39" s="129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128">
        <f>+Actuals!O301</f>
        <v>0</v>
      </c>
      <c r="S40" s="129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128">
        <f>+Actuals!O302</f>
        <v>0</v>
      </c>
      <c r="S41" s="129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128">
        <f>+Actuals!O303</f>
        <v>0</v>
      </c>
      <c r="S45" s="129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128">
        <f>+Actuals!O304</f>
        <v>0</v>
      </c>
      <c r="S47" s="129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321582</v>
      </c>
      <c r="E49" s="38">
        <f>SUM(G49,I49,K49,M49,O49,Q49,S49,U49,W49,Y49,AA49,AC49,AE49)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8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8">
        <f>+Actuals!O305</f>
        <v>0</v>
      </c>
      <c r="S49" s="129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8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8">
        <f>+Actuals!O306</f>
        <v>0</v>
      </c>
      <c r="S51" s="129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128">
        <f>+Actuals!O307</f>
        <v>0</v>
      </c>
      <c r="S54" s="129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8"/>
      <c r="L55" s="60"/>
      <c r="M55" s="38"/>
      <c r="N55" s="60"/>
      <c r="O55" s="38"/>
      <c r="P55" s="60"/>
      <c r="Q55" s="38"/>
      <c r="R55" s="128">
        <f>+Actuals!O308</f>
        <v>0</v>
      </c>
      <c r="S55" s="129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6">SUM(F54:F55)</f>
        <v>0</v>
      </c>
      <c r="G56" s="39">
        <f t="shared" si="16"/>
        <v>-48342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128">
        <f>+Actuals!O309</f>
        <v>0</v>
      </c>
      <c r="S59" s="129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8"/>
      <c r="L60" s="60"/>
      <c r="M60" s="38"/>
      <c r="N60" s="60"/>
      <c r="O60" s="38"/>
      <c r="P60" s="60"/>
      <c r="Q60" s="38"/>
      <c r="R60" s="128">
        <f>+Actuals!O310</f>
        <v>0</v>
      </c>
      <c r="S60" s="129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128">
        <f>+Actuals!O311</f>
        <v>0</v>
      </c>
      <c r="S64" s="129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128">
        <f>+Actuals!O312</f>
        <v>0</v>
      </c>
      <c r="S65" s="129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8"/>
      <c r="L70" s="60"/>
      <c r="M70" s="38"/>
      <c r="N70" s="60"/>
      <c r="O70" s="38"/>
      <c r="P70" s="60"/>
      <c r="Q70" s="38"/>
      <c r="R70" s="128">
        <f>+Actuals!O313</f>
        <v>0</v>
      </c>
      <c r="S70" s="129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128">
        <f>+Actuals!O314</f>
        <v>0</v>
      </c>
      <c r="S71" s="129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2">SUM(F70:F71)</f>
        <v>0</v>
      </c>
      <c r="G72" s="39">
        <f t="shared" si="22"/>
        <v>-163742.8600000001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128">
        <f>+Actuals!O315</f>
        <v>0</v>
      </c>
      <c r="S73" s="129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8">
        <v>0</v>
      </c>
      <c r="L74" s="60"/>
      <c r="M74" s="156">
        <v>12500</v>
      </c>
      <c r="N74" s="60"/>
      <c r="O74" s="38"/>
      <c r="P74" s="60"/>
      <c r="Q74" s="38"/>
      <c r="R74" s="128">
        <f>+Actuals!O316</f>
        <v>0</v>
      </c>
      <c r="S74" s="129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9">
        <f>+Actuals!T316+-1400000</f>
        <v>-1400000</v>
      </c>
      <c r="X74" s="60">
        <f>+Actuals!U316</f>
        <v>0</v>
      </c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128">
        <f>+Actuals!O317</f>
        <v>0</v>
      </c>
      <c r="S75" s="129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128">
        <f>+Actuals!O318</f>
        <v>0</v>
      </c>
      <c r="S76" s="129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8"/>
      <c r="L77" s="60"/>
      <c r="M77" s="38"/>
      <c r="N77" s="60"/>
      <c r="O77" s="38"/>
      <c r="P77" s="60"/>
      <c r="Q77" s="38"/>
      <c r="R77" s="128">
        <f>+Actuals!O319</f>
        <v>0</v>
      </c>
      <c r="S77" s="129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128">
        <f>+Actuals!O320</f>
        <v>0</v>
      </c>
      <c r="S78" s="129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128">
        <f>+Actuals!O321</f>
        <v>0</v>
      </c>
      <c r="S79" s="129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128">
        <f>+Actuals!O322</f>
        <v>0</v>
      </c>
      <c r="S80" s="129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8">
        <v>-362</v>
      </c>
      <c r="L81" s="60"/>
      <c r="M81" s="38"/>
      <c r="N81" s="60"/>
      <c r="O81" s="38"/>
      <c r="P81" s="60"/>
      <c r="Q81" s="38"/>
      <c r="R81" s="128">
        <f>+Actuals!O323</f>
        <v>0</v>
      </c>
      <c r="S81" s="129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2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16878</v>
      </c>
      <c r="F86" s="170">
        <f>'TIE-OUT'!X86+RECLASS!X86</f>
        <v>0</v>
      </c>
      <c r="G86" s="170">
        <f>'TIE-OUT'!Y86+RECLASS!Y86</f>
        <v>34968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-18090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">
      <c r="A87" s="169"/>
      <c r="C87" s="10" t="s">
        <v>71</v>
      </c>
      <c r="D87" s="171">
        <f t="shared" si="25"/>
        <v>0</v>
      </c>
      <c r="E87" s="171">
        <f t="shared" si="25"/>
        <v>-13101</v>
      </c>
      <c r="F87" s="171">
        <f>'TIE-OUT'!X87+RECLASS!X87</f>
        <v>0</v>
      </c>
      <c r="G87" s="171">
        <f>'TIE-OUT'!Y87+RECLASS!Y87</f>
        <v>0</v>
      </c>
      <c r="H87" s="171">
        <v>0</v>
      </c>
      <c r="I87" s="171">
        <v>0</v>
      </c>
      <c r="J87" s="171">
        <v>0</v>
      </c>
      <c r="K87" s="171">
        <v>-13101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'TIE-OUT'!X88+RECLASS!X88</f>
        <v>0</v>
      </c>
      <c r="G88" s="172">
        <f>'TIE-OUT'!Y88+RECLASS!Y88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3777</v>
      </c>
      <c r="F89" s="180">
        <f t="shared" si="26"/>
        <v>0</v>
      </c>
      <c r="G89" s="180">
        <f t="shared" si="26"/>
        <v>34968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-13101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-18090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1620301.3</v>
      </c>
      <c r="F91" s="180">
        <f t="shared" si="28"/>
        <v>0</v>
      </c>
      <c r="G91" s="180">
        <f t="shared" si="28"/>
        <v>-72331.40000000014</v>
      </c>
      <c r="H91" s="180">
        <f t="shared" si="28"/>
        <v>0</v>
      </c>
      <c r="I91" s="180">
        <f t="shared" si="28"/>
        <v>-3271309</v>
      </c>
      <c r="J91" s="180">
        <f t="shared" si="28"/>
        <v>0</v>
      </c>
      <c r="K91" s="180">
        <f t="shared" si="28"/>
        <v>-1311229</v>
      </c>
      <c r="L91" s="180">
        <f t="shared" si="28"/>
        <v>0</v>
      </c>
      <c r="M91" s="180">
        <f t="shared" si="28"/>
        <v>7695534</v>
      </c>
      <c r="N91" s="180">
        <f t="shared" ref="N91:AE91" si="29">+N82+N89</f>
        <v>0</v>
      </c>
      <c r="O91" s="180">
        <f t="shared" si="29"/>
        <v>0</v>
      </c>
      <c r="P91" s="180">
        <f t="shared" si="29"/>
        <v>0</v>
      </c>
      <c r="Q91" s="180">
        <f t="shared" si="29"/>
        <v>-18090</v>
      </c>
      <c r="R91" s="180">
        <f t="shared" si="29"/>
        <v>0</v>
      </c>
      <c r="S91" s="180">
        <f t="shared" si="29"/>
        <v>0</v>
      </c>
      <c r="T91" s="180">
        <f t="shared" si="29"/>
        <v>0</v>
      </c>
      <c r="U91" s="180">
        <f t="shared" si="29"/>
        <v>0</v>
      </c>
      <c r="V91" s="180">
        <f t="shared" si="29"/>
        <v>0</v>
      </c>
      <c r="W91" s="180">
        <f t="shared" si="29"/>
        <v>-1400000</v>
      </c>
      <c r="X91" s="180">
        <f t="shared" si="29"/>
        <v>0</v>
      </c>
      <c r="Y91" s="180">
        <f t="shared" si="29"/>
        <v>-2273.3000000000029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157514864.34999999</v>
      </c>
      <c r="H11" s="60">
        <f>F11-D11</f>
        <v>430658</v>
      </c>
      <c r="I11" s="38">
        <f>G11-E11</f>
        <v>-1325367.650000006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213179152.81</v>
      </c>
      <c r="H16" s="61">
        <f t="shared" si="1"/>
        <v>-662292</v>
      </c>
      <c r="I16" s="39">
        <f t="shared" si="1"/>
        <v>-2480985.190000006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-146012902.21999997</v>
      </c>
      <c r="H19" s="60">
        <f>F19-D19</f>
        <v>-5576605</v>
      </c>
      <c r="I19" s="38">
        <f>G19-E19</f>
        <v>-8887822.219999969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425911</v>
      </c>
      <c r="G23" s="38">
        <f>CE_GL!E23</f>
        <v>1092035.804</v>
      </c>
      <c r="H23" s="60">
        <f t="shared" si="2"/>
        <v>141862</v>
      </c>
      <c r="I23" s="38">
        <f t="shared" si="2"/>
        <v>332035.804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-80099384</v>
      </c>
      <c r="G24" s="39">
        <f t="shared" si="3"/>
        <v>-212409825.71599999</v>
      </c>
      <c r="H24" s="61">
        <f t="shared" si="3"/>
        <v>82216</v>
      </c>
      <c r="I24" s="39">
        <f t="shared" si="3"/>
        <v>524069.28400003025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1290871</v>
      </c>
      <c r="G32" s="38">
        <f>CE_GL!E32</f>
        <v>-2014504.0519999999</v>
      </c>
      <c r="H32" s="60">
        <f>F32-D32</f>
        <v>1674457</v>
      </c>
      <c r="I32" s="38">
        <f>G32-E32</f>
        <v>-1260499.0519999999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-11173</v>
      </c>
      <c r="G33" s="38">
        <f>CE_GL!E33</f>
        <v>-39501.43</v>
      </c>
      <c r="H33" s="60">
        <f t="shared" ref="H33:I35" si="5">F33-D33</f>
        <v>-11173</v>
      </c>
      <c r="I33" s="38">
        <f t="shared" si="5"/>
        <v>-39501.43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11548</v>
      </c>
      <c r="G34" s="38">
        <f>CE_GL!E34</f>
        <v>31053.190000000002</v>
      </c>
      <c r="H34" s="60">
        <f t="shared" si="5"/>
        <v>11548</v>
      </c>
      <c r="I34" s="38">
        <f t="shared" si="5"/>
        <v>31053.190000000002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-2076559</v>
      </c>
      <c r="G35" s="38">
        <f>CE_GL!E35</f>
        <v>0</v>
      </c>
      <c r="H35" s="60">
        <f t="shared" si="5"/>
        <v>-2165914</v>
      </c>
      <c r="I35" s="38">
        <f t="shared" si="5"/>
        <v>-221459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-785313</v>
      </c>
      <c r="G36" s="39">
        <f t="shared" si="6"/>
        <v>-2022952.2919999999</v>
      </c>
      <c r="H36" s="61">
        <f t="shared" si="6"/>
        <v>-491082</v>
      </c>
      <c r="I36" s="39">
        <f t="shared" si="6"/>
        <v>-1490406.2919999999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-18488</v>
      </c>
      <c r="G40" s="38">
        <f>CE_GL!E40</f>
        <v>-39972.250000000015</v>
      </c>
      <c r="H40" s="60">
        <f t="shared" si="7"/>
        <v>281512</v>
      </c>
      <c r="I40" s="38">
        <f t="shared" si="7"/>
        <v>723527.75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-18488</v>
      </c>
      <c r="G42" s="70">
        <f t="shared" si="8"/>
        <v>-39972.250000000015</v>
      </c>
      <c r="H42" s="69">
        <f t="shared" si="8"/>
        <v>281512</v>
      </c>
      <c r="I42" s="70">
        <f t="shared" si="8"/>
        <v>723527.75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511040</v>
      </c>
      <c r="G43" s="39">
        <f t="shared" si="9"/>
        <v>1310696.5999999999</v>
      </c>
      <c r="H43" s="61">
        <f t="shared" si="9"/>
        <v>342513</v>
      </c>
      <c r="I43" s="39">
        <f t="shared" si="9"/>
        <v>894207.59999999986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-74756</v>
      </c>
      <c r="G49" s="38">
        <f>CE_GL!E49</f>
        <v>-191674.3839999995</v>
      </c>
      <c r="H49" s="60">
        <f>F49-D49</f>
        <v>12020</v>
      </c>
      <c r="I49" s="38">
        <f>G49-E49</f>
        <v>30882.800032000494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-425911</v>
      </c>
      <c r="G51" s="38">
        <f>CE_GL!E51</f>
        <v>-1092035.804</v>
      </c>
      <c r="H51" s="60">
        <f>F51-D51</f>
        <v>-141862</v>
      </c>
      <c r="I51" s="38">
        <f>G51-E51</f>
        <v>-332035.804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-34538844</v>
      </c>
      <c r="G54" s="38">
        <f>CE_GL!E54</f>
        <v>-2366416.2600000002</v>
      </c>
      <c r="H54" s="60">
        <f>F54-D54</f>
        <v>-34538844</v>
      </c>
      <c r="I54" s="38">
        <f>G54-E54</f>
        <v>-2310450.2600000002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-34538844</v>
      </c>
      <c r="G56" s="39">
        <f t="shared" si="10"/>
        <v>-1042189.0500000003</v>
      </c>
      <c r="H56" s="61">
        <f t="shared" si="10"/>
        <v>-34538844</v>
      </c>
      <c r="I56" s="39">
        <f t="shared" si="10"/>
        <v>1207713.9499999997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-1009740.9259999916</v>
      </c>
      <c r="H82" s="71">
        <f>H16+H24+H29+H36+H43+H45+H47+H49</f>
        <v>0</v>
      </c>
      <c r="I82" s="72">
        <f>SUM(I72:I81)+I16+I24+I29+I36+I43+I45+I47+I49+I51+I56+I61+I66</f>
        <v>-2136290.1684385636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82755135</v>
      </c>
      <c r="G11" s="38">
        <f>'EAST-EGM-GL'!E11</f>
        <v>220436340.84999999</v>
      </c>
      <c r="H11" s="60">
        <f>F11-D11</f>
        <v>-8369142</v>
      </c>
      <c r="I11" s="38">
        <f>G11-E11</f>
        <v>-24911172.701181561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116137913</v>
      </c>
      <c r="G16" s="39">
        <f t="shared" si="1"/>
        <v>315789836.13999999</v>
      </c>
      <c r="H16" s="61">
        <f t="shared" si="1"/>
        <v>-10285975</v>
      </c>
      <c r="I16" s="39">
        <f t="shared" si="1"/>
        <v>-28738936.411181558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-91720323</v>
      </c>
      <c r="G19" s="38">
        <f>'EAST-EGM-GL'!E19</f>
        <v>-236211245.65000001</v>
      </c>
      <c r="H19" s="60">
        <f>F19-D19</f>
        <v>-5626744</v>
      </c>
      <c r="I19" s="38">
        <f>G19-E19</f>
        <v>-9648992.650000006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509497</v>
      </c>
      <c r="G23" s="38">
        <f>'EAST-EGM-GL'!E23</f>
        <v>1331825.1580000003</v>
      </c>
      <c r="H23" s="60">
        <f t="shared" si="2"/>
        <v>293977</v>
      </c>
      <c r="I23" s="38">
        <f t="shared" si="2"/>
        <v>742920.15800000029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-123900725</v>
      </c>
      <c r="G24" s="39">
        <f t="shared" si="3"/>
        <v>-333556474.75199997</v>
      </c>
      <c r="H24" s="61">
        <f t="shared" si="3"/>
        <v>2609140</v>
      </c>
      <c r="I24" s="39">
        <f t="shared" si="3"/>
        <v>6714637.2479999941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9158516</v>
      </c>
      <c r="G27" s="38">
        <f>'EAST-EGM-GL'!E27</f>
        <v>25415095.360000003</v>
      </c>
      <c r="H27" s="60">
        <f>F27-D27</f>
        <v>9158516</v>
      </c>
      <c r="I27" s="38">
        <f>G27-E27</f>
        <v>25415095.360000003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-1920812</v>
      </c>
      <c r="G28" s="38">
        <f>'EAST-EGM-GL'!E28</f>
        <v>-5339866.21</v>
      </c>
      <c r="H28" s="60">
        <f>F28-D28</f>
        <v>-1920812</v>
      </c>
      <c r="I28" s="38">
        <f>G28-E28</f>
        <v>-5339866.21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7237704</v>
      </c>
      <c r="G29" s="70">
        <f t="shared" si="4"/>
        <v>20075229.150000002</v>
      </c>
      <c r="H29" s="69">
        <f t="shared" si="4"/>
        <v>7237704</v>
      </c>
      <c r="I29" s="70">
        <f t="shared" si="4"/>
        <v>20075229.150000002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128955</v>
      </c>
      <c r="G32" s="38">
        <f>'EAST-EGM-GL'!E32</f>
        <v>596454.73599999957</v>
      </c>
      <c r="H32" s="60">
        <f>F32-D32</f>
        <v>234748</v>
      </c>
      <c r="I32" s="38">
        <f>G32-E32</f>
        <v>814293.73599999957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-55068</v>
      </c>
      <c r="G33" s="38">
        <f>'EAST-EGM-GL'!E33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37170</v>
      </c>
      <c r="G34" s="38">
        <f>'EAST-EGM-GL'!E34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111057</v>
      </c>
      <c r="G36" s="39">
        <f t="shared" si="6"/>
        <v>1237206.0159999996</v>
      </c>
      <c r="H36" s="61">
        <f t="shared" si="6"/>
        <v>-160422</v>
      </c>
      <c r="I36" s="39">
        <f t="shared" si="6"/>
        <v>469580.0159999996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449222</v>
      </c>
      <c r="G39" s="38">
        <f>'EAST-EGM-GL'!E39</f>
        <v>1174266.31</v>
      </c>
      <c r="H39" s="60">
        <f t="shared" ref="H39:I41" si="7">F39-D39</f>
        <v>489877</v>
      </c>
      <c r="I39" s="38">
        <f t="shared" si="7"/>
        <v>1280782.31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449222</v>
      </c>
      <c r="G43" s="39">
        <f t="shared" si="9"/>
        <v>1174266.31</v>
      </c>
      <c r="H43" s="61">
        <f t="shared" si="9"/>
        <v>489877</v>
      </c>
      <c r="I43" s="39">
        <f t="shared" si="9"/>
        <v>1280782.31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-35171</v>
      </c>
      <c r="G49" s="38">
        <f>'EAST-EGM-GL'!E49</f>
        <v>-91936.993999999773</v>
      </c>
      <c r="H49" s="60">
        <f>F49-D49</f>
        <v>49676</v>
      </c>
      <c r="I49" s="38">
        <f>G49-E49</f>
        <v>119627.89110297672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-509497</v>
      </c>
      <c r="G51" s="38">
        <f>'EAST-EGM-GL'!E51</f>
        <v>-1331825.1580000003</v>
      </c>
      <c r="H51" s="60">
        <f>F51-D51</f>
        <v>-293977</v>
      </c>
      <c r="I51" s="38">
        <f>G51-E51</f>
        <v>-742920.15800000029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-69649004</v>
      </c>
      <c r="G54" s="38">
        <f>'EAST-EGM-GL'!E54</f>
        <v>-729016.51000000024</v>
      </c>
      <c r="H54" s="60">
        <f>F54-D54</f>
        <v>-69649004</v>
      </c>
      <c r="I54" s="38">
        <f>G54-E54</f>
        <v>-70262.510000000242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-909121.91</v>
      </c>
      <c r="H55" s="60">
        <f>F55-D55</f>
        <v>0</v>
      </c>
      <c r="I55" s="38">
        <f>G55-E55</f>
        <v>-457143.91000000003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-69649004</v>
      </c>
      <c r="G56" s="39">
        <f t="shared" si="10"/>
        <v>-1638138.4200000004</v>
      </c>
      <c r="H56" s="61">
        <f t="shared" si="10"/>
        <v>-69649004</v>
      </c>
      <c r="I56" s="39">
        <f t="shared" si="10"/>
        <v>-527406.42000000027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-3801722.0979999918</v>
      </c>
      <c r="H82" s="71">
        <f>H16+H24+H29+H36+H43+H45+H47+H49</f>
        <v>-60000</v>
      </c>
      <c r="I82" s="72">
        <f>SUM(I72:I81)+I16+I24+I29+I36+I43+I45+I47+I49+I51+I56+I61+I66</f>
        <v>-7429172.5818815716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'EAST-EGM-FLSH'!L86</f>
        <v>0</v>
      </c>
      <c r="E86" s="170">
        <f>'EAST-EGM-FLSH'!M86</f>
        <v>-361424</v>
      </c>
      <c r="F86" s="170">
        <f>'EAST-EGM-GL'!D86</f>
        <v>0</v>
      </c>
      <c r="G86" s="170">
        <f>'EAST-EGM-GL'!E86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">
      <c r="A87" s="169"/>
      <c r="B87" s="3"/>
      <c r="C87" s="10" t="s">
        <v>71</v>
      </c>
      <c r="D87" s="171">
        <f>'EAST-EGM-FLSH'!L87</f>
        <v>0</v>
      </c>
      <c r="E87" s="171">
        <f>'EAST-EGM-FLSH'!M87</f>
        <v>0</v>
      </c>
      <c r="F87" s="171">
        <f>'EAST-EGM-GL'!D87</f>
        <v>0</v>
      </c>
      <c r="G87" s="171">
        <f>'EAST-EGM-GL'!E87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'EAST-EGM-FLSH'!L88</f>
        <v>0</v>
      </c>
      <c r="E88" s="172">
        <f>'EAST-EGM-FLSH'!M88</f>
        <v>0</v>
      </c>
      <c r="F88" s="172">
        <f>'EAST-EGM-GL'!D88</f>
        <v>0</v>
      </c>
      <c r="G88" s="172">
        <f>'EAST-EGM-GL'!E88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-361424</v>
      </c>
      <c r="F89" s="185">
        <f t="shared" si="16"/>
        <v>0</v>
      </c>
      <c r="G89" s="185">
        <f t="shared" si="16"/>
        <v>-361424</v>
      </c>
      <c r="H89" s="185">
        <f t="shared" si="16"/>
        <v>0</v>
      </c>
      <c r="I89" s="185">
        <f t="shared" si="16"/>
        <v>0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60000</v>
      </c>
      <c r="E91" s="185">
        <f t="shared" si="17"/>
        <v>3266026.4838815443</v>
      </c>
      <c r="F91" s="185">
        <f t="shared" si="17"/>
        <v>0</v>
      </c>
      <c r="G91" s="185">
        <f t="shared" si="17"/>
        <v>-4163146.0979999918</v>
      </c>
      <c r="H91" s="185">
        <f t="shared" si="17"/>
        <v>-60000</v>
      </c>
      <c r="I91" s="185">
        <f t="shared" si="17"/>
        <v>-7429172.5818815716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1937943</v>
      </c>
      <c r="G27" s="38">
        <f>'EAST-LRC-GL'!E27</f>
        <v>5383595.0200000005</v>
      </c>
      <c r="H27" s="60">
        <f>F27-D27</f>
        <v>1937943</v>
      </c>
      <c r="I27" s="38">
        <f>G27-E27</f>
        <v>5383595.0200000005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-22121043.48</v>
      </c>
      <c r="H28" s="60">
        <f>F28-D28</f>
        <v>-7970312</v>
      </c>
      <c r="I28" s="38">
        <f>G28-E28</f>
        <v>-22121043.48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-6032369</v>
      </c>
      <c r="G29" s="70">
        <f t="shared" si="4"/>
        <v>-16737448.460000001</v>
      </c>
      <c r="H29" s="69">
        <f t="shared" si="4"/>
        <v>-6032369</v>
      </c>
      <c r="I29" s="70">
        <f t="shared" si="4"/>
        <v>-16737448.460000001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7969</v>
      </c>
      <c r="G32" s="38">
        <f>'EAST-LRC-GL'!E32</f>
        <v>20830.966000000008</v>
      </c>
      <c r="H32" s="60">
        <f>F32-D32</f>
        <v>7969</v>
      </c>
      <c r="I32" s="38">
        <f>G32-E32</f>
        <v>20830.966000000008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7969</v>
      </c>
      <c r="G36" s="39">
        <f t="shared" si="6"/>
        <v>20830.966000000008</v>
      </c>
      <c r="H36" s="61">
        <f t="shared" si="6"/>
        <v>7969</v>
      </c>
      <c r="I36" s="39">
        <f t="shared" si="6"/>
        <v>20830.966000000008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2201153</v>
      </c>
      <c r="G59" s="38">
        <f>'EAST-LRC-GL'!E59</f>
        <v>35439.01</v>
      </c>
      <c r="H59" s="60">
        <f>F59-D59</f>
        <v>2201153</v>
      </c>
      <c r="I59" s="38">
        <f>G59-E59</f>
        <v>35439.01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2906909</v>
      </c>
      <c r="G61" s="70">
        <f t="shared" si="11"/>
        <v>205439.01</v>
      </c>
      <c r="H61" s="69">
        <f t="shared" si="11"/>
        <v>2906909</v>
      </c>
      <c r="I61" s="70">
        <f t="shared" si="11"/>
        <v>182305.01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-52653.111999996414</v>
      </c>
      <c r="H82" s="71">
        <f>H16+H24+H29+H36+H43+H45+H47+H49</f>
        <v>60000</v>
      </c>
      <c r="I82" s="72">
        <f>SUM(I72:I81)+I16+I24+I29+I36+I43+I45+I47+I49+I51+I56+I61+I66</f>
        <v>4444817.6090303985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89795747</v>
      </c>
      <c r="G11" s="38">
        <f>'EAST-CON-GL '!E11</f>
        <v>239276774.17999998</v>
      </c>
      <c r="H11" s="60">
        <f>F11-D11</f>
        <v>-11078757</v>
      </c>
      <c r="I11" s="38">
        <f>G11-E11</f>
        <v>-32478746.820000023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123178525</v>
      </c>
      <c r="G16" s="39">
        <f t="shared" si="1"/>
        <v>334764391.24999994</v>
      </c>
      <c r="H16" s="61">
        <f t="shared" si="1"/>
        <v>-12995590</v>
      </c>
      <c r="I16" s="39">
        <f t="shared" si="1"/>
        <v>-36172388.750000022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-92561148</v>
      </c>
      <c r="G19" s="38">
        <f>'EAST-CON-GL '!E19</f>
        <v>-238379107.54000002</v>
      </c>
      <c r="H19" s="60">
        <f>F19-D19</f>
        <v>3213555</v>
      </c>
      <c r="I19" s="38">
        <f>G19-E19</f>
        <v>14865521.459999979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520209</v>
      </c>
      <c r="G23" s="38">
        <f>'EAST-CON-GL '!E23</f>
        <v>1361515.9880000004</v>
      </c>
      <c r="H23" s="60">
        <f t="shared" si="2"/>
        <v>304689</v>
      </c>
      <c r="I23" s="38">
        <f t="shared" si="2"/>
        <v>772610.98800000036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-124730838</v>
      </c>
      <c r="G24" s="39">
        <f t="shared" si="3"/>
        <v>-335683795.81200004</v>
      </c>
      <c r="H24" s="61">
        <f t="shared" si="3"/>
        <v>11460151</v>
      </c>
      <c r="I24" s="39">
        <f t="shared" si="3"/>
        <v>31269692.187999982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11096459</v>
      </c>
      <c r="G27" s="38">
        <f>'EAST-CON-GL '!E27</f>
        <v>30798690.380000003</v>
      </c>
      <c r="H27" s="60">
        <f>F27-D27</f>
        <v>11096459</v>
      </c>
      <c r="I27" s="38">
        <f>G27-E27</f>
        <v>30798690.380000003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-9891124</v>
      </c>
      <c r="G28" s="38">
        <f>'EAST-CON-GL '!E28</f>
        <v>-27460909.689999998</v>
      </c>
      <c r="H28" s="60">
        <f>F28-D28</f>
        <v>-9891124</v>
      </c>
      <c r="I28" s="38">
        <f>G28-E28</f>
        <v>-27460909.689999998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1205335</v>
      </c>
      <c r="G29" s="70">
        <f t="shared" si="4"/>
        <v>3337780.6900000051</v>
      </c>
      <c r="H29" s="69">
        <f t="shared" si="4"/>
        <v>1205335</v>
      </c>
      <c r="I29" s="70">
        <f t="shared" si="4"/>
        <v>3337780.6900000051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136924</v>
      </c>
      <c r="G32" s="38">
        <f>'EAST-CON-GL '!E32</f>
        <v>617285.70199999947</v>
      </c>
      <c r="H32" s="60">
        <f>F32-D32</f>
        <v>242717</v>
      </c>
      <c r="I32" s="38">
        <f>G32-E32</f>
        <v>835124.70199999947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-55068</v>
      </c>
      <c r="G33" s="38">
        <f>'EAST-CON-GL 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37170</v>
      </c>
      <c r="G34" s="38">
        <f>'EAST-CON-GL 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119026</v>
      </c>
      <c r="G36" s="39">
        <f t="shared" si="6"/>
        <v>1258036.9819999994</v>
      </c>
      <c r="H36" s="61">
        <f t="shared" si="6"/>
        <v>-152453</v>
      </c>
      <c r="I36" s="39">
        <f t="shared" si="6"/>
        <v>490410.98199999949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904641</v>
      </c>
      <c r="G39" s="38">
        <f>'EAST-CON-GL '!E39</f>
        <v>2074356.4300000002</v>
      </c>
      <c r="H39" s="60">
        <f t="shared" ref="H39:I41" si="7">F39-D39</f>
        <v>559724</v>
      </c>
      <c r="I39" s="38">
        <f t="shared" si="7"/>
        <v>1170673.4300000002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194410</v>
      </c>
      <c r="G43" s="39">
        <f t="shared" si="9"/>
        <v>670655.88000000012</v>
      </c>
      <c r="H43" s="61">
        <f t="shared" si="9"/>
        <v>494112</v>
      </c>
      <c r="I43" s="39">
        <f t="shared" si="9"/>
        <v>1455875.8800000001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31750</v>
      </c>
      <c r="G49" s="38">
        <f>'EAST-CON-GL '!E49</f>
        <v>82994.498000000065</v>
      </c>
      <c r="H49" s="60">
        <f>F49-D49</f>
        <v>-13347</v>
      </c>
      <c r="I49" s="38">
        <f>G49-E49</f>
        <v>-34908.447048183516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-527808</v>
      </c>
      <c r="G51" s="38">
        <f>'EAST-CON-GL '!E51</f>
        <v>-1382845.7680000004</v>
      </c>
      <c r="H51" s="60">
        <f>F51-D51</f>
        <v>-312288</v>
      </c>
      <c r="I51" s="38">
        <f>G51-E51</f>
        <v>-793940.76800000039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-70277700</v>
      </c>
      <c r="G54" s="38">
        <f>'EAST-CON-GL '!E54</f>
        <v>-742877.39000000025</v>
      </c>
      <c r="H54" s="60">
        <f>F54-D54</f>
        <v>-70277700</v>
      </c>
      <c r="I54" s="38">
        <f>G54-E54</f>
        <v>-84123.390000000247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-909121.91</v>
      </c>
      <c r="H55" s="60">
        <f>F55-D55</f>
        <v>0</v>
      </c>
      <c r="I55" s="38">
        <f>G55-E55</f>
        <v>-457143.91000000003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-70277700</v>
      </c>
      <c r="G56" s="39">
        <f t="shared" si="10"/>
        <v>-1651999.3000000003</v>
      </c>
      <c r="H56" s="61">
        <f t="shared" si="10"/>
        <v>-70277700</v>
      </c>
      <c r="I56" s="39">
        <f t="shared" si="10"/>
        <v>-541267.30000000028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2201153</v>
      </c>
      <c r="G59" s="38">
        <f>'EAST-CON-GL '!E59</f>
        <v>165178.74</v>
      </c>
      <c r="H59" s="60">
        <f>F59-D59</f>
        <v>2201153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335178.74</v>
      </c>
      <c r="H61" s="69">
        <f t="shared" si="11"/>
        <v>2906909</v>
      </c>
      <c r="I61" s="70">
        <f t="shared" si="11"/>
        <v>335178.74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-3854375.200000097</v>
      </c>
      <c r="H82" s="110">
        <f>H16+H24+H29+H36+H43+H45+H47+H49</f>
        <v>0</v>
      </c>
      <c r="I82" s="111">
        <f>SUM(I72:I81)+I16+I24+I29+I36+I43+I45+I47+I49+I51+I56+I61+I66</f>
        <v>-2984354.9628512124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'EAST-CON-FLSH'!L86</f>
        <v>0</v>
      </c>
      <c r="E86" s="170">
        <f>'EAST-CON-FLSH'!M86</f>
        <v>-361424</v>
      </c>
      <c r="F86" s="170">
        <f>'EAST-CON-GL '!D86</f>
        <v>0</v>
      </c>
      <c r="G86" s="170">
        <f>'EAST-CON-GL 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">
      <c r="A87" s="169"/>
      <c r="B87" s="3"/>
      <c r="C87" s="10" t="s">
        <v>71</v>
      </c>
      <c r="D87" s="171">
        <f>'EAST-CON-FLSH'!L87</f>
        <v>0</v>
      </c>
      <c r="E87" s="171">
        <f>'EAST-CON-FLSH'!M87</f>
        <v>0</v>
      </c>
      <c r="F87" s="171">
        <f>'EAST-CON-GL '!D87</f>
        <v>0</v>
      </c>
      <c r="G87" s="171">
        <f>'EAST-CON-GL 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'EAST-CON-FLSH'!L88</f>
        <v>0</v>
      </c>
      <c r="E88" s="172">
        <f>'EAST-CON-FLSH'!M88</f>
        <v>0</v>
      </c>
      <c r="F88" s="172">
        <f>'EAST-CON-GL '!D88</f>
        <v>0</v>
      </c>
      <c r="G88" s="172">
        <f>'EAST-CON-GL '!E88</f>
        <v>0</v>
      </c>
      <c r="H88" s="172">
        <f t="shared" si="15"/>
        <v>0</v>
      </c>
      <c r="I88" s="172">
        <f t="shared" si="15"/>
        <v>0</v>
      </c>
    </row>
    <row r="89" spans="1:63" ht="15" x14ac:dyDescent="0.2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-361424</v>
      </c>
      <c r="F89" s="180">
        <f t="shared" si="16"/>
        <v>0</v>
      </c>
      <c r="G89" s="180">
        <f t="shared" si="16"/>
        <v>-361424</v>
      </c>
      <c r="H89" s="180">
        <f t="shared" si="16"/>
        <v>0</v>
      </c>
      <c r="I89" s="180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-1231444.2371488507</v>
      </c>
      <c r="F91" s="185">
        <f t="shared" si="17"/>
        <v>0</v>
      </c>
      <c r="G91" s="185">
        <f t="shared" si="17"/>
        <v>-4215799.200000097</v>
      </c>
      <c r="H91" s="185">
        <f t="shared" si="17"/>
        <v>0</v>
      </c>
      <c r="I91" s="185">
        <f t="shared" si="17"/>
        <v>-2984354.9628512124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9"/>
      <c r="B94" s="190"/>
      <c r="D94" s="31"/>
      <c r="E94" s="14">
        <f>+'EAST-EGM-VAR'!E91+'EAST-LRC-VAR'!E82</f>
        <v>-1231444.237148854</v>
      </c>
      <c r="G94" s="14">
        <f>+'EAST-EGM-VAR'!G91+'EAST-LRC-VAR'!G82</f>
        <v>-4215799.2099999879</v>
      </c>
      <c r="I94" s="14">
        <f>+'EAST-EGM-VAR'!I91+'EAST-LRC-VAR'!I82</f>
        <v>-2984354.972851173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11034697</v>
      </c>
      <c r="G11" s="38">
        <f>'TX-EGM-GL'!E11</f>
        <v>29668174.030000005</v>
      </c>
      <c r="H11" s="60">
        <f>F11-D11</f>
        <v>-4341239</v>
      </c>
      <c r="I11" s="38">
        <f>G11-E11</f>
        <v>-12336719.739999991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16346259</v>
      </c>
      <c r="G16" s="39">
        <f t="shared" si="1"/>
        <v>43383966.320000008</v>
      </c>
      <c r="H16" s="61">
        <f t="shared" si="1"/>
        <v>970323</v>
      </c>
      <c r="I16" s="39">
        <f t="shared" si="1"/>
        <v>1379072.5500000082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-2538494</v>
      </c>
      <c r="G19" s="38">
        <f>'TX-EGM-GL'!E19</f>
        <v>-5915121.5100000007</v>
      </c>
      <c r="H19" s="60">
        <f>F19-D19</f>
        <v>9000912</v>
      </c>
      <c r="I19" s="38">
        <f>G19-E19</f>
        <v>25649964.959999997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-7991193</v>
      </c>
      <c r="G24" s="39">
        <f t="shared" si="3"/>
        <v>-22043313.456999999</v>
      </c>
      <c r="H24" s="61">
        <f t="shared" si="3"/>
        <v>3701807</v>
      </c>
      <c r="I24" s="39">
        <f t="shared" si="3"/>
        <v>9933031.3429999966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6142879</v>
      </c>
      <c r="G27" s="38">
        <f>'TX-EGM-GL'!E27</f>
        <v>17184172.399999995</v>
      </c>
      <c r="H27" s="60">
        <f>F27-D27</f>
        <v>835755</v>
      </c>
      <c r="I27" s="38">
        <f>G27-E27</f>
        <v>2181097.599999994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-14548242</v>
      </c>
      <c r="G28" s="38">
        <f>'TX-EGM-GL'!E28</f>
        <v>-40456827.109999999</v>
      </c>
      <c r="H28" s="60">
        <f>F28-D28</f>
        <v>-9241118</v>
      </c>
      <c r="I28" s="38">
        <f>G28-E28</f>
        <v>-25453752.309999999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-8405363</v>
      </c>
      <c r="G29" s="70">
        <f t="shared" si="4"/>
        <v>-23272654.710000005</v>
      </c>
      <c r="H29" s="69">
        <f t="shared" si="4"/>
        <v>-8405363</v>
      </c>
      <c r="I29" s="70">
        <f t="shared" si="4"/>
        <v>-23272654.710000005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-295550</v>
      </c>
      <c r="G32" s="38">
        <f>'TX-EGM-GL'!E32</f>
        <v>-764588.0999999973</v>
      </c>
      <c r="H32" s="60">
        <f>F32-D32</f>
        <v>-295550</v>
      </c>
      <c r="I32" s="38">
        <f>G32-E32</f>
        <v>-764588.0999999973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-295550</v>
      </c>
      <c r="G36" s="39">
        <f t="shared" si="6"/>
        <v>-764588.0999999973</v>
      </c>
      <c r="H36" s="61">
        <f t="shared" si="6"/>
        <v>-295550</v>
      </c>
      <c r="I36" s="39">
        <f t="shared" si="6"/>
        <v>-764588.0999999973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-49603</v>
      </c>
      <c r="G49" s="38">
        <f>'TX-EGM-GL'!E49</f>
        <v>-128322.96100000048</v>
      </c>
      <c r="H49" s="60">
        <f>F49-D49</f>
        <v>3688333</v>
      </c>
      <c r="I49" s="38">
        <f>G49-E49</f>
        <v>9540592.4661314432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-13016864</v>
      </c>
      <c r="G54" s="38">
        <f>'TX-EGM-GL'!E54</f>
        <v>-418196.27000000008</v>
      </c>
      <c r="H54" s="60">
        <f>F54-D54</f>
        <v>-13016864</v>
      </c>
      <c r="I54" s="38">
        <f>G54-E54</f>
        <v>-418196.27000000008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-13016864</v>
      </c>
      <c r="G56" s="39">
        <f t="shared" si="10"/>
        <v>-418196.27000000008</v>
      </c>
      <c r="H56" s="61">
        <f t="shared" si="10"/>
        <v>-13016864</v>
      </c>
      <c r="I56" s="39">
        <f t="shared" si="10"/>
        <v>-418196.27000000008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-264409.95</v>
      </c>
      <c r="H64" s="60">
        <f>F64-D64</f>
        <v>-2793469</v>
      </c>
      <c r="I64" s="38">
        <f>G64-E64</f>
        <v>-264409.95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-264409.95</v>
      </c>
      <c r="H66" s="61">
        <f t="shared" si="12"/>
        <v>-2793469</v>
      </c>
      <c r="I66" s="39">
        <f t="shared" si="12"/>
        <v>-264409.95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-4412783.3709999928</v>
      </c>
      <c r="H82" s="110">
        <f>H16+H24+H29+H36+H43+H45+H47+H49</f>
        <v>0</v>
      </c>
      <c r="I82" s="111">
        <f>SUM(I72:I81)+I16+I24+I29+I36+I43+I45+I47+I49+I51+I56+I61+I66</f>
        <v>-5437499.3538685543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'TX-EGM-FLSH'!L86</f>
        <v>0</v>
      </c>
      <c r="E86" s="170">
        <f>'TX-EGM-FLSH'!M86</f>
        <v>200557</v>
      </c>
      <c r="F86" s="170">
        <f>'TX-EGM-GL'!D86</f>
        <v>0</v>
      </c>
      <c r="G86" s="170">
        <f>'TX-EGM-GL'!E86</f>
        <v>0</v>
      </c>
      <c r="H86" s="170">
        <f t="shared" ref="H86:I88" si="15">F86-D86</f>
        <v>0</v>
      </c>
      <c r="I86" s="170">
        <f t="shared" si="15"/>
        <v>-200557</v>
      </c>
    </row>
    <row r="87" spans="1:63" x14ac:dyDescent="0.2">
      <c r="A87" s="169"/>
      <c r="B87" s="3"/>
      <c r="C87" s="10" t="s">
        <v>71</v>
      </c>
      <c r="D87" s="171">
        <f>'TX-EGM-FLSH'!L87</f>
        <v>0</v>
      </c>
      <c r="E87" s="171">
        <f>'TX-EGM-FLSH'!M87</f>
        <v>0</v>
      </c>
      <c r="F87" s="171">
        <f>'TX-EGM-GL'!D87</f>
        <v>0</v>
      </c>
      <c r="G87" s="171">
        <f>'TX-EGM-GL'!E87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'TX-EGM-FLSH'!L88</f>
        <v>0</v>
      </c>
      <c r="E88" s="172">
        <f>'TX-EGM-FLSH'!M88</f>
        <v>0</v>
      </c>
      <c r="F88" s="172">
        <f>'TX-EGM-GL'!D88</f>
        <v>0</v>
      </c>
      <c r="G88" s="172">
        <f>'TX-EGM-GL'!E88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200557</v>
      </c>
      <c r="F89" s="185">
        <f t="shared" si="16"/>
        <v>0</v>
      </c>
      <c r="G89" s="185">
        <f t="shared" si="16"/>
        <v>0</v>
      </c>
      <c r="H89" s="185">
        <f t="shared" si="16"/>
        <v>0</v>
      </c>
      <c r="I89" s="185">
        <f t="shared" si="16"/>
        <v>-200557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1225272.9828685522</v>
      </c>
      <c r="F91" s="185">
        <f t="shared" si="17"/>
        <v>0</v>
      </c>
      <c r="G91" s="185">
        <f t="shared" si="17"/>
        <v>-4412783.3709999928</v>
      </c>
      <c r="H91" s="185">
        <f t="shared" si="17"/>
        <v>0</v>
      </c>
      <c r="I91" s="185">
        <f t="shared" si="17"/>
        <v>-5638056.3538685543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-3349.9753999999757</v>
      </c>
      <c r="H82" s="110">
        <f>H16+H24+H29+H36+H43+H45+H47+H49</f>
        <v>0</v>
      </c>
      <c r="I82" s="111">
        <f>SUM(I72:I81)+I16+I24+I29+I36+I43+I45+I47+I49+I51+I56+I61+I66</f>
        <v>-20219.180976670563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39209517</v>
      </c>
      <c r="G11" s="38">
        <f>'TX-HPLC-GL'!E11</f>
        <v>105099308</v>
      </c>
      <c r="H11" s="60">
        <f>F11-D11</f>
        <v>-32018200</v>
      </c>
      <c r="I11" s="38">
        <f>G11-E11</f>
        <v>-88060092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39209517</v>
      </c>
      <c r="G16" s="39">
        <f t="shared" si="1"/>
        <v>105410804.38</v>
      </c>
      <c r="H16" s="61">
        <f t="shared" si="1"/>
        <v>-32024702</v>
      </c>
      <c r="I16" s="39">
        <f t="shared" si="1"/>
        <v>-87766646.620000005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-46559457</v>
      </c>
      <c r="G19" s="38">
        <f>'TX-HPLC-GL'!E19</f>
        <v>-118857773</v>
      </c>
      <c r="H19" s="60">
        <f>F19-D19</f>
        <v>31272817</v>
      </c>
      <c r="I19" s="38">
        <f>G19-E19</f>
        <v>88863714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-46559457</v>
      </c>
      <c r="G24" s="39">
        <f t="shared" si="3"/>
        <v>-120436875.02</v>
      </c>
      <c r="H24" s="61">
        <f t="shared" si="3"/>
        <v>34748925</v>
      </c>
      <c r="I24" s="39">
        <f t="shared" si="3"/>
        <v>96533389.980000004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14764781</v>
      </c>
      <c r="G27" s="38">
        <f>'TX-HPLC-GL'!E27</f>
        <v>41023083</v>
      </c>
      <c r="H27" s="60">
        <f>F27-D27</f>
        <v>5595996</v>
      </c>
      <c r="I27" s="38">
        <f>G27-E27</f>
        <v>15643044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-9613979</v>
      </c>
      <c r="G28" s="38">
        <f>'TX-HPLC-GL'!E28</f>
        <v>-26413279</v>
      </c>
      <c r="H28" s="60">
        <f>F28-D28</f>
        <v>-5059866</v>
      </c>
      <c r="I28" s="38">
        <f>G28-E28</f>
        <v>-13675285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5150802</v>
      </c>
      <c r="G29" s="70">
        <f t="shared" si="4"/>
        <v>14609804</v>
      </c>
      <c r="H29" s="69">
        <f t="shared" si="4"/>
        <v>536130</v>
      </c>
      <c r="I29" s="70">
        <f t="shared" si="4"/>
        <v>1967759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279213</v>
      </c>
      <c r="G32" s="38">
        <f>'TX-HPLC-GL'!E32</f>
        <v>803104</v>
      </c>
      <c r="H32" s="60">
        <f>F32-D32</f>
        <v>279213</v>
      </c>
      <c r="I32" s="38">
        <f>G32-E32</f>
        <v>803104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279213</v>
      </c>
      <c r="G36" s="39">
        <f t="shared" si="6"/>
        <v>803104</v>
      </c>
      <c r="H36" s="61">
        <f t="shared" si="6"/>
        <v>279213</v>
      </c>
      <c r="I36" s="39">
        <f t="shared" si="6"/>
        <v>803104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244132</v>
      </c>
      <c r="G49" s="38">
        <f>'TX-HPLC-GL'!E49</f>
        <v>630104</v>
      </c>
      <c r="H49" s="60">
        <f>F49-D49</f>
        <v>-3500469</v>
      </c>
      <c r="I49" s="38">
        <f>G49-E49</f>
        <v>-8942305.9154068865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0</v>
      </c>
      <c r="G54" s="38">
        <f>'TX-HPLC-GL'!E54</f>
        <v>-879843</v>
      </c>
      <c r="H54" s="60">
        <f>F54-D54</f>
        <v>0</v>
      </c>
      <c r="I54" s="38">
        <f>G54-E54</f>
        <v>932733.25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0</v>
      </c>
      <c r="G56" s="39">
        <f t="shared" si="10"/>
        <v>-879843</v>
      </c>
      <c r="H56" s="61">
        <f t="shared" si="10"/>
        <v>0</v>
      </c>
      <c r="I56" s="39">
        <f t="shared" si="10"/>
        <v>947733.25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6812021.3599999994</v>
      </c>
      <c r="H82" s="110">
        <f>H16+H24+H29+H36+H43+H45+H47+H49</f>
        <v>-630</v>
      </c>
      <c r="I82" s="111">
        <f>SUM(I72:I81)+I16+I24+I29+I36+I43+I45+I47+I49+I51+I56+I61+I66</f>
        <v>5984437.6945931129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'TX-HPLC-FLSH'!L86</f>
        <v>0</v>
      </c>
      <c r="E86" s="170">
        <f>'TX-HPLC-FLSH'!M86</f>
        <v>0</v>
      </c>
      <c r="F86" s="170">
        <f>'TX-HPLC-GL'!D86</f>
        <v>0</v>
      </c>
      <c r="G86" s="170">
        <f>'TX-HPLC-GL'!E86</f>
        <v>1228046.6099999999</v>
      </c>
      <c r="H86" s="170">
        <f t="shared" ref="H86:I88" si="15">F86-D86</f>
        <v>0</v>
      </c>
      <c r="I86" s="170">
        <f t="shared" si="15"/>
        <v>1228046.6099999999</v>
      </c>
    </row>
    <row r="87" spans="1:63" x14ac:dyDescent="0.2">
      <c r="A87" s="169"/>
      <c r="B87" s="3"/>
      <c r="C87" s="10" t="s">
        <v>71</v>
      </c>
      <c r="D87" s="171">
        <f>'TX-HPLC-FLSH'!L87</f>
        <v>0</v>
      </c>
      <c r="E87" s="171">
        <f>'TX-HPLC-FLSH'!M87</f>
        <v>0</v>
      </c>
      <c r="F87" s="171">
        <f>'TX-HPLC-GL'!D87</f>
        <v>0</v>
      </c>
      <c r="G87" s="171">
        <f>'TX-HPLC-GL'!E87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'TX-HPLC-FLSH'!L88</f>
        <v>0</v>
      </c>
      <c r="E88" s="172">
        <f>'TX-HPLC-FLSH'!M88</f>
        <v>0</v>
      </c>
      <c r="F88" s="172">
        <f>'TX-HPLC-GL'!D88</f>
        <v>0</v>
      </c>
      <c r="G88" s="172">
        <f>'TX-HPLC-GL'!E88</f>
        <v>-1027600</v>
      </c>
      <c r="H88" s="172">
        <f t="shared" si="15"/>
        <v>0</v>
      </c>
      <c r="I88" s="172">
        <f t="shared" si="15"/>
        <v>-1027600</v>
      </c>
    </row>
    <row r="89" spans="1:63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0</v>
      </c>
      <c r="F89" s="185">
        <f t="shared" si="16"/>
        <v>0</v>
      </c>
      <c r="G89" s="185">
        <f t="shared" si="16"/>
        <v>200446.60999999987</v>
      </c>
      <c r="H89" s="185">
        <f t="shared" si="16"/>
        <v>0</v>
      </c>
      <c r="I89" s="185">
        <f t="shared" si="16"/>
        <v>200446.60999999987</v>
      </c>
    </row>
    <row r="90" spans="1:63" x14ac:dyDescent="0.2">
      <c r="A90" s="187"/>
      <c r="B90" s="184"/>
      <c r="C90" s="144"/>
      <c r="D90" s="188"/>
      <c r="E90" s="188"/>
      <c r="F90" s="188"/>
      <c r="G90" s="188"/>
      <c r="H90" s="188"/>
      <c r="I90" s="188"/>
    </row>
    <row r="91" spans="1:63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827583.66540688649</v>
      </c>
      <c r="F91" s="185">
        <f t="shared" si="17"/>
        <v>-630</v>
      </c>
      <c r="G91" s="185">
        <f t="shared" si="17"/>
        <v>7012467.9699999988</v>
      </c>
      <c r="H91" s="185">
        <f t="shared" si="17"/>
        <v>-630</v>
      </c>
      <c r="I91" s="185">
        <f t="shared" si="17"/>
        <v>6184884.3045931123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C4" sqref="C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-7818883</v>
      </c>
      <c r="F11" s="60"/>
      <c r="G11" s="38">
        <v>-620000</v>
      </c>
      <c r="H11" s="60"/>
      <c r="I11" s="38">
        <f>-1433750-448431-110877+1938</f>
        <v>-1991120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4160447</v>
      </c>
      <c r="F15" s="60"/>
      <c r="G15" s="38">
        <v>-1247850</v>
      </c>
      <c r="H15" s="60"/>
      <c r="I15" s="38">
        <f>110877-1938</f>
        <v>108939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2282403</v>
      </c>
      <c r="F19" s="60"/>
      <c r="G19" s="38">
        <f>2835+620000</f>
        <v>622835</v>
      </c>
      <c r="H19" s="60"/>
      <c r="I19" s="38">
        <f>5091+2690+448431-35941+3742</f>
        <v>424013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2282403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424013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8514601</v>
      </c>
      <c r="F54" s="60"/>
      <c r="G54" s="38">
        <f>-2835-13949</f>
        <v>-16784</v>
      </c>
      <c r="H54" s="60"/>
      <c r="I54" s="38">
        <f>-46369+88071+2595915+79108-2690+35941+4100-3742-852628-21476-5852</f>
        <v>1870378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</f>
        <v>6109384</v>
      </c>
    </row>
    <row r="55" spans="1:27" x14ac:dyDescent="0.2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</f>
        <v>396221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</f>
        <v>-8383794</v>
      </c>
    </row>
    <row r="56" spans="1:27" x14ac:dyDescent="0.2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2594079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2266599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-2274410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1403451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v>174878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113028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829831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-2242181</v>
      </c>
      <c r="AB82" s="96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50902770</v>
      </c>
      <c r="G11" s="38">
        <f>'TX-CON-GL '!E11</f>
        <v>136032688.25999999</v>
      </c>
      <c r="H11" s="60">
        <f>F11-D11</f>
        <v>-36321578</v>
      </c>
      <c r="I11" s="38">
        <f>G11-E11</f>
        <v>-100748985.74000001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56214332</v>
      </c>
      <c r="G16" s="39">
        <f t="shared" si="1"/>
        <v>150059976.92999998</v>
      </c>
      <c r="H16" s="61">
        <f t="shared" si="1"/>
        <v>-31020956</v>
      </c>
      <c r="I16" s="39">
        <f t="shared" si="1"/>
        <v>-86751331.070000008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-48832087</v>
      </c>
      <c r="G19" s="38">
        <f>'TX-CON-GL '!E19</f>
        <v>-123705496.45999999</v>
      </c>
      <c r="H19" s="60">
        <f>F19-D19</f>
        <v>41052758</v>
      </c>
      <c r="I19" s="38">
        <f>G19-E19</f>
        <v>116903644.54000001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-54284786</v>
      </c>
      <c r="G24" s="39">
        <f t="shared" si="3"/>
        <v>-143791420.42699999</v>
      </c>
      <c r="H24" s="61">
        <f t="shared" si="3"/>
        <v>39225323</v>
      </c>
      <c r="I24" s="39">
        <f t="shared" si="3"/>
        <v>106466172.57300001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20630512</v>
      </c>
      <c r="G27" s="38">
        <f>'TX-CON-GL '!E27</f>
        <v>57431679.824599996</v>
      </c>
      <c r="H27" s="60">
        <f>F27-D27</f>
        <v>6154603</v>
      </c>
      <c r="I27" s="38">
        <f>G27-E27</f>
        <v>17048567.824599996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-24399813</v>
      </c>
      <c r="G28" s="38">
        <f>'TX-CON-GL '!E28</f>
        <v>-67499482.639999986</v>
      </c>
      <c r="H28" s="60">
        <f>F28-D28</f>
        <v>-14538576</v>
      </c>
      <c r="I28" s="38">
        <f>G28-E28</f>
        <v>-39758415.639999986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-3769301</v>
      </c>
      <c r="G29" s="70">
        <f t="shared" si="4"/>
        <v>-10067802.815399989</v>
      </c>
      <c r="H29" s="69">
        <f t="shared" si="4"/>
        <v>-8383973</v>
      </c>
      <c r="I29" s="70">
        <f t="shared" si="4"/>
        <v>-22709847.815399989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-90964</v>
      </c>
      <c r="G32" s="38">
        <f>'TX-CON-GL '!E32</f>
        <v>-317597.09999999718</v>
      </c>
      <c r="H32" s="60">
        <f>F32-D32</f>
        <v>-90964</v>
      </c>
      <c r="I32" s="38">
        <f>G32-E32</f>
        <v>-317597.09999999718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-90964</v>
      </c>
      <c r="G36" s="39">
        <f t="shared" si="6"/>
        <v>-317597.09999999718</v>
      </c>
      <c r="H36" s="61">
        <f t="shared" si="6"/>
        <v>-90964</v>
      </c>
      <c r="I36" s="39">
        <f t="shared" si="6"/>
        <v>-317597.09999999718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9717.56</v>
      </c>
      <c r="H47" s="60">
        <f>F47-D47</f>
        <v>0</v>
      </c>
      <c r="I47" s="38">
        <f>G47-E47</f>
        <v>9717.56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-132162</v>
      </c>
      <c r="G49" s="38">
        <f>'TX-CON-GL '!E49</f>
        <v>-341406.96100000426</v>
      </c>
      <c r="H49" s="60">
        <f>F49-D49</f>
        <v>-22421</v>
      </c>
      <c r="I49" s="38">
        <f>G49-E49</f>
        <v>56209.375147901999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-13016864</v>
      </c>
      <c r="G54" s="38">
        <f>'TX-CON-GL '!E54</f>
        <v>-1689335.1199999999</v>
      </c>
      <c r="H54" s="60">
        <f>F54-D54</f>
        <v>-13016864</v>
      </c>
      <c r="I54" s="38">
        <f>G54-E54</f>
        <v>123241.13000000012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-13016864</v>
      </c>
      <c r="G56" s="39">
        <f t="shared" si="10"/>
        <v>-1689335.1199999999</v>
      </c>
      <c r="H56" s="61">
        <f t="shared" si="10"/>
        <v>-13016864</v>
      </c>
      <c r="I56" s="39">
        <f t="shared" si="10"/>
        <v>138241.13000000012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-282686.81</v>
      </c>
      <c r="H64" s="60">
        <f>F64-D64</f>
        <v>-2928459</v>
      </c>
      <c r="I64" s="38">
        <f>G64-E64</f>
        <v>-282686.81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-222185.81</v>
      </c>
      <c r="H66" s="61">
        <f t="shared" si="12"/>
        <v>-2907782</v>
      </c>
      <c r="I66" s="39">
        <f t="shared" si="12"/>
        <v>-222185.81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-650132.98640001402</v>
      </c>
      <c r="H82" s="110">
        <f>H16+H24+H29+H36+H43+H45+H47+H49</f>
        <v>0</v>
      </c>
      <c r="I82" s="111">
        <f>SUM(I72:I81)+I16+I24+I29+I36+I43+I45+I47+I49+I51+I56+I61+I66</f>
        <v>-2519301.8402520758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'TX-CON-FLSH'!L86</f>
        <v>0</v>
      </c>
      <c r="E86" s="170">
        <f>'TX-CON-FLSH'!M86</f>
        <v>200557</v>
      </c>
      <c r="F86" s="170">
        <f>'TX-CON-GL '!D86</f>
        <v>0</v>
      </c>
      <c r="G86" s="170">
        <f>'TX-CON-GL '!E86</f>
        <v>1000305.72</v>
      </c>
      <c r="H86" s="170">
        <f t="shared" ref="H86:I88" si="15">F86-D86</f>
        <v>0</v>
      </c>
      <c r="I86" s="170">
        <f t="shared" si="15"/>
        <v>799748.72</v>
      </c>
    </row>
    <row r="87" spans="1:63" x14ac:dyDescent="0.2">
      <c r="A87" s="169"/>
      <c r="B87" s="3"/>
      <c r="C87" s="10" t="s">
        <v>71</v>
      </c>
      <c r="D87" s="171">
        <f>'TX-CON-FLSH'!L87</f>
        <v>0</v>
      </c>
      <c r="E87" s="171">
        <f>'TX-CON-FLSH'!M87</f>
        <v>0</v>
      </c>
      <c r="F87" s="171">
        <f>'TX-CON-GL '!D87</f>
        <v>0</v>
      </c>
      <c r="G87" s="171">
        <f>'TX-CON-GL '!E87</f>
        <v>0</v>
      </c>
      <c r="H87" s="171">
        <f t="shared" si="15"/>
        <v>0</v>
      </c>
      <c r="I87" s="171">
        <f t="shared" si="15"/>
        <v>0</v>
      </c>
    </row>
    <row r="88" spans="1:63" x14ac:dyDescent="0.2">
      <c r="A88" s="169"/>
      <c r="B88" s="3"/>
      <c r="C88" s="10" t="s">
        <v>72</v>
      </c>
      <c r="D88" s="172">
        <f>'TX-CON-FLSH'!L88</f>
        <v>0</v>
      </c>
      <c r="E88" s="172">
        <f>'TX-CON-FLSH'!M88</f>
        <v>0</v>
      </c>
      <c r="F88" s="172">
        <f>'TX-CON-GL '!D88</f>
        <v>0</v>
      </c>
      <c r="G88" s="172">
        <f>'TX-CON-GL '!E88</f>
        <v>-1027600</v>
      </c>
      <c r="H88" s="172">
        <f t="shared" si="15"/>
        <v>0</v>
      </c>
      <c r="I88" s="172">
        <f t="shared" si="15"/>
        <v>-1027600</v>
      </c>
    </row>
    <row r="89" spans="1:63" ht="15" x14ac:dyDescent="0.2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200557</v>
      </c>
      <c r="F89" s="180">
        <f t="shared" si="16"/>
        <v>0</v>
      </c>
      <c r="G89" s="180">
        <f t="shared" si="16"/>
        <v>-27294.280000000028</v>
      </c>
      <c r="H89" s="180">
        <f t="shared" si="16"/>
        <v>0</v>
      </c>
      <c r="I89" s="180">
        <f t="shared" si="16"/>
        <v>-227851.28000000003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6"/>
      <c r="B91" s="177"/>
      <c r="C91" s="182" t="s">
        <v>174</v>
      </c>
      <c r="D91" s="180">
        <f t="shared" ref="D91:I91" si="17">+D82+D89</f>
        <v>0</v>
      </c>
      <c r="E91" s="180">
        <f t="shared" si="17"/>
        <v>2069725.8538520914</v>
      </c>
      <c r="F91" s="180">
        <f t="shared" si="17"/>
        <v>0</v>
      </c>
      <c r="G91" s="180">
        <f t="shared" si="17"/>
        <v>-677427.26640001405</v>
      </c>
      <c r="H91" s="180">
        <f t="shared" si="17"/>
        <v>0</v>
      </c>
      <c r="I91" s="180">
        <f t="shared" si="17"/>
        <v>-2747153.1202520756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D70" sqref="D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26736925</v>
      </c>
      <c r="G11" s="38">
        <f>'WE-GL '!E11</f>
        <v>62176575.489999995</v>
      </c>
      <c r="H11" s="60">
        <f>F11-D11</f>
        <v>-1693091</v>
      </c>
      <c r="I11" s="38">
        <f>G11-E11</f>
        <v>-5412427.5100000054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47272921</v>
      </c>
      <c r="G16" s="39">
        <f t="shared" si="1"/>
        <v>114962644.75</v>
      </c>
      <c r="H16" s="61">
        <f t="shared" si="1"/>
        <v>-1723723</v>
      </c>
      <c r="I16" s="39">
        <f t="shared" si="1"/>
        <v>-4677104.2500000056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-29226799</v>
      </c>
      <c r="G19" s="38">
        <f>'WE-GL '!E19</f>
        <v>-66622019.680000007</v>
      </c>
      <c r="H19" s="60">
        <f>F19-D19</f>
        <v>621410</v>
      </c>
      <c r="I19" s="38">
        <f>G19-E19</f>
        <v>2759290.3199999928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-48117392</v>
      </c>
      <c r="G24" s="39">
        <f t="shared" si="3"/>
        <v>-116460437.046</v>
      </c>
      <c r="H24" s="61">
        <f t="shared" si="3"/>
        <v>619031</v>
      </c>
      <c r="I24" s="39">
        <f t="shared" si="3"/>
        <v>764906.95399999293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-18530</v>
      </c>
      <c r="G33" s="38">
        <f>'WE-GL '!E33</f>
        <v>-42764</v>
      </c>
      <c r="H33" s="60">
        <f t="shared" ref="H33:I35" si="5">F33-D33</f>
        <v>-18530</v>
      </c>
      <c r="I33" s="38">
        <f t="shared" si="5"/>
        <v>-42764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-673864</v>
      </c>
      <c r="G36" s="39">
        <f t="shared" si="6"/>
        <v>-1402190.38</v>
      </c>
      <c r="H36" s="61">
        <f t="shared" si="6"/>
        <v>-391657</v>
      </c>
      <c r="I36" s="39">
        <f t="shared" si="6"/>
        <v>-687991.37999999989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-27073</v>
      </c>
      <c r="G49" s="38">
        <f>'WE-GL '!E49</f>
        <v>-62619.849000000308</v>
      </c>
      <c r="H49" s="60">
        <f>F49-D49</f>
        <v>-24445</v>
      </c>
      <c r="I49" s="38">
        <f>G49-E49</f>
        <v>-56541.535640193899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1669248</v>
      </c>
      <c r="H74" s="60">
        <f t="shared" ref="H74:I79" si="14">F74-D74</f>
        <v>0</v>
      </c>
      <c r="I74" s="38">
        <f t="shared" si="14"/>
        <v>-691091.66000000015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58200.86</v>
      </c>
      <c r="H81" s="60">
        <f>F81-D81</f>
        <v>0</v>
      </c>
      <c r="I81" s="38">
        <f>G81-E81</f>
        <v>53474.86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-2102408.0090000047</v>
      </c>
      <c r="H82" s="110">
        <f>H16+H24+H29+H36+H43+H45+H47+H49</f>
        <v>-2</v>
      </c>
      <c r="I82" s="111">
        <f>SUM(I72:I81)+I16+I24+I29+I36+I43+I45+I47+I49+I51+I56+I61+I66</f>
        <v>-1256275.6256402063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0" sqref="G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">
      <c r="A13" s="9">
        <v>3</v>
      </c>
      <c r="B13" s="7"/>
      <c r="C13" s="18" t="s">
        <v>199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9"/>
      <c r="B86" s="3"/>
      <c r="C86" s="10" t="s">
        <v>168</v>
      </c>
      <c r="D86" s="170">
        <f>ONT_FLSH!L86</f>
        <v>0</v>
      </c>
      <c r="E86" s="170">
        <f>ONT_FLSH!M86</f>
        <v>3777</v>
      </c>
      <c r="F86" s="170">
        <f>'ONT_GL '!D86</f>
        <v>0</v>
      </c>
      <c r="G86" s="170">
        <f>'ONT_GL '!E86</f>
        <v>16878</v>
      </c>
      <c r="H86" s="170">
        <f t="shared" ref="H86:I88" si="15">F86-D86</f>
        <v>0</v>
      </c>
      <c r="I86" s="170">
        <f t="shared" si="15"/>
        <v>13101</v>
      </c>
    </row>
    <row r="87" spans="1:63" x14ac:dyDescent="0.2">
      <c r="A87" s="169"/>
      <c r="B87" s="3"/>
      <c r="C87" s="10" t="s">
        <v>71</v>
      </c>
      <c r="D87" s="171">
        <f>ONT_FLSH!L87</f>
        <v>0</v>
      </c>
      <c r="E87" s="171">
        <f>ONT_FLSH!M87</f>
        <v>0</v>
      </c>
      <c r="F87" s="171">
        <f>'ONT_GL '!D87</f>
        <v>0</v>
      </c>
      <c r="G87" s="171">
        <f>'ONT_GL '!E87</f>
        <v>-13101</v>
      </c>
      <c r="H87" s="171">
        <f t="shared" si="15"/>
        <v>0</v>
      </c>
      <c r="I87" s="171">
        <f t="shared" si="15"/>
        <v>-13101</v>
      </c>
    </row>
    <row r="88" spans="1:63" x14ac:dyDescent="0.2">
      <c r="A88" s="169"/>
      <c r="B88" s="3"/>
      <c r="C88" s="10" t="s">
        <v>72</v>
      </c>
      <c r="D88" s="172">
        <f>ONT_FLSH!L88</f>
        <v>0</v>
      </c>
      <c r="E88" s="172">
        <f>ONT_FLSH!M88</f>
        <v>0</v>
      </c>
      <c r="F88" s="172">
        <f>'ONT_GL '!D88</f>
        <v>0</v>
      </c>
      <c r="G88" s="172">
        <f>'ONT_GL 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3777</v>
      </c>
      <c r="F89" s="185">
        <f t="shared" si="16"/>
        <v>0</v>
      </c>
      <c r="G89" s="185">
        <f t="shared" si="16"/>
        <v>3777</v>
      </c>
      <c r="H89" s="185">
        <f t="shared" si="16"/>
        <v>0</v>
      </c>
      <c r="I89" s="185">
        <f t="shared" si="16"/>
        <v>0</v>
      </c>
    </row>
    <row r="90" spans="1:63" s="144" customFormat="1" x14ac:dyDescent="0.2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452917.83289829048</v>
      </c>
      <c r="F91" s="185">
        <f t="shared" si="17"/>
        <v>0</v>
      </c>
      <c r="G91" s="185">
        <f t="shared" si="17"/>
        <v>1620301.3</v>
      </c>
      <c r="H91" s="185">
        <f t="shared" si="17"/>
        <v>0</v>
      </c>
      <c r="I91" s="185">
        <f t="shared" si="17"/>
        <v>1167383.4671017076</v>
      </c>
    </row>
    <row r="92" spans="1:63" s="144" customFormat="1" x14ac:dyDescent="0.2">
      <c r="A92" s="187"/>
      <c r="B92" s="184"/>
      <c r="D92" s="188"/>
      <c r="E92" s="188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-19122292.16</v>
      </c>
      <c r="H19" s="60">
        <f>F19-D19</f>
        <v>9571</v>
      </c>
      <c r="I19" s="38">
        <f>G19-E19</f>
        <v>-2896524.16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-68450983.159999996</v>
      </c>
      <c r="H24" s="61">
        <f t="shared" si="3"/>
        <v>-281077</v>
      </c>
      <c r="I24" s="39">
        <f t="shared" si="3"/>
        <v>-3885551.16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1570161</v>
      </c>
      <c r="G39" s="38">
        <f>BUG_GL!E39</f>
        <v>4567269.99</v>
      </c>
      <c r="H39" s="60">
        <f t="shared" ref="H39:I41" si="7">F39-D39</f>
        <v>-369831</v>
      </c>
      <c r="I39" s="38">
        <f t="shared" si="7"/>
        <v>-1075421.0099999998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1564315</v>
      </c>
      <c r="G43" s="39">
        <f t="shared" si="9"/>
        <v>4555267.38</v>
      </c>
      <c r="H43" s="61">
        <f t="shared" si="9"/>
        <v>-336409</v>
      </c>
      <c r="I43" s="39">
        <f t="shared" si="9"/>
        <v>-973546.61999999976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717814</v>
      </c>
      <c r="G49" s="38">
        <f>BUG_GL!E49</f>
        <v>1878518.5299999998</v>
      </c>
      <c r="H49" s="60">
        <f>F49-D49</f>
        <v>618709</v>
      </c>
      <c r="I49" s="38">
        <f>G49-E49</f>
        <v>1619160.7449999999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-10890921</v>
      </c>
      <c r="G54" s="38">
        <f>BUG_GL!E54</f>
        <v>-125868.23</v>
      </c>
      <c r="H54" s="60">
        <f>F54-D54</f>
        <v>-10890921</v>
      </c>
      <c r="I54" s="38">
        <f>G54-E54</f>
        <v>152721.77000000002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-10516355.630000001</v>
      </c>
      <c r="H55" s="60">
        <f>F55-D55</f>
        <v>0</v>
      </c>
      <c r="I55" s="38">
        <f>G55-E55</f>
        <v>-10778333.630000001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-10890921</v>
      </c>
      <c r="G56" s="39">
        <f t="shared" si="10"/>
        <v>-10642223.860000001</v>
      </c>
      <c r="H56" s="61">
        <f t="shared" si="10"/>
        <v>-10890921</v>
      </c>
      <c r="I56" s="39">
        <f t="shared" si="10"/>
        <v>-10625611.860000001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2047898.5099999905</v>
      </c>
      <c r="H82" s="110">
        <f>H16+H24+H29+H36+H43+H45+H47+H49</f>
        <v>0</v>
      </c>
      <c r="I82" s="111">
        <f>SUM(I72:I81)+I16+I24+I29+I36+I43+I45+I47+I49+I51+I56+I61+I66</f>
        <v>843326.46509920247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M628" workbookViewId="0">
      <selection activeCell="W656" sqref="V655:W65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2" customWidth="1"/>
    <col min="8" max="8" width="12.28515625" customWidth="1"/>
    <col min="9" max="9" width="11.7109375" style="122" customWidth="1"/>
    <col min="10" max="10" width="11.28515625" customWidth="1"/>
    <col min="11" max="11" width="13.7109375" customWidth="1"/>
    <col min="12" max="12" width="11.7109375" customWidth="1"/>
    <col min="13" max="13" width="11.140625" customWidth="1"/>
    <col min="14" max="14" width="12.42578125" customWidth="1"/>
    <col min="16" max="16" width="12.28515625" customWidth="1"/>
    <col min="21" max="21" width="11" customWidth="1"/>
  </cols>
  <sheetData>
    <row r="1" spans="1:118" ht="28.5" customHeight="1" x14ac:dyDescent="0.2">
      <c r="E1" s="205">
        <v>36373</v>
      </c>
      <c r="F1" s="205"/>
      <c r="G1" s="206">
        <f>+E1+31</f>
        <v>36404</v>
      </c>
      <c r="H1" s="206"/>
      <c r="I1" s="206">
        <f>+G1+30</f>
        <v>36434</v>
      </c>
      <c r="J1" s="206"/>
      <c r="K1" s="207">
        <f>+I1+31</f>
        <v>36465</v>
      </c>
      <c r="L1" s="207"/>
      <c r="M1" s="207">
        <f>+K1+31</f>
        <v>36496</v>
      </c>
      <c r="N1" s="207"/>
      <c r="O1" s="207">
        <f>+M1+30</f>
        <v>36526</v>
      </c>
      <c r="P1" s="207"/>
      <c r="Q1" s="207">
        <f>+O1+31</f>
        <v>36557</v>
      </c>
      <c r="R1" s="207"/>
      <c r="S1" s="207">
        <f>+Q1+31</f>
        <v>36588</v>
      </c>
      <c r="T1" s="207"/>
      <c r="U1" s="207">
        <f>+S1+31</f>
        <v>36619</v>
      </c>
      <c r="V1" s="207"/>
      <c r="W1" s="207">
        <f>+U1+31</f>
        <v>36650</v>
      </c>
      <c r="X1" s="207"/>
      <c r="Y1" s="207">
        <f>+W1+31</f>
        <v>36681</v>
      </c>
      <c r="Z1" s="207"/>
      <c r="AA1" s="207">
        <f>+Y1+31</f>
        <v>36712</v>
      </c>
      <c r="AB1" s="207"/>
      <c r="AC1" s="207">
        <f>+AA1+31</f>
        <v>36743</v>
      </c>
      <c r="AD1" s="207"/>
      <c r="AE1" s="207">
        <f>+AC1+31</f>
        <v>36774</v>
      </c>
      <c r="AF1" s="207"/>
      <c r="AG1" s="207"/>
      <c r="AH1" s="207"/>
    </row>
    <row r="2" spans="1:118" x14ac:dyDescent="0.2">
      <c r="A2" s="112" t="s">
        <v>115</v>
      </c>
      <c r="B2" s="112" t="s">
        <v>116</v>
      </c>
      <c r="C2" s="112" t="s">
        <v>117</v>
      </c>
      <c r="D2" s="112" t="s">
        <v>118</v>
      </c>
      <c r="E2" s="113" t="s">
        <v>119</v>
      </c>
      <c r="F2" s="113" t="s">
        <v>120</v>
      </c>
      <c r="G2" s="122" t="s">
        <v>121</v>
      </c>
    </row>
    <row r="3" spans="1:118" s="116" customFormat="1" x14ac:dyDescent="0.2">
      <c r="A3" s="114" t="s">
        <v>122</v>
      </c>
      <c r="B3" s="114" t="s">
        <v>116</v>
      </c>
      <c r="C3" s="114" t="s">
        <v>117</v>
      </c>
      <c r="D3" s="114" t="s">
        <v>118</v>
      </c>
      <c r="E3" s="115" t="s">
        <v>187</v>
      </c>
      <c r="F3" s="116" t="s">
        <v>188</v>
      </c>
      <c r="G3" s="115" t="s">
        <v>187</v>
      </c>
      <c r="H3" s="116" t="s">
        <v>188</v>
      </c>
      <c r="I3" s="165" t="s">
        <v>187</v>
      </c>
      <c r="J3" s="116" t="s">
        <v>188</v>
      </c>
      <c r="K3" s="115" t="s">
        <v>187</v>
      </c>
      <c r="L3" s="116" t="s">
        <v>188</v>
      </c>
      <c r="M3" s="115" t="s">
        <v>187</v>
      </c>
      <c r="N3" s="116" t="s">
        <v>188</v>
      </c>
      <c r="O3" s="115" t="s">
        <v>187</v>
      </c>
      <c r="P3" s="116" t="s">
        <v>188</v>
      </c>
      <c r="Q3" s="115" t="s">
        <v>187</v>
      </c>
      <c r="R3" s="116" t="s">
        <v>188</v>
      </c>
      <c r="S3" s="115" t="s">
        <v>187</v>
      </c>
      <c r="T3" s="116" t="s">
        <v>188</v>
      </c>
      <c r="U3" s="115" t="s">
        <v>187</v>
      </c>
      <c r="V3" s="116" t="s">
        <v>188</v>
      </c>
      <c r="W3" s="115" t="s">
        <v>123</v>
      </c>
      <c r="Y3" s="115" t="s">
        <v>123</v>
      </c>
      <c r="AA3" s="115" t="s">
        <v>123</v>
      </c>
      <c r="AC3" s="115" t="s">
        <v>123</v>
      </c>
      <c r="AE3" s="115" t="s">
        <v>123</v>
      </c>
    </row>
    <row r="4" spans="1:118" x14ac:dyDescent="0.2">
      <c r="A4" s="117" t="s">
        <v>124</v>
      </c>
      <c r="B4" s="117" t="s">
        <v>125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">
      <c r="A5" s="117" t="s">
        <v>124</v>
      </c>
      <c r="B5" s="117" t="s">
        <v>125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">
      <c r="A6" s="117" t="s">
        <v>124</v>
      </c>
      <c r="B6" s="117" t="s">
        <v>125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">
      <c r="A7" s="117" t="s">
        <v>124</v>
      </c>
      <c r="B7" s="117" t="s">
        <v>125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">
      <c r="A8" s="117" t="s">
        <v>124</v>
      </c>
      <c r="B8" s="117" t="s">
        <v>125</v>
      </c>
      <c r="C8" s="118">
        <v>5</v>
      </c>
      <c r="D8" s="117" t="s">
        <v>126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">
      <c r="A9" s="117" t="s">
        <v>124</v>
      </c>
      <c r="B9" s="117" t="s">
        <v>125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">
      <c r="A10" s="117" t="s">
        <v>124</v>
      </c>
      <c r="B10" s="117" t="s">
        <v>125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">
      <c r="A11" s="117" t="s">
        <v>124</v>
      </c>
      <c r="B11" s="117" t="s">
        <v>125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">
      <c r="A12" s="117" t="s">
        <v>124</v>
      </c>
      <c r="B12" s="117" t="s">
        <v>125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">
      <c r="A13" s="117" t="s">
        <v>124</v>
      </c>
      <c r="B13" s="117" t="s">
        <v>125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">
      <c r="A14" s="117" t="s">
        <v>124</v>
      </c>
      <c r="B14" s="117" t="s">
        <v>125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">
      <c r="A15" s="117" t="s">
        <v>124</v>
      </c>
      <c r="B15" s="117" t="s">
        <v>125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">
      <c r="A16" s="117" t="s">
        <v>124</v>
      </c>
      <c r="B16" s="117" t="s">
        <v>125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">
      <c r="A17" s="117" t="s">
        <v>124</v>
      </c>
      <c r="B17" s="117" t="s">
        <v>125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">
      <c r="A18" s="117" t="s">
        <v>124</v>
      </c>
      <c r="B18" s="117" t="s">
        <v>125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">
      <c r="A19" s="117" t="s">
        <v>124</v>
      </c>
      <c r="B19" s="117" t="s">
        <v>125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">
      <c r="A20" s="117" t="s">
        <v>124</v>
      </c>
      <c r="B20" s="117" t="s">
        <v>125</v>
      </c>
      <c r="C20" s="118">
        <v>17</v>
      </c>
      <c r="D20" s="117" t="s">
        <v>127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">
      <c r="A21" s="117" t="s">
        <v>124</v>
      </c>
      <c r="B21" s="117" t="s">
        <v>125</v>
      </c>
      <c r="C21" s="118">
        <v>18</v>
      </c>
      <c r="D21" s="117" t="s">
        <v>128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">
      <c r="A22" s="117" t="s">
        <v>124</v>
      </c>
      <c r="B22" s="117" t="s">
        <v>125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">
      <c r="A23" s="117" t="s">
        <v>124</v>
      </c>
      <c r="B23" s="117" t="s">
        <v>125</v>
      </c>
      <c r="C23" s="118">
        <v>20</v>
      </c>
      <c r="D23" s="117" t="s">
        <v>129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">
      <c r="A24" s="117" t="s">
        <v>124</v>
      </c>
      <c r="B24" s="117" t="s">
        <v>125</v>
      </c>
      <c r="C24" s="118">
        <v>21</v>
      </c>
      <c r="D24" s="117" t="s">
        <v>130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">
      <c r="A25" s="117" t="s">
        <v>124</v>
      </c>
      <c r="B25" s="117" t="s">
        <v>125</v>
      </c>
      <c r="C25" s="118">
        <v>22</v>
      </c>
      <c r="D25" s="117" t="s">
        <v>131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">
      <c r="A26" s="117" t="s">
        <v>124</v>
      </c>
      <c r="B26" s="117" t="s">
        <v>125</v>
      </c>
      <c r="C26" s="118">
        <v>23</v>
      </c>
      <c r="D26" s="117" t="s">
        <v>132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">
      <c r="A27" s="117" t="s">
        <v>124</v>
      </c>
      <c r="B27" s="117" t="s">
        <v>125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">
      <c r="A28" s="117" t="s">
        <v>124</v>
      </c>
      <c r="B28" s="117" t="s">
        <v>125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">
      <c r="A29" s="117" t="s">
        <v>124</v>
      </c>
      <c r="B29" s="117" t="s">
        <v>125</v>
      </c>
      <c r="C29" s="118">
        <v>26</v>
      </c>
      <c r="D29" s="117" t="s">
        <v>133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">
      <c r="A30" s="117" t="s">
        <v>124</v>
      </c>
      <c r="B30" s="117" t="s">
        <v>125</v>
      </c>
      <c r="C30" s="118">
        <v>27</v>
      </c>
      <c r="D30" s="117" t="s">
        <v>134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">
      <c r="A31" s="117" t="s">
        <v>124</v>
      </c>
      <c r="B31" s="117" t="s">
        <v>125</v>
      </c>
      <c r="C31" s="118">
        <v>28</v>
      </c>
      <c r="D31" s="117" t="s">
        <v>135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">
      <c r="A32" s="117" t="s">
        <v>124</v>
      </c>
      <c r="B32" s="117" t="s">
        <v>125</v>
      </c>
      <c r="C32" s="118">
        <v>29</v>
      </c>
      <c r="D32" s="117" t="s">
        <v>136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">
      <c r="A33" s="117" t="s">
        <v>124</v>
      </c>
      <c r="B33" s="117" t="s">
        <v>125</v>
      </c>
      <c r="C33" s="118">
        <v>30</v>
      </c>
      <c r="D33" s="117" t="s">
        <v>137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">
      <c r="A34" s="117" t="s">
        <v>124</v>
      </c>
      <c r="B34" s="117" t="s">
        <v>125</v>
      </c>
      <c r="C34" s="118">
        <v>31</v>
      </c>
      <c r="D34" s="117" t="s">
        <v>138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">
      <c r="A35" s="117" t="s">
        <v>124</v>
      </c>
      <c r="B35" s="117" t="s">
        <v>125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">
      <c r="A36" s="117" t="s">
        <v>124</v>
      </c>
      <c r="B36" s="117" t="s">
        <v>125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">
      <c r="A37" s="117" t="s">
        <v>124</v>
      </c>
      <c r="B37" s="117" t="s">
        <v>125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">
      <c r="A38" s="117" t="s">
        <v>124</v>
      </c>
      <c r="B38" s="117" t="s">
        <v>125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">
      <c r="A39" s="117" t="s">
        <v>124</v>
      </c>
      <c r="B39" s="117" t="s">
        <v>125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">
      <c r="A40" s="117" t="s">
        <v>124</v>
      </c>
      <c r="B40" s="117" t="s">
        <v>125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">
      <c r="A41" s="117" t="s">
        <v>124</v>
      </c>
      <c r="B41" s="117" t="s">
        <v>125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">
      <c r="A42" s="117" t="s">
        <v>124</v>
      </c>
      <c r="B42" s="117" t="s">
        <v>125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">
      <c r="A43" s="117" t="s">
        <v>124</v>
      </c>
      <c r="B43" s="117" t="s">
        <v>125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">
      <c r="A44" t="s">
        <v>139</v>
      </c>
      <c r="B44" t="s">
        <v>140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">
      <c r="A45" t="s">
        <v>139</v>
      </c>
      <c r="B45" t="s">
        <v>140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">
      <c r="A46" t="s">
        <v>139</v>
      </c>
      <c r="B46" t="s">
        <v>140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">
      <c r="A47" t="s">
        <v>139</v>
      </c>
      <c r="B47" t="s">
        <v>140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">
      <c r="A49" t="s">
        <v>139</v>
      </c>
      <c r="B49" t="s">
        <v>140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">
      <c r="A50" t="s">
        <v>139</v>
      </c>
      <c r="B50" t="s">
        <v>140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">
      <c r="A51" t="s">
        <v>139</v>
      </c>
      <c r="B51" t="s">
        <v>140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">
      <c r="A52" t="s">
        <v>139</v>
      </c>
      <c r="B52" t="s">
        <v>140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">
      <c r="A53" t="s">
        <v>139</v>
      </c>
      <c r="B53" t="s">
        <v>140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">
      <c r="A54" t="s">
        <v>139</v>
      </c>
      <c r="B54" t="s">
        <v>140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">
      <c r="A55" t="s">
        <v>139</v>
      </c>
      <c r="B55" t="s">
        <v>140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">
      <c r="A56" t="s">
        <v>139</v>
      </c>
      <c r="B56" t="s">
        <v>140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">
      <c r="A57" t="s">
        <v>139</v>
      </c>
      <c r="B57" t="s">
        <v>140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">
      <c r="A58" t="s">
        <v>139</v>
      </c>
      <c r="B58" t="s">
        <v>140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">
      <c r="A59" t="s">
        <v>139</v>
      </c>
      <c r="B59" t="s">
        <v>140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">
      <c r="A62" t="s">
        <v>139</v>
      </c>
      <c r="B62" t="s">
        <v>140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">
      <c r="A67" t="s">
        <v>139</v>
      </c>
      <c r="B67" t="s">
        <v>140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">
      <c r="A68" t="s">
        <v>139</v>
      </c>
      <c r="B68" t="s">
        <v>140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">
      <c r="A75" t="s">
        <v>139</v>
      </c>
      <c r="B75" t="s">
        <v>140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">
      <c r="A76" t="s">
        <v>139</v>
      </c>
      <c r="B76" t="s">
        <v>140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">
      <c r="A77" t="s">
        <v>139</v>
      </c>
      <c r="B77" t="s">
        <v>140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">
      <c r="A78" t="s">
        <v>139</v>
      </c>
      <c r="B78" t="s">
        <v>140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">
      <c r="A79" t="s">
        <v>139</v>
      </c>
      <c r="B79" t="s">
        <v>140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">
      <c r="A80" t="s">
        <v>139</v>
      </c>
      <c r="B80" t="s">
        <v>140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">
      <c r="A81" t="s">
        <v>139</v>
      </c>
      <c r="B81" t="s">
        <v>140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">
      <c r="A82" t="s">
        <v>139</v>
      </c>
      <c r="B82" t="s">
        <v>140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">
      <c r="A83" t="s">
        <v>139</v>
      </c>
      <c r="B83" t="s">
        <v>140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">
      <c r="A84" t="s">
        <v>141</v>
      </c>
      <c r="B84" t="s">
        <v>114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">
      <c r="A85" t="s">
        <v>141</v>
      </c>
      <c r="B85" t="s">
        <v>114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">
      <c r="A86" t="s">
        <v>141</v>
      </c>
      <c r="B86" t="s">
        <v>114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">
      <c r="A87" t="s">
        <v>141</v>
      </c>
      <c r="B87" t="s">
        <v>114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">
      <c r="A89" t="s">
        <v>141</v>
      </c>
      <c r="B89" t="s">
        <v>114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">
      <c r="A90" t="s">
        <v>141</v>
      </c>
      <c r="B90" t="s">
        <v>114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">
      <c r="A91" t="s">
        <v>141</v>
      </c>
      <c r="B91" t="s">
        <v>114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">
      <c r="A92" t="s">
        <v>141</v>
      </c>
      <c r="B92" t="s">
        <v>114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">
      <c r="A93" t="s">
        <v>141</v>
      </c>
      <c r="B93" t="s">
        <v>114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">
      <c r="A94" t="s">
        <v>141</v>
      </c>
      <c r="B94" t="s">
        <v>114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">
      <c r="A95" t="s">
        <v>141</v>
      </c>
      <c r="B95" t="s">
        <v>114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">
      <c r="A96" t="s">
        <v>141</v>
      </c>
      <c r="B96" t="s">
        <v>114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">
      <c r="A97" t="s">
        <v>141</v>
      </c>
      <c r="B97" t="s">
        <v>114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">
      <c r="A98" t="s">
        <v>141</v>
      </c>
      <c r="B98" t="s">
        <v>114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">
      <c r="A99" t="s">
        <v>141</v>
      </c>
      <c r="B99" t="s">
        <v>114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">
      <c r="A102" t="s">
        <v>141</v>
      </c>
      <c r="B102" t="s">
        <v>114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">
      <c r="A107" t="s">
        <v>141</v>
      </c>
      <c r="B107" t="s">
        <v>114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">
      <c r="A108" t="s">
        <v>141</v>
      </c>
      <c r="B108" t="s">
        <v>114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">
      <c r="A115" t="s">
        <v>141</v>
      </c>
      <c r="B115" t="s">
        <v>114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">
      <c r="A116" t="s">
        <v>141</v>
      </c>
      <c r="B116" t="s">
        <v>114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">
      <c r="A117" t="s">
        <v>141</v>
      </c>
      <c r="B117" t="s">
        <v>114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">
      <c r="A118" t="s">
        <v>141</v>
      </c>
      <c r="B118" t="s">
        <v>114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">
      <c r="A119" t="s">
        <v>141</v>
      </c>
      <c r="B119" t="s">
        <v>114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">
      <c r="A120" t="s">
        <v>141</v>
      </c>
      <c r="B120" t="s">
        <v>114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">
      <c r="A121" t="s">
        <v>141</v>
      </c>
      <c r="B121" t="s">
        <v>114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">
      <c r="A122" t="s">
        <v>141</v>
      </c>
      <c r="B122" t="s">
        <v>114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">
      <c r="A123" t="s">
        <v>141</v>
      </c>
      <c r="B123" t="s">
        <v>114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">
      <c r="A124" t="s">
        <v>141</v>
      </c>
      <c r="B124" t="s">
        <v>142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">
      <c r="A125" t="s">
        <v>141</v>
      </c>
      <c r="B125" t="s">
        <v>142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">
      <c r="A126" t="s">
        <v>141</v>
      </c>
      <c r="B126" t="s">
        <v>142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">
      <c r="A127" t="s">
        <v>141</v>
      </c>
      <c r="B127" t="s">
        <v>142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">
      <c r="A129" t="s">
        <v>141</v>
      </c>
      <c r="B129" t="s">
        <v>142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">
      <c r="A130" t="s">
        <v>141</v>
      </c>
      <c r="B130" t="s">
        <v>142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">
      <c r="A131" t="s">
        <v>141</v>
      </c>
      <c r="B131" t="s">
        <v>142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">
      <c r="A132" t="s">
        <v>141</v>
      </c>
      <c r="B132" t="s">
        <v>142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">
      <c r="A133" t="s">
        <v>141</v>
      </c>
      <c r="B133" t="s">
        <v>142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">
      <c r="A134" t="s">
        <v>141</v>
      </c>
      <c r="B134" t="s">
        <v>142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">
      <c r="A135" t="s">
        <v>141</v>
      </c>
      <c r="B135" t="s">
        <v>142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">
      <c r="A136" t="s">
        <v>141</v>
      </c>
      <c r="B136" t="s">
        <v>142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">
      <c r="A137" t="s">
        <v>141</v>
      </c>
      <c r="B137" t="s">
        <v>142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">
      <c r="A138" t="s">
        <v>141</v>
      </c>
      <c r="B138" t="s">
        <v>142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">
      <c r="A139" t="s">
        <v>141</v>
      </c>
      <c r="B139" t="s">
        <v>142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">
      <c r="A142" t="s">
        <v>141</v>
      </c>
      <c r="B142" t="s">
        <v>142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">
      <c r="A147" t="s">
        <v>141</v>
      </c>
      <c r="B147" t="s">
        <v>142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">
      <c r="A148" t="s">
        <v>141</v>
      </c>
      <c r="B148" t="s">
        <v>142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">
      <c r="A155" t="s">
        <v>141</v>
      </c>
      <c r="B155" t="s">
        <v>142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">
      <c r="A156" t="s">
        <v>141</v>
      </c>
      <c r="B156" t="s">
        <v>142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">
      <c r="A157" t="s">
        <v>141</v>
      </c>
      <c r="B157" t="s">
        <v>142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">
      <c r="A158" t="s">
        <v>141</v>
      </c>
      <c r="B158" t="s">
        <v>142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">
      <c r="A159" t="s">
        <v>141</v>
      </c>
      <c r="B159" t="s">
        <v>142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">
      <c r="A160" t="s">
        <v>141</v>
      </c>
      <c r="B160" t="s">
        <v>142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">
      <c r="A161" t="s">
        <v>141</v>
      </c>
      <c r="B161" t="s">
        <v>142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">
      <c r="A162" t="s">
        <v>141</v>
      </c>
      <c r="B162" t="s">
        <v>142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">
      <c r="A163" t="s">
        <v>141</v>
      </c>
      <c r="B163" t="s">
        <v>142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">
      <c r="A164" t="s">
        <v>141</v>
      </c>
      <c r="B164" t="s">
        <v>143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">
      <c r="A165" t="s">
        <v>141</v>
      </c>
      <c r="B165" t="s">
        <v>143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">
      <c r="A166" t="s">
        <v>141</v>
      </c>
      <c r="B166" t="s">
        <v>143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">
      <c r="A167" t="s">
        <v>141</v>
      </c>
      <c r="B167" t="s">
        <v>143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">
      <c r="A169" t="s">
        <v>141</v>
      </c>
      <c r="B169" t="s">
        <v>143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">
      <c r="A170" t="s">
        <v>141</v>
      </c>
      <c r="B170" t="s">
        <v>143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">
      <c r="A171" t="s">
        <v>141</v>
      </c>
      <c r="B171" t="s">
        <v>143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">
      <c r="A172" t="s">
        <v>141</v>
      </c>
      <c r="B172" t="s">
        <v>143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">
      <c r="A173" t="s">
        <v>141</v>
      </c>
      <c r="B173" t="s">
        <v>143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">
      <c r="A174" t="s">
        <v>141</v>
      </c>
      <c r="B174" t="s">
        <v>143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">
      <c r="A175" t="s">
        <v>141</v>
      </c>
      <c r="B175" t="s">
        <v>143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">
      <c r="A176" t="s">
        <v>141</v>
      </c>
      <c r="B176" t="s">
        <v>143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">
      <c r="A177" t="s">
        <v>141</v>
      </c>
      <c r="B177" t="s">
        <v>143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">
      <c r="A178" t="s">
        <v>141</v>
      </c>
      <c r="B178" t="s">
        <v>143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">
      <c r="A179" t="s">
        <v>141</v>
      </c>
      <c r="B179" t="s">
        <v>143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">
      <c r="A182" t="s">
        <v>141</v>
      </c>
      <c r="B182" t="s">
        <v>143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">
      <c r="A187" t="s">
        <v>141</v>
      </c>
      <c r="B187" t="s">
        <v>143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">
      <c r="A188" t="s">
        <v>141</v>
      </c>
      <c r="B188" t="s">
        <v>143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">
      <c r="A195" t="s">
        <v>141</v>
      </c>
      <c r="B195" t="s">
        <v>143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">
      <c r="A196" t="s">
        <v>141</v>
      </c>
      <c r="B196" t="s">
        <v>143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">
      <c r="A197" t="s">
        <v>141</v>
      </c>
      <c r="B197" t="s">
        <v>143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">
      <c r="A198" t="s">
        <v>141</v>
      </c>
      <c r="B198" t="s">
        <v>143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">
      <c r="A199" t="s">
        <v>141</v>
      </c>
      <c r="B199" t="s">
        <v>143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">
      <c r="A200" t="s">
        <v>141</v>
      </c>
      <c r="B200" t="s">
        <v>143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">
      <c r="A201" t="s">
        <v>141</v>
      </c>
      <c r="B201" t="s">
        <v>143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">
      <c r="A202" t="s">
        <v>141</v>
      </c>
      <c r="B202" t="s">
        <v>143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">
      <c r="A203" t="s">
        <v>141</v>
      </c>
      <c r="B203" t="s">
        <v>143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">
      <c r="A204" t="s">
        <v>141</v>
      </c>
      <c r="B204" t="s">
        <v>140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">
      <c r="A205" t="s">
        <v>141</v>
      </c>
      <c r="B205" t="s">
        <v>140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">
      <c r="A206" t="s">
        <v>141</v>
      </c>
      <c r="B206" t="s">
        <v>140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">
      <c r="A207" t="s">
        <v>141</v>
      </c>
      <c r="B207" t="s">
        <v>140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">
      <c r="A209" t="s">
        <v>141</v>
      </c>
      <c r="B209" t="s">
        <v>140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">
      <c r="A210" t="s">
        <v>141</v>
      </c>
      <c r="B210" t="s">
        <v>140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">
      <c r="A211" t="s">
        <v>141</v>
      </c>
      <c r="B211" t="s">
        <v>140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">
      <c r="A212" t="s">
        <v>141</v>
      </c>
      <c r="B212" t="s">
        <v>140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">
      <c r="A213" t="s">
        <v>141</v>
      </c>
      <c r="B213" t="s">
        <v>140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">
      <c r="A214" t="s">
        <v>141</v>
      </c>
      <c r="B214" t="s">
        <v>140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">
      <c r="A215" t="s">
        <v>141</v>
      </c>
      <c r="B215" t="s">
        <v>140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">
      <c r="A216" t="s">
        <v>141</v>
      </c>
      <c r="B216" t="s">
        <v>140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">
      <c r="A217" t="s">
        <v>141</v>
      </c>
      <c r="B217" t="s">
        <v>140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">
      <c r="A218" t="s">
        <v>141</v>
      </c>
      <c r="B218" t="s">
        <v>140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">
      <c r="A219" t="s">
        <v>141</v>
      </c>
      <c r="B219" t="s">
        <v>140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">
      <c r="A222" t="s">
        <v>141</v>
      </c>
      <c r="B222" t="s">
        <v>140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">
      <c r="A227" t="s">
        <v>141</v>
      </c>
      <c r="B227" t="s">
        <v>140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">
      <c r="A228" t="s">
        <v>141</v>
      </c>
      <c r="B228" t="s">
        <v>140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">
      <c r="A235" t="s">
        <v>141</v>
      </c>
      <c r="B235" t="s">
        <v>140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">
      <c r="A236" t="s">
        <v>141</v>
      </c>
      <c r="B236" t="s">
        <v>140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">
      <c r="A237" t="s">
        <v>141</v>
      </c>
      <c r="B237" t="s">
        <v>140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">
      <c r="A238" t="s">
        <v>141</v>
      </c>
      <c r="B238" t="s">
        <v>140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">
      <c r="A239" t="s">
        <v>141</v>
      </c>
      <c r="B239" t="s">
        <v>140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">
      <c r="A240" t="s">
        <v>141</v>
      </c>
      <c r="B240" t="s">
        <v>140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">
      <c r="A241" t="s">
        <v>141</v>
      </c>
      <c r="B241" t="s">
        <v>140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">
      <c r="A242" t="s">
        <v>141</v>
      </c>
      <c r="B242" t="s">
        <v>140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">
      <c r="A243" t="s">
        <v>141</v>
      </c>
      <c r="B243" t="s">
        <v>140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">
      <c r="A244" t="s">
        <v>141</v>
      </c>
      <c r="B244" t="s">
        <v>144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">
      <c r="A245" t="s">
        <v>141</v>
      </c>
      <c r="B245" t="s">
        <v>144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">
      <c r="A246" t="s">
        <v>141</v>
      </c>
      <c r="B246" t="s">
        <v>144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">
      <c r="A247" t="s">
        <v>141</v>
      </c>
      <c r="B247" t="s">
        <v>144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">
      <c r="A249" t="s">
        <v>141</v>
      </c>
      <c r="B249" t="s">
        <v>144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">
      <c r="A250" t="s">
        <v>141</v>
      </c>
      <c r="B250" t="s">
        <v>144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">
      <c r="A251" t="s">
        <v>141</v>
      </c>
      <c r="B251" t="s">
        <v>144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">
      <c r="A252" t="s">
        <v>141</v>
      </c>
      <c r="B252" t="s">
        <v>144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">
      <c r="A253" t="s">
        <v>141</v>
      </c>
      <c r="B253" t="s">
        <v>144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">
      <c r="A254" t="s">
        <v>141</v>
      </c>
      <c r="B254" t="s">
        <v>144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">
      <c r="A255" t="s">
        <v>141</v>
      </c>
      <c r="B255" t="s">
        <v>144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">
      <c r="A256" t="s">
        <v>141</v>
      </c>
      <c r="B256" t="s">
        <v>144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">
      <c r="A257" t="s">
        <v>141</v>
      </c>
      <c r="B257" t="s">
        <v>144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">
      <c r="A258" t="s">
        <v>141</v>
      </c>
      <c r="B258" t="s">
        <v>144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">
      <c r="A259" t="s">
        <v>141</v>
      </c>
      <c r="B259" t="s">
        <v>144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">
      <c r="A262" t="s">
        <v>141</v>
      </c>
      <c r="B262" t="s">
        <v>144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">
      <c r="A267" t="s">
        <v>141</v>
      </c>
      <c r="B267" t="s">
        <v>144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">
      <c r="A268" t="s">
        <v>141</v>
      </c>
      <c r="B268" t="s">
        <v>144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">
      <c r="A275" t="s">
        <v>141</v>
      </c>
      <c r="B275" t="s">
        <v>144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">
      <c r="A276" t="s">
        <v>141</v>
      </c>
      <c r="B276" t="s">
        <v>144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">
      <c r="A277" t="s">
        <v>141</v>
      </c>
      <c r="B277" t="s">
        <v>144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">
      <c r="A278" t="s">
        <v>141</v>
      </c>
      <c r="B278" t="s">
        <v>144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">
      <c r="A279" t="s">
        <v>141</v>
      </c>
      <c r="B279" t="s">
        <v>144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">
      <c r="A280" t="s">
        <v>141</v>
      </c>
      <c r="B280" t="s">
        <v>144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">
      <c r="A281" t="s">
        <v>141</v>
      </c>
      <c r="B281" t="s">
        <v>144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">
      <c r="A282" t="s">
        <v>141</v>
      </c>
      <c r="B282" t="s">
        <v>144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">
      <c r="A283" t="s">
        <v>141</v>
      </c>
      <c r="B283" t="s">
        <v>144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">
      <c r="A284" t="s">
        <v>141</v>
      </c>
      <c r="B284" t="s">
        <v>145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">
      <c r="A285" t="s">
        <v>141</v>
      </c>
      <c r="B285" t="s">
        <v>145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">
      <c r="A286" t="s">
        <v>141</v>
      </c>
      <c r="B286" t="s">
        <v>145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">
      <c r="A287" t="s">
        <v>141</v>
      </c>
      <c r="B287" t="s">
        <v>145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">
      <c r="A289" t="s">
        <v>141</v>
      </c>
      <c r="B289" t="s">
        <v>145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">
      <c r="A290" t="s">
        <v>141</v>
      </c>
      <c r="B290" t="s">
        <v>145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">
      <c r="A291" t="s">
        <v>141</v>
      </c>
      <c r="B291" t="s">
        <v>145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">
      <c r="A292" t="s">
        <v>141</v>
      </c>
      <c r="B292" t="s">
        <v>145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">
      <c r="A293" t="s">
        <v>141</v>
      </c>
      <c r="B293" t="s">
        <v>145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">
      <c r="A294" t="s">
        <v>141</v>
      </c>
      <c r="B294" t="s">
        <v>145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">
      <c r="A295" t="s">
        <v>141</v>
      </c>
      <c r="B295" t="s">
        <v>145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">
      <c r="A296" t="s">
        <v>141</v>
      </c>
      <c r="B296" t="s">
        <v>145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">
      <c r="A297" t="s">
        <v>141</v>
      </c>
      <c r="B297" t="s">
        <v>145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">
      <c r="A298" t="s">
        <v>141</v>
      </c>
      <c r="B298" t="s">
        <v>145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">
      <c r="A299" t="s">
        <v>141</v>
      </c>
      <c r="B299" t="s">
        <v>145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">
      <c r="A302" t="s">
        <v>141</v>
      </c>
      <c r="B302" t="s">
        <v>145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">
      <c r="A307" t="s">
        <v>141</v>
      </c>
      <c r="B307" t="s">
        <v>145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">
      <c r="A308" t="s">
        <v>141</v>
      </c>
      <c r="B308" t="s">
        <v>145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">
      <c r="A315" t="s">
        <v>141</v>
      </c>
      <c r="B315" t="s">
        <v>145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">
      <c r="A316" t="s">
        <v>141</v>
      </c>
      <c r="B316" t="s">
        <v>145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">
      <c r="A317" t="s">
        <v>141</v>
      </c>
      <c r="B317" t="s">
        <v>145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">
      <c r="A318" t="s">
        <v>141</v>
      </c>
      <c r="B318" t="s">
        <v>145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">
      <c r="A319" t="s">
        <v>141</v>
      </c>
      <c r="B319" t="s">
        <v>145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">
      <c r="A320" t="s">
        <v>141</v>
      </c>
      <c r="B320" t="s">
        <v>145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">
      <c r="A321" t="s">
        <v>141</v>
      </c>
      <c r="B321" t="s">
        <v>145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">
      <c r="A322" t="s">
        <v>141</v>
      </c>
      <c r="B322" t="s">
        <v>145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">
      <c r="A323" t="s">
        <v>141</v>
      </c>
      <c r="B323" t="s">
        <v>145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">
      <c r="A324" t="s">
        <v>146</v>
      </c>
      <c r="B324" t="s">
        <v>147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">
      <c r="A325" t="s">
        <v>146</v>
      </c>
      <c r="B325" t="s">
        <v>147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">
      <c r="A326" t="s">
        <v>146</v>
      </c>
      <c r="B326" t="s">
        <v>147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">
      <c r="A327" t="s">
        <v>146</v>
      </c>
      <c r="B327" t="s">
        <v>147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">
      <c r="A329" t="s">
        <v>146</v>
      </c>
      <c r="B329" t="s">
        <v>147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">
      <c r="A330" t="s">
        <v>146</v>
      </c>
      <c r="B330" t="s">
        <v>147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">
      <c r="A331" t="s">
        <v>146</v>
      </c>
      <c r="B331" t="s">
        <v>147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">
      <c r="A332" t="s">
        <v>146</v>
      </c>
      <c r="B332" t="s">
        <v>147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">
      <c r="A333" t="s">
        <v>146</v>
      </c>
      <c r="B333" t="s">
        <v>147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">
      <c r="A334" t="s">
        <v>146</v>
      </c>
      <c r="B334" t="s">
        <v>147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">
      <c r="A335" t="s">
        <v>146</v>
      </c>
      <c r="B335" t="s">
        <v>147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">
      <c r="A336" t="s">
        <v>146</v>
      </c>
      <c r="B336" t="s">
        <v>147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">
      <c r="A337" t="s">
        <v>146</v>
      </c>
      <c r="B337" t="s">
        <v>147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">
      <c r="A338" t="s">
        <v>146</v>
      </c>
      <c r="B338" t="s">
        <v>147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">
      <c r="A339" t="s">
        <v>146</v>
      </c>
      <c r="B339" t="s">
        <v>147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">
      <c r="A341" s="122" t="s">
        <v>146</v>
      </c>
      <c r="B341" s="122" t="s">
        <v>147</v>
      </c>
      <c r="C341" s="122">
        <v>18</v>
      </c>
      <c r="D341" s="122" t="s">
        <v>128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">
      <c r="A342" t="s">
        <v>146</v>
      </c>
      <c r="B342" t="s">
        <v>147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">
      <c r="A347" t="s">
        <v>146</v>
      </c>
      <c r="B347" t="s">
        <v>147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">
      <c r="A348" t="s">
        <v>146</v>
      </c>
      <c r="B348" t="s">
        <v>147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4">
        <v>0</v>
      </c>
      <c r="F351" s="124">
        <v>0</v>
      </c>
      <c r="G351" s="166">
        <v>0</v>
      </c>
      <c r="H351" s="125">
        <v>0</v>
      </c>
      <c r="I351" s="166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">
      <c r="A355" t="s">
        <v>146</v>
      </c>
      <c r="B355" t="s">
        <v>147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">
      <c r="A356" t="s">
        <v>146</v>
      </c>
      <c r="B356" t="s">
        <v>147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">
      <c r="A357" t="s">
        <v>146</v>
      </c>
      <c r="B357" t="s">
        <v>147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">
      <c r="A358" t="s">
        <v>146</v>
      </c>
      <c r="B358" t="s">
        <v>147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">
      <c r="A359" t="s">
        <v>146</v>
      </c>
      <c r="B359" t="s">
        <v>147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">
      <c r="A360" t="s">
        <v>146</v>
      </c>
      <c r="B360" t="s">
        <v>147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">
      <c r="A361" t="s">
        <v>146</v>
      </c>
      <c r="B361" t="s">
        <v>147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">
      <c r="A362" t="s">
        <v>146</v>
      </c>
      <c r="B362" t="s">
        <v>147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">
      <c r="A363" t="s">
        <v>146</v>
      </c>
      <c r="B363" t="s">
        <v>147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">
      <c r="A364" t="s">
        <v>148</v>
      </c>
      <c r="B364" t="s">
        <v>149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">
      <c r="A365" t="s">
        <v>148</v>
      </c>
      <c r="B365" t="s">
        <v>149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">
      <c r="A366" t="s">
        <v>148</v>
      </c>
      <c r="B366" t="s">
        <v>149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">
      <c r="A367" t="s">
        <v>148</v>
      </c>
      <c r="B367" t="s">
        <v>149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">
      <c r="A369" t="s">
        <v>148</v>
      </c>
      <c r="B369" t="s">
        <v>149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">
      <c r="A370" t="s">
        <v>148</v>
      </c>
      <c r="B370" t="s">
        <v>149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">
      <c r="A371" t="s">
        <v>148</v>
      </c>
      <c r="B371" t="s">
        <v>149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">
      <c r="A372" t="s">
        <v>148</v>
      </c>
      <c r="B372" t="s">
        <v>149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">
      <c r="A373" t="s">
        <v>148</v>
      </c>
      <c r="B373" t="s">
        <v>149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">
      <c r="A374" t="s">
        <v>148</v>
      </c>
      <c r="B374" t="s">
        <v>149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">
      <c r="A375" t="s">
        <v>148</v>
      </c>
      <c r="B375" t="s">
        <v>149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">
      <c r="A376" t="s">
        <v>148</v>
      </c>
      <c r="B376" t="s">
        <v>149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">
      <c r="A377" t="s">
        <v>148</v>
      </c>
      <c r="B377" t="s">
        <v>149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">
      <c r="A378" t="s">
        <v>148</v>
      </c>
      <c r="B378" t="s">
        <v>149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">
      <c r="A379" t="s">
        <v>148</v>
      </c>
      <c r="B379" t="s">
        <v>149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">
      <c r="A382" t="s">
        <v>148</v>
      </c>
      <c r="B382" t="s">
        <v>149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">
      <c r="A387" t="s">
        <v>148</v>
      </c>
      <c r="B387" t="s">
        <v>149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">
      <c r="A388" t="s">
        <v>148</v>
      </c>
      <c r="B388" t="s">
        <v>149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">
      <c r="A395" t="s">
        <v>148</v>
      </c>
      <c r="B395" t="s">
        <v>149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">
      <c r="A396" t="s">
        <v>148</v>
      </c>
      <c r="B396" t="s">
        <v>149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">
      <c r="A397" t="s">
        <v>148</v>
      </c>
      <c r="B397" t="s">
        <v>149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">
      <c r="A398" t="s">
        <v>148</v>
      </c>
      <c r="B398" t="s">
        <v>149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">
      <c r="A399" t="s">
        <v>148</v>
      </c>
      <c r="B399" t="s">
        <v>149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">
      <c r="A400" t="s">
        <v>148</v>
      </c>
      <c r="B400" t="s">
        <v>149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">
      <c r="A401" t="s">
        <v>148</v>
      </c>
      <c r="B401" t="s">
        <v>149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">
      <c r="A402" t="s">
        <v>148</v>
      </c>
      <c r="B402" t="s">
        <v>149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">
      <c r="A403" t="s">
        <v>148</v>
      </c>
      <c r="B403" t="s">
        <v>149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118" x14ac:dyDescent="0.2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118" x14ac:dyDescent="0.2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118" x14ac:dyDescent="0.2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118" x14ac:dyDescent="0.2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118" x14ac:dyDescent="0.2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118" x14ac:dyDescent="0.2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118" x14ac:dyDescent="0.2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118" x14ac:dyDescent="0.2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118" x14ac:dyDescent="0.2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118" x14ac:dyDescent="0.2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118" x14ac:dyDescent="0.2">
      <c r="I415" s="167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118" x14ac:dyDescent="0.2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5:22" x14ac:dyDescent="0.2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5:22" x14ac:dyDescent="0.2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5:22" x14ac:dyDescent="0.2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5:22" x14ac:dyDescent="0.2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5:22" x14ac:dyDescent="0.2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5:22" x14ac:dyDescent="0.2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5:22" x14ac:dyDescent="0.2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5:22" x14ac:dyDescent="0.2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5:22" x14ac:dyDescent="0.2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5:22" x14ac:dyDescent="0.2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5:22" x14ac:dyDescent="0.2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5:22" x14ac:dyDescent="0.2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5:22" x14ac:dyDescent="0.2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5:22" x14ac:dyDescent="0.2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5:22" x14ac:dyDescent="0.2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5:22" x14ac:dyDescent="0.2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5:22" x14ac:dyDescent="0.2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5:22" x14ac:dyDescent="0.2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5:22" x14ac:dyDescent="0.2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5:22" x14ac:dyDescent="0.2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5:22" x14ac:dyDescent="0.2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5:22" x14ac:dyDescent="0.2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5:22" x14ac:dyDescent="0.2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5:22" x14ac:dyDescent="0.2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5:22" x14ac:dyDescent="0.2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5:22" x14ac:dyDescent="0.2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5:22" x14ac:dyDescent="0.2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5:22" x14ac:dyDescent="0.2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</row>
    <row r="445" spans="15:22" x14ac:dyDescent="0.2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5:22" x14ac:dyDescent="0.2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</row>
    <row r="447" spans="15:22" x14ac:dyDescent="0.2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5:22" x14ac:dyDescent="0.2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5:22" x14ac:dyDescent="0.2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</row>
    <row r="450" spans="15:22" x14ac:dyDescent="0.2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5:22" x14ac:dyDescent="0.2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</row>
    <row r="452" spans="15:22" x14ac:dyDescent="0.2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5:22" x14ac:dyDescent="0.2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5:22" x14ac:dyDescent="0.2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</row>
    <row r="455" spans="15:22" x14ac:dyDescent="0.2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</row>
    <row r="456" spans="15:22" x14ac:dyDescent="0.2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</row>
    <row r="457" spans="15:22" x14ac:dyDescent="0.2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5:22" x14ac:dyDescent="0.2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5:22" x14ac:dyDescent="0.2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5:22" x14ac:dyDescent="0.2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</row>
    <row r="461" spans="15:22" x14ac:dyDescent="0.2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5:22" x14ac:dyDescent="0.2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5:22" x14ac:dyDescent="0.2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5:22" x14ac:dyDescent="0.2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5:22" x14ac:dyDescent="0.2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</row>
    <row r="466" spans="15:22" x14ac:dyDescent="0.2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5:22" x14ac:dyDescent="0.2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</row>
    <row r="468" spans="15:22" x14ac:dyDescent="0.2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5:22" x14ac:dyDescent="0.2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5:22" x14ac:dyDescent="0.2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5:22" x14ac:dyDescent="0.2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</row>
    <row r="472" spans="15:22" x14ac:dyDescent="0.2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5:22" x14ac:dyDescent="0.2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5:22" x14ac:dyDescent="0.2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5:22" x14ac:dyDescent="0.2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5:22" x14ac:dyDescent="0.2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5:22" x14ac:dyDescent="0.2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5:22" x14ac:dyDescent="0.2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5:22" x14ac:dyDescent="0.2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5:22" x14ac:dyDescent="0.2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5:22" x14ac:dyDescent="0.2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5:22" x14ac:dyDescent="0.2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5:22" x14ac:dyDescent="0.2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5:22" x14ac:dyDescent="0.2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5:22" x14ac:dyDescent="0.2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5:22" x14ac:dyDescent="0.2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</row>
    <row r="487" spans="15:22" x14ac:dyDescent="0.2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5:22" x14ac:dyDescent="0.2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</row>
    <row r="489" spans="15:22" x14ac:dyDescent="0.2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</row>
    <row r="490" spans="15:22" x14ac:dyDescent="0.2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5:22" x14ac:dyDescent="0.2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</row>
    <row r="492" spans="15:22" x14ac:dyDescent="0.2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5:22" x14ac:dyDescent="0.2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5:22" x14ac:dyDescent="0.2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5:22" x14ac:dyDescent="0.2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5:22" x14ac:dyDescent="0.2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5:22" x14ac:dyDescent="0.2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5:22" x14ac:dyDescent="0.2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5:22" x14ac:dyDescent="0.2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5:22" x14ac:dyDescent="0.2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5:22" x14ac:dyDescent="0.2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5:22" x14ac:dyDescent="0.2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5:22" x14ac:dyDescent="0.2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5:22" x14ac:dyDescent="0.2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5:22" x14ac:dyDescent="0.2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5:22" x14ac:dyDescent="0.2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5:22" x14ac:dyDescent="0.2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</row>
    <row r="508" spans="15:22" x14ac:dyDescent="0.2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</row>
    <row r="509" spans="15:22" x14ac:dyDescent="0.2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5:22" x14ac:dyDescent="0.2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5:22" x14ac:dyDescent="0.2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5:22" x14ac:dyDescent="0.2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5:22" x14ac:dyDescent="0.2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5:22" x14ac:dyDescent="0.2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5:22" x14ac:dyDescent="0.2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5:22" x14ac:dyDescent="0.2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5:22" x14ac:dyDescent="0.2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5:22" x14ac:dyDescent="0.2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5:22" x14ac:dyDescent="0.2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5:22" x14ac:dyDescent="0.2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5:22" x14ac:dyDescent="0.2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5:22" x14ac:dyDescent="0.2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5:22" x14ac:dyDescent="0.2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5:22" x14ac:dyDescent="0.2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5:22" x14ac:dyDescent="0.2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5:22" x14ac:dyDescent="0.2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5:22" x14ac:dyDescent="0.2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5:22" x14ac:dyDescent="0.2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5:22" x14ac:dyDescent="0.2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5:22" x14ac:dyDescent="0.2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5:22" x14ac:dyDescent="0.2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5:22" x14ac:dyDescent="0.2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5:22" x14ac:dyDescent="0.2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5:22" x14ac:dyDescent="0.2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5:22" x14ac:dyDescent="0.2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5:22" x14ac:dyDescent="0.2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5:22" x14ac:dyDescent="0.2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5:22" x14ac:dyDescent="0.2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5:22" x14ac:dyDescent="0.2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5:22" x14ac:dyDescent="0.2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5:22" x14ac:dyDescent="0.2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5:22" x14ac:dyDescent="0.2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5:22" x14ac:dyDescent="0.2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5:22" x14ac:dyDescent="0.2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5:22" x14ac:dyDescent="0.2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5:22" x14ac:dyDescent="0.2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5:22" x14ac:dyDescent="0.2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5:22" x14ac:dyDescent="0.2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5:22" x14ac:dyDescent="0.2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5:22" x14ac:dyDescent="0.2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5:22" x14ac:dyDescent="0.2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5:22" x14ac:dyDescent="0.2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5:22" x14ac:dyDescent="0.2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5:22" x14ac:dyDescent="0.2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5:22" x14ac:dyDescent="0.2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5:22" x14ac:dyDescent="0.2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5:22" x14ac:dyDescent="0.2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5:22" x14ac:dyDescent="0.2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5:22" x14ac:dyDescent="0.2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5:22" x14ac:dyDescent="0.2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5:22" x14ac:dyDescent="0.2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5:22" x14ac:dyDescent="0.2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5:22" x14ac:dyDescent="0.2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5:22" x14ac:dyDescent="0.2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5:22" x14ac:dyDescent="0.2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5:22" x14ac:dyDescent="0.2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5:22" x14ac:dyDescent="0.2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5:22" x14ac:dyDescent="0.2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5:22" x14ac:dyDescent="0.2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5:22" x14ac:dyDescent="0.2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5:22" x14ac:dyDescent="0.2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5:22" x14ac:dyDescent="0.2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5:22" x14ac:dyDescent="0.2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5:22" x14ac:dyDescent="0.2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5:22" x14ac:dyDescent="0.2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5:22" x14ac:dyDescent="0.2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5:22" x14ac:dyDescent="0.2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5:22" x14ac:dyDescent="0.2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5:22" x14ac:dyDescent="0.2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5:22" x14ac:dyDescent="0.2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5:22" x14ac:dyDescent="0.2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5:22" x14ac:dyDescent="0.2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5:22" x14ac:dyDescent="0.2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5:22" x14ac:dyDescent="0.2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5:22" x14ac:dyDescent="0.2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5:22" x14ac:dyDescent="0.2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5:22" x14ac:dyDescent="0.2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5:22" x14ac:dyDescent="0.2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5:22" x14ac:dyDescent="0.2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5:22" x14ac:dyDescent="0.2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5:22" x14ac:dyDescent="0.2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5:22" x14ac:dyDescent="0.2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5:22" x14ac:dyDescent="0.2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5:22" x14ac:dyDescent="0.2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5:22" x14ac:dyDescent="0.2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5:22" x14ac:dyDescent="0.2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5:22" x14ac:dyDescent="0.2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5:22" x14ac:dyDescent="0.2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5:22" x14ac:dyDescent="0.2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5:22" x14ac:dyDescent="0.2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5:22" x14ac:dyDescent="0.2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5:22" x14ac:dyDescent="0.2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5:22" x14ac:dyDescent="0.2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39" spans="6:31" x14ac:dyDescent="0.2">
      <c r="F639" s="208">
        <v>36373</v>
      </c>
      <c r="G639" s="209"/>
      <c r="H639" s="210">
        <f>+F639+31</f>
        <v>36404</v>
      </c>
      <c r="I639" s="211"/>
      <c r="J639" s="212">
        <f>+H639+31</f>
        <v>36435</v>
      </c>
      <c r="K639" s="213"/>
      <c r="L639" s="212">
        <f>+J639+31</f>
        <v>36466</v>
      </c>
      <c r="M639" s="213"/>
      <c r="N639" s="212">
        <f>+L639+31</f>
        <v>36497</v>
      </c>
      <c r="O639" s="213"/>
      <c r="P639" s="212">
        <f>+N639+31</f>
        <v>36528</v>
      </c>
      <c r="Q639" s="213"/>
      <c r="R639" s="212">
        <f>+P639+31</f>
        <v>36559</v>
      </c>
      <c r="S639" s="213"/>
      <c r="T639" s="212">
        <f>+R639+31</f>
        <v>36590</v>
      </c>
      <c r="U639" s="213"/>
      <c r="V639" s="212">
        <f>+T639+31</f>
        <v>36621</v>
      </c>
      <c r="W639" s="213"/>
      <c r="X639" s="212">
        <f>+V639+31</f>
        <v>36652</v>
      </c>
      <c r="Y639" s="213"/>
      <c r="Z639" s="212">
        <f>+X639+31</f>
        <v>36683</v>
      </c>
      <c r="AA639" s="213"/>
      <c r="AB639" s="212">
        <f>+Z639+31</f>
        <v>36714</v>
      </c>
      <c r="AC639" s="213"/>
      <c r="AD639" s="214"/>
      <c r="AE639" s="214"/>
    </row>
    <row r="640" spans="6:31" x14ac:dyDescent="0.2">
      <c r="F640" s="133" t="s">
        <v>22</v>
      </c>
      <c r="G640" s="168" t="s">
        <v>150</v>
      </c>
      <c r="H640" s="133" t="s">
        <v>22</v>
      </c>
      <c r="I640" s="168" t="s">
        <v>150</v>
      </c>
      <c r="J640" s="133" t="s">
        <v>22</v>
      </c>
      <c r="K640" s="133" t="s">
        <v>150</v>
      </c>
      <c r="L640" s="133" t="s">
        <v>22</v>
      </c>
      <c r="M640" s="133" t="s">
        <v>150</v>
      </c>
      <c r="N640" s="133" t="s">
        <v>22</v>
      </c>
      <c r="O640" s="133" t="s">
        <v>150</v>
      </c>
      <c r="P640" s="133" t="s">
        <v>22</v>
      </c>
      <c r="Q640" s="133" t="s">
        <v>150</v>
      </c>
      <c r="R640" s="133" t="s">
        <v>22</v>
      </c>
      <c r="S640" s="133" t="s">
        <v>150</v>
      </c>
      <c r="T640" s="133" t="s">
        <v>22</v>
      </c>
      <c r="U640" s="133" t="s">
        <v>150</v>
      </c>
      <c r="V640" s="133" t="s">
        <v>22</v>
      </c>
      <c r="W640" s="133" t="s">
        <v>150</v>
      </c>
      <c r="X640" s="133" t="s">
        <v>22</v>
      </c>
      <c r="Y640" s="133" t="s">
        <v>150</v>
      </c>
      <c r="Z640" s="133" t="s">
        <v>22</v>
      </c>
      <c r="AA640" s="133" t="s">
        <v>150</v>
      </c>
      <c r="AB640" s="133" t="s">
        <v>22</v>
      </c>
      <c r="AC640" s="133" t="s">
        <v>150</v>
      </c>
      <c r="AD640" s="126"/>
      <c r="AE640" s="126"/>
    </row>
    <row r="641" spans="4:31" x14ac:dyDescent="0.2">
      <c r="D641" s="134" t="s">
        <v>114</v>
      </c>
      <c r="E641" s="135"/>
      <c r="F641" s="136">
        <f>BUG_GL!H82</f>
        <v>0</v>
      </c>
      <c r="G641" s="137">
        <f>BUG_GL!I82</f>
        <v>-1282581</v>
      </c>
      <c r="H641" s="160">
        <f>BUG_GL!J82</f>
        <v>0</v>
      </c>
      <c r="I641" s="137">
        <f>BUG_GL!K82</f>
        <v>7550641</v>
      </c>
      <c r="J641" s="136">
        <f>BUG_GL!L82</f>
        <v>0</v>
      </c>
      <c r="K641" s="137">
        <f>BUG_GL!M82</f>
        <v>-1775366</v>
      </c>
      <c r="L641" s="136">
        <f>BUG_GL!N82</f>
        <v>0</v>
      </c>
      <c r="M641" s="137">
        <f>BUG_GL!O82</f>
        <v>78940</v>
      </c>
      <c r="N641" s="136">
        <f>BUG_GL!P82</f>
        <v>0</v>
      </c>
      <c r="O641" s="137">
        <f>BUG_GL!Q82</f>
        <v>189548</v>
      </c>
      <c r="P641" s="136">
        <f>BUG_GL!R82</f>
        <v>0</v>
      </c>
      <c r="Q641" s="137">
        <f>BUG_GL!S82</f>
        <v>-289428.89999999997</v>
      </c>
      <c r="R641" s="136">
        <f>BUG_GL!T82</f>
        <v>0</v>
      </c>
      <c r="S641" s="137">
        <f>BUG_GL!U82</f>
        <v>-21313.285</v>
      </c>
      <c r="T641" s="136">
        <f>BUG_GL!V82</f>
        <v>0</v>
      </c>
      <c r="U641" s="137">
        <f>BUG_GL!W82</f>
        <v>-28494.41</v>
      </c>
      <c r="V641" s="136">
        <f>BUG_GL!X82</f>
        <v>0</v>
      </c>
      <c r="W641" s="137">
        <f>BUG_GL!Y82</f>
        <v>6.4749999999999659</v>
      </c>
      <c r="X641" s="136">
        <f>BUG_GL!Z82</f>
        <v>0</v>
      </c>
      <c r="Y641" s="136">
        <f>BUG_GL!AA82</f>
        <v>0</v>
      </c>
      <c r="Z641" s="136">
        <f>BUG_GL!AB82</f>
        <v>0</v>
      </c>
      <c r="AA641" s="136">
        <f>BUG_GL!AC82</f>
        <v>0</v>
      </c>
      <c r="AB641" s="136">
        <f>BUG_GL!AD82</f>
        <v>0</v>
      </c>
      <c r="AC641" s="138">
        <f>BUG_GL!AE82</f>
        <v>0</v>
      </c>
      <c r="AD641" s="127"/>
      <c r="AE641" s="127"/>
    </row>
    <row r="642" spans="4:31" x14ac:dyDescent="0.2">
      <c r="D642" s="134" t="s">
        <v>142</v>
      </c>
      <c r="E642" s="135"/>
      <c r="F642" s="136">
        <f>CE_GL!H82</f>
        <v>0</v>
      </c>
      <c r="G642" s="198">
        <f>CE_GL!I82</f>
        <v>1461708.971999981</v>
      </c>
      <c r="H642" s="160">
        <f>CE_GL!J82</f>
        <v>0</v>
      </c>
      <c r="I642" s="137">
        <f>CE_GL!K82</f>
        <v>6276215.574000001</v>
      </c>
      <c r="J642" s="136">
        <f>CE_GL!L82</f>
        <v>0</v>
      </c>
      <c r="K642" s="137">
        <f>CE_GL!M82</f>
        <v>-5585617.2579999994</v>
      </c>
      <c r="L642" s="136">
        <f>CE_GL!N82</f>
        <v>0</v>
      </c>
      <c r="M642" s="137">
        <f>CE_GL!O82</f>
        <v>42395.46199999989</v>
      </c>
      <c r="N642" s="136">
        <f>CE_GL!P82</f>
        <v>0</v>
      </c>
      <c r="O642" s="137">
        <f>CE_GL!Q82</f>
        <v>537458.83799999999</v>
      </c>
      <c r="P642" s="136">
        <f>CE_GL!R82</f>
        <v>0</v>
      </c>
      <c r="Q642" s="137">
        <f>CE_GL!S82</f>
        <v>38434.731999999713</v>
      </c>
      <c r="R642" s="136">
        <f>CE_GL!T82</f>
        <v>0</v>
      </c>
      <c r="S642" s="137">
        <f>CE_GL!U82</f>
        <v>-21914.445999999996</v>
      </c>
      <c r="T642" s="136">
        <f>CE_GL!V82</f>
        <v>0</v>
      </c>
      <c r="U642" s="137">
        <f>CE_GL!W82</f>
        <v>18678.282000000145</v>
      </c>
      <c r="V642" s="136">
        <f>CE_GL!X82</f>
        <v>0</v>
      </c>
      <c r="W642" s="137">
        <f>CE_GL!Y82</f>
        <v>10435.688000000002</v>
      </c>
      <c r="X642" s="136">
        <f>CE_GL!Z82</f>
        <v>0</v>
      </c>
      <c r="Y642" s="136">
        <f>CE_GL!AA82</f>
        <v>0</v>
      </c>
      <c r="Z642" s="136">
        <f>CE_GL!AB82</f>
        <v>0</v>
      </c>
      <c r="AA642" s="136">
        <f>CE_GL!AC82</f>
        <v>0</v>
      </c>
      <c r="AB642" s="136">
        <f>CE_GL!AD82</f>
        <v>0</v>
      </c>
      <c r="AC642" s="138">
        <f>CE_GL!AE82</f>
        <v>0</v>
      </c>
    </row>
    <row r="643" spans="4:31" x14ac:dyDescent="0.2">
      <c r="D643" s="134" t="s">
        <v>143</v>
      </c>
      <c r="E643" s="135"/>
      <c r="F643" s="136">
        <f>+'EAST-EGM-GL'!H82</f>
        <v>0</v>
      </c>
      <c r="G643" s="137">
        <f>+'EAST-EGM-GL'!I82</f>
        <v>3747197.67199995</v>
      </c>
      <c r="H643" s="160">
        <f>+'EAST-EGM-GL'!J82</f>
        <v>0</v>
      </c>
      <c r="I643" s="137">
        <f>+'EAST-EGM-GL'!K82</f>
        <v>2087315.59</v>
      </c>
      <c r="J643" s="136">
        <f>+'EAST-EGM-GL'!L82</f>
        <v>0</v>
      </c>
      <c r="K643" s="137">
        <f>+'EAST-EGM-GL'!M82</f>
        <v>-731047.30999999901</v>
      </c>
      <c r="L643" s="136">
        <f>+'EAST-EGM-GL'!N82</f>
        <v>0</v>
      </c>
      <c r="M643" s="137">
        <f>+'EAST-EGM-GL'!O82</f>
        <v>2796605.7399999974</v>
      </c>
      <c r="N643" s="136">
        <f>+'EAST-EGM-GL'!P82</f>
        <v>0</v>
      </c>
      <c r="O643" s="137">
        <f>+'EAST-EGM-GL'!Q82</f>
        <v>988588.21999999648</v>
      </c>
      <c r="P643" s="136">
        <f>+'EAST-EGM-GL'!R82</f>
        <v>0</v>
      </c>
      <c r="Q643" s="137">
        <f>+'EAST-EGM-GL'!S82</f>
        <v>-594193.44200000027</v>
      </c>
      <c r="R643" s="136">
        <f>+'EAST-EGM-GL'!T82</f>
        <v>0</v>
      </c>
      <c r="S643" s="137">
        <f>+'EAST-EGM-GL'!U82</f>
        <v>4064.5159999999996</v>
      </c>
      <c r="T643" s="136">
        <f>+'EAST-EGM-GL'!V82</f>
        <v>0</v>
      </c>
      <c r="U643" s="137">
        <f>+'EAST-EGM-GL'!W82</f>
        <v>-37262.928000001222</v>
      </c>
      <c r="V643" s="136">
        <f>+'EAST-EGM-GL'!X82</f>
        <v>0</v>
      </c>
      <c r="W643" s="137">
        <f>+'EAST-EGM-GL'!Y82</f>
        <v>-9450.3260000000009</v>
      </c>
      <c r="X643" s="136">
        <f>+'EAST-EGM-GL'!Z82</f>
        <v>0</v>
      </c>
      <c r="Y643" s="136">
        <f>+'EAST-EGM-GL'!AA82</f>
        <v>0</v>
      </c>
      <c r="Z643" s="136">
        <f>+'EAST-EGM-GL'!AB82</f>
        <v>0</v>
      </c>
      <c r="AA643" s="136">
        <f>+'EAST-EGM-GL'!AC82</f>
        <v>0</v>
      </c>
      <c r="AB643" s="136">
        <f>+'EAST-EGM-GL'!AD82</f>
        <v>0</v>
      </c>
      <c r="AC643" s="138">
        <f>+'EAST-EGM-GL'!AE82</f>
        <v>0</v>
      </c>
      <c r="AD643" s="14"/>
      <c r="AE643" s="14"/>
    </row>
    <row r="644" spans="4:31" x14ac:dyDescent="0.2">
      <c r="D644" s="134" t="s">
        <v>151</v>
      </c>
      <c r="E644" s="135"/>
      <c r="F644" s="136">
        <f>+'EAST-LRC-GL'!H82</f>
        <v>0</v>
      </c>
      <c r="G644" s="137">
        <f>+'EAST-LRC-GL'!I82</f>
        <v>-248873.21199999854</v>
      </c>
      <c r="H644" s="160">
        <f>+'EAST-LRC-GL'!J82</f>
        <v>0</v>
      </c>
      <c r="I644" s="137">
        <f>+'EAST-LRC-GL'!K82</f>
        <v>134578.11000000007</v>
      </c>
      <c r="J644" s="136">
        <f>+'EAST-LRC-GL'!L82</f>
        <v>0</v>
      </c>
      <c r="K644" s="137">
        <f>+'EAST-LRC-GL'!M82</f>
        <v>-65682.658000000025</v>
      </c>
      <c r="L644" s="136">
        <f>+'EAST-LRC-GL'!N82</f>
        <v>0</v>
      </c>
      <c r="M644" s="137">
        <f>+'EAST-LRC-GL'!O82</f>
        <v>4931.8360000000011</v>
      </c>
      <c r="N644" s="136">
        <f>+'EAST-LRC-GL'!P82</f>
        <v>0</v>
      </c>
      <c r="O644" s="137">
        <f>+'EAST-LRC-GL'!Q82</f>
        <v>2244.5760000000032</v>
      </c>
      <c r="P644" s="136">
        <f>+'EAST-LRC-GL'!R82</f>
        <v>0</v>
      </c>
      <c r="Q644" s="137">
        <f>+'EAST-LRC-GL'!S82</f>
        <v>-6759.7620000000043</v>
      </c>
      <c r="R644" s="136">
        <f>+'EAST-LRC-GL'!T82</f>
        <v>0</v>
      </c>
      <c r="S644" s="137">
        <f>+'EAST-LRC-GL'!U82</f>
        <v>797.09800000001269</v>
      </c>
      <c r="T644" s="136">
        <f>+'EAST-LRC-GL'!V82</f>
        <v>0</v>
      </c>
      <c r="U644" s="136">
        <f>+'EAST-LRC-GL'!W82</f>
        <v>0</v>
      </c>
      <c r="V644" s="136">
        <f>+'EAST-LRC-GL'!X82</f>
        <v>0</v>
      </c>
      <c r="W644" s="137">
        <f>+'EAST-LRC-GL'!Y82</f>
        <v>-18860.88</v>
      </c>
      <c r="X644" s="136">
        <f>+'EAST-LRC-GL'!Z82</f>
        <v>0</v>
      </c>
      <c r="Y644" s="136">
        <f>+'EAST-LRC-GL'!AA82</f>
        <v>0</v>
      </c>
      <c r="Z644" s="136">
        <f>+'EAST-LRC-GL'!AB82</f>
        <v>0</v>
      </c>
      <c r="AA644" s="136">
        <f>+'EAST-LRC-GL'!AC82</f>
        <v>0</v>
      </c>
      <c r="AB644" s="136">
        <f>+'EAST-LRC-GL'!AD82</f>
        <v>0</v>
      </c>
      <c r="AC644" s="138">
        <f>+'EAST-LRC-GL'!AE82</f>
        <v>0</v>
      </c>
      <c r="AD644" s="14"/>
      <c r="AE644" s="14"/>
    </row>
    <row r="645" spans="4:31" x14ac:dyDescent="0.2">
      <c r="D645" s="134" t="s">
        <v>152</v>
      </c>
      <c r="E645" s="135"/>
      <c r="F645" s="136">
        <f>+'BGC-EGM-GL'!H82</f>
        <v>0</v>
      </c>
      <c r="G645" s="160">
        <f>+'BGC-EGM-GL'!I82</f>
        <v>0</v>
      </c>
      <c r="H645" s="160">
        <f>+'BGC-EGM-GL'!J82</f>
        <v>0</v>
      </c>
      <c r="I645" s="137">
        <f>+'BGC-EGM-GL'!K82</f>
        <v>0</v>
      </c>
      <c r="J645" s="136">
        <f>+'BGC-EGM-GL'!L82</f>
        <v>0</v>
      </c>
      <c r="K645" s="137">
        <f>+'BGC-EGM-GL'!M82</f>
        <v>0</v>
      </c>
      <c r="L645" s="136">
        <f>+'BGC-EGM-GL'!N82</f>
        <v>0</v>
      </c>
      <c r="M645" s="136">
        <f>+'BGC-EGM-GL'!O82</f>
        <v>0</v>
      </c>
      <c r="N645" s="136">
        <f>+'BGC-EGM-GL'!P82</f>
        <v>0</v>
      </c>
      <c r="O645" s="137">
        <f>+'BGC-EGM-GL'!Q82</f>
        <v>0</v>
      </c>
      <c r="P645" s="136">
        <f>+'BGC-EGM-GL'!R82</f>
        <v>0</v>
      </c>
      <c r="Q645" s="137">
        <f>+'BGC-EGM-GL'!S82</f>
        <v>0</v>
      </c>
      <c r="R645" s="136">
        <f>+'BGC-EGM-GL'!T82</f>
        <v>0</v>
      </c>
      <c r="S645" s="136">
        <f>+'BGC-EGM-GL'!U82</f>
        <v>0</v>
      </c>
      <c r="T645" s="136">
        <f>+'BGC-EGM-GL'!V82</f>
        <v>0</v>
      </c>
      <c r="U645" s="136">
        <f>+'BGC-EGM-GL'!W82</f>
        <v>0</v>
      </c>
      <c r="V645" s="136">
        <f>+'BGC-EGM-GL'!X82</f>
        <v>0</v>
      </c>
      <c r="W645" s="136">
        <f>+'BGC-EGM-GL'!Y82</f>
        <v>0</v>
      </c>
      <c r="X645" s="136">
        <f>+'BGC-EGM-GL'!Z82</f>
        <v>0</v>
      </c>
      <c r="Y645" s="136">
        <f>+'BGC-EGM-GL'!AA82</f>
        <v>0</v>
      </c>
      <c r="Z645" s="136">
        <f>+'BGC-EGM-GL'!AB82</f>
        <v>0</v>
      </c>
      <c r="AA645" s="136">
        <f>+'BGC-EGM-GL'!AC82</f>
        <v>0</v>
      </c>
      <c r="AB645" s="136">
        <f>+'BGC-EGM-GL'!AD82</f>
        <v>0</v>
      </c>
      <c r="AC645" s="138">
        <f>+'BGC-EGM-GL'!AE82</f>
        <v>0</v>
      </c>
      <c r="AD645" s="14"/>
      <c r="AE645" s="14"/>
    </row>
    <row r="646" spans="4:31" x14ac:dyDescent="0.2">
      <c r="D646" s="134" t="s">
        <v>153</v>
      </c>
      <c r="E646" s="135"/>
      <c r="F646" s="136">
        <f>+'EAST-CON-GL '!H82</f>
        <v>0</v>
      </c>
      <c r="G646" s="160">
        <f>+'EAST-CON-GL '!I82</f>
        <v>3498324.4599999944</v>
      </c>
      <c r="H646" s="160">
        <f>+'EAST-CON-GL '!J82</f>
        <v>0</v>
      </c>
      <c r="I646" s="137">
        <f>+'EAST-CON-GL '!K82</f>
        <v>2221893.6999999983</v>
      </c>
      <c r="J646" s="136">
        <f>+'EAST-CON-GL '!L82</f>
        <v>0</v>
      </c>
      <c r="K646" s="137">
        <f>+'EAST-CON-GL '!M82</f>
        <v>-796729.95800000045</v>
      </c>
      <c r="L646" s="136">
        <f>+'EAST-CON-GL '!N82</f>
        <v>0</v>
      </c>
      <c r="M646" s="137">
        <f>+'EAST-CON-GL '!O82</f>
        <v>2801537.5759999994</v>
      </c>
      <c r="N646" s="136">
        <f>+'EAST-CON-GL '!P82</f>
        <v>0</v>
      </c>
      <c r="O646" s="137">
        <f>+'EAST-CON-GL '!Q82</f>
        <v>990832.80599999963</v>
      </c>
      <c r="P646" s="136">
        <f>+'EAST-CON-GL '!R82</f>
        <v>0</v>
      </c>
      <c r="Q646" s="137">
        <f>+'EAST-CON-GL '!S82</f>
        <v>-600953.21399999864</v>
      </c>
      <c r="R646" s="136">
        <f>+'EAST-CON-GL '!T82</f>
        <v>0</v>
      </c>
      <c r="S646" s="136">
        <f>+'EAST-CON-GL '!U82</f>
        <v>4861.6140000000123</v>
      </c>
      <c r="T646" s="136">
        <f>+'EAST-CON-GL '!V82</f>
        <v>0</v>
      </c>
      <c r="U646" s="137">
        <f>+'EAST-CON-GL '!W82</f>
        <v>-37262.928000001222</v>
      </c>
      <c r="V646" s="136">
        <f>+'EAST-CON-GL '!X82</f>
        <v>0</v>
      </c>
      <c r="W646" s="136">
        <f>+'EAST-CON-GL '!Y82</f>
        <v>-28311.206000000002</v>
      </c>
      <c r="X646" s="136">
        <f>+'EAST-CON-GL '!Z82</f>
        <v>0</v>
      </c>
      <c r="Y646" s="136">
        <f>+'EAST-CON-GL '!AA82</f>
        <v>0</v>
      </c>
      <c r="Z646" s="136">
        <f>+'EAST-CON-GL '!AB82</f>
        <v>0</v>
      </c>
      <c r="AA646" s="136">
        <f>+'EAST-CON-GL '!AC82</f>
        <v>0</v>
      </c>
      <c r="AB646" s="136">
        <f>+'EAST-CON-GL '!AD82</f>
        <v>0</v>
      </c>
      <c r="AC646" s="138">
        <f>+'EAST-CON-GL '!AE82</f>
        <v>0</v>
      </c>
      <c r="AD646" s="14"/>
      <c r="AE646" s="14"/>
    </row>
    <row r="647" spans="4:31" x14ac:dyDescent="0.2">
      <c r="D647" s="134" t="s">
        <v>154</v>
      </c>
      <c r="E647" s="135"/>
      <c r="F647" s="136">
        <f>+'TX-EGM-GL'!H82</f>
        <v>0</v>
      </c>
      <c r="G647" s="137">
        <f>+'TX-EGM-GL'!I82</f>
        <v>676727.81500000157</v>
      </c>
      <c r="H647" s="160">
        <f>+'TX-EGM-GL'!J82</f>
        <v>0</v>
      </c>
      <c r="I647" s="137">
        <f>+'TX-EGM-GL'!K91</f>
        <v>793227.67099999776</v>
      </c>
      <c r="J647" s="136">
        <f>+'TX-EGM-GL'!L82</f>
        <v>0</v>
      </c>
      <c r="K647" s="137">
        <f>+'TX-EGM-GL'!M82</f>
        <v>659010.78700000024</v>
      </c>
      <c r="L647" s="136">
        <f>+'TX-EGM-GL'!N82</f>
        <v>0</v>
      </c>
      <c r="M647" s="137">
        <f>+'TX-EGM-GL'!O82</f>
        <v>-1608021.4509999997</v>
      </c>
      <c r="N647" s="136">
        <f>+'TX-EGM-GL'!P82</f>
        <v>0</v>
      </c>
      <c r="O647" s="137">
        <f>+'TX-EGM-GL'!Q82</f>
        <v>-68599.91</v>
      </c>
      <c r="P647" s="136">
        <f>+'TX-EGM-GL'!R82</f>
        <v>0</v>
      </c>
      <c r="Q647" s="137">
        <f>+'TX-EGM-GL'!S82</f>
        <v>73572.421999999991</v>
      </c>
      <c r="R647" s="136">
        <f>+'TX-EGM-GL'!T82</f>
        <v>0</v>
      </c>
      <c r="S647" s="137">
        <f>+'TX-EGM-GL'!U82</f>
        <v>4044.0649999999996</v>
      </c>
      <c r="T647" s="136">
        <f>+'TX-EGM-GL'!V82</f>
        <v>0</v>
      </c>
      <c r="U647" s="137">
        <f>+'TX-EGM-GL'!W82</f>
        <v>-27295.079999999994</v>
      </c>
      <c r="V647" s="136">
        <f>+'TX-EGM-GL'!X82</f>
        <v>0</v>
      </c>
      <c r="W647" s="137">
        <f>+'TX-EGM-GL'!Y82</f>
        <v>-4175.0899999999992</v>
      </c>
      <c r="X647" s="136">
        <f>+'TX-EGM-GL'!Z82</f>
        <v>0</v>
      </c>
      <c r="Y647" s="136">
        <f>+'TX-EGM-GL'!AA82</f>
        <v>0</v>
      </c>
      <c r="Z647" s="136">
        <f>+'TX-EGM-GL'!AB82</f>
        <v>0</v>
      </c>
      <c r="AA647" s="136">
        <f>+'TX-EGM-GL'!AC82</f>
        <v>0</v>
      </c>
      <c r="AB647" s="136">
        <f>+'TX-EGM-GL'!AD82</f>
        <v>0</v>
      </c>
      <c r="AC647" s="138">
        <f>+'TX-EGM-GL'!AE82</f>
        <v>0</v>
      </c>
      <c r="AD647" s="14"/>
      <c r="AE647" s="14"/>
    </row>
    <row r="648" spans="4:31" x14ac:dyDescent="0.2">
      <c r="D648" s="134" t="s">
        <v>183</v>
      </c>
      <c r="E648" s="135"/>
      <c r="F648" s="136">
        <f>+'TX-HPLR-GL '!H82</f>
        <v>0</v>
      </c>
      <c r="G648" s="137">
        <f>+'TX-HPLR-GL '!I82</f>
        <v>-207747.62999999995</v>
      </c>
      <c r="H648" s="160">
        <f>+'TX-HPLR-GL '!J82</f>
        <v>0</v>
      </c>
      <c r="I648" s="137">
        <f>+'TX-HPLR-GL '!K82</f>
        <v>-24312.55000000001</v>
      </c>
      <c r="J648" s="136">
        <f>+'TX-HPLR-GL '!L82</f>
        <v>0</v>
      </c>
      <c r="K648" s="137">
        <f>+'TX-HPLR-GL '!M82</f>
        <v>30898.204599999997</v>
      </c>
      <c r="L648" s="136">
        <f>+'TX-HPLR-GL '!N82</f>
        <v>0</v>
      </c>
      <c r="M648" s="136">
        <f>+'TX-HPLR-GL '!O82</f>
        <v>197812</v>
      </c>
      <c r="N648" s="136">
        <f>+'TX-HPLR-GL '!P82</f>
        <v>0</v>
      </c>
      <c r="O648" s="136">
        <f>+'TX-HPLR-GL '!Q82</f>
        <v>0</v>
      </c>
      <c r="P648" s="136">
        <f>+'TX-HPLR-GL '!R82</f>
        <v>0</v>
      </c>
      <c r="Q648" s="136">
        <f>+'TX-HPLR-GL '!S82</f>
        <v>0</v>
      </c>
      <c r="R648" s="136">
        <f>+'TX-HPLR-GL '!T82</f>
        <v>0</v>
      </c>
      <c r="S648" s="136">
        <f>+'TX-HPLR-GL '!U82</f>
        <v>0</v>
      </c>
      <c r="T648" s="136">
        <f>+'TX-HPLR-GL '!V82</f>
        <v>0</v>
      </c>
      <c r="U648" s="136">
        <f>+'TX-HPLR-GL '!W82</f>
        <v>0</v>
      </c>
      <c r="V648" s="136">
        <f>+'TX-HPLR-GL '!X82</f>
        <v>0</v>
      </c>
      <c r="W648" s="136">
        <f>+'TX-HPLR-GL '!Y82</f>
        <v>0</v>
      </c>
      <c r="X648" s="136">
        <f>+'TX-HPLR-GL '!Z82</f>
        <v>0</v>
      </c>
      <c r="Y648" s="136">
        <f>+'TX-HPLR-GL '!AA82</f>
        <v>0</v>
      </c>
      <c r="Z648" s="136">
        <f>+'TX-HPLR-GL '!AB82</f>
        <v>0</v>
      </c>
      <c r="AA648" s="136">
        <f>+'TX-HPLR-GL '!AC82</f>
        <v>0</v>
      </c>
      <c r="AB648" s="136">
        <f>+'TX-HPLR-GL '!AD82</f>
        <v>0</v>
      </c>
      <c r="AC648" s="138">
        <f>+'TX-HPLR-GL '!AE82</f>
        <v>0</v>
      </c>
      <c r="AD648" s="14"/>
      <c r="AE648" s="14"/>
    </row>
    <row r="649" spans="4:31" x14ac:dyDescent="0.2">
      <c r="D649" s="134" t="s">
        <v>182</v>
      </c>
      <c r="E649" s="135"/>
      <c r="F649" s="136">
        <f>+'TX-HPLC-GL'!H82</f>
        <v>0</v>
      </c>
      <c r="G649" s="160">
        <f>+'TX-HPLC-GL'!I82</f>
        <v>3094821</v>
      </c>
      <c r="H649" s="160">
        <f>+'TX-HPLC-GL'!J82</f>
        <v>0</v>
      </c>
      <c r="I649" s="137">
        <f>+'TX-HPLC-GL'!K82</f>
        <v>479432</v>
      </c>
      <c r="J649" s="136">
        <f>+'TX-HPLC-GL'!L82</f>
        <v>0</v>
      </c>
      <c r="K649" s="137">
        <f>+'TX-HPLC-GL'!M82</f>
        <v>2572146</v>
      </c>
      <c r="L649" s="136">
        <f>+'TX-HPLC-GL'!N82</f>
        <v>0</v>
      </c>
      <c r="M649" s="136">
        <f>+'TX-HPLC-GL'!O82</f>
        <v>0</v>
      </c>
      <c r="N649" s="136">
        <f>+'TX-HPLC-GL'!P82</f>
        <v>0</v>
      </c>
      <c r="O649" s="136">
        <f>+'TX-HPLC-GL'!Q82</f>
        <v>453921</v>
      </c>
      <c r="P649" s="136">
        <f>+'TX-HPLC-GL'!R82</f>
        <v>0</v>
      </c>
      <c r="Q649" s="137">
        <f>+'TX-HPLC-GL'!S82</f>
        <v>23476</v>
      </c>
      <c r="R649" s="136">
        <f>+'TX-HPLC-GL'!T82</f>
        <v>-630</v>
      </c>
      <c r="S649" s="137">
        <f>+'TX-HPLC-GL'!U82</f>
        <v>-776</v>
      </c>
      <c r="T649" s="136">
        <f>+'TX-HPLC-GL'!V82</f>
        <v>0</v>
      </c>
      <c r="U649" s="137">
        <f>+'TX-HPLC-GL'!W82</f>
        <v>2311</v>
      </c>
      <c r="V649" s="136">
        <f>+'TX-HPLC-GL'!X82</f>
        <v>0</v>
      </c>
      <c r="W649" s="137">
        <f>+'TX-HPLC-GL'!Y82</f>
        <v>-5057</v>
      </c>
      <c r="X649" s="136">
        <f>+'TX-HPLC-GL'!Z82</f>
        <v>0</v>
      </c>
      <c r="Y649" s="136">
        <f>+'TX-HPLC-GL'!AA82</f>
        <v>0</v>
      </c>
      <c r="Z649" s="136">
        <f>+'TX-HPLC-GL'!AB82</f>
        <v>0</v>
      </c>
      <c r="AA649" s="136">
        <f>+'TX-HPLC-GL'!AC82</f>
        <v>0</v>
      </c>
      <c r="AB649" s="136">
        <f>+'TX-HPLC-GL'!AD82</f>
        <v>0</v>
      </c>
      <c r="AC649" s="136">
        <f>+'TX-HPLC-GL'!AE82</f>
        <v>0</v>
      </c>
      <c r="AD649" s="14"/>
      <c r="AE649" s="14"/>
    </row>
    <row r="650" spans="4:31" x14ac:dyDescent="0.2">
      <c r="D650" s="134" t="s">
        <v>155</v>
      </c>
      <c r="E650" s="135"/>
      <c r="F650" s="136">
        <f>+'TX-CON-GL '!H82</f>
        <v>0</v>
      </c>
      <c r="G650" s="160">
        <f>+'TX-CON-GL '!I82</f>
        <v>3563801.1850000154</v>
      </c>
      <c r="H650" s="160">
        <f>+'TX-CON-GL '!J82</f>
        <v>0</v>
      </c>
      <c r="I650" s="137">
        <f>+'TX-CON-GL '!K82</f>
        <v>1248347.1209999928</v>
      </c>
      <c r="J650" s="136">
        <f>+'TX-CON-GL '!L82</f>
        <v>0</v>
      </c>
      <c r="K650" s="137">
        <f>+'TX-CON-GL '!M82</f>
        <v>689908.99160000158</v>
      </c>
      <c r="L650" s="136">
        <f>+'TX-CON-GL '!N82</f>
        <v>0</v>
      </c>
      <c r="M650" s="137">
        <f>+'TX-CON-GL '!O82</f>
        <v>-1410209.4509999997</v>
      </c>
      <c r="N650" s="136">
        <f>+'TX-CON-GL '!P82</f>
        <v>0</v>
      </c>
      <c r="O650" s="136">
        <f>+'TX-CON-GL '!Q82</f>
        <v>-68599.91</v>
      </c>
      <c r="P650" s="136">
        <f>+'TX-CON-GL '!R82</f>
        <v>0</v>
      </c>
      <c r="Q650" s="136">
        <f>+'TX-CON-GL '!S82</f>
        <v>73572.421999999991</v>
      </c>
      <c r="R650" s="136">
        <f>+'TX-CON-GL '!T82</f>
        <v>0</v>
      </c>
      <c r="S650" s="136">
        <f>+'TX-CON-GL '!U82</f>
        <v>4044.0649999999996</v>
      </c>
      <c r="T650" s="136">
        <f>+'TX-CON-GL '!V82</f>
        <v>0</v>
      </c>
      <c r="U650" s="137">
        <f>+'TX-CON-GL '!W82</f>
        <v>-27295.079999999994</v>
      </c>
      <c r="V650" s="136">
        <f>+'TX-CON-GL '!X82</f>
        <v>0</v>
      </c>
      <c r="W650" s="136">
        <f>+'TX-CON-GL '!Y82</f>
        <v>-4175.0899999999992</v>
      </c>
      <c r="X650" s="136">
        <f>+'TX-CON-GL '!Z82</f>
        <v>0</v>
      </c>
      <c r="Y650" s="136">
        <f>+'TX-CON-GL '!AA82</f>
        <v>0</v>
      </c>
      <c r="Z650" s="136">
        <f>+'TX-CON-GL '!AB82</f>
        <v>0</v>
      </c>
      <c r="AA650" s="136">
        <f>+'TX-CON-GL '!AC82</f>
        <v>0</v>
      </c>
      <c r="AB650" s="136">
        <f>+'TX-CON-GL '!AD82</f>
        <v>0</v>
      </c>
      <c r="AC650" s="138">
        <f>+'TX-CON-GL '!AE82</f>
        <v>0</v>
      </c>
      <c r="AD650" s="14"/>
      <c r="AE650" s="14"/>
    </row>
    <row r="651" spans="4:31" x14ac:dyDescent="0.2">
      <c r="D651" s="134" t="s">
        <v>145</v>
      </c>
      <c r="E651" s="135"/>
      <c r="F651" s="136">
        <f>+'WE-GL '!H82</f>
        <v>0</v>
      </c>
      <c r="G651" s="137">
        <f>+'WE-GL '!I82</f>
        <v>2650968.6899999897</v>
      </c>
      <c r="H651" s="160">
        <f>+'WE-GL '!J82</f>
        <v>0</v>
      </c>
      <c r="I651" s="137">
        <f>+'WE-GL '!K82</f>
        <v>-1758846.206</v>
      </c>
      <c r="J651" s="136">
        <f>+'WE-GL '!L82</f>
        <v>0</v>
      </c>
      <c r="K651" s="137">
        <f>+'WE-GL '!M82</f>
        <v>-2229638.6399999997</v>
      </c>
      <c r="L651" s="136">
        <f>+'WE-GL '!N82</f>
        <v>0</v>
      </c>
      <c r="M651" s="137">
        <f>+'WE-GL '!O82</f>
        <v>-710639.94299999997</v>
      </c>
      <c r="N651" s="136">
        <f>+'WE-GL '!P82</f>
        <v>0</v>
      </c>
      <c r="O651" s="136">
        <f>+'WE-GL '!Q82</f>
        <v>5.0000000046566129E-3</v>
      </c>
      <c r="P651" s="136">
        <f>+'WE-GL '!R82</f>
        <v>0</v>
      </c>
      <c r="Q651" s="137">
        <f>+'WE-GL '!S82</f>
        <v>-5.0000000046566129E-3</v>
      </c>
      <c r="R651" s="136">
        <f>+'WE-GL '!T82</f>
        <v>0</v>
      </c>
      <c r="S651" s="137">
        <f>+'WE-GL '!U82</f>
        <v>-7883.54</v>
      </c>
      <c r="T651" s="136">
        <f>+'WE-GL '!V82</f>
        <v>0</v>
      </c>
      <c r="U651" s="137">
        <f>+'WE-GL '!W82</f>
        <v>444534</v>
      </c>
      <c r="V651" s="136">
        <f>+'WE-GL '!X82</f>
        <v>0</v>
      </c>
      <c r="W651" s="136">
        <f>+'WE-GL '!Y82</f>
        <v>0</v>
      </c>
      <c r="X651" s="136">
        <f>+'WE-GL '!Z82</f>
        <v>0</v>
      </c>
      <c r="Y651" s="136">
        <f>+'WE-GL '!AA82</f>
        <v>0</v>
      </c>
      <c r="Z651" s="136">
        <f>+'WE-GL '!AB82</f>
        <v>0</v>
      </c>
      <c r="AA651" s="136">
        <f>+'WE-GL '!AC82</f>
        <v>0</v>
      </c>
      <c r="AB651" s="136">
        <f>+'WE-GL '!AD82</f>
        <v>0</v>
      </c>
      <c r="AC651" s="138">
        <f>+'WE-GL '!AE82</f>
        <v>0</v>
      </c>
      <c r="AD651" s="14"/>
      <c r="AE651" s="14"/>
    </row>
    <row r="652" spans="4:31" x14ac:dyDescent="0.2">
      <c r="D652" t="s">
        <v>147</v>
      </c>
      <c r="F652" s="139">
        <f>+STG_GL!H82</f>
        <v>0</v>
      </c>
      <c r="G652" s="161">
        <f>+STG_GL!I82</f>
        <v>14354</v>
      </c>
      <c r="H652" s="161">
        <f>+STG_GL!J82</f>
        <v>0</v>
      </c>
      <c r="I652" s="161">
        <f>+STG_GL!K82</f>
        <v>109283</v>
      </c>
      <c r="J652" s="139">
        <f>+STG_GL!L82</f>
        <v>0</v>
      </c>
      <c r="K652" s="139">
        <f>+STG_GL!M82</f>
        <v>777721</v>
      </c>
      <c r="L652" s="139">
        <f>+STG_GL!N82</f>
        <v>0</v>
      </c>
      <c r="M652" s="139">
        <f>+STG_GL!O82</f>
        <v>-563249</v>
      </c>
      <c r="N652" s="139">
        <f>+STG_GL!P82</f>
        <v>0</v>
      </c>
      <c r="O652" s="139">
        <f>+STG_GL!Q82</f>
        <v>0</v>
      </c>
      <c r="P652" s="139">
        <f>+STG_GL!R82</f>
        <v>0</v>
      </c>
      <c r="Q652" s="139">
        <f>+STG_GL!S82</f>
        <v>-110180</v>
      </c>
      <c r="R652" s="139">
        <f>+STG_GL!T82</f>
        <v>0</v>
      </c>
      <c r="S652" s="139">
        <f>+STG_GL!U82</f>
        <v>0</v>
      </c>
      <c r="T652" s="139">
        <f>+STG_GL!V82</f>
        <v>0</v>
      </c>
      <c r="U652" s="139">
        <f>+STG_GL!W82</f>
        <v>0</v>
      </c>
      <c r="V652" s="139">
        <f>+STG_GL!X82</f>
        <v>0</v>
      </c>
      <c r="W652" s="139">
        <f>+STG_GL!Y82</f>
        <v>0</v>
      </c>
      <c r="X652" s="139">
        <f>+STG_GL!Z82</f>
        <v>0</v>
      </c>
      <c r="Y652" s="139">
        <f>+STG_GL!AA82</f>
        <v>0</v>
      </c>
      <c r="Z652" s="139">
        <f>+STG_GL!AB82</f>
        <v>0</v>
      </c>
      <c r="AA652" s="139">
        <f>+STG_GL!AC82</f>
        <v>0</v>
      </c>
      <c r="AB652" s="139">
        <f>+STG_GL!AD82</f>
        <v>0</v>
      </c>
      <c r="AC652" s="139">
        <f>+STG_GL!AE82</f>
        <v>0</v>
      </c>
      <c r="AD652" s="14"/>
      <c r="AE652" s="14"/>
    </row>
    <row r="653" spans="4:31" x14ac:dyDescent="0.2">
      <c r="D653" t="s">
        <v>162</v>
      </c>
      <c r="F653" s="139">
        <f>+'ONT_GL '!H82</f>
        <v>0</v>
      </c>
      <c r="G653" s="200">
        <f>+'ONT_GL '!I82</f>
        <v>-3271309</v>
      </c>
      <c r="H653" s="161">
        <f>+'ONT_GL '!J82</f>
        <v>0</v>
      </c>
      <c r="I653" s="161">
        <f>+'ONT_GL '!K82</f>
        <v>-1298128</v>
      </c>
      <c r="J653" s="139">
        <f>+'ONT_GL '!L82</f>
        <v>0</v>
      </c>
      <c r="K653" s="200">
        <f>+'ONT_GL '!M82</f>
        <v>7695534</v>
      </c>
      <c r="L653" s="139">
        <f>+'ONT_GL '!N82</f>
        <v>0</v>
      </c>
      <c r="M653" s="139">
        <f>+'ONT_GL '!O82</f>
        <v>0</v>
      </c>
      <c r="N653" s="139">
        <f>+'ONT_GL '!P82</f>
        <v>0</v>
      </c>
      <c r="O653" s="139">
        <f>+'ONT_GL '!Q82</f>
        <v>0</v>
      </c>
      <c r="P653" s="139">
        <f>+'ONT_GL '!R82</f>
        <v>0</v>
      </c>
      <c r="Q653" s="139">
        <f>+'ONT_GL '!S82</f>
        <v>0</v>
      </c>
      <c r="R653" s="139">
        <f>+'ONT_GL '!T82</f>
        <v>0</v>
      </c>
      <c r="S653" s="139">
        <f>+'ONT_GL '!U82</f>
        <v>0</v>
      </c>
      <c r="T653" s="139">
        <f>+'ONT_GL '!V82</f>
        <v>0</v>
      </c>
      <c r="U653" s="139">
        <f>+'ONT_GL '!W82</f>
        <v>-1400000</v>
      </c>
      <c r="V653" s="139">
        <f>+'ONT_GL '!X82</f>
        <v>0</v>
      </c>
      <c r="W653" s="200">
        <f>+'ONT_GL '!Y82</f>
        <v>-2273.3000000000029</v>
      </c>
      <c r="X653" s="139">
        <f>+'ONT_GL '!Z82</f>
        <v>0</v>
      </c>
      <c r="Y653" s="139">
        <f>+'ONT_GL '!AA82</f>
        <v>0</v>
      </c>
      <c r="Z653" s="139">
        <f>+'ONT_GL '!AB82</f>
        <v>0</v>
      </c>
      <c r="AA653" s="139">
        <f>+'ONT_GL '!AC82</f>
        <v>0</v>
      </c>
      <c r="AB653" s="139">
        <f>+'ONT_GL '!AD82</f>
        <v>0</v>
      </c>
      <c r="AC653" s="139">
        <f>+'ONT_GL '!AE82</f>
        <v>0</v>
      </c>
      <c r="AD653" s="14"/>
      <c r="AE653" s="14"/>
    </row>
    <row r="654" spans="4:31" x14ac:dyDescent="0.2">
      <c r="G654" s="167"/>
      <c r="H654" s="122"/>
    </row>
    <row r="655" spans="4:31" x14ac:dyDescent="0.2">
      <c r="D655" t="s">
        <v>2</v>
      </c>
    </row>
  </sheetData>
  <mergeCells count="28"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88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91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84</v>
      </c>
      <c r="B2" s="46"/>
      <c r="C2" s="1"/>
      <c r="D2" s="13"/>
      <c r="E2" s="191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3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91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91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9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192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19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19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30</v>
      </c>
      <c r="C16" s="6"/>
      <c r="D16" s="61">
        <f t="shared" ref="D16:AA16" si="1">SUM(D11:D15)</f>
        <v>0</v>
      </c>
      <c r="E16" s="149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14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AA24" si="3">SUM(D19:D23)</f>
        <v>0</v>
      </c>
      <c r="E24" s="149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">
      <c r="A25" s="9"/>
      <c r="B25" s="7"/>
      <c r="C25" s="6"/>
      <c r="D25" s="60"/>
      <c r="E25" s="14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14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AA29" si="4">SUM(D27:D28)</f>
        <v>0</v>
      </c>
      <c r="E29" s="14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14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149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14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48</v>
      </c>
      <c r="D42" s="61">
        <f t="shared" ref="D42:AA42" si="8">SUM(D40:D41)</f>
        <v>0</v>
      </c>
      <c r="E42" s="14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AA43" si="9">D42+D39</f>
        <v>0</v>
      </c>
      <c r="E43" s="14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14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57</v>
      </c>
      <c r="C56" s="6"/>
      <c r="D56" s="61">
        <f t="shared" ref="D56:AA56" si="10">SUM(D54:D55)</f>
        <v>0</v>
      </c>
      <c r="E56" s="14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14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AA61" si="11">SUM(D59:D60)</f>
        <v>0</v>
      </c>
      <c r="E61" s="14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14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AA66" si="12">SUM(D64:D65)</f>
        <v>0</v>
      </c>
      <c r="E66" s="14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14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14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">
      <c r="A72" s="9"/>
      <c r="B72" s="3"/>
      <c r="C72" s="55" t="s">
        <v>69</v>
      </c>
      <c r="D72" s="61">
        <f t="shared" ref="D72:AA72" si="13">SUM(D70:D71)</f>
        <v>0</v>
      </c>
      <c r="E72" s="149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8"/>
      <c r="B82" s="89"/>
      <c r="C82" s="90" t="s">
        <v>170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186</v>
      </c>
      <c r="B85" s="3"/>
      <c r="F85" s="31"/>
      <c r="G85" s="31"/>
      <c r="H85" s="31"/>
      <c r="I85" s="31"/>
      <c r="L85" s="45"/>
    </row>
    <row r="86" spans="1:28" s="3" customFormat="1" x14ac:dyDescent="0.2">
      <c r="A86" s="169"/>
      <c r="C86" s="10" t="s">
        <v>168</v>
      </c>
      <c r="D86" s="170">
        <f t="shared" ref="D86:E88" si="16">F86+H86+J86+L86+N86+P86+R86+V86+X86+Z86+T86</f>
        <v>0</v>
      </c>
      <c r="E86" s="197">
        <f t="shared" si="16"/>
        <v>1111051.72</v>
      </c>
      <c r="F86" s="170"/>
      <c r="G86" s="170">
        <v>0</v>
      </c>
      <c r="H86" s="170"/>
      <c r="I86" s="170">
        <v>75778</v>
      </c>
      <c r="J86" s="170"/>
      <c r="K86" s="170"/>
      <c r="L86" s="170"/>
      <c r="M86" s="170"/>
      <c r="N86" s="170"/>
      <c r="O86" s="170"/>
      <c r="P86" s="170"/>
      <c r="Q86" s="170"/>
      <c r="R86" s="170"/>
      <c r="S86" s="170">
        <v>0</v>
      </c>
      <c r="T86" s="170"/>
      <c r="U86" s="170">
        <v>1000305.72</v>
      </c>
      <c r="V86" s="170"/>
      <c r="W86" s="170"/>
      <c r="X86" s="170"/>
      <c r="Y86" s="170">
        <v>34968</v>
      </c>
      <c r="Z86" s="170"/>
      <c r="AA86" s="170"/>
    </row>
    <row r="87" spans="1:28" s="3" customFormat="1" x14ac:dyDescent="0.2">
      <c r="A87" s="169"/>
      <c r="C87" s="10" t="s">
        <v>71</v>
      </c>
      <c r="D87" s="171">
        <f t="shared" si="16"/>
        <v>0</v>
      </c>
      <c r="E87" s="195">
        <f t="shared" si="16"/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f>W87+Y87+AA87+AC87+AE87+AG87+AI87+AK87+AM87+AO87</f>
        <v>0</v>
      </c>
      <c r="T87" s="171">
        <v>0</v>
      </c>
      <c r="U87" s="171">
        <f>Y87+AA87+AC87+AE87+AG87+AI87+AK87+AM87+AO87+AQ87</f>
        <v>0</v>
      </c>
      <c r="V87" s="171">
        <f>X87+Z87+AB87+AD87+AF87+AH87+AJ87+AL87+AN87+AP87</f>
        <v>0</v>
      </c>
      <c r="W87" s="171"/>
      <c r="X87" s="171"/>
      <c r="Y87" s="171"/>
      <c r="Z87" s="171"/>
      <c r="AA87" s="171"/>
    </row>
    <row r="88" spans="1:28" s="3" customFormat="1" x14ac:dyDescent="0.2">
      <c r="A88" s="169"/>
      <c r="C88" s="10" t="s">
        <v>72</v>
      </c>
      <c r="D88" s="172">
        <f t="shared" si="16"/>
        <v>0</v>
      </c>
      <c r="E88" s="196">
        <f t="shared" si="16"/>
        <v>12800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12800</v>
      </c>
      <c r="V88" s="172">
        <f>X88+Z88+AB88+AD88+AF88+AH88+AJ88+AL88+AN88+AP88</f>
        <v>0</v>
      </c>
      <c r="W88" s="172"/>
      <c r="X88" s="172"/>
      <c r="Y88" s="172"/>
      <c r="Z88" s="172"/>
      <c r="AA88" s="172"/>
    </row>
    <row r="89" spans="1:28" s="144" customFormat="1" ht="20.25" customHeight="1" x14ac:dyDescent="0.2">
      <c r="A89" s="183"/>
      <c r="B89" s="184"/>
      <c r="C89" s="186" t="s">
        <v>176</v>
      </c>
      <c r="D89" s="185">
        <f>SUM(D86:D88)</f>
        <v>0</v>
      </c>
      <c r="E89" s="185">
        <f t="shared" ref="E89:M89" si="17">SUM(E86:E88)</f>
        <v>1123851.72</v>
      </c>
      <c r="F89" s="185">
        <f t="shared" si="17"/>
        <v>0</v>
      </c>
      <c r="G89" s="185">
        <f t="shared" si="17"/>
        <v>0</v>
      </c>
      <c r="H89" s="185">
        <f t="shared" si="17"/>
        <v>0</v>
      </c>
      <c r="I89" s="185">
        <f t="shared" si="17"/>
        <v>75778</v>
      </c>
      <c r="J89" s="185">
        <f t="shared" si="17"/>
        <v>0</v>
      </c>
      <c r="K89" s="185">
        <f t="shared" si="17"/>
        <v>0</v>
      </c>
      <c r="L89" s="185">
        <f t="shared" si="17"/>
        <v>0</v>
      </c>
      <c r="M89" s="185">
        <f t="shared" si="17"/>
        <v>0</v>
      </c>
      <c r="N89" s="185">
        <f t="shared" ref="N89:AA89" si="18">SUM(N86:N88)</f>
        <v>0</v>
      </c>
      <c r="O89" s="185">
        <f t="shared" si="18"/>
        <v>0</v>
      </c>
      <c r="P89" s="185">
        <f t="shared" si="18"/>
        <v>0</v>
      </c>
      <c r="Q89" s="185">
        <f t="shared" si="18"/>
        <v>0</v>
      </c>
      <c r="R89" s="185">
        <f t="shared" si="18"/>
        <v>0</v>
      </c>
      <c r="S89" s="185">
        <f t="shared" si="18"/>
        <v>0</v>
      </c>
      <c r="T89" s="185">
        <f>SUM(T86:T88)</f>
        <v>0</v>
      </c>
      <c r="U89" s="185">
        <f>SUM(U86:U88)</f>
        <v>1013105.72</v>
      </c>
      <c r="V89" s="185">
        <f t="shared" si="18"/>
        <v>0</v>
      </c>
      <c r="W89" s="185">
        <f t="shared" si="18"/>
        <v>0</v>
      </c>
      <c r="X89" s="185">
        <f t="shared" si="18"/>
        <v>0</v>
      </c>
      <c r="Y89" s="185">
        <f t="shared" si="18"/>
        <v>34968</v>
      </c>
      <c r="Z89" s="185">
        <f t="shared" si="18"/>
        <v>0</v>
      </c>
      <c r="AA89" s="185">
        <f t="shared" si="18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4" customFormat="1" ht="20.25" customHeight="1" x14ac:dyDescent="0.2">
      <c r="A91" s="183"/>
      <c r="B91" s="184"/>
      <c r="C91" s="182" t="s">
        <v>177</v>
      </c>
      <c r="D91" s="185">
        <f>+D82+D89</f>
        <v>0</v>
      </c>
      <c r="E91" s="185">
        <f t="shared" ref="E91:M91" si="19">+E82+E89</f>
        <v>-22977344.479999997</v>
      </c>
      <c r="F91" s="185">
        <f t="shared" si="19"/>
        <v>0</v>
      </c>
      <c r="G91" s="185">
        <f t="shared" si="19"/>
        <v>-2355012.7699999996</v>
      </c>
      <c r="H91" s="185">
        <f t="shared" si="19"/>
        <v>0</v>
      </c>
      <c r="I91" s="185">
        <f t="shared" si="19"/>
        <v>-12807592.83</v>
      </c>
      <c r="J91" s="185">
        <f t="shared" si="19"/>
        <v>0</v>
      </c>
      <c r="K91" s="185">
        <f t="shared" si="19"/>
        <v>144971.78</v>
      </c>
      <c r="L91" s="185">
        <f t="shared" si="19"/>
        <v>0</v>
      </c>
      <c r="M91" s="185">
        <f t="shared" si="19"/>
        <v>0</v>
      </c>
      <c r="N91" s="185">
        <f t="shared" ref="N91:AA91" si="20">+N82+N89</f>
        <v>0</v>
      </c>
      <c r="O91" s="185">
        <f t="shared" si="20"/>
        <v>-665780.36999999988</v>
      </c>
      <c r="P91" s="185">
        <f t="shared" si="20"/>
        <v>0</v>
      </c>
      <c r="Q91" s="185">
        <f t="shared" si="20"/>
        <v>0</v>
      </c>
      <c r="R91" s="185">
        <f t="shared" si="20"/>
        <v>0</v>
      </c>
      <c r="S91" s="185">
        <f t="shared" si="20"/>
        <v>-4911274.6000000006</v>
      </c>
      <c r="T91" s="185">
        <f>+T82+T89</f>
        <v>0</v>
      </c>
      <c r="U91" s="185">
        <f>+U82+U89</f>
        <v>-705006.92000000016</v>
      </c>
      <c r="V91" s="185">
        <f t="shared" si="20"/>
        <v>0</v>
      </c>
      <c r="W91" s="185">
        <f t="shared" si="20"/>
        <v>-315799</v>
      </c>
      <c r="X91" s="185">
        <f t="shared" si="20"/>
        <v>0</v>
      </c>
      <c r="Y91" s="185">
        <f t="shared" si="20"/>
        <v>-1229977.4000000001</v>
      </c>
      <c r="Z91" s="185">
        <f t="shared" si="20"/>
        <v>0</v>
      </c>
      <c r="AA91" s="185">
        <f t="shared" si="20"/>
        <v>-131872.37000000011</v>
      </c>
    </row>
    <row r="92" spans="1:28" x14ac:dyDescent="0.2">
      <c r="A92" s="4"/>
      <c r="B92" s="3"/>
      <c r="D92" s="31">
        <v>0</v>
      </c>
      <c r="E92" s="18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88">
        <f>+E74+E12+E20</f>
        <v>-9116266.3800000027</v>
      </c>
      <c r="G94" s="188">
        <f>+G12+G20+G74</f>
        <v>109404.66000000015</v>
      </c>
      <c r="I94" s="188">
        <f>+I12+I20+I74</f>
        <v>-8275213.7000000002</v>
      </c>
      <c r="K94" s="188">
        <f>+K12+K20+K74</f>
        <v>144971.78</v>
      </c>
      <c r="M94" s="188">
        <f>+M12+M20+M74</f>
        <v>0</v>
      </c>
      <c r="O94" s="188">
        <f>+O12+O20+O74</f>
        <v>1934629.2699999998</v>
      </c>
      <c r="Q94" s="188">
        <f>+Q12+Q20+Q74</f>
        <v>0</v>
      </c>
      <c r="S94" s="188">
        <f>+S12+S20+S74</f>
        <v>-1495767.21</v>
      </c>
      <c r="U94" s="188">
        <f>+U12+U20+U74</f>
        <v>-1718112.6400000001</v>
      </c>
      <c r="W94" s="188">
        <f>+W12+W20+W74</f>
        <v>2271155</v>
      </c>
      <c r="Y94" s="188">
        <f>+Y12+Y20+Y74</f>
        <v>-1101202.54</v>
      </c>
      <c r="AA94" s="188">
        <f>+AA12+AA20+AA74</f>
        <v>-986131</v>
      </c>
    </row>
    <row r="95" spans="1:28" x14ac:dyDescent="0.2">
      <c r="A95" s="4"/>
      <c r="B95" s="3"/>
      <c r="E95" s="188">
        <v>-8115961</v>
      </c>
    </row>
    <row r="96" spans="1:28" x14ac:dyDescent="0.2">
      <c r="A96" s="4"/>
      <c r="B96" s="3"/>
      <c r="E96" s="188">
        <f>+E94-E95</f>
        <v>-1000305.3800000027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3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1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1">
        <v>59846450</v>
      </c>
      <c r="E11" s="171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1">
        <v>20547630</v>
      </c>
      <c r="E13" s="171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9">
        <v>80394080</v>
      </c>
      <c r="E16" s="199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2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">
      <c r="A17" s="9"/>
      <c r="B17" s="7"/>
      <c r="C17" s="6"/>
      <c r="D17" s="174"/>
      <c r="E17" s="174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1">
        <v>-52315038</v>
      </c>
      <c r="E19" s="171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1">
        <v>-28150611</v>
      </c>
      <c r="E21" s="171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1">
        <v>284049</v>
      </c>
      <c r="E23" s="171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">
      <c r="A24" s="9"/>
      <c r="B24" s="7" t="s">
        <v>33</v>
      </c>
      <c r="C24" s="6"/>
      <c r="D24" s="199">
        <v>-80181600</v>
      </c>
      <c r="E24" s="199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2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">
      <c r="A25" s="9"/>
      <c r="B25" s="7"/>
      <c r="C25" s="6"/>
      <c r="D25" s="174"/>
      <c r="E25" s="174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2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4"/>
      <c r="E30" s="174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1">
        <v>-383586</v>
      </c>
      <c r="E32" s="171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1">
        <v>89355</v>
      </c>
      <c r="E35" s="171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">
      <c r="A36" s="9"/>
      <c r="B36" s="7" t="s">
        <v>43</v>
      </c>
      <c r="C36" s="6"/>
      <c r="D36" s="199">
        <v>-294231</v>
      </c>
      <c r="E36" s="199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2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">
      <c r="A37" s="9"/>
      <c r="B37" s="7"/>
      <c r="C37" s="6"/>
      <c r="D37" s="174"/>
      <c r="E37" s="174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1">
        <v>468527</v>
      </c>
      <c r="E39" s="171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">
      <c r="A40" s="9">
        <v>18</v>
      </c>
      <c r="B40" s="7"/>
      <c r="C40" s="18" t="s">
        <v>46</v>
      </c>
      <c r="D40" s="171">
        <v>-300000</v>
      </c>
      <c r="E40" s="171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9">
        <v>-300000</v>
      </c>
      <c r="E42" s="199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2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">
      <c r="A43" s="9"/>
      <c r="B43" s="7" t="s">
        <v>49</v>
      </c>
      <c r="C43" s="6"/>
      <c r="D43" s="199">
        <v>168527</v>
      </c>
      <c r="E43" s="199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2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">
      <c r="A44" s="9"/>
      <c r="B44" s="7"/>
      <c r="C44" s="6"/>
      <c r="D44" s="174"/>
      <c r="E44" s="174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4"/>
      <c r="E46" s="174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4"/>
      <c r="E48" s="174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1">
        <v>-86776</v>
      </c>
      <c r="E49" s="171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">
      <c r="A50" s="9"/>
      <c r="B50" s="7"/>
      <c r="C50" s="6"/>
      <c r="D50" s="174"/>
      <c r="E50" s="174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1">
        <v>-284049</v>
      </c>
      <c r="E51" s="171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">
      <c r="A52" s="9"/>
      <c r="B52" s="7"/>
      <c r="C52" s="6"/>
      <c r="D52" s="174"/>
      <c r="E52" s="174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1">
        <v>0</v>
      </c>
      <c r="E54" s="171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">
      <c r="A55" s="9">
        <v>25</v>
      </c>
      <c r="B55" s="7"/>
      <c r="C55" s="18" t="s">
        <v>56</v>
      </c>
      <c r="D55" s="171">
        <v>0</v>
      </c>
      <c r="E55" s="171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">
      <c r="A56" s="9"/>
      <c r="B56" s="7" t="s">
        <v>57</v>
      </c>
      <c r="C56" s="6"/>
      <c r="D56" s="199">
        <v>0</v>
      </c>
      <c r="E56" s="199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2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">
      <c r="A57" s="9"/>
      <c r="B57" s="7"/>
      <c r="C57" s="6"/>
      <c r="D57" s="174"/>
      <c r="E57" s="174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2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4"/>
      <c r="E62" s="174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2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4"/>
      <c r="E67" s="174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1">
        <v>0</v>
      </c>
      <c r="E70" s="171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">
      <c r="A71" s="9">
        <v>31</v>
      </c>
      <c r="B71" s="3"/>
      <c r="C71" s="10" t="s">
        <v>68</v>
      </c>
      <c r="D71" s="171">
        <v>0</v>
      </c>
      <c r="E71" s="171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">
      <c r="A72" s="9"/>
      <c r="B72" s="3"/>
      <c r="C72" s="55" t="s">
        <v>69</v>
      </c>
      <c r="D72" s="199">
        <v>0</v>
      </c>
      <c r="E72" s="199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2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1">
        <v>0</v>
      </c>
      <c r="E74" s="171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">
      <c r="A75" s="9">
        <v>34</v>
      </c>
      <c r="B75" s="3"/>
      <c r="C75" s="10" t="s">
        <v>72</v>
      </c>
      <c r="D75" s="171">
        <v>0</v>
      </c>
      <c r="E75" s="171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">
      <c r="A76" s="9">
        <v>35</v>
      </c>
      <c r="B76" s="3"/>
      <c r="C76" s="10" t="s">
        <v>73</v>
      </c>
      <c r="D76" s="171">
        <v>0</v>
      </c>
      <c r="E76" s="171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1">
        <v>0</v>
      </c>
      <c r="E79" s="171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1">
        <v>0</v>
      </c>
      <c r="E81" s="171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5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4">
        <f>D16+D24+D29+D36+D43+D45+D47+D49</f>
        <v>60000</v>
      </c>
      <c r="E82" s="163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4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K85" s="45"/>
    </row>
    <row r="86" spans="1:67" s="3" customFormat="1" x14ac:dyDescent="0.2">
      <c r="A86" s="169"/>
      <c r="C86" s="10" t="s">
        <v>168</v>
      </c>
      <c r="D86" s="173">
        <v>0</v>
      </c>
      <c r="E86" s="173">
        <v>-361424</v>
      </c>
      <c r="F86" s="173">
        <v>0</v>
      </c>
      <c r="G86" s="173">
        <v>0</v>
      </c>
      <c r="H86" s="173">
        <f t="shared" ref="H86:I88" si="24">D86</f>
        <v>0</v>
      </c>
      <c r="I86" s="173">
        <f t="shared" si="24"/>
        <v>-361424</v>
      </c>
      <c r="J86" s="173">
        <v>0</v>
      </c>
      <c r="K86" s="173">
        <v>0</v>
      </c>
      <c r="L86" s="173">
        <f t="shared" ref="L86:M88" si="25">H86</f>
        <v>0</v>
      </c>
      <c r="M86" s="173">
        <f t="shared" si="25"/>
        <v>-361424</v>
      </c>
    </row>
    <row r="87" spans="1:67" s="3" customFormat="1" x14ac:dyDescent="0.2">
      <c r="A87" s="169"/>
      <c r="C87" s="10" t="s">
        <v>71</v>
      </c>
      <c r="D87" s="174">
        <v>0</v>
      </c>
      <c r="E87" s="174">
        <v>0</v>
      </c>
      <c r="F87" s="174">
        <v>0</v>
      </c>
      <c r="G87" s="174">
        <v>0</v>
      </c>
      <c r="H87" s="174">
        <f t="shared" si="24"/>
        <v>0</v>
      </c>
      <c r="I87" s="174">
        <f t="shared" si="24"/>
        <v>0</v>
      </c>
      <c r="J87" s="174">
        <v>0</v>
      </c>
      <c r="K87" s="174">
        <v>0</v>
      </c>
      <c r="L87" s="174">
        <f t="shared" si="25"/>
        <v>0</v>
      </c>
      <c r="M87" s="174">
        <f t="shared" si="25"/>
        <v>0</v>
      </c>
    </row>
    <row r="88" spans="1:67" s="3" customFormat="1" x14ac:dyDescent="0.2">
      <c r="A88" s="169"/>
      <c r="C88" s="10" t="s">
        <v>72</v>
      </c>
      <c r="D88" s="175">
        <v>0</v>
      </c>
      <c r="E88" s="175">
        <v>0</v>
      </c>
      <c r="F88" s="175">
        <v>0</v>
      </c>
      <c r="G88" s="175">
        <v>0</v>
      </c>
      <c r="H88" s="175">
        <f t="shared" si="24"/>
        <v>0</v>
      </c>
      <c r="I88" s="175">
        <f t="shared" si="24"/>
        <v>0</v>
      </c>
      <c r="J88" s="175">
        <v>0</v>
      </c>
      <c r="K88" s="175">
        <v>0</v>
      </c>
      <c r="L88" s="175">
        <f t="shared" si="25"/>
        <v>0</v>
      </c>
      <c r="M88" s="175">
        <f t="shared" si="25"/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1">
        <f>SUM(D86:D88)</f>
        <v>0</v>
      </c>
      <c r="E89" s="181">
        <f t="shared" ref="E89:M89" si="26">SUM(E86:E88)</f>
        <v>-361424</v>
      </c>
      <c r="F89" s="181">
        <f t="shared" si="26"/>
        <v>0</v>
      </c>
      <c r="G89" s="181">
        <f t="shared" si="26"/>
        <v>0</v>
      </c>
      <c r="H89" s="181">
        <f t="shared" si="26"/>
        <v>0</v>
      </c>
      <c r="I89" s="181">
        <f t="shared" si="26"/>
        <v>-361424</v>
      </c>
      <c r="J89" s="181">
        <f t="shared" si="26"/>
        <v>0</v>
      </c>
      <c r="K89" s="181">
        <f t="shared" si="26"/>
        <v>0</v>
      </c>
      <c r="L89" s="181">
        <f t="shared" si="26"/>
        <v>0</v>
      </c>
      <c r="M89" s="181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1">
        <f>+D82+D89</f>
        <v>60000</v>
      </c>
      <c r="E91" s="181">
        <f t="shared" ref="E91:M91" si="27">+E82+E89</f>
        <v>3266026.4838815443</v>
      </c>
      <c r="F91" s="181">
        <f t="shared" si="27"/>
        <v>0</v>
      </c>
      <c r="G91" s="181">
        <f t="shared" si="27"/>
        <v>0</v>
      </c>
      <c r="H91" s="181">
        <f t="shared" si="27"/>
        <v>60000</v>
      </c>
      <c r="I91" s="181">
        <f t="shared" si="27"/>
        <v>3266026.4838815443</v>
      </c>
      <c r="J91" s="181">
        <f t="shared" si="27"/>
        <v>0</v>
      </c>
      <c r="K91" s="181">
        <f t="shared" si="27"/>
        <v>0</v>
      </c>
      <c r="L91" s="181">
        <f t="shared" si="27"/>
        <v>60000</v>
      </c>
      <c r="M91" s="181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G75" activePane="bottomRight" state="frozen"/>
      <selection activeCell="A5" sqref="A5"/>
      <selection pane="topRight" activeCell="A5" sqref="A5"/>
      <selection pane="bottomLeft" activeCell="A5" sqref="A5"/>
      <selection pane="bottomRight" activeCell="K88" sqref="K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5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4">
        <f>D16+D24+D29+D36+D43+D45+D47+D49</f>
        <v>-60000</v>
      </c>
      <c r="E82" s="163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4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-870020.23714885395</v>
      </c>
      <c r="M84" s="45"/>
    </row>
    <row r="85" spans="1:67" x14ac:dyDescent="0.2">
      <c r="A85" s="4" t="s">
        <v>166</v>
      </c>
      <c r="B85" s="3"/>
    </row>
    <row r="86" spans="1:67" s="3" customFormat="1" x14ac:dyDescent="0.2">
      <c r="A86" s="169"/>
      <c r="C86" s="10" t="s">
        <v>168</v>
      </c>
      <c r="D86" s="170">
        <f>'EAST-EGM-FLSH'!D86+'EAST-LRC-FLSH'!D86</f>
        <v>0</v>
      </c>
      <c r="E86" s="170">
        <f>'EAST-EGM-FLSH'!E86+'EAST-LRC-FLSH'!E86</f>
        <v>-361424</v>
      </c>
      <c r="F86" s="170">
        <f>'EAST-EGM-FLSH'!F86+'EAST-LRC-FLSH'!F86</f>
        <v>0</v>
      </c>
      <c r="G86" s="170">
        <f>'EAST-EGM-FLSH'!G86+'EAST-LRC-FLSH'!G86</f>
        <v>0</v>
      </c>
      <c r="H86" s="170">
        <f>'EAST-EGM-FLSH'!H86+'EAST-LRC-FLSH'!H86</f>
        <v>0</v>
      </c>
      <c r="I86" s="170">
        <f>'EAST-EGM-FLSH'!I86+'EAST-LRC-FLSH'!I86</f>
        <v>-361424</v>
      </c>
      <c r="J86" s="170">
        <f>'EAST-EGM-FLSH'!J86+'EAST-LRC-FLSH'!J86</f>
        <v>0</v>
      </c>
      <c r="K86" s="170">
        <f>'EAST-EGM-FLSH'!K86+'EAST-LRC-FLSH'!K86</f>
        <v>0</v>
      </c>
      <c r="L86" s="170">
        <f>'EAST-EGM-FLSH'!L86+'EAST-LRC-FLSH'!L86</f>
        <v>0</v>
      </c>
      <c r="M86" s="170">
        <f>'EAST-EGM-FLSH'!M86+'EAST-LRC-FLSH'!M86</f>
        <v>-361424</v>
      </c>
    </row>
    <row r="87" spans="1:67" s="3" customFormat="1" x14ac:dyDescent="0.2">
      <c r="A87" s="169"/>
      <c r="C87" s="10" t="s">
        <v>71</v>
      </c>
      <c r="D87" s="171">
        <f>'EAST-EGM-FLSH'!D87+'EAST-LRC-FLSH'!D87</f>
        <v>0</v>
      </c>
      <c r="E87" s="171">
        <f>'EAST-EGM-FLSH'!E87+'EAST-LRC-FLSH'!E87</f>
        <v>0</v>
      </c>
      <c r="F87" s="171">
        <f>'EAST-EGM-FLSH'!F87+'EAST-LRC-FLSH'!F87</f>
        <v>0</v>
      </c>
      <c r="G87" s="171">
        <f>'EAST-EGM-FLSH'!G87+'EAST-LRC-FLSH'!G87</f>
        <v>0</v>
      </c>
      <c r="H87" s="171">
        <f>'EAST-EGM-FLSH'!H87+'EAST-LRC-FLSH'!H87</f>
        <v>0</v>
      </c>
      <c r="I87" s="171">
        <f>'EAST-EGM-FLSH'!I87+'EAST-LRC-FLSH'!I87</f>
        <v>0</v>
      </c>
      <c r="J87" s="171">
        <f>'EAST-EGM-FLSH'!J87+'EAST-LRC-FLSH'!J87</f>
        <v>0</v>
      </c>
      <c r="K87" s="171">
        <f>'EAST-EGM-FLSH'!K87+'EAST-LRC-FLSH'!K87</f>
        <v>0</v>
      </c>
      <c r="L87" s="171">
        <f>'EAST-EGM-FLSH'!L87+'EAST-LRC-FLSH'!L87</f>
        <v>0</v>
      </c>
      <c r="M87" s="171">
        <f>'EAST-EGM-FLSH'!M87+'EAST-LRC-FLSH'!M87</f>
        <v>0</v>
      </c>
    </row>
    <row r="88" spans="1:67" s="3" customFormat="1" x14ac:dyDescent="0.2">
      <c r="A88" s="169"/>
      <c r="C88" s="10" t="s">
        <v>72</v>
      </c>
      <c r="D88" s="172">
        <f>'EAST-EGM-FLSH'!D88+'EAST-LRC-FLSH'!D88</f>
        <v>0</v>
      </c>
      <c r="E88" s="172">
        <f>'EAST-EGM-FLSH'!E88+'EAST-LRC-FLSH'!E88</f>
        <v>0</v>
      </c>
      <c r="F88" s="172">
        <f>'EAST-EGM-FLSH'!F88+'EAST-LRC-FLSH'!F88</f>
        <v>0</v>
      </c>
      <c r="G88" s="172">
        <f>'EAST-EGM-FLSH'!G88+'EAST-LRC-FLSH'!G88</f>
        <v>0</v>
      </c>
      <c r="H88" s="172">
        <f>'EAST-EGM-FLSH'!H88+'EAST-LRC-FLSH'!H88</f>
        <v>0</v>
      </c>
      <c r="I88" s="172">
        <f>'EAST-EGM-FLSH'!I88+'EAST-LRC-FLSH'!I88</f>
        <v>0</v>
      </c>
      <c r="J88" s="172">
        <f>'EAST-EGM-FLSH'!J88+'EAST-LRC-FLSH'!J88</f>
        <v>0</v>
      </c>
      <c r="K88" s="172">
        <f>'EAST-EGM-FLSH'!K88+'EAST-LRC-FLSH'!K88</f>
        <v>0</v>
      </c>
      <c r="L88" s="172">
        <f>'EAST-EGM-FLSH'!L88+'EAST-LRC-FLSH'!L88</f>
        <v>0</v>
      </c>
      <c r="M88" s="172">
        <f>'EAST-EGM-FLSH'!M88+'EAST-LRC-FLSH'!M88</f>
        <v>0</v>
      </c>
    </row>
    <row r="89" spans="1:67" s="44" customFormat="1" ht="20.25" customHeight="1" x14ac:dyDescent="0.2">
      <c r="A89" s="176"/>
      <c r="B89" s="177"/>
      <c r="C89" s="178" t="s">
        <v>171</v>
      </c>
      <c r="D89" s="180">
        <f>SUM(D86:D88)</f>
        <v>0</v>
      </c>
      <c r="E89" s="180">
        <f t="shared" ref="E89:M89" si="20">SUM(E86:E88)</f>
        <v>-361424</v>
      </c>
      <c r="F89" s="180">
        <f t="shared" si="20"/>
        <v>0</v>
      </c>
      <c r="G89" s="180">
        <f t="shared" si="20"/>
        <v>0</v>
      </c>
      <c r="H89" s="180">
        <f t="shared" si="20"/>
        <v>0</v>
      </c>
      <c r="I89" s="180">
        <f t="shared" si="20"/>
        <v>-361424</v>
      </c>
      <c r="J89" s="180">
        <f t="shared" si="20"/>
        <v>0</v>
      </c>
      <c r="K89" s="180">
        <f t="shared" si="20"/>
        <v>0</v>
      </c>
      <c r="L89" s="180">
        <f t="shared" si="20"/>
        <v>0</v>
      </c>
      <c r="M89" s="180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6"/>
      <c r="B91" s="177"/>
      <c r="C91" s="178" t="s">
        <v>169</v>
      </c>
      <c r="D91" s="180">
        <f>+D82+D89</f>
        <v>0</v>
      </c>
      <c r="E91" s="180">
        <f t="shared" ref="E91:M91" si="21">+E82+E89</f>
        <v>-1231444.2371488507</v>
      </c>
      <c r="F91" s="180">
        <f t="shared" si="21"/>
        <v>0</v>
      </c>
      <c r="G91" s="180">
        <f t="shared" si="21"/>
        <v>0</v>
      </c>
      <c r="H91" s="180">
        <f t="shared" si="21"/>
        <v>0</v>
      </c>
      <c r="I91" s="180">
        <f t="shared" si="21"/>
        <v>-1231444.2371488507</v>
      </c>
      <c r="J91" s="180">
        <f t="shared" si="21"/>
        <v>0</v>
      </c>
      <c r="K91" s="180">
        <f t="shared" si="21"/>
        <v>0</v>
      </c>
      <c r="L91" s="180">
        <f t="shared" si="21"/>
        <v>0</v>
      </c>
      <c r="M91" s="180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2000-02-11T15:19:16Z</cp:lastPrinted>
  <dcterms:created xsi:type="dcterms:W3CDTF">1997-07-11T21:57:33Z</dcterms:created>
  <dcterms:modified xsi:type="dcterms:W3CDTF">2014-09-05T10:42:21Z</dcterms:modified>
</cp:coreProperties>
</file>