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30" windowWidth="9780" windowHeight="6795" tabRatio="841" firstSheet="1" activeTab="3"/>
  </bookViews>
  <sheets>
    <sheet name="Module1" sheetId="1" state="veryHidden" r:id=""/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4">Actuals!$D$636:$I$651</definedName>
    <definedName name="_xlnm.Print_Area" localSheetId="12">'BGC-EGM-FLSH'!$A$1:$M$82</definedName>
    <definedName name="_xlnm.Print_Area" localSheetId="44">'BGC-EGM-VAR'!$A$1:$I$82</definedName>
    <definedName name="_xlnm.Print_Area" localSheetId="53">BUG_VAR!$A$1:$I$82</definedName>
    <definedName name="_xlnm.Print_Area" localSheetId="38">'CE-VAR'!$A$1:$I$82</definedName>
    <definedName name="_xlnm.Print_Area" localSheetId="3">Check!$A$1:$H$30</definedName>
    <definedName name="_xlnm.Print_Area" localSheetId="11">'EAST-CON-FLSH'!$A$1:$M$82</definedName>
    <definedName name="_xlnm.Print_Area" localSheetId="43">'EAST-CON-VAR'!$A$1:$I$82</definedName>
    <definedName name="_xlnm.Print_Area" localSheetId="9">'EAST-EGM-FLSH'!$A$1:$M$82</definedName>
    <definedName name="_xlnm.Print_Area" localSheetId="41">'EAST-EGM-VAR'!$A$1:$I$82</definedName>
    <definedName name="_xlnm.Print_Area" localSheetId="10">'EAST-LRC-FLSH'!$A$1:$M$82</definedName>
    <definedName name="_xlnm.Print_Area" localSheetId="42">'EAST-LRC-VAR'!$A$1:$I$82</definedName>
    <definedName name="_xlnm.Print_Area" localSheetId="52">ONT_VAR!$A$1:$I$82</definedName>
    <definedName name="_xlnm.Print_Area" localSheetId="4">RECLASS!$A$1:$AG$82</definedName>
    <definedName name="_xlnm.Print_Area" localSheetId="51">STG_VAR!$A$1:$I$82</definedName>
    <definedName name="_xlnm.Print_Area" localSheetId="5">'TIE-OUT'!$A$1:$AG$95</definedName>
    <definedName name="_xlnm.Print_Area" localSheetId="2">TOTAL!$A$1:$I$82</definedName>
    <definedName name="_xlnm.Print_Area" localSheetId="16">'TX-CON-FLSH'!$A$1:$M$82</definedName>
    <definedName name="_xlnm.Print_Area" localSheetId="48">'TX-CON-VAR'!$A$1:$I$82</definedName>
    <definedName name="_xlnm.Print_Area" localSheetId="13">'TX-EGM-FLSH'!$A$1:$M$82</definedName>
    <definedName name="_xlnm.Print_Area" localSheetId="45">'TX-EGM-VAR'!$A$1:$I$82</definedName>
    <definedName name="_xlnm.Print_Area" localSheetId="14">'TX-HPLR-FLSH'!$A$1:$M$82</definedName>
    <definedName name="_xlnm.Print_Area" localSheetId="46">'TX-HPLR-VAR '!$A$1:$I$82</definedName>
    <definedName name="_xlnm.Print_Area" localSheetId="17">'WE-FLSH'!$A$1:$M$82</definedName>
    <definedName name="_xlnm.Print_Area" localSheetId="49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152511"/>
</workbook>
</file>

<file path=xl/calcChain.xml><?xml version="1.0" encoding="utf-8"?>
<calcChain xmlns="http://schemas.openxmlformats.org/spreadsheetml/2006/main">
  <c r="G1" i="44" l="1"/>
  <c r="I1" i="44" s="1"/>
  <c r="K1" i="44" s="1"/>
  <c r="M1" i="44" s="1"/>
  <c r="O1" i="44" s="1"/>
  <c r="Q1" i="44" s="1"/>
  <c r="S1" i="44"/>
  <c r="U1" i="44" s="1"/>
  <c r="W1" i="44" s="1"/>
  <c r="Y1" i="44" s="1"/>
  <c r="AA1" i="44" s="1"/>
  <c r="AC1" i="44" s="1"/>
  <c r="AE1" i="44"/>
  <c r="H636" i="44"/>
  <c r="J636" i="44" s="1"/>
  <c r="L636" i="44" s="1"/>
  <c r="N636" i="44" s="1"/>
  <c r="P636" i="44" s="1"/>
  <c r="R636" i="44" s="1"/>
  <c r="T636" i="44" s="1"/>
  <c r="V636" i="44"/>
  <c r="X636" i="44" s="1"/>
  <c r="Z636" i="44" s="1"/>
  <c r="AB636" i="44" s="1"/>
  <c r="A5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F12" i="48"/>
  <c r="D12" i="48" s="1"/>
  <c r="G12" i="48"/>
  <c r="H12" i="48"/>
  <c r="H16" i="48" s="1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X16" i="48" s="1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N16" i="48" s="1"/>
  <c r="AO12" i="48"/>
  <c r="F13" i="48"/>
  <c r="G13" i="48"/>
  <c r="H13" i="48"/>
  <c r="I13" i="48"/>
  <c r="J13" i="48"/>
  <c r="J16" i="48" s="1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Z16" i="48" s="1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F14" i="48"/>
  <c r="G14" i="48"/>
  <c r="H14" i="48"/>
  <c r="I14" i="48"/>
  <c r="J14" i="48"/>
  <c r="K14" i="48"/>
  <c r="L14" i="48"/>
  <c r="D14" i="48" s="1"/>
  <c r="M14" i="48"/>
  <c r="E14" i="48" s="1"/>
  <c r="G14" i="50" s="1"/>
  <c r="I14" i="50" s="1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Q16" i="48" s="1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AO16" i="48" s="1"/>
  <c r="P16" i="48"/>
  <c r="R16" i="48"/>
  <c r="S16" i="48"/>
  <c r="AF16" i="48"/>
  <c r="AH16" i="48"/>
  <c r="AI16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E20" i="48"/>
  <c r="F20" i="48"/>
  <c r="G20" i="48"/>
  <c r="H20" i="48"/>
  <c r="I20" i="48"/>
  <c r="J20" i="48"/>
  <c r="K20" i="48"/>
  <c r="L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F21" i="48"/>
  <c r="G21" i="48"/>
  <c r="H21" i="48"/>
  <c r="I21" i="48"/>
  <c r="J21" i="48"/>
  <c r="K21" i="48"/>
  <c r="L21" i="48"/>
  <c r="M21" i="48"/>
  <c r="N21" i="48"/>
  <c r="O21" i="48"/>
  <c r="O24" i="48" s="1"/>
  <c r="P21" i="48"/>
  <c r="P24" i="48" s="1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E24" i="48" s="1"/>
  <c r="AF21" i="48"/>
  <c r="AF24" i="48" s="1"/>
  <c r="AG21" i="48"/>
  <c r="AH21" i="48"/>
  <c r="AI21" i="48"/>
  <c r="AJ21" i="48"/>
  <c r="AK21" i="48"/>
  <c r="AL21" i="48"/>
  <c r="AM21" i="48"/>
  <c r="AN21" i="48"/>
  <c r="AN24" i="48" s="1"/>
  <c r="AO21" i="48"/>
  <c r="D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F23" i="48"/>
  <c r="G23" i="48"/>
  <c r="H23" i="48"/>
  <c r="I23" i="48"/>
  <c r="J23" i="48"/>
  <c r="K23" i="48"/>
  <c r="L23" i="48"/>
  <c r="D23" i="48" s="1"/>
  <c r="M23" i="48"/>
  <c r="M24" i="48" s="1"/>
  <c r="N23" i="48"/>
  <c r="O23" i="48"/>
  <c r="P23" i="48"/>
  <c r="Q23" i="48"/>
  <c r="R23" i="48"/>
  <c r="S23" i="48"/>
  <c r="T23" i="48"/>
  <c r="U23" i="48"/>
  <c r="U24" i="48" s="1"/>
  <c r="V23" i="48"/>
  <c r="W23" i="48"/>
  <c r="X23" i="48"/>
  <c r="Y23" i="48"/>
  <c r="Z23" i="48"/>
  <c r="AA23" i="48"/>
  <c r="AB23" i="48"/>
  <c r="AC23" i="48"/>
  <c r="AC24" i="48" s="1"/>
  <c r="AD23" i="48"/>
  <c r="AE23" i="48"/>
  <c r="AF23" i="48"/>
  <c r="AG23" i="48"/>
  <c r="AH23" i="48"/>
  <c r="AI23" i="48"/>
  <c r="AJ23" i="48"/>
  <c r="AK23" i="48"/>
  <c r="AK24" i="48" s="1"/>
  <c r="AL23" i="48"/>
  <c r="AM23" i="48"/>
  <c r="AN23" i="48"/>
  <c r="AO23" i="48"/>
  <c r="F24" i="48"/>
  <c r="G24" i="48"/>
  <c r="H24" i="48"/>
  <c r="N24" i="48"/>
  <c r="V24" i="48"/>
  <c r="W24" i="48"/>
  <c r="X24" i="48"/>
  <c r="AD24" i="48"/>
  <c r="AL24" i="48"/>
  <c r="AM24" i="48"/>
  <c r="F27" i="48"/>
  <c r="G27" i="48"/>
  <c r="H27" i="48"/>
  <c r="I27" i="48"/>
  <c r="J27" i="48"/>
  <c r="K27" i="48"/>
  <c r="L27" i="48"/>
  <c r="M27" i="48"/>
  <c r="N27" i="48"/>
  <c r="O27" i="48"/>
  <c r="O29" i="48" s="1"/>
  <c r="P27" i="48"/>
  <c r="P29" i="48" s="1"/>
  <c r="Q27" i="48"/>
  <c r="R27" i="48"/>
  <c r="S27" i="48"/>
  <c r="T27" i="48"/>
  <c r="U27" i="48"/>
  <c r="V27" i="48"/>
  <c r="W27" i="48"/>
  <c r="W29" i="48" s="1"/>
  <c r="X27" i="48"/>
  <c r="X29" i="48" s="1"/>
  <c r="Y27" i="48"/>
  <c r="Z27" i="48"/>
  <c r="AA27" i="48"/>
  <c r="AB27" i="48"/>
  <c r="AC27" i="48"/>
  <c r="AD27" i="48"/>
  <c r="AE27" i="48"/>
  <c r="AE29" i="48" s="1"/>
  <c r="AF27" i="48"/>
  <c r="AF29" i="48" s="1"/>
  <c r="AG27" i="48"/>
  <c r="AH27" i="48"/>
  <c r="AH29" i="48" s="1"/>
  <c r="AI27" i="48"/>
  <c r="AJ27" i="48"/>
  <c r="AK27" i="48"/>
  <c r="AL27" i="48"/>
  <c r="AM27" i="48"/>
  <c r="AM29" i="48" s="1"/>
  <c r="AN27" i="48"/>
  <c r="AN29" i="48" s="1"/>
  <c r="AO27" i="48"/>
  <c r="D28" i="48"/>
  <c r="F28" i="48"/>
  <c r="G28" i="48"/>
  <c r="E28" i="48" s="1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F29" i="48"/>
  <c r="K29" i="48"/>
  <c r="L29" i="48"/>
  <c r="M29" i="48"/>
  <c r="N29" i="48"/>
  <c r="S29" i="48"/>
  <c r="T29" i="48"/>
  <c r="U29" i="48"/>
  <c r="V29" i="48"/>
  <c r="AA29" i="48"/>
  <c r="AB29" i="48"/>
  <c r="AC29" i="48"/>
  <c r="AD29" i="48"/>
  <c r="AI29" i="48"/>
  <c r="AJ29" i="48"/>
  <c r="AK29" i="48"/>
  <c r="AL29" i="48"/>
  <c r="F32" i="48"/>
  <c r="G32" i="48"/>
  <c r="G36" i="48" s="1"/>
  <c r="H32" i="48"/>
  <c r="H36" i="48" s="1"/>
  <c r="I32" i="48"/>
  <c r="J32" i="48"/>
  <c r="K32" i="48"/>
  <c r="L32" i="48"/>
  <c r="M32" i="48"/>
  <c r="E32" i="48" s="1"/>
  <c r="N32" i="48"/>
  <c r="N36" i="48" s="1"/>
  <c r="O32" i="48"/>
  <c r="P32" i="48"/>
  <c r="P36" i="48" s="1"/>
  <c r="Q32" i="48"/>
  <c r="R32" i="48"/>
  <c r="S32" i="48"/>
  <c r="T32" i="48"/>
  <c r="U32" i="48"/>
  <c r="U36" i="48" s="1"/>
  <c r="V32" i="48"/>
  <c r="W32" i="48"/>
  <c r="W36" i="48" s="1"/>
  <c r="X32" i="48"/>
  <c r="X36" i="48" s="1"/>
  <c r="Y32" i="48"/>
  <c r="Z32" i="48"/>
  <c r="AA32" i="48"/>
  <c r="AB32" i="48"/>
  <c r="AC32" i="48"/>
  <c r="AC36" i="48" s="1"/>
  <c r="AD32" i="48"/>
  <c r="AE32" i="48"/>
  <c r="AF32" i="48"/>
  <c r="AG32" i="48"/>
  <c r="AH32" i="48"/>
  <c r="AI32" i="48"/>
  <c r="AJ32" i="48"/>
  <c r="AK32" i="48"/>
  <c r="AK36" i="48" s="1"/>
  <c r="AL32" i="48"/>
  <c r="AL36" i="48" s="1"/>
  <c r="AM32" i="48"/>
  <c r="AM36" i="48" s="1"/>
  <c r="AN32" i="48"/>
  <c r="AN36" i="48" s="1"/>
  <c r="AO32" i="48"/>
  <c r="F33" i="48"/>
  <c r="G33" i="48"/>
  <c r="H33" i="48"/>
  <c r="I33" i="48"/>
  <c r="I36" i="48" s="1"/>
  <c r="J33" i="48"/>
  <c r="J36" i="48" s="1"/>
  <c r="K33" i="48"/>
  <c r="L33" i="48"/>
  <c r="L36" i="48" s="1"/>
  <c r="M33" i="48"/>
  <c r="N33" i="48"/>
  <c r="O33" i="48"/>
  <c r="P33" i="48"/>
  <c r="Q33" i="48"/>
  <c r="Q36" i="48" s="1"/>
  <c r="R33" i="48"/>
  <c r="R36" i="48" s="1"/>
  <c r="S33" i="48"/>
  <c r="T33" i="48"/>
  <c r="T36" i="48" s="1"/>
  <c r="U33" i="48"/>
  <c r="V33" i="48"/>
  <c r="W33" i="48"/>
  <c r="X33" i="48"/>
  <c r="Y33" i="48"/>
  <c r="Y36" i="48" s="1"/>
  <c r="Z33" i="48"/>
  <c r="Z36" i="48" s="1"/>
  <c r="AA33" i="48"/>
  <c r="AB33" i="48"/>
  <c r="AB36" i="48" s="1"/>
  <c r="AC33" i="48"/>
  <c r="AD33" i="48"/>
  <c r="AE33" i="48"/>
  <c r="AF33" i="48"/>
  <c r="AG33" i="48"/>
  <c r="AG36" i="48" s="1"/>
  <c r="AH33" i="48"/>
  <c r="AH36" i="48" s="1"/>
  <c r="AI33" i="48"/>
  <c r="AJ33" i="48"/>
  <c r="AJ36" i="48" s="1"/>
  <c r="AK33" i="48"/>
  <c r="AL33" i="48"/>
  <c r="AM33" i="48"/>
  <c r="AN33" i="48"/>
  <c r="AO33" i="48"/>
  <c r="AO36" i="48" s="1"/>
  <c r="F34" i="48"/>
  <c r="G34" i="48"/>
  <c r="E34" i="48" s="1"/>
  <c r="G34" i="50" s="1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F36" i="48"/>
  <c r="M36" i="48"/>
  <c r="O36" i="48"/>
  <c r="V36" i="48"/>
  <c r="AD36" i="48"/>
  <c r="AE36" i="48"/>
  <c r="AF36" i="48"/>
  <c r="AF82" i="48" s="1"/>
  <c r="F39" i="48"/>
  <c r="G39" i="48"/>
  <c r="H39" i="48"/>
  <c r="I39" i="48"/>
  <c r="J39" i="48"/>
  <c r="K39" i="48"/>
  <c r="L39" i="48"/>
  <c r="M39" i="48"/>
  <c r="N39" i="48"/>
  <c r="O39" i="48"/>
  <c r="P39" i="48"/>
  <c r="Q39" i="48"/>
  <c r="Q43" i="48" s="1"/>
  <c r="R39" i="48"/>
  <c r="S39" i="48"/>
  <c r="T39" i="48"/>
  <c r="U39" i="48"/>
  <c r="V39" i="48"/>
  <c r="W39" i="48"/>
  <c r="X39" i="48"/>
  <c r="Y39" i="48"/>
  <c r="Y43" i="48" s="1"/>
  <c r="Z39" i="48"/>
  <c r="AA39" i="48"/>
  <c r="AB39" i="48"/>
  <c r="AC39" i="48"/>
  <c r="AD39" i="48"/>
  <c r="AE39" i="48"/>
  <c r="AF39" i="48"/>
  <c r="AG39" i="48"/>
  <c r="AG43" i="48" s="1"/>
  <c r="AH39" i="48"/>
  <c r="AI39" i="48"/>
  <c r="AJ39" i="48"/>
  <c r="AK39" i="48"/>
  <c r="AL39" i="48"/>
  <c r="AM39" i="48"/>
  <c r="AN39" i="48"/>
  <c r="AO39" i="48"/>
  <c r="F40" i="48"/>
  <c r="G40" i="48"/>
  <c r="H40" i="48"/>
  <c r="I40" i="48"/>
  <c r="I42" i="48" s="1"/>
  <c r="J40" i="48"/>
  <c r="J42" i="48" s="1"/>
  <c r="K40" i="48"/>
  <c r="L40" i="48"/>
  <c r="L42" i="48" s="1"/>
  <c r="L43" i="48" s="1"/>
  <c r="M40" i="48"/>
  <c r="N40" i="48"/>
  <c r="N42" i="48" s="1"/>
  <c r="N43" i="48" s="1"/>
  <c r="O40" i="48"/>
  <c r="P40" i="48"/>
  <c r="Q40" i="48"/>
  <c r="Q42" i="48" s="1"/>
  <c r="R40" i="48"/>
  <c r="S40" i="48"/>
  <c r="T40" i="48"/>
  <c r="T42" i="48" s="1"/>
  <c r="T43" i="48" s="1"/>
  <c r="U40" i="48"/>
  <c r="V40" i="48"/>
  <c r="V42" i="48" s="1"/>
  <c r="V43" i="48" s="1"/>
  <c r="W40" i="48"/>
  <c r="X40" i="48"/>
  <c r="Y40" i="48"/>
  <c r="Y42" i="48" s="1"/>
  <c r="Z40" i="48"/>
  <c r="Z42" i="48" s="1"/>
  <c r="Z43" i="48" s="1"/>
  <c r="AA40" i="48"/>
  <c r="AB40" i="48"/>
  <c r="AB42" i="48" s="1"/>
  <c r="AC40" i="48"/>
  <c r="AD40" i="48"/>
  <c r="AD42" i="48" s="1"/>
  <c r="AD43" i="48" s="1"/>
  <c r="AE40" i="48"/>
  <c r="AF40" i="48"/>
  <c r="AG40" i="48"/>
  <c r="AG42" i="48" s="1"/>
  <c r="AH40" i="48"/>
  <c r="AH42" i="48" s="1"/>
  <c r="AH43" i="48" s="1"/>
  <c r="AI40" i="48"/>
  <c r="AJ40" i="48"/>
  <c r="AJ42" i="48" s="1"/>
  <c r="AK40" i="48"/>
  <c r="AL40" i="48"/>
  <c r="AM40" i="48"/>
  <c r="AN40" i="48"/>
  <c r="AO40" i="48"/>
  <c r="AO42" i="48" s="1"/>
  <c r="F41" i="48"/>
  <c r="G41" i="48"/>
  <c r="H41" i="48"/>
  <c r="H42" i="48" s="1"/>
  <c r="H43" i="48" s="1"/>
  <c r="I41" i="48"/>
  <c r="J41" i="48"/>
  <c r="K41" i="48"/>
  <c r="L41" i="48"/>
  <c r="M41" i="48"/>
  <c r="N41" i="48"/>
  <c r="O41" i="48"/>
  <c r="P41" i="48"/>
  <c r="Q41" i="48"/>
  <c r="R41" i="48"/>
  <c r="S41" i="48"/>
  <c r="S42" i="48" s="1"/>
  <c r="S43" i="48" s="1"/>
  <c r="T41" i="48"/>
  <c r="U41" i="48"/>
  <c r="V41" i="48"/>
  <c r="W41" i="48"/>
  <c r="X41" i="48"/>
  <c r="X42" i="48" s="1"/>
  <c r="X43" i="48" s="1"/>
  <c r="Y41" i="48"/>
  <c r="Z41" i="48"/>
  <c r="AA41" i="48"/>
  <c r="AB41" i="48"/>
  <c r="AC41" i="48"/>
  <c r="AD41" i="48"/>
  <c r="AE41" i="48"/>
  <c r="AF41" i="48"/>
  <c r="AF42" i="48" s="1"/>
  <c r="AF43" i="48" s="1"/>
  <c r="AG41" i="48"/>
  <c r="AH41" i="48"/>
  <c r="AI41" i="48"/>
  <c r="AJ41" i="48"/>
  <c r="AK41" i="48"/>
  <c r="AK42" i="48" s="1"/>
  <c r="AK43" i="48" s="1"/>
  <c r="AL41" i="48"/>
  <c r="AM41" i="48"/>
  <c r="AN41" i="48"/>
  <c r="AN42" i="48" s="1"/>
  <c r="AN43" i="48" s="1"/>
  <c r="AO41" i="48"/>
  <c r="F42" i="48"/>
  <c r="F43" i="48" s="1"/>
  <c r="G42" i="48"/>
  <c r="M42" i="48"/>
  <c r="M43" i="48" s="1"/>
  <c r="O42" i="48"/>
  <c r="P42" i="48"/>
  <c r="P43" i="48" s="1"/>
  <c r="R42" i="48"/>
  <c r="R43" i="48" s="1"/>
  <c r="U42" i="48"/>
  <c r="W42" i="48"/>
  <c r="W43" i="48" s="1"/>
  <c r="AA42" i="48"/>
  <c r="AA43" i="48" s="1"/>
  <c r="AC42" i="48"/>
  <c r="AC43" i="48" s="1"/>
  <c r="AE42" i="48"/>
  <c r="AE43" i="48" s="1"/>
  <c r="AL42" i="48"/>
  <c r="AL43" i="48" s="1"/>
  <c r="AM42" i="48"/>
  <c r="AM43" i="48" s="1"/>
  <c r="G43" i="48"/>
  <c r="J43" i="48"/>
  <c r="O43" i="48"/>
  <c r="U43" i="48"/>
  <c r="AB43" i="48"/>
  <c r="AJ43" i="48"/>
  <c r="D45" i="48"/>
  <c r="F45" i="50" s="1"/>
  <c r="H45" i="50" s="1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F49" i="48"/>
  <c r="D49" i="48" s="1"/>
  <c r="F49" i="50" s="1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F54" i="48"/>
  <c r="G54" i="48"/>
  <c r="H54" i="48"/>
  <c r="I54" i="48"/>
  <c r="J54" i="48"/>
  <c r="J56" i="48" s="1"/>
  <c r="K54" i="48"/>
  <c r="L54" i="48"/>
  <c r="M54" i="48"/>
  <c r="N54" i="48"/>
  <c r="O54" i="48"/>
  <c r="P54" i="48"/>
  <c r="Q54" i="48"/>
  <c r="R54" i="48"/>
  <c r="R56" i="48" s="1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AO56" i="48" s="1"/>
  <c r="F55" i="48"/>
  <c r="F56" i="48" s="1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D56" i="48" s="1"/>
  <c r="AE55" i="48"/>
  <c r="AF55" i="48"/>
  <c r="AG55" i="48"/>
  <c r="AH55" i="48"/>
  <c r="AI55" i="48"/>
  <c r="AJ55" i="48"/>
  <c r="AK55" i="48"/>
  <c r="AL55" i="48"/>
  <c r="AL56" i="48" s="1"/>
  <c r="AM55" i="48"/>
  <c r="AN55" i="48"/>
  <c r="AO55" i="48"/>
  <c r="H56" i="48"/>
  <c r="I56" i="48"/>
  <c r="K56" i="48"/>
  <c r="M56" i="48"/>
  <c r="N56" i="48"/>
  <c r="P56" i="48"/>
  <c r="Q56" i="48"/>
  <c r="S56" i="48"/>
  <c r="U56" i="48"/>
  <c r="V56" i="48"/>
  <c r="X56" i="48"/>
  <c r="Y56" i="48"/>
  <c r="Z56" i="48"/>
  <c r="AA56" i="48"/>
  <c r="AC56" i="48"/>
  <c r="AF56" i="48"/>
  <c r="AG56" i="48"/>
  <c r="AH56" i="48"/>
  <c r="AI56" i="48"/>
  <c r="AK56" i="48"/>
  <c r="AN56" i="48"/>
  <c r="F59" i="48"/>
  <c r="G59" i="48"/>
  <c r="H59" i="48"/>
  <c r="I59" i="48"/>
  <c r="J59" i="48"/>
  <c r="K59" i="48"/>
  <c r="L59" i="48"/>
  <c r="M59" i="48"/>
  <c r="M61" i="48" s="1"/>
  <c r="N59" i="48"/>
  <c r="O59" i="48"/>
  <c r="P59" i="48"/>
  <c r="Q59" i="48"/>
  <c r="R59" i="48"/>
  <c r="S59" i="48"/>
  <c r="T59" i="48"/>
  <c r="U59" i="48"/>
  <c r="U61" i="48" s="1"/>
  <c r="V59" i="48"/>
  <c r="W59" i="48"/>
  <c r="X59" i="48"/>
  <c r="X61" i="48" s="1"/>
  <c r="Y59" i="48"/>
  <c r="Z59" i="48"/>
  <c r="AA59" i="48"/>
  <c r="AB59" i="48"/>
  <c r="AC59" i="48"/>
  <c r="AC61" i="48" s="1"/>
  <c r="AD59" i="48"/>
  <c r="AE59" i="48"/>
  <c r="AF59" i="48"/>
  <c r="AG59" i="48"/>
  <c r="AH59" i="48"/>
  <c r="AI59" i="48"/>
  <c r="AI61" i="48" s="1"/>
  <c r="AJ59" i="48"/>
  <c r="AK59" i="48"/>
  <c r="AK61" i="48" s="1"/>
  <c r="AL59" i="48"/>
  <c r="AM59" i="48"/>
  <c r="AN59" i="48"/>
  <c r="AN61" i="48" s="1"/>
  <c r="AO59" i="48"/>
  <c r="F60" i="48"/>
  <c r="G60" i="48"/>
  <c r="H60" i="48"/>
  <c r="I60" i="48"/>
  <c r="I61" i="48" s="1"/>
  <c r="J60" i="48"/>
  <c r="K60" i="48"/>
  <c r="L60" i="48"/>
  <c r="M60" i="48"/>
  <c r="N60" i="48"/>
  <c r="O60" i="48"/>
  <c r="O61" i="48" s="1"/>
  <c r="P60" i="48"/>
  <c r="Q60" i="48"/>
  <c r="Q61" i="48" s="1"/>
  <c r="R60" i="48"/>
  <c r="S60" i="48"/>
  <c r="T60" i="48"/>
  <c r="T61" i="48" s="1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AO61" i="48" s="1"/>
  <c r="F61" i="48"/>
  <c r="H61" i="48"/>
  <c r="L61" i="48"/>
  <c r="N61" i="48"/>
  <c r="P61" i="48"/>
  <c r="S61" i="48"/>
  <c r="V61" i="48"/>
  <c r="W61" i="48"/>
  <c r="Y61" i="48"/>
  <c r="AA61" i="48"/>
  <c r="AB61" i="48"/>
  <c r="AD61" i="48"/>
  <c r="AF61" i="48"/>
  <c r="AG61" i="48"/>
  <c r="AJ61" i="48"/>
  <c r="AL61" i="48"/>
  <c r="F64" i="48"/>
  <c r="G64" i="48"/>
  <c r="H64" i="48"/>
  <c r="H66" i="48" s="1"/>
  <c r="I64" i="48"/>
  <c r="I66" i="48" s="1"/>
  <c r="J64" i="48"/>
  <c r="K64" i="48"/>
  <c r="K66" i="48" s="1"/>
  <c r="L64" i="48"/>
  <c r="O64" i="48"/>
  <c r="O66" i="48" s="1"/>
  <c r="P64" i="48"/>
  <c r="Q64" i="48"/>
  <c r="Q66" i="48" s="1"/>
  <c r="R64" i="48"/>
  <c r="R66" i="48" s="1"/>
  <c r="S64" i="48"/>
  <c r="T64" i="48"/>
  <c r="T66" i="48" s="1"/>
  <c r="U64" i="48"/>
  <c r="V64" i="48"/>
  <c r="V66" i="48" s="1"/>
  <c r="W64" i="48"/>
  <c r="W66" i="48" s="1"/>
  <c r="X64" i="48"/>
  <c r="Y64" i="48"/>
  <c r="Y66" i="48" s="1"/>
  <c r="Z64" i="48"/>
  <c r="Z66" i="48" s="1"/>
  <c r="AA64" i="48"/>
  <c r="AB64" i="48"/>
  <c r="AB66" i="48" s="1"/>
  <c r="AC64" i="48"/>
  <c r="AD64" i="48"/>
  <c r="AD66" i="48" s="1"/>
  <c r="AE64" i="48"/>
  <c r="AE66" i="48" s="1"/>
  <c r="AF64" i="48"/>
  <c r="AG64" i="48"/>
  <c r="AG66" i="48" s="1"/>
  <c r="AH64" i="48"/>
  <c r="AI64" i="48"/>
  <c r="AJ64" i="48"/>
  <c r="AJ66" i="48" s="1"/>
  <c r="AK64" i="48"/>
  <c r="AL64" i="48"/>
  <c r="AM64" i="48"/>
  <c r="AM66" i="48" s="1"/>
  <c r="AN64" i="48"/>
  <c r="AO64" i="48"/>
  <c r="AO66" i="48" s="1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S66" i="48" s="1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F66" i="48" s="1"/>
  <c r="AG65" i="48"/>
  <c r="AH65" i="48"/>
  <c r="AI65" i="48"/>
  <c r="AI66" i="48" s="1"/>
  <c r="AJ65" i="48"/>
  <c r="AK65" i="48"/>
  <c r="AL65" i="48"/>
  <c r="AM65" i="48"/>
  <c r="AN65" i="48"/>
  <c r="AN66" i="48" s="1"/>
  <c r="AO65" i="48"/>
  <c r="F66" i="48"/>
  <c r="G66" i="48"/>
  <c r="J66" i="48"/>
  <c r="M66" i="48"/>
  <c r="P66" i="48"/>
  <c r="U66" i="48"/>
  <c r="X66" i="48"/>
  <c r="AA66" i="48"/>
  <c r="AC66" i="48"/>
  <c r="AH66" i="48"/>
  <c r="AK66" i="48"/>
  <c r="AL66" i="48"/>
  <c r="D70" i="48"/>
  <c r="F70" i="48"/>
  <c r="G70" i="48"/>
  <c r="H70" i="48"/>
  <c r="I70" i="48"/>
  <c r="J70" i="48"/>
  <c r="J72" i="48" s="1"/>
  <c r="K70" i="48"/>
  <c r="L70" i="48"/>
  <c r="L72" i="48" s="1"/>
  <c r="M70" i="48"/>
  <c r="N70" i="48"/>
  <c r="O70" i="48"/>
  <c r="P70" i="48"/>
  <c r="Q70" i="48"/>
  <c r="R70" i="48"/>
  <c r="R72" i="48" s="1"/>
  <c r="S70" i="48"/>
  <c r="T70" i="48"/>
  <c r="T72" i="48" s="1"/>
  <c r="U70" i="48"/>
  <c r="V70" i="48"/>
  <c r="W70" i="48"/>
  <c r="X70" i="48"/>
  <c r="Y70" i="48"/>
  <c r="Z70" i="48"/>
  <c r="Z72" i="48" s="1"/>
  <c r="AA70" i="48"/>
  <c r="AB70" i="48"/>
  <c r="AC70" i="48"/>
  <c r="AD70" i="48"/>
  <c r="AE70" i="48"/>
  <c r="AF70" i="48"/>
  <c r="AG70" i="48"/>
  <c r="AH70" i="48"/>
  <c r="AH72" i="48" s="1"/>
  <c r="AI70" i="48"/>
  <c r="AJ70" i="48"/>
  <c r="AJ72" i="48" s="1"/>
  <c r="AK70" i="48"/>
  <c r="AL70" i="48"/>
  <c r="AM70" i="48"/>
  <c r="AN70" i="48"/>
  <c r="AO70" i="48"/>
  <c r="D71" i="48"/>
  <c r="F71" i="50" s="1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V72" i="48" s="1"/>
  <c r="W71" i="48"/>
  <c r="X71" i="48"/>
  <c r="Y71" i="48"/>
  <c r="Y72" i="48" s="1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F72" i="48"/>
  <c r="H72" i="48"/>
  <c r="K72" i="48"/>
  <c r="M72" i="48"/>
  <c r="N72" i="48"/>
  <c r="P72" i="48"/>
  <c r="Q72" i="48"/>
  <c r="S72" i="48"/>
  <c r="U72" i="48"/>
  <c r="X72" i="48"/>
  <c r="AA72" i="48"/>
  <c r="AB72" i="48"/>
  <c r="AC72" i="48"/>
  <c r="AD72" i="48"/>
  <c r="AF72" i="48"/>
  <c r="AI72" i="48"/>
  <c r="AK72" i="48"/>
  <c r="AL72" i="48"/>
  <c r="AN72" i="48"/>
  <c r="F73" i="48"/>
  <c r="G73" i="48"/>
  <c r="H73" i="48"/>
  <c r="I73" i="48"/>
  <c r="J73" i="48"/>
  <c r="K73" i="48"/>
  <c r="L73" i="48"/>
  <c r="M73" i="48"/>
  <c r="E73" i="48" s="1"/>
  <c r="G73" i="50" s="1"/>
  <c r="I73" i="50" s="1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F74" i="48"/>
  <c r="G74" i="48"/>
  <c r="E74" i="48" s="1"/>
  <c r="G74" i="50" s="1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F75" i="50" s="1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F78" i="48"/>
  <c r="G78" i="48"/>
  <c r="H78" i="48"/>
  <c r="I78" i="48"/>
  <c r="J78" i="48"/>
  <c r="K78" i="48"/>
  <c r="L78" i="48"/>
  <c r="M78" i="48"/>
  <c r="E78" i="48" s="1"/>
  <c r="G78" i="50" s="1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F80" i="48"/>
  <c r="G80" i="48"/>
  <c r="H80" i="48"/>
  <c r="I80" i="48"/>
  <c r="J80" i="48"/>
  <c r="K80" i="48"/>
  <c r="E80" i="48" s="1"/>
  <c r="G80" i="50" s="1"/>
  <c r="I80" i="50" s="1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F81" i="48"/>
  <c r="G81" i="48"/>
  <c r="H81" i="48"/>
  <c r="I81" i="48"/>
  <c r="J81" i="48"/>
  <c r="K81" i="48"/>
  <c r="L81" i="48"/>
  <c r="M81" i="48"/>
  <c r="E81" i="48" s="1"/>
  <c r="G81" i="50" s="1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P82" i="48"/>
  <c r="N652" i="44" s="1"/>
  <c r="X82" i="48"/>
  <c r="V652" i="44" s="1"/>
  <c r="AN82" i="48"/>
  <c r="A4" i="49"/>
  <c r="A5" i="49"/>
  <c r="F11" i="49"/>
  <c r="H11" i="49"/>
  <c r="I11" i="49"/>
  <c r="L11" i="49"/>
  <c r="H12" i="49"/>
  <c r="I12" i="49"/>
  <c r="G12" i="49" s="1"/>
  <c r="M12" i="49"/>
  <c r="E12" i="50" s="1"/>
  <c r="G13" i="49"/>
  <c r="H13" i="49"/>
  <c r="F13" i="49" s="1"/>
  <c r="I13" i="49"/>
  <c r="L13" i="49"/>
  <c r="D13" i="50" s="1"/>
  <c r="M13" i="49"/>
  <c r="G14" i="49"/>
  <c r="H14" i="49"/>
  <c r="I14" i="49"/>
  <c r="M14" i="49" s="1"/>
  <c r="E14" i="50" s="1"/>
  <c r="F15" i="49"/>
  <c r="H15" i="49"/>
  <c r="I15" i="49"/>
  <c r="L15" i="49"/>
  <c r="J16" i="49"/>
  <c r="K16" i="49"/>
  <c r="H18" i="49"/>
  <c r="I18" i="49"/>
  <c r="F19" i="49"/>
  <c r="G19" i="49"/>
  <c r="H19" i="49"/>
  <c r="I19" i="49"/>
  <c r="L19" i="49"/>
  <c r="D19" i="50" s="1"/>
  <c r="F20" i="49"/>
  <c r="H20" i="49"/>
  <c r="L20" i="49" s="1"/>
  <c r="D20" i="50" s="1"/>
  <c r="I20" i="49"/>
  <c r="G20" i="49" s="1"/>
  <c r="M20" i="49"/>
  <c r="E20" i="50" s="1"/>
  <c r="F21" i="49"/>
  <c r="G21" i="49"/>
  <c r="H21" i="49"/>
  <c r="L21" i="49" s="1"/>
  <c r="I21" i="49"/>
  <c r="M21" i="49"/>
  <c r="G22" i="49"/>
  <c r="H22" i="49"/>
  <c r="I22" i="49"/>
  <c r="M22" i="49" s="1"/>
  <c r="E22" i="50" s="1"/>
  <c r="F23" i="49"/>
  <c r="H23" i="49"/>
  <c r="I23" i="49"/>
  <c r="L23" i="49"/>
  <c r="D23" i="50" s="1"/>
  <c r="H24" i="49"/>
  <c r="J24" i="49"/>
  <c r="K24" i="49"/>
  <c r="F27" i="49"/>
  <c r="F29" i="49" s="1"/>
  <c r="H27" i="49"/>
  <c r="L27" i="49" s="1"/>
  <c r="I27" i="49"/>
  <c r="F28" i="49"/>
  <c r="G28" i="49"/>
  <c r="H28" i="49"/>
  <c r="I28" i="49"/>
  <c r="L28" i="49"/>
  <c r="D28" i="50" s="1"/>
  <c r="M28" i="49"/>
  <c r="E28" i="50" s="1"/>
  <c r="H29" i="49"/>
  <c r="J29" i="49"/>
  <c r="K29" i="49"/>
  <c r="G32" i="49"/>
  <c r="H32" i="49"/>
  <c r="F32" i="49" s="1"/>
  <c r="I32" i="49"/>
  <c r="M32" i="49" s="1"/>
  <c r="E32" i="50" s="1"/>
  <c r="L32" i="49"/>
  <c r="D32" i="50" s="1"/>
  <c r="F33" i="49"/>
  <c r="H33" i="49"/>
  <c r="I33" i="49"/>
  <c r="L33" i="49"/>
  <c r="H34" i="49"/>
  <c r="I34" i="49"/>
  <c r="F35" i="49"/>
  <c r="G35" i="49"/>
  <c r="H35" i="49"/>
  <c r="L35" i="49" s="1"/>
  <c r="D35" i="50" s="1"/>
  <c r="I35" i="49"/>
  <c r="M35" i="49"/>
  <c r="E35" i="50" s="1"/>
  <c r="J36" i="49"/>
  <c r="K36" i="49"/>
  <c r="L37" i="49"/>
  <c r="M37" i="49"/>
  <c r="H38" i="49"/>
  <c r="I38" i="49"/>
  <c r="F39" i="49"/>
  <c r="H39" i="49"/>
  <c r="L39" i="49" s="1"/>
  <c r="I39" i="49"/>
  <c r="G40" i="49"/>
  <c r="H40" i="49"/>
  <c r="I40" i="49"/>
  <c r="L40" i="49"/>
  <c r="M40" i="49"/>
  <c r="G41" i="49"/>
  <c r="G42" i="49" s="1"/>
  <c r="H41" i="49"/>
  <c r="F41" i="49" s="1"/>
  <c r="I41" i="49"/>
  <c r="M41" i="49" s="1"/>
  <c r="I42" i="49"/>
  <c r="J42" i="49"/>
  <c r="K42" i="49"/>
  <c r="J43" i="49"/>
  <c r="K43" i="49"/>
  <c r="F45" i="49"/>
  <c r="G45" i="49"/>
  <c r="H45" i="49"/>
  <c r="I45" i="49"/>
  <c r="M45" i="49" s="1"/>
  <c r="E45" i="50" s="1"/>
  <c r="L45" i="49"/>
  <c r="D45" i="50" s="1"/>
  <c r="H47" i="49"/>
  <c r="I47" i="49"/>
  <c r="G47" i="49" s="1"/>
  <c r="M47" i="49"/>
  <c r="E47" i="50" s="1"/>
  <c r="F49" i="49"/>
  <c r="G49" i="49"/>
  <c r="H49" i="49"/>
  <c r="L49" i="49" s="1"/>
  <c r="I49" i="49"/>
  <c r="M49" i="49"/>
  <c r="E49" i="50" s="1"/>
  <c r="G51" i="49"/>
  <c r="H51" i="49"/>
  <c r="I51" i="49"/>
  <c r="M51" i="49" s="1"/>
  <c r="E51" i="50" s="1"/>
  <c r="F54" i="49"/>
  <c r="G54" i="49"/>
  <c r="G56" i="49" s="1"/>
  <c r="H54" i="49"/>
  <c r="I54" i="49"/>
  <c r="L54" i="49"/>
  <c r="H55" i="49"/>
  <c r="I55" i="49"/>
  <c r="G55" i="49" s="1"/>
  <c r="M55" i="49"/>
  <c r="E55" i="50" s="1"/>
  <c r="J56" i="49"/>
  <c r="K56" i="49"/>
  <c r="G59" i="49"/>
  <c r="H59" i="49"/>
  <c r="I59" i="49"/>
  <c r="M59" i="49"/>
  <c r="G60" i="49"/>
  <c r="H60" i="49"/>
  <c r="I60" i="49"/>
  <c r="M60" i="49" s="1"/>
  <c r="G61" i="49"/>
  <c r="I61" i="49"/>
  <c r="J61" i="49"/>
  <c r="K61" i="49"/>
  <c r="F64" i="49"/>
  <c r="H64" i="49"/>
  <c r="I64" i="49"/>
  <c r="L64" i="49"/>
  <c r="L66" i="49" s="1"/>
  <c r="F65" i="49"/>
  <c r="H65" i="49"/>
  <c r="L65" i="49" s="1"/>
  <c r="I65" i="49"/>
  <c r="G65" i="49" s="1"/>
  <c r="M65" i="49"/>
  <c r="H66" i="49"/>
  <c r="J66" i="49"/>
  <c r="K66" i="49"/>
  <c r="L69" i="49"/>
  <c r="M69" i="49"/>
  <c r="F70" i="49"/>
  <c r="F72" i="49" s="1"/>
  <c r="H70" i="49"/>
  <c r="L70" i="49" s="1"/>
  <c r="D70" i="50" s="1"/>
  <c r="I70" i="49"/>
  <c r="M70" i="49"/>
  <c r="M72" i="49" s="1"/>
  <c r="F71" i="49"/>
  <c r="G71" i="49"/>
  <c r="H71" i="49"/>
  <c r="I71" i="49"/>
  <c r="L71" i="49"/>
  <c r="D71" i="50" s="1"/>
  <c r="M71" i="49"/>
  <c r="H72" i="49"/>
  <c r="J72" i="49"/>
  <c r="K72" i="49"/>
  <c r="G73" i="49"/>
  <c r="H73" i="49"/>
  <c r="F73" i="49" s="1"/>
  <c r="I73" i="49"/>
  <c r="M73" i="49" s="1"/>
  <c r="L73" i="49"/>
  <c r="D73" i="50" s="1"/>
  <c r="F74" i="49"/>
  <c r="H74" i="49"/>
  <c r="I74" i="49"/>
  <c r="L74" i="49"/>
  <c r="D74" i="50" s="1"/>
  <c r="H75" i="49"/>
  <c r="I75" i="49"/>
  <c r="G76" i="49"/>
  <c r="H76" i="49"/>
  <c r="L76" i="49" s="1"/>
  <c r="D76" i="50" s="1"/>
  <c r="I76" i="49"/>
  <c r="M76" i="49"/>
  <c r="E76" i="50" s="1"/>
  <c r="G77" i="49"/>
  <c r="H77" i="49"/>
  <c r="F77" i="49" s="1"/>
  <c r="I77" i="49"/>
  <c r="M77" i="49" s="1"/>
  <c r="E77" i="50" s="1"/>
  <c r="F78" i="49"/>
  <c r="G78" i="49"/>
  <c r="H78" i="49"/>
  <c r="I78" i="49"/>
  <c r="M78" i="49" s="1"/>
  <c r="L78" i="49"/>
  <c r="D78" i="50" s="1"/>
  <c r="H79" i="49"/>
  <c r="I79" i="49"/>
  <c r="G79" i="49" s="1"/>
  <c r="M79" i="49"/>
  <c r="E79" i="50" s="1"/>
  <c r="G80" i="49"/>
  <c r="H80" i="49"/>
  <c r="L80" i="49" s="1"/>
  <c r="D80" i="50" s="1"/>
  <c r="I80" i="49"/>
  <c r="M80" i="49"/>
  <c r="G81" i="49"/>
  <c r="H81" i="49"/>
  <c r="I81" i="49"/>
  <c r="M81" i="49" s="1"/>
  <c r="E81" i="50" s="1"/>
  <c r="I81" i="50" s="1"/>
  <c r="D82" i="49"/>
  <c r="E82" i="49"/>
  <c r="A5" i="50"/>
  <c r="D11" i="50"/>
  <c r="F12" i="50"/>
  <c r="E13" i="50"/>
  <c r="F14" i="50"/>
  <c r="D15" i="50"/>
  <c r="G20" i="50"/>
  <c r="E21" i="50"/>
  <c r="F22" i="50"/>
  <c r="F23" i="50"/>
  <c r="H23" i="50"/>
  <c r="D27" i="50"/>
  <c r="D29" i="50" s="1"/>
  <c r="F28" i="50"/>
  <c r="H28" i="50" s="1"/>
  <c r="G28" i="50"/>
  <c r="I28" i="50"/>
  <c r="G32" i="50"/>
  <c r="D39" i="50"/>
  <c r="E40" i="50"/>
  <c r="E41" i="50"/>
  <c r="E42" i="50" s="1"/>
  <c r="D49" i="50"/>
  <c r="D54" i="50"/>
  <c r="F54" i="50"/>
  <c r="E60" i="50"/>
  <c r="D64" i="50"/>
  <c r="D66" i="50" s="1"/>
  <c r="D65" i="50"/>
  <c r="E65" i="50"/>
  <c r="E70" i="50"/>
  <c r="E72" i="50" s="1"/>
  <c r="E71" i="50"/>
  <c r="D72" i="50"/>
  <c r="E73" i="50"/>
  <c r="F77" i="50"/>
  <c r="E78" i="50"/>
  <c r="E80" i="50"/>
  <c r="A4" i="10"/>
  <c r="A5" i="10"/>
  <c r="H11" i="10"/>
  <c r="L11" i="10" s="1"/>
  <c r="D11" i="34" s="1"/>
  <c r="I11" i="10"/>
  <c r="F12" i="10"/>
  <c r="H12" i="10"/>
  <c r="I12" i="10"/>
  <c r="G12" i="10" s="1"/>
  <c r="L12" i="10"/>
  <c r="G13" i="10"/>
  <c r="H13" i="10"/>
  <c r="I13" i="10"/>
  <c r="M13" i="10"/>
  <c r="E13" i="34" s="1"/>
  <c r="F14" i="10"/>
  <c r="G14" i="10"/>
  <c r="H14" i="10"/>
  <c r="I14" i="10"/>
  <c r="L14" i="10"/>
  <c r="D14" i="34" s="1"/>
  <c r="H14" i="34" s="1"/>
  <c r="M14" i="10"/>
  <c r="E14" i="34" s="1"/>
  <c r="H15" i="10"/>
  <c r="I15" i="10"/>
  <c r="G15" i="10" s="1"/>
  <c r="M15" i="10"/>
  <c r="E15" i="34" s="1"/>
  <c r="J16" i="10"/>
  <c r="K16" i="10"/>
  <c r="H18" i="10"/>
  <c r="I18" i="10"/>
  <c r="G19" i="10"/>
  <c r="H19" i="10"/>
  <c r="L19" i="10" s="1"/>
  <c r="I19" i="10"/>
  <c r="M19" i="10"/>
  <c r="F20" i="10"/>
  <c r="H20" i="10"/>
  <c r="I20" i="10"/>
  <c r="M20" i="10" s="1"/>
  <c r="E20" i="34" s="1"/>
  <c r="L20" i="10"/>
  <c r="F21" i="10"/>
  <c r="H21" i="10"/>
  <c r="L21" i="10" s="1"/>
  <c r="I21" i="10"/>
  <c r="F22" i="10"/>
  <c r="G22" i="10"/>
  <c r="H22" i="10"/>
  <c r="I22" i="10"/>
  <c r="M22" i="10" s="1"/>
  <c r="L22" i="10"/>
  <c r="H23" i="10"/>
  <c r="F23" i="10" s="1"/>
  <c r="I23" i="10"/>
  <c r="L23" i="10"/>
  <c r="J24" i="10"/>
  <c r="K24" i="10"/>
  <c r="F27" i="10"/>
  <c r="F29" i="10" s="1"/>
  <c r="G27" i="10"/>
  <c r="H27" i="10"/>
  <c r="I27" i="10"/>
  <c r="M27" i="10" s="1"/>
  <c r="L27" i="10"/>
  <c r="L29" i="10" s="1"/>
  <c r="F28" i="10"/>
  <c r="H28" i="10"/>
  <c r="L28" i="10" s="1"/>
  <c r="I28" i="10"/>
  <c r="G28" i="10" s="1"/>
  <c r="G29" i="10" s="1"/>
  <c r="M28" i="10"/>
  <c r="I29" i="10"/>
  <c r="J29" i="10"/>
  <c r="K29" i="10"/>
  <c r="F32" i="10"/>
  <c r="G32" i="10"/>
  <c r="H32" i="10"/>
  <c r="I32" i="10"/>
  <c r="M32" i="10"/>
  <c r="H33" i="10"/>
  <c r="I33" i="10"/>
  <c r="M33" i="10"/>
  <c r="F34" i="10"/>
  <c r="G34" i="10"/>
  <c r="H34" i="10"/>
  <c r="I34" i="10"/>
  <c r="L34" i="10"/>
  <c r="M34" i="10"/>
  <c r="E34" i="34" s="1"/>
  <c r="F35" i="10"/>
  <c r="G35" i="10"/>
  <c r="H35" i="10"/>
  <c r="L35" i="10" s="1"/>
  <c r="I35" i="10"/>
  <c r="M35" i="10"/>
  <c r="J36" i="10"/>
  <c r="K36" i="10"/>
  <c r="L37" i="10"/>
  <c r="M37" i="10"/>
  <c r="H38" i="10"/>
  <c r="I38" i="10"/>
  <c r="F39" i="10"/>
  <c r="G39" i="10"/>
  <c r="H39" i="10"/>
  <c r="I39" i="10"/>
  <c r="M39" i="10" s="1"/>
  <c r="L39" i="10"/>
  <c r="F40" i="10"/>
  <c r="F42" i="10" s="1"/>
  <c r="F43" i="10" s="1"/>
  <c r="G40" i="10"/>
  <c r="H40" i="10"/>
  <c r="L40" i="10" s="1"/>
  <c r="I40" i="10"/>
  <c r="M40" i="10" s="1"/>
  <c r="F41" i="10"/>
  <c r="H41" i="10"/>
  <c r="I41" i="10"/>
  <c r="L41" i="10"/>
  <c r="L42" i="10" s="1"/>
  <c r="L43" i="10" s="1"/>
  <c r="J42" i="10"/>
  <c r="K42" i="10"/>
  <c r="J43" i="10"/>
  <c r="K43" i="10"/>
  <c r="G45" i="10"/>
  <c r="H45" i="10"/>
  <c r="F45" i="10" s="1"/>
  <c r="I45" i="10"/>
  <c r="M45" i="10"/>
  <c r="E45" i="34" s="1"/>
  <c r="F47" i="10"/>
  <c r="H47" i="10"/>
  <c r="I47" i="10"/>
  <c r="L47" i="10"/>
  <c r="G49" i="10"/>
  <c r="H49" i="10"/>
  <c r="I49" i="10"/>
  <c r="M49" i="10"/>
  <c r="E49" i="34" s="1"/>
  <c r="F51" i="10"/>
  <c r="G51" i="10"/>
  <c r="H51" i="10"/>
  <c r="L51" i="10" s="1"/>
  <c r="I51" i="10"/>
  <c r="M51" i="10"/>
  <c r="H54" i="10"/>
  <c r="I54" i="10"/>
  <c r="G54" i="10" s="1"/>
  <c r="M54" i="10"/>
  <c r="F55" i="10"/>
  <c r="G55" i="10"/>
  <c r="H55" i="10"/>
  <c r="I55" i="10"/>
  <c r="L55" i="10"/>
  <c r="M55" i="10"/>
  <c r="E55" i="34" s="1"/>
  <c r="G56" i="10"/>
  <c r="I56" i="10"/>
  <c r="J56" i="10"/>
  <c r="K56" i="10"/>
  <c r="F59" i="10"/>
  <c r="G59" i="10"/>
  <c r="G61" i="10" s="1"/>
  <c r="H59" i="10"/>
  <c r="L59" i="10" s="1"/>
  <c r="I59" i="10"/>
  <c r="I61" i="10" s="1"/>
  <c r="M59" i="10"/>
  <c r="G60" i="10"/>
  <c r="H60" i="10"/>
  <c r="F60" i="10" s="1"/>
  <c r="I60" i="10"/>
  <c r="M60" i="10" s="1"/>
  <c r="H61" i="10"/>
  <c r="J61" i="10"/>
  <c r="K61" i="10"/>
  <c r="H64" i="10"/>
  <c r="F64" i="10" s="1"/>
  <c r="I64" i="10"/>
  <c r="G64" i="10" s="1"/>
  <c r="L64" i="10"/>
  <c r="D64" i="34" s="1"/>
  <c r="M64" i="10"/>
  <c r="F65" i="10"/>
  <c r="G65" i="10"/>
  <c r="H65" i="10"/>
  <c r="I65" i="10"/>
  <c r="L65" i="10"/>
  <c r="M65" i="10"/>
  <c r="F66" i="10"/>
  <c r="G66" i="10"/>
  <c r="I66" i="10"/>
  <c r="J66" i="10"/>
  <c r="K66" i="10"/>
  <c r="L69" i="10"/>
  <c r="M69" i="10"/>
  <c r="F70" i="10"/>
  <c r="G70" i="10"/>
  <c r="H70" i="10"/>
  <c r="I70" i="10"/>
  <c r="L70" i="10"/>
  <c r="M70" i="10"/>
  <c r="F71" i="10"/>
  <c r="G71" i="10"/>
  <c r="H71" i="10"/>
  <c r="L71" i="10" s="1"/>
  <c r="I71" i="10"/>
  <c r="H72" i="10"/>
  <c r="J72" i="10"/>
  <c r="K72" i="10"/>
  <c r="F73" i="10"/>
  <c r="H73" i="10"/>
  <c r="L73" i="10" s="1"/>
  <c r="D73" i="34" s="1"/>
  <c r="I73" i="10"/>
  <c r="G73" i="10" s="1"/>
  <c r="H74" i="10"/>
  <c r="I74" i="10"/>
  <c r="F75" i="10"/>
  <c r="G75" i="10"/>
  <c r="H75" i="10"/>
  <c r="I75" i="10"/>
  <c r="L75" i="10"/>
  <c r="D75" i="34" s="1"/>
  <c r="M75" i="10"/>
  <c r="E75" i="34" s="1"/>
  <c r="I75" i="34" s="1"/>
  <c r="H76" i="10"/>
  <c r="I76" i="10"/>
  <c r="M76" i="10" s="1"/>
  <c r="F77" i="10"/>
  <c r="H77" i="10"/>
  <c r="I77" i="10"/>
  <c r="L77" i="10"/>
  <c r="D77" i="34" s="1"/>
  <c r="F78" i="10"/>
  <c r="G78" i="10"/>
  <c r="H78" i="10"/>
  <c r="L78" i="10" s="1"/>
  <c r="I78" i="10"/>
  <c r="M78" i="10"/>
  <c r="E78" i="34" s="1"/>
  <c r="I78" i="34" s="1"/>
  <c r="F79" i="10"/>
  <c r="G79" i="10"/>
  <c r="H79" i="10"/>
  <c r="L79" i="10" s="1"/>
  <c r="D79" i="34" s="1"/>
  <c r="I79" i="10"/>
  <c r="M79" i="10" s="1"/>
  <c r="E79" i="34" s="1"/>
  <c r="H80" i="10"/>
  <c r="F80" i="10" s="1"/>
  <c r="I80" i="10"/>
  <c r="G80" i="10" s="1"/>
  <c r="L80" i="10"/>
  <c r="D80" i="34" s="1"/>
  <c r="F81" i="10"/>
  <c r="G81" i="10"/>
  <c r="H81" i="10"/>
  <c r="I81" i="10"/>
  <c r="L81" i="10"/>
  <c r="M81" i="10"/>
  <c r="E81" i="34" s="1"/>
  <c r="D82" i="10"/>
  <c r="E82" i="10"/>
  <c r="J82" i="10"/>
  <c r="A5" i="22"/>
  <c r="N8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F11" i="22"/>
  <c r="G11" i="22"/>
  <c r="E12" i="22"/>
  <c r="F12" i="22"/>
  <c r="D12" i="22" s="1"/>
  <c r="F12" i="34" s="1"/>
  <c r="G12" i="22"/>
  <c r="D13" i="22"/>
  <c r="F13" i="34" s="1"/>
  <c r="E13" i="22"/>
  <c r="F13" i="22"/>
  <c r="G13" i="22"/>
  <c r="E14" i="22"/>
  <c r="G14" i="34" s="1"/>
  <c r="I14" i="34" s="1"/>
  <c r="F14" i="22"/>
  <c r="D14" i="22" s="1"/>
  <c r="G14" i="22"/>
  <c r="G16" i="22" s="1"/>
  <c r="D15" i="22"/>
  <c r="E15" i="22"/>
  <c r="G15" i="34" s="1"/>
  <c r="F15" i="22"/>
  <c r="G15" i="22"/>
  <c r="H16" i="22"/>
  <c r="I16" i="22"/>
  <c r="J16" i="22"/>
  <c r="K16" i="22"/>
  <c r="L16" i="22"/>
  <c r="M16" i="22"/>
  <c r="M82" i="22" s="1"/>
  <c r="K642" i="44" s="1"/>
  <c r="N16" i="22"/>
  <c r="O16" i="22"/>
  <c r="P16" i="22"/>
  <c r="Q16" i="22"/>
  <c r="R16" i="22"/>
  <c r="S16" i="22"/>
  <c r="T16" i="22"/>
  <c r="U16" i="22"/>
  <c r="U82" i="22" s="1"/>
  <c r="S642" i="44" s="1"/>
  <c r="V16" i="22"/>
  <c r="W16" i="22"/>
  <c r="W82" i="22" s="1"/>
  <c r="U642" i="44" s="1"/>
  <c r="X16" i="22"/>
  <c r="Y16" i="22"/>
  <c r="Z16" i="22"/>
  <c r="AA16" i="22"/>
  <c r="AB16" i="22"/>
  <c r="AC16" i="22"/>
  <c r="AC82" i="22" s="1"/>
  <c r="AA642" i="44" s="1"/>
  <c r="AD16" i="22"/>
  <c r="AE16" i="22"/>
  <c r="AF16" i="22"/>
  <c r="AG16" i="22"/>
  <c r="AH16" i="22"/>
  <c r="AI16" i="22"/>
  <c r="AJ16" i="22"/>
  <c r="AK16" i="22"/>
  <c r="AK82" i="22" s="1"/>
  <c r="AL16" i="22"/>
  <c r="AM16" i="22"/>
  <c r="AN16" i="22"/>
  <c r="AO16" i="22"/>
  <c r="F19" i="22"/>
  <c r="D19" i="22" s="1"/>
  <c r="G19" i="22"/>
  <c r="E19" i="22" s="1"/>
  <c r="D20" i="22"/>
  <c r="F20" i="34" s="1"/>
  <c r="E20" i="22"/>
  <c r="F20" i="22"/>
  <c r="G20" i="22"/>
  <c r="G24" i="22" s="1"/>
  <c r="D21" i="22"/>
  <c r="F21" i="34" s="1"/>
  <c r="H21" i="34" s="1"/>
  <c r="F21" i="22"/>
  <c r="G21" i="22"/>
  <c r="E21" i="22" s="1"/>
  <c r="G21" i="34" s="1"/>
  <c r="F22" i="22"/>
  <c r="G22" i="22"/>
  <c r="E22" i="22" s="1"/>
  <c r="G22" i="34" s="1"/>
  <c r="I22" i="34" s="1"/>
  <c r="D23" i="22"/>
  <c r="F23" i="34" s="1"/>
  <c r="H23" i="34" s="1"/>
  <c r="F23" i="22"/>
  <c r="G23" i="22"/>
  <c r="E23" i="22" s="1"/>
  <c r="H24" i="22"/>
  <c r="H82" i="22" s="1"/>
  <c r="F642" i="44" s="1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X82" i="22" s="1"/>
  <c r="V642" i="44" s="1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E27" i="22"/>
  <c r="F27" i="22"/>
  <c r="G27" i="22"/>
  <c r="E28" i="22"/>
  <c r="E29" i="22" s="1"/>
  <c r="F28" i="22"/>
  <c r="D28" i="22" s="1"/>
  <c r="F28" i="34" s="1"/>
  <c r="H28" i="34" s="1"/>
  <c r="G28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F32" i="22"/>
  <c r="G32" i="22"/>
  <c r="D33" i="22"/>
  <c r="E33" i="22"/>
  <c r="G33" i="34" s="1"/>
  <c r="I33" i="34" s="1"/>
  <c r="F33" i="22"/>
  <c r="G33" i="22"/>
  <c r="D34" i="22"/>
  <c r="F34" i="34" s="1"/>
  <c r="H34" i="34" s="1"/>
  <c r="F34" i="22"/>
  <c r="G34" i="22"/>
  <c r="E34" i="22" s="1"/>
  <c r="G34" i="34" s="1"/>
  <c r="I34" i="34" s="1"/>
  <c r="D35" i="22"/>
  <c r="F35" i="34" s="1"/>
  <c r="H35" i="34" s="1"/>
  <c r="E35" i="22"/>
  <c r="F35" i="22"/>
  <c r="G35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G39" i="34" s="1"/>
  <c r="F39" i="22"/>
  <c r="G39" i="22"/>
  <c r="D40" i="22"/>
  <c r="F40" i="22"/>
  <c r="G40" i="22"/>
  <c r="D41" i="22"/>
  <c r="E41" i="22"/>
  <c r="F41" i="22"/>
  <c r="G41" i="22"/>
  <c r="F42" i="22"/>
  <c r="F43" i="22" s="1"/>
  <c r="H42" i="22"/>
  <c r="I42" i="22"/>
  <c r="I43" i="22" s="1"/>
  <c r="J42" i="22"/>
  <c r="K42" i="22"/>
  <c r="L42" i="22"/>
  <c r="L43" i="22" s="1"/>
  <c r="M42" i="22"/>
  <c r="M43" i="22" s="1"/>
  <c r="N42" i="22"/>
  <c r="N43" i="22" s="1"/>
  <c r="O42" i="22"/>
  <c r="O43" i="22" s="1"/>
  <c r="P42" i="22"/>
  <c r="Q42" i="22"/>
  <c r="Q43" i="22" s="1"/>
  <c r="R42" i="22"/>
  <c r="S42" i="22"/>
  <c r="T42" i="22"/>
  <c r="T43" i="22" s="1"/>
  <c r="U42" i="22"/>
  <c r="U43" i="22" s="1"/>
  <c r="V42" i="22"/>
  <c r="V43" i="22" s="1"/>
  <c r="W42" i="22"/>
  <c r="W43" i="22" s="1"/>
  <c r="X42" i="22"/>
  <c r="Y42" i="22"/>
  <c r="Z42" i="22"/>
  <c r="AA42" i="22"/>
  <c r="AB42" i="22"/>
  <c r="AB43" i="22" s="1"/>
  <c r="AC42" i="22"/>
  <c r="AC43" i="22" s="1"/>
  <c r="AD42" i="22"/>
  <c r="AD43" i="22" s="1"/>
  <c r="AE42" i="22"/>
  <c r="AF42" i="22"/>
  <c r="AF43" i="22" s="1"/>
  <c r="AG42" i="22"/>
  <c r="AG43" i="22" s="1"/>
  <c r="AH42" i="22"/>
  <c r="AI42" i="22"/>
  <c r="AJ42" i="22"/>
  <c r="AJ43" i="22" s="1"/>
  <c r="AK42" i="22"/>
  <c r="AK43" i="22" s="1"/>
  <c r="AL42" i="22"/>
  <c r="AL43" i="22" s="1"/>
  <c r="AM42" i="22"/>
  <c r="AM43" i="22" s="1"/>
  <c r="AN42" i="22"/>
  <c r="AO42" i="22"/>
  <c r="AO43" i="22" s="1"/>
  <c r="H43" i="22"/>
  <c r="J43" i="22"/>
  <c r="K43" i="22"/>
  <c r="P43" i="22"/>
  <c r="R43" i="22"/>
  <c r="S43" i="22"/>
  <c r="X43" i="22"/>
  <c r="Y43" i="22"/>
  <c r="Y82" i="22" s="1"/>
  <c r="W642" i="44" s="1"/>
  <c r="Z43" i="22"/>
  <c r="AA43" i="22"/>
  <c r="AE43" i="22"/>
  <c r="AH43" i="22"/>
  <c r="AI43" i="22"/>
  <c r="AN43" i="22"/>
  <c r="D45" i="22"/>
  <c r="E45" i="22"/>
  <c r="F45" i="22"/>
  <c r="G45" i="22"/>
  <c r="D47" i="22"/>
  <c r="F47" i="34" s="1"/>
  <c r="H47" i="34" s="1"/>
  <c r="E47" i="22"/>
  <c r="F47" i="22"/>
  <c r="G47" i="22"/>
  <c r="D49" i="22"/>
  <c r="E49" i="22"/>
  <c r="G49" i="34" s="1"/>
  <c r="F49" i="22"/>
  <c r="G49" i="22"/>
  <c r="D51" i="22"/>
  <c r="F51" i="34" s="1"/>
  <c r="H51" i="34" s="1"/>
  <c r="E51" i="22"/>
  <c r="F51" i="22"/>
  <c r="G51" i="22"/>
  <c r="D54" i="22"/>
  <c r="E54" i="22"/>
  <c r="F54" i="22"/>
  <c r="G54" i="22"/>
  <c r="D55" i="22"/>
  <c r="E55" i="22"/>
  <c r="F55" i="22"/>
  <c r="F56" i="22" s="1"/>
  <c r="G55" i="22"/>
  <c r="G56" i="22" s="1"/>
  <c r="E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F59" i="22"/>
  <c r="G59" i="22"/>
  <c r="D60" i="22"/>
  <c r="F60" i="34" s="1"/>
  <c r="F60" i="22"/>
  <c r="G60" i="22"/>
  <c r="E60" i="22" s="1"/>
  <c r="D61" i="22"/>
  <c r="F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G64" i="34" s="1"/>
  <c r="F64" i="22"/>
  <c r="G64" i="22"/>
  <c r="D65" i="22"/>
  <c r="E65" i="22"/>
  <c r="F65" i="22"/>
  <c r="F66" i="22" s="1"/>
  <c r="G65" i="22"/>
  <c r="E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F70" i="22"/>
  <c r="G70" i="22"/>
  <c r="E70" i="22" s="1"/>
  <c r="D71" i="22"/>
  <c r="F71" i="34" s="1"/>
  <c r="F71" i="22"/>
  <c r="G71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E73" i="22"/>
  <c r="F73" i="22"/>
  <c r="D73" i="22" s="1"/>
  <c r="F73" i="34" s="1"/>
  <c r="H73" i="34" s="1"/>
  <c r="G73" i="22"/>
  <c r="E74" i="22"/>
  <c r="F74" i="22"/>
  <c r="D74" i="22" s="1"/>
  <c r="F74" i="34" s="1"/>
  <c r="G74" i="22"/>
  <c r="E75" i="22"/>
  <c r="G75" i="34" s="1"/>
  <c r="F75" i="22"/>
  <c r="D75" i="22" s="1"/>
  <c r="F75" i="34" s="1"/>
  <c r="H75" i="34" s="1"/>
  <c r="G75" i="22"/>
  <c r="E76" i="22"/>
  <c r="G76" i="34" s="1"/>
  <c r="F76" i="22"/>
  <c r="D76" i="22" s="1"/>
  <c r="F76" i="34" s="1"/>
  <c r="G76" i="22"/>
  <c r="D77" i="22"/>
  <c r="F77" i="34" s="1"/>
  <c r="H77" i="34" s="1"/>
  <c r="E77" i="22"/>
  <c r="F77" i="22"/>
  <c r="G77" i="22"/>
  <c r="E78" i="22"/>
  <c r="F78" i="22"/>
  <c r="D78" i="22" s="1"/>
  <c r="F78" i="34" s="1"/>
  <c r="H78" i="34" s="1"/>
  <c r="G78" i="22"/>
  <c r="E79" i="22"/>
  <c r="G79" i="34" s="1"/>
  <c r="F79" i="22"/>
  <c r="D79" i="22" s="1"/>
  <c r="F79" i="34" s="1"/>
  <c r="H79" i="34" s="1"/>
  <c r="G79" i="22"/>
  <c r="E80" i="22"/>
  <c r="G80" i="34" s="1"/>
  <c r="F80" i="22"/>
  <c r="D80" i="22" s="1"/>
  <c r="F80" i="34" s="1"/>
  <c r="H80" i="34" s="1"/>
  <c r="G80" i="22"/>
  <c r="D81" i="22"/>
  <c r="F81" i="34" s="1"/>
  <c r="H81" i="34" s="1"/>
  <c r="E81" i="22"/>
  <c r="F81" i="22"/>
  <c r="G81" i="22"/>
  <c r="O82" i="22"/>
  <c r="M642" i="44" s="1"/>
  <c r="Q82" i="22"/>
  <c r="O642" i="44" s="1"/>
  <c r="Z82" i="22"/>
  <c r="X642" i="44" s="1"/>
  <c r="AE82" i="22"/>
  <c r="AC642" i="44" s="1"/>
  <c r="AG82" i="22"/>
  <c r="A5" i="34"/>
  <c r="F11" i="34"/>
  <c r="H11" i="34" s="1"/>
  <c r="D12" i="34"/>
  <c r="G12" i="34"/>
  <c r="H12" i="34"/>
  <c r="G13" i="34"/>
  <c r="I13" i="34"/>
  <c r="F14" i="34"/>
  <c r="F15" i="34"/>
  <c r="F16" i="34"/>
  <c r="F19" i="34"/>
  <c r="G19" i="34"/>
  <c r="D20" i="34"/>
  <c r="H20" i="34"/>
  <c r="D21" i="34"/>
  <c r="D22" i="34"/>
  <c r="E22" i="34"/>
  <c r="D23" i="34"/>
  <c r="G23" i="34"/>
  <c r="D27" i="34"/>
  <c r="G27" i="34"/>
  <c r="D28" i="34"/>
  <c r="E28" i="34"/>
  <c r="G28" i="34"/>
  <c r="D29" i="34"/>
  <c r="E32" i="34"/>
  <c r="E33" i="34"/>
  <c r="F33" i="34"/>
  <c r="D34" i="34"/>
  <c r="D35" i="34"/>
  <c r="G35" i="34"/>
  <c r="D39" i="34"/>
  <c r="E39" i="34"/>
  <c r="F39" i="34"/>
  <c r="H39" i="34" s="1"/>
  <c r="D40" i="34"/>
  <c r="E40" i="34"/>
  <c r="D41" i="34"/>
  <c r="D42" i="34" s="1"/>
  <c r="F41" i="34"/>
  <c r="G41" i="34"/>
  <c r="H41" i="34"/>
  <c r="D43" i="34"/>
  <c r="F45" i="34"/>
  <c r="G45" i="34"/>
  <c r="I45" i="34" s="1"/>
  <c r="D47" i="34"/>
  <c r="G47" i="34"/>
  <c r="F49" i="34"/>
  <c r="D51" i="34"/>
  <c r="E51" i="34"/>
  <c r="G51" i="34"/>
  <c r="F54" i="34"/>
  <c r="G54" i="34"/>
  <c r="D55" i="34"/>
  <c r="G55" i="34"/>
  <c r="I55" i="34"/>
  <c r="D59" i="34"/>
  <c r="F59" i="34"/>
  <c r="E60" i="34"/>
  <c r="G60" i="34"/>
  <c r="F64" i="34"/>
  <c r="D65" i="34"/>
  <c r="D66" i="34" s="1"/>
  <c r="E65" i="34"/>
  <c r="G65" i="34"/>
  <c r="I65" i="34" s="1"/>
  <c r="E70" i="34"/>
  <c r="G70" i="34"/>
  <c r="D71" i="34"/>
  <c r="G73" i="34"/>
  <c r="G74" i="34"/>
  <c r="E76" i="34"/>
  <c r="G77" i="34"/>
  <c r="D78" i="34"/>
  <c r="G78" i="34"/>
  <c r="I79" i="34"/>
  <c r="D81" i="34"/>
  <c r="G81" i="34"/>
  <c r="I81" i="34" s="1"/>
  <c r="A5" i="17"/>
  <c r="F11" i="17"/>
  <c r="G11" i="17"/>
  <c r="H11" i="17"/>
  <c r="I11" i="17"/>
  <c r="M11" i="17" s="1"/>
  <c r="L11" i="17"/>
  <c r="F12" i="17"/>
  <c r="H12" i="17"/>
  <c r="L12" i="17" s="1"/>
  <c r="I12" i="17"/>
  <c r="G12" i="17" s="1"/>
  <c r="M12" i="17"/>
  <c r="F13" i="17"/>
  <c r="G13" i="17"/>
  <c r="H13" i="17"/>
  <c r="I13" i="17"/>
  <c r="M13" i="17" s="1"/>
  <c r="G14" i="17"/>
  <c r="H14" i="17"/>
  <c r="I14" i="17"/>
  <c r="M14" i="17"/>
  <c r="F15" i="17"/>
  <c r="G15" i="17"/>
  <c r="H15" i="17"/>
  <c r="I15" i="17"/>
  <c r="L15" i="17"/>
  <c r="M15" i="17"/>
  <c r="J16" i="17"/>
  <c r="K16" i="17"/>
  <c r="H18" i="17"/>
  <c r="I18" i="17"/>
  <c r="F19" i="17"/>
  <c r="G19" i="17"/>
  <c r="H19" i="17"/>
  <c r="I19" i="17"/>
  <c r="L19" i="17"/>
  <c r="M19" i="17"/>
  <c r="F20" i="17"/>
  <c r="G20" i="17"/>
  <c r="H20" i="17"/>
  <c r="L20" i="17" s="1"/>
  <c r="I20" i="17"/>
  <c r="M20" i="17"/>
  <c r="H21" i="17"/>
  <c r="I21" i="17"/>
  <c r="M21" i="17" s="1"/>
  <c r="G22" i="17"/>
  <c r="H22" i="17"/>
  <c r="F22" i="17" s="1"/>
  <c r="I22" i="17"/>
  <c r="M22" i="17" s="1"/>
  <c r="F23" i="17"/>
  <c r="H23" i="17"/>
  <c r="I23" i="17"/>
  <c r="G23" i="17" s="1"/>
  <c r="L23" i="17"/>
  <c r="J24" i="17"/>
  <c r="K24" i="17"/>
  <c r="F27" i="17"/>
  <c r="F29" i="17" s="1"/>
  <c r="H27" i="17"/>
  <c r="L27" i="17" s="1"/>
  <c r="L29" i="17" s="1"/>
  <c r="I27" i="17"/>
  <c r="G27" i="17" s="1"/>
  <c r="M27" i="17"/>
  <c r="F28" i="17"/>
  <c r="G28" i="17"/>
  <c r="G29" i="17" s="1"/>
  <c r="H28" i="17"/>
  <c r="L28" i="17" s="1"/>
  <c r="I28" i="17"/>
  <c r="H29" i="17"/>
  <c r="J29" i="17"/>
  <c r="J82" i="17" s="1"/>
  <c r="K29" i="17"/>
  <c r="G32" i="17"/>
  <c r="H32" i="17"/>
  <c r="F32" i="17" s="1"/>
  <c r="I32" i="17"/>
  <c r="L32" i="17"/>
  <c r="F33" i="17"/>
  <c r="H33" i="17"/>
  <c r="I33" i="17"/>
  <c r="L33" i="17"/>
  <c r="F34" i="17"/>
  <c r="H34" i="17"/>
  <c r="L34" i="17" s="1"/>
  <c r="I34" i="17"/>
  <c r="H35" i="17"/>
  <c r="I35" i="17"/>
  <c r="G35" i="17" s="1"/>
  <c r="M35" i="17"/>
  <c r="J36" i="17"/>
  <c r="K36" i="17"/>
  <c r="L37" i="17"/>
  <c r="M37" i="17"/>
  <c r="H38" i="17"/>
  <c r="I38" i="17"/>
  <c r="F39" i="17"/>
  <c r="G39" i="17"/>
  <c r="H39" i="17"/>
  <c r="L39" i="17" s="1"/>
  <c r="I39" i="17"/>
  <c r="M39" i="17" s="1"/>
  <c r="G40" i="17"/>
  <c r="H40" i="17"/>
  <c r="I40" i="17"/>
  <c r="M40" i="17"/>
  <c r="H41" i="17"/>
  <c r="F41" i="17" s="1"/>
  <c r="I41" i="17"/>
  <c r="J42" i="17"/>
  <c r="K42" i="17"/>
  <c r="J43" i="17"/>
  <c r="K43" i="17"/>
  <c r="F45" i="17"/>
  <c r="G45" i="17"/>
  <c r="H45" i="17"/>
  <c r="I45" i="17"/>
  <c r="M45" i="17" s="1"/>
  <c r="L45" i="17"/>
  <c r="F47" i="17"/>
  <c r="H47" i="17"/>
  <c r="L47" i="17" s="1"/>
  <c r="I47" i="17"/>
  <c r="F49" i="17"/>
  <c r="G49" i="17"/>
  <c r="H49" i="17"/>
  <c r="L49" i="17" s="1"/>
  <c r="I49" i="17"/>
  <c r="M49" i="17" s="1"/>
  <c r="G51" i="17"/>
  <c r="H51" i="17"/>
  <c r="I51" i="17"/>
  <c r="M51" i="17" s="1"/>
  <c r="F54" i="17"/>
  <c r="G54" i="17"/>
  <c r="H54" i="17"/>
  <c r="I54" i="17"/>
  <c r="M54" i="17" s="1"/>
  <c r="M56" i="17" s="1"/>
  <c r="L54" i="17"/>
  <c r="L56" i="17" s="1"/>
  <c r="F55" i="17"/>
  <c r="H55" i="17"/>
  <c r="L55" i="17" s="1"/>
  <c r="I55" i="17"/>
  <c r="M55" i="17" s="1"/>
  <c r="F56" i="17"/>
  <c r="H56" i="17"/>
  <c r="J56" i="17"/>
  <c r="K56" i="17"/>
  <c r="G59" i="17"/>
  <c r="G61" i="17" s="1"/>
  <c r="H59" i="17"/>
  <c r="I59" i="17"/>
  <c r="G60" i="17"/>
  <c r="H60" i="17"/>
  <c r="F60" i="17" s="1"/>
  <c r="I60" i="17"/>
  <c r="M60" i="17"/>
  <c r="J61" i="17"/>
  <c r="K61" i="17"/>
  <c r="K82" i="17" s="1"/>
  <c r="F64" i="17"/>
  <c r="G64" i="17"/>
  <c r="H64" i="17"/>
  <c r="I64" i="17"/>
  <c r="L64" i="17"/>
  <c r="L66" i="17" s="1"/>
  <c r="M64" i="17"/>
  <c r="F65" i="17"/>
  <c r="G65" i="17"/>
  <c r="H65" i="17"/>
  <c r="L65" i="17" s="1"/>
  <c r="I65" i="17"/>
  <c r="M65" i="17"/>
  <c r="F66" i="17"/>
  <c r="H66" i="17"/>
  <c r="J66" i="17"/>
  <c r="K66" i="17"/>
  <c r="L69" i="17"/>
  <c r="M69" i="17"/>
  <c r="F70" i="17"/>
  <c r="H70" i="17"/>
  <c r="L70" i="17" s="1"/>
  <c r="I70" i="17"/>
  <c r="G71" i="17"/>
  <c r="H71" i="17"/>
  <c r="I71" i="17"/>
  <c r="M71" i="17"/>
  <c r="J72" i="17"/>
  <c r="K72" i="17"/>
  <c r="G73" i="17"/>
  <c r="H73" i="17"/>
  <c r="F73" i="17" s="1"/>
  <c r="I73" i="17"/>
  <c r="M73" i="17" s="1"/>
  <c r="L73" i="17"/>
  <c r="F74" i="17"/>
  <c r="G74" i="17"/>
  <c r="H74" i="17"/>
  <c r="I74" i="17"/>
  <c r="M74" i="17" s="1"/>
  <c r="L74" i="17"/>
  <c r="F75" i="17"/>
  <c r="H75" i="17"/>
  <c r="L75" i="17" s="1"/>
  <c r="I75" i="17"/>
  <c r="F76" i="17"/>
  <c r="G76" i="17"/>
  <c r="H76" i="17"/>
  <c r="L76" i="17" s="1"/>
  <c r="I76" i="17"/>
  <c r="M76" i="17" s="1"/>
  <c r="H77" i="17"/>
  <c r="I77" i="17"/>
  <c r="F78" i="17"/>
  <c r="G78" i="17"/>
  <c r="H78" i="17"/>
  <c r="I78" i="17"/>
  <c r="M78" i="17" s="1"/>
  <c r="L78" i="17"/>
  <c r="F79" i="17"/>
  <c r="H79" i="17"/>
  <c r="L79" i="17" s="1"/>
  <c r="I79" i="17"/>
  <c r="M79" i="17" s="1"/>
  <c r="F80" i="17"/>
  <c r="G80" i="17"/>
  <c r="H80" i="17"/>
  <c r="L80" i="17" s="1"/>
  <c r="I80" i="17"/>
  <c r="M80" i="17"/>
  <c r="G81" i="17"/>
  <c r="H81" i="17"/>
  <c r="F81" i="17" s="1"/>
  <c r="I81" i="17"/>
  <c r="L81" i="17"/>
  <c r="M81" i="17"/>
  <c r="D82" i="17"/>
  <c r="E82" i="17"/>
  <c r="A5" i="29"/>
  <c r="N8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F11" i="41" s="1"/>
  <c r="F11" i="29"/>
  <c r="H11" i="29"/>
  <c r="I11" i="29"/>
  <c r="I16" i="29" s="1"/>
  <c r="J11" i="29"/>
  <c r="K11" i="29"/>
  <c r="K16" i="29" s="1"/>
  <c r="L11" i="29"/>
  <c r="M11" i="29"/>
  <c r="N11" i="29"/>
  <c r="O11" i="29"/>
  <c r="P11" i="29"/>
  <c r="Q11" i="29"/>
  <c r="R11" i="29"/>
  <c r="S11" i="29"/>
  <c r="S16" i="29" s="1"/>
  <c r="T11" i="29"/>
  <c r="T16" i="29" s="1"/>
  <c r="U11" i="29"/>
  <c r="V11" i="29"/>
  <c r="W11" i="29"/>
  <c r="X11" i="29"/>
  <c r="Y11" i="29"/>
  <c r="Y16" i="29" s="1"/>
  <c r="Z11" i="29"/>
  <c r="AA11" i="29"/>
  <c r="AA16" i="29" s="1"/>
  <c r="AB11" i="29"/>
  <c r="AC11" i="29"/>
  <c r="AD11" i="29"/>
  <c r="AE11" i="29"/>
  <c r="AF11" i="29"/>
  <c r="AG11" i="29"/>
  <c r="AG16" i="29" s="1"/>
  <c r="AH11" i="29"/>
  <c r="AI11" i="29"/>
  <c r="AI16" i="29" s="1"/>
  <c r="AJ11" i="29"/>
  <c r="AJ16" i="29" s="1"/>
  <c r="AK11" i="29"/>
  <c r="AL11" i="29"/>
  <c r="AM11" i="29"/>
  <c r="AN11" i="29"/>
  <c r="AO11" i="29"/>
  <c r="F12" i="29"/>
  <c r="G12" i="29"/>
  <c r="H12" i="29"/>
  <c r="I12" i="29"/>
  <c r="E12" i="29" s="1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N16" i="29" s="1"/>
  <c r="AO12" i="29"/>
  <c r="F13" i="29"/>
  <c r="G13" i="29"/>
  <c r="E13" i="29" s="1"/>
  <c r="G13" i="41" s="1"/>
  <c r="I13" i="41" s="1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C16" i="29" s="1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F14" i="29"/>
  <c r="G14" i="29"/>
  <c r="H14" i="29"/>
  <c r="I14" i="29"/>
  <c r="J14" i="29"/>
  <c r="K14" i="29"/>
  <c r="L14" i="29"/>
  <c r="M14" i="29"/>
  <c r="E14" i="29" s="1"/>
  <c r="G14" i="41" s="1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F15" i="29"/>
  <c r="H15" i="29"/>
  <c r="I15" i="29"/>
  <c r="J15" i="29"/>
  <c r="K15" i="29"/>
  <c r="L15" i="29"/>
  <c r="M15" i="29"/>
  <c r="N15" i="29"/>
  <c r="O15" i="29"/>
  <c r="P15" i="29"/>
  <c r="P16" i="29" s="1"/>
  <c r="Q15" i="29"/>
  <c r="R15" i="29"/>
  <c r="S15" i="29"/>
  <c r="T15" i="29"/>
  <c r="U15" i="29"/>
  <c r="V15" i="29"/>
  <c r="W15" i="29"/>
  <c r="X15" i="29"/>
  <c r="Y15" i="29"/>
  <c r="Z15" i="29"/>
  <c r="Z16" i="29" s="1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H16" i="29"/>
  <c r="M16" i="29"/>
  <c r="Q16" i="29"/>
  <c r="AB16" i="29"/>
  <c r="AF16" i="29"/>
  <c r="AK16" i="29"/>
  <c r="AO16" i="29"/>
  <c r="F19" i="29"/>
  <c r="G19" i="29"/>
  <c r="H19" i="29"/>
  <c r="I19" i="29"/>
  <c r="J19" i="29"/>
  <c r="K19" i="29"/>
  <c r="L19" i="29"/>
  <c r="M19" i="29"/>
  <c r="N19" i="29"/>
  <c r="N24" i="29" s="1"/>
  <c r="O19" i="29"/>
  <c r="P19" i="29"/>
  <c r="Q19" i="29"/>
  <c r="R19" i="29"/>
  <c r="S19" i="29"/>
  <c r="T19" i="29"/>
  <c r="U19" i="29"/>
  <c r="V19" i="29"/>
  <c r="V24" i="29" s="1"/>
  <c r="W19" i="29"/>
  <c r="X19" i="29"/>
  <c r="Y19" i="29"/>
  <c r="Z19" i="29"/>
  <c r="AA19" i="29"/>
  <c r="AB19" i="29"/>
  <c r="AC19" i="29"/>
  <c r="AD19" i="29"/>
  <c r="AD24" i="29" s="1"/>
  <c r="AE19" i="29"/>
  <c r="AF19" i="29"/>
  <c r="AG19" i="29"/>
  <c r="AH19" i="29"/>
  <c r="AI19" i="29"/>
  <c r="AJ19" i="29"/>
  <c r="AK19" i="29"/>
  <c r="AL19" i="29"/>
  <c r="AL24" i="29" s="1"/>
  <c r="AM19" i="29"/>
  <c r="AN19" i="29"/>
  <c r="AO19" i="29"/>
  <c r="F20" i="29"/>
  <c r="G20" i="29"/>
  <c r="H20" i="29"/>
  <c r="I20" i="29"/>
  <c r="J20" i="29"/>
  <c r="L20" i="29"/>
  <c r="N20" i="29"/>
  <c r="O20" i="29"/>
  <c r="P20" i="29"/>
  <c r="Q20" i="29"/>
  <c r="Q24" i="29" s="1"/>
  <c r="R20" i="29"/>
  <c r="S20" i="29"/>
  <c r="S24" i="29" s="1"/>
  <c r="T20" i="29"/>
  <c r="U20" i="29"/>
  <c r="V20" i="29"/>
  <c r="W20" i="29"/>
  <c r="X20" i="29"/>
  <c r="Y20" i="29"/>
  <c r="Y24" i="29" s="1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AO24" i="29" s="1"/>
  <c r="F21" i="29"/>
  <c r="G21" i="29"/>
  <c r="H21" i="29"/>
  <c r="I21" i="29"/>
  <c r="J21" i="29"/>
  <c r="K21" i="29"/>
  <c r="L21" i="29"/>
  <c r="D21" i="29" s="1"/>
  <c r="F21" i="41" s="1"/>
  <c r="H21" i="41" s="1"/>
  <c r="M21" i="29"/>
  <c r="E21" i="29" s="1"/>
  <c r="G21" i="41" s="1"/>
  <c r="I21" i="41" s="1"/>
  <c r="N21" i="29"/>
  <c r="O21" i="29"/>
  <c r="P21" i="29"/>
  <c r="Q21" i="29"/>
  <c r="R21" i="29"/>
  <c r="S21" i="29"/>
  <c r="T21" i="29"/>
  <c r="T24" i="29" s="1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F22" i="29"/>
  <c r="G22" i="29"/>
  <c r="H22" i="29"/>
  <c r="I22" i="29"/>
  <c r="J22" i="29"/>
  <c r="K22" i="29"/>
  <c r="L22" i="29"/>
  <c r="M22" i="29"/>
  <c r="E22" i="29" s="1"/>
  <c r="G22" i="41" s="1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F23" i="29"/>
  <c r="G23" i="29"/>
  <c r="H23" i="29"/>
  <c r="I23" i="29"/>
  <c r="J23" i="29"/>
  <c r="K23" i="29"/>
  <c r="L23" i="29"/>
  <c r="M23" i="29"/>
  <c r="N23" i="29"/>
  <c r="O23" i="29"/>
  <c r="O24" i="29" s="1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J24" i="29"/>
  <c r="L24" i="29"/>
  <c r="X24" i="29"/>
  <c r="Z24" i="29"/>
  <c r="AB24" i="29"/>
  <c r="AE24" i="29"/>
  <c r="AG24" i="29"/>
  <c r="D27" i="29"/>
  <c r="F27" i="29"/>
  <c r="G27" i="29"/>
  <c r="H27" i="29"/>
  <c r="I27" i="29"/>
  <c r="J27" i="29"/>
  <c r="K27" i="29"/>
  <c r="K29" i="29" s="1"/>
  <c r="L27" i="29"/>
  <c r="M27" i="29"/>
  <c r="N27" i="29"/>
  <c r="O27" i="29"/>
  <c r="P27" i="29"/>
  <c r="Q27" i="29"/>
  <c r="Q29" i="29" s="1"/>
  <c r="R27" i="29"/>
  <c r="R29" i="29" s="1"/>
  <c r="S27" i="29"/>
  <c r="S29" i="29" s="1"/>
  <c r="T27" i="29"/>
  <c r="U27" i="29"/>
  <c r="V27" i="29"/>
  <c r="W27" i="29"/>
  <c r="X27" i="29"/>
  <c r="Y27" i="29"/>
  <c r="Z27" i="29"/>
  <c r="Z29" i="29" s="1"/>
  <c r="AA27" i="29"/>
  <c r="AA29" i="29" s="1"/>
  <c r="AB27" i="29"/>
  <c r="AC27" i="29"/>
  <c r="AD27" i="29"/>
  <c r="AE27" i="29"/>
  <c r="AF27" i="29"/>
  <c r="AG27" i="29"/>
  <c r="AG29" i="29" s="1"/>
  <c r="AH27" i="29"/>
  <c r="AI27" i="29"/>
  <c r="AI29" i="29" s="1"/>
  <c r="AJ27" i="29"/>
  <c r="AJ29" i="29" s="1"/>
  <c r="AK27" i="29"/>
  <c r="AL27" i="29"/>
  <c r="AM27" i="29"/>
  <c r="AN27" i="29"/>
  <c r="AO27" i="29"/>
  <c r="F28" i="29"/>
  <c r="G28" i="29"/>
  <c r="H28" i="29"/>
  <c r="I28" i="29"/>
  <c r="J28" i="29"/>
  <c r="K28" i="29"/>
  <c r="L28" i="29"/>
  <c r="D28" i="29" s="1"/>
  <c r="F28" i="41" s="1"/>
  <c r="H28" i="41" s="1"/>
  <c r="M28" i="29"/>
  <c r="M29" i="29" s="1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C29" i="29" s="1"/>
  <c r="AD28" i="29"/>
  <c r="AE28" i="29"/>
  <c r="AF28" i="29"/>
  <c r="AG28" i="29"/>
  <c r="AH28" i="29"/>
  <c r="AI28" i="29"/>
  <c r="AJ28" i="29"/>
  <c r="AK28" i="29"/>
  <c r="AK29" i="29" s="1"/>
  <c r="AL28" i="29"/>
  <c r="AM28" i="29"/>
  <c r="AM29" i="29" s="1"/>
  <c r="AN28" i="29"/>
  <c r="AN29" i="29" s="1"/>
  <c r="AO28" i="29"/>
  <c r="F29" i="29"/>
  <c r="G29" i="29"/>
  <c r="H29" i="29"/>
  <c r="J29" i="29"/>
  <c r="N29" i="29"/>
  <c r="O29" i="29"/>
  <c r="P29" i="29"/>
  <c r="T29" i="29"/>
  <c r="V29" i="29"/>
  <c r="W29" i="29"/>
  <c r="X29" i="29"/>
  <c r="Y29" i="29"/>
  <c r="AE29" i="29"/>
  <c r="AF29" i="29"/>
  <c r="AH29" i="29"/>
  <c r="AL29" i="29"/>
  <c r="AO29" i="29"/>
  <c r="F32" i="29"/>
  <c r="G32" i="29"/>
  <c r="H32" i="29"/>
  <c r="I32" i="29"/>
  <c r="J32" i="29"/>
  <c r="K32" i="29"/>
  <c r="L32" i="29"/>
  <c r="M32" i="29"/>
  <c r="N32" i="29"/>
  <c r="N36" i="29" s="1"/>
  <c r="O32" i="29"/>
  <c r="O36" i="29" s="1"/>
  <c r="P32" i="29"/>
  <c r="Q32" i="29"/>
  <c r="Q36" i="29" s="1"/>
  <c r="R32" i="29"/>
  <c r="S32" i="29"/>
  <c r="T32" i="29"/>
  <c r="U32" i="29"/>
  <c r="V32" i="29"/>
  <c r="V36" i="29" s="1"/>
  <c r="W32" i="29"/>
  <c r="X32" i="29"/>
  <c r="Y32" i="29"/>
  <c r="Z32" i="29"/>
  <c r="AA32" i="29"/>
  <c r="AB32" i="29"/>
  <c r="AC32" i="29"/>
  <c r="AD32" i="29"/>
  <c r="AD36" i="29" s="1"/>
  <c r="AE32" i="29"/>
  <c r="AE36" i="29" s="1"/>
  <c r="AF32" i="29"/>
  <c r="AG32" i="29"/>
  <c r="AH32" i="29"/>
  <c r="AI32" i="29"/>
  <c r="AJ32" i="29"/>
  <c r="AK32" i="29"/>
  <c r="AL32" i="29"/>
  <c r="AL36" i="29" s="1"/>
  <c r="AM32" i="29"/>
  <c r="AN32" i="29"/>
  <c r="AO32" i="29"/>
  <c r="F33" i="29"/>
  <c r="G33" i="29"/>
  <c r="H33" i="29"/>
  <c r="I33" i="29"/>
  <c r="J33" i="29"/>
  <c r="K33" i="29"/>
  <c r="L33" i="29"/>
  <c r="M33" i="29"/>
  <c r="M36" i="29" s="1"/>
  <c r="N33" i="29"/>
  <c r="O33" i="29"/>
  <c r="P33" i="29"/>
  <c r="Q33" i="29"/>
  <c r="R33" i="29"/>
  <c r="S33" i="29"/>
  <c r="T33" i="29"/>
  <c r="U33" i="29"/>
  <c r="U36" i="29" s="1"/>
  <c r="V33" i="29"/>
  <c r="W33" i="29"/>
  <c r="X33" i="29"/>
  <c r="X36" i="29" s="1"/>
  <c r="Y33" i="29"/>
  <c r="Z33" i="29"/>
  <c r="AA33" i="29"/>
  <c r="AB33" i="29"/>
  <c r="AC33" i="29"/>
  <c r="AC36" i="29" s="1"/>
  <c r="AD33" i="29"/>
  <c r="AE33" i="29"/>
  <c r="AF33" i="29"/>
  <c r="AG33" i="29"/>
  <c r="AG36" i="29" s="1"/>
  <c r="AH33" i="29"/>
  <c r="AI33" i="29"/>
  <c r="AI36" i="29" s="1"/>
  <c r="AJ33" i="29"/>
  <c r="AK33" i="29"/>
  <c r="AK36" i="29" s="1"/>
  <c r="AL33" i="29"/>
  <c r="AM33" i="29"/>
  <c r="AN33" i="29"/>
  <c r="AN36" i="29" s="1"/>
  <c r="AO33" i="29"/>
  <c r="AO36" i="29" s="1"/>
  <c r="F34" i="29"/>
  <c r="G34" i="29"/>
  <c r="H34" i="29"/>
  <c r="I34" i="29"/>
  <c r="J34" i="29"/>
  <c r="K34" i="29"/>
  <c r="E34" i="29" s="1"/>
  <c r="G34" i="41" s="1"/>
  <c r="L34" i="29"/>
  <c r="M34" i="29"/>
  <c r="N34" i="29"/>
  <c r="O34" i="29"/>
  <c r="P34" i="29"/>
  <c r="P36" i="29" s="1"/>
  <c r="Q34" i="29"/>
  <c r="R34" i="29"/>
  <c r="R36" i="29" s="1"/>
  <c r="S34" i="29"/>
  <c r="T34" i="29"/>
  <c r="U34" i="29"/>
  <c r="V34" i="29"/>
  <c r="W34" i="29"/>
  <c r="X34" i="29"/>
  <c r="Y34" i="29"/>
  <c r="Z34" i="29"/>
  <c r="Z36" i="29" s="1"/>
  <c r="AA34" i="29"/>
  <c r="AB34" i="29"/>
  <c r="AC34" i="29"/>
  <c r="AD34" i="29"/>
  <c r="AE34" i="29"/>
  <c r="AF34" i="29"/>
  <c r="AF36" i="29" s="1"/>
  <c r="AG34" i="29"/>
  <c r="AH34" i="29"/>
  <c r="AI34" i="29"/>
  <c r="AJ34" i="29"/>
  <c r="AK34" i="29"/>
  <c r="AL34" i="29"/>
  <c r="AM34" i="29"/>
  <c r="AN34" i="29"/>
  <c r="AO34" i="29"/>
  <c r="F35" i="29"/>
  <c r="G35" i="29"/>
  <c r="H35" i="29"/>
  <c r="I35" i="29"/>
  <c r="J35" i="29"/>
  <c r="K35" i="29"/>
  <c r="L35" i="29"/>
  <c r="M35" i="29"/>
  <c r="E35" i="29" s="1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B36" i="29" s="1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G36" i="29"/>
  <c r="J36" i="29"/>
  <c r="S36" i="29"/>
  <c r="W36" i="29"/>
  <c r="Y36" i="29"/>
  <c r="AH36" i="29"/>
  <c r="F39" i="29"/>
  <c r="D39" i="29" s="1"/>
  <c r="F39" i="41" s="1"/>
  <c r="H39" i="41" s="1"/>
  <c r="G39" i="29"/>
  <c r="H39" i="29"/>
  <c r="I39" i="29"/>
  <c r="J39" i="29"/>
  <c r="K39" i="29"/>
  <c r="L39" i="29"/>
  <c r="M39" i="29"/>
  <c r="E39" i="29" s="1"/>
  <c r="G39" i="41" s="1"/>
  <c r="I39" i="41" s="1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I43" i="29" s="1"/>
  <c r="AJ39" i="29"/>
  <c r="AK39" i="29"/>
  <c r="AL39" i="29"/>
  <c r="AM39" i="29"/>
  <c r="AN39" i="29"/>
  <c r="AO39" i="29"/>
  <c r="F40" i="29"/>
  <c r="G40" i="29"/>
  <c r="G42" i="29" s="1"/>
  <c r="G43" i="29" s="1"/>
  <c r="H40" i="29"/>
  <c r="D40" i="29" s="1"/>
  <c r="I40" i="29"/>
  <c r="J40" i="29"/>
  <c r="K40" i="29"/>
  <c r="L40" i="29"/>
  <c r="M40" i="29"/>
  <c r="M42" i="29" s="1"/>
  <c r="N40" i="29"/>
  <c r="O40" i="29"/>
  <c r="O42" i="29" s="1"/>
  <c r="O43" i="29" s="1"/>
  <c r="P40" i="29"/>
  <c r="P42" i="29" s="1"/>
  <c r="P43" i="29" s="1"/>
  <c r="Q40" i="29"/>
  <c r="R40" i="29"/>
  <c r="S40" i="29"/>
  <c r="T40" i="29"/>
  <c r="U40" i="29"/>
  <c r="U42" i="29" s="1"/>
  <c r="V40" i="29"/>
  <c r="W40" i="29"/>
  <c r="X40" i="29"/>
  <c r="Y40" i="29"/>
  <c r="Z40" i="29"/>
  <c r="AA40" i="29"/>
  <c r="AB40" i="29"/>
  <c r="AC40" i="29"/>
  <c r="AC42" i="29" s="1"/>
  <c r="AD40" i="29"/>
  <c r="AE40" i="29"/>
  <c r="AE42" i="29" s="1"/>
  <c r="AE43" i="29" s="1"/>
  <c r="AF40" i="29"/>
  <c r="AG40" i="29"/>
  <c r="AH40" i="29"/>
  <c r="AI40" i="29"/>
  <c r="AJ40" i="29"/>
  <c r="AK40" i="29"/>
  <c r="AK42" i="29" s="1"/>
  <c r="AL40" i="29"/>
  <c r="AM40" i="29"/>
  <c r="AM42" i="29" s="1"/>
  <c r="AM43" i="29" s="1"/>
  <c r="AN40" i="29"/>
  <c r="AO40" i="29"/>
  <c r="F41" i="29"/>
  <c r="G41" i="29"/>
  <c r="H41" i="29"/>
  <c r="I41" i="29"/>
  <c r="J41" i="29"/>
  <c r="J42" i="29" s="1"/>
  <c r="J43" i="29" s="1"/>
  <c r="K41" i="29"/>
  <c r="L41" i="29"/>
  <c r="L42" i="29" s="1"/>
  <c r="L43" i="29" s="1"/>
  <c r="M41" i="29"/>
  <c r="N41" i="29"/>
  <c r="O41" i="29"/>
  <c r="P41" i="29"/>
  <c r="Q41" i="29"/>
  <c r="Q42" i="29" s="1"/>
  <c r="R41" i="29"/>
  <c r="S41" i="29"/>
  <c r="T41" i="29"/>
  <c r="T42" i="29" s="1"/>
  <c r="T43" i="29" s="1"/>
  <c r="U41" i="29"/>
  <c r="V41" i="29"/>
  <c r="V42" i="29" s="1"/>
  <c r="V43" i="29" s="1"/>
  <c r="W41" i="29"/>
  <c r="X41" i="29"/>
  <c r="Y41" i="29"/>
  <c r="Z41" i="29"/>
  <c r="AA41" i="29"/>
  <c r="AB41" i="29"/>
  <c r="AC41" i="29"/>
  <c r="AD41" i="29"/>
  <c r="AD42" i="29" s="1"/>
  <c r="AD43" i="29" s="1"/>
  <c r="AE41" i="29"/>
  <c r="AF41" i="29"/>
  <c r="AG41" i="29"/>
  <c r="AG42" i="29" s="1"/>
  <c r="AH41" i="29"/>
  <c r="AH42" i="29" s="1"/>
  <c r="AH43" i="29" s="1"/>
  <c r="AI41" i="29"/>
  <c r="AJ41" i="29"/>
  <c r="AJ42" i="29" s="1"/>
  <c r="AJ43" i="29" s="1"/>
  <c r="AK41" i="29"/>
  <c r="AL41" i="29"/>
  <c r="AL42" i="29" s="1"/>
  <c r="AM41" i="29"/>
  <c r="AN41" i="29"/>
  <c r="AO41" i="29"/>
  <c r="I42" i="29"/>
  <c r="K42" i="29"/>
  <c r="N42" i="29"/>
  <c r="N43" i="29" s="1"/>
  <c r="R42" i="29"/>
  <c r="R43" i="29" s="1"/>
  <c r="S42" i="29"/>
  <c r="W42" i="29"/>
  <c r="W43" i="29" s="1"/>
  <c r="Y42" i="29"/>
  <c r="Y43" i="29" s="1"/>
  <c r="AA42" i="29"/>
  <c r="AF42" i="29"/>
  <c r="AF43" i="29" s="1"/>
  <c r="AI42" i="29"/>
  <c r="AN42" i="29"/>
  <c r="AN43" i="29" s="1"/>
  <c r="AO42" i="29"/>
  <c r="AO43" i="29" s="1"/>
  <c r="I43" i="29"/>
  <c r="K43" i="29"/>
  <c r="Q43" i="29"/>
  <c r="AA43" i="29"/>
  <c r="AG43" i="29"/>
  <c r="AL43" i="29"/>
  <c r="D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F51" i="29"/>
  <c r="G51" i="29"/>
  <c r="H51" i="29"/>
  <c r="I51" i="29"/>
  <c r="J51" i="29"/>
  <c r="K51" i="29"/>
  <c r="L51" i="29"/>
  <c r="M51" i="29"/>
  <c r="E51" i="29" s="1"/>
  <c r="G51" i="41" s="1"/>
  <c r="I51" i="41" s="1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F54" i="29"/>
  <c r="H54" i="29"/>
  <c r="I54" i="29"/>
  <c r="I56" i="29" s="1"/>
  <c r="J54" i="29"/>
  <c r="K54" i="29"/>
  <c r="L54" i="29"/>
  <c r="M54" i="29"/>
  <c r="M56" i="29" s="1"/>
  <c r="N54" i="29"/>
  <c r="O54" i="29"/>
  <c r="P54" i="29"/>
  <c r="P56" i="29" s="1"/>
  <c r="Q54" i="29"/>
  <c r="Q56" i="29" s="1"/>
  <c r="R54" i="29"/>
  <c r="S54" i="29"/>
  <c r="T54" i="29"/>
  <c r="U54" i="29"/>
  <c r="U56" i="29" s="1"/>
  <c r="V54" i="29"/>
  <c r="W54" i="29"/>
  <c r="X54" i="29"/>
  <c r="X56" i="29" s="1"/>
  <c r="Y54" i="29"/>
  <c r="Y56" i="29" s="1"/>
  <c r="Z54" i="29"/>
  <c r="AA54" i="29"/>
  <c r="AB54" i="29"/>
  <c r="AC54" i="29"/>
  <c r="AD54" i="29"/>
  <c r="AE54" i="29"/>
  <c r="AF54" i="29"/>
  <c r="AF56" i="29" s="1"/>
  <c r="AG54" i="29"/>
  <c r="AG56" i="29" s="1"/>
  <c r="AH54" i="29"/>
  <c r="AI54" i="29"/>
  <c r="AI56" i="29" s="1"/>
  <c r="AJ54" i="29"/>
  <c r="AK54" i="29"/>
  <c r="AK56" i="29" s="1"/>
  <c r="AL54" i="29"/>
  <c r="AM54" i="29"/>
  <c r="AN54" i="29"/>
  <c r="AN56" i="29" s="1"/>
  <c r="AO54" i="29"/>
  <c r="AO56" i="29" s="1"/>
  <c r="F55" i="29"/>
  <c r="H55" i="29"/>
  <c r="I55" i="29"/>
  <c r="J55" i="29"/>
  <c r="D55" i="29" s="1"/>
  <c r="K55" i="29"/>
  <c r="K56" i="29" s="1"/>
  <c r="L55" i="29"/>
  <c r="L56" i="29" s="1"/>
  <c r="M55" i="29"/>
  <c r="N55" i="29"/>
  <c r="O55" i="29"/>
  <c r="P55" i="29"/>
  <c r="Q55" i="29"/>
  <c r="R55" i="29"/>
  <c r="S55" i="29"/>
  <c r="S56" i="29" s="1"/>
  <c r="T55" i="29"/>
  <c r="T56" i="29" s="1"/>
  <c r="U55" i="29"/>
  <c r="V55" i="29"/>
  <c r="W55" i="29"/>
  <c r="X55" i="29"/>
  <c r="Y55" i="29"/>
  <c r="Z55" i="29"/>
  <c r="AA55" i="29"/>
  <c r="AB55" i="29"/>
  <c r="AC55" i="29"/>
  <c r="AD55" i="29"/>
  <c r="AE55" i="29"/>
  <c r="AE56" i="29" s="1"/>
  <c r="AF55" i="29"/>
  <c r="AG55" i="29"/>
  <c r="AH55" i="29"/>
  <c r="AI55" i="29"/>
  <c r="AJ55" i="29"/>
  <c r="AK55" i="29"/>
  <c r="AL55" i="29"/>
  <c r="AM55" i="29"/>
  <c r="AM56" i="29" s="1"/>
  <c r="AN55" i="29"/>
  <c r="AO55" i="29"/>
  <c r="F56" i="29"/>
  <c r="N56" i="29"/>
  <c r="O56" i="29"/>
  <c r="V56" i="29"/>
  <c r="W56" i="29"/>
  <c r="AA56" i="29"/>
  <c r="AB56" i="29"/>
  <c r="AC56" i="29"/>
  <c r="AD56" i="29"/>
  <c r="AJ56" i="29"/>
  <c r="AL56" i="29"/>
  <c r="F59" i="29"/>
  <c r="G59" i="29"/>
  <c r="H59" i="29"/>
  <c r="I59" i="29"/>
  <c r="I61" i="29" s="1"/>
  <c r="J59" i="29"/>
  <c r="K59" i="29"/>
  <c r="K61" i="29" s="1"/>
  <c r="L59" i="29"/>
  <c r="M59" i="29"/>
  <c r="M61" i="29" s="1"/>
  <c r="N59" i="29"/>
  <c r="N61" i="29" s="1"/>
  <c r="O59" i="29"/>
  <c r="P59" i="29"/>
  <c r="Q59" i="29"/>
  <c r="Q61" i="29" s="1"/>
  <c r="R59" i="29"/>
  <c r="S59" i="29"/>
  <c r="S61" i="29" s="1"/>
  <c r="T59" i="29"/>
  <c r="U59" i="29"/>
  <c r="U61" i="29" s="1"/>
  <c r="V59" i="29"/>
  <c r="V61" i="29" s="1"/>
  <c r="W59" i="29"/>
  <c r="X59" i="29"/>
  <c r="Y59" i="29"/>
  <c r="Y61" i="29" s="1"/>
  <c r="Z59" i="29"/>
  <c r="AA59" i="29"/>
  <c r="AA61" i="29" s="1"/>
  <c r="AB59" i="29"/>
  <c r="AC59" i="29"/>
  <c r="AC61" i="29" s="1"/>
  <c r="AD59" i="29"/>
  <c r="AD61" i="29" s="1"/>
  <c r="AE59" i="29"/>
  <c r="AE61" i="29" s="1"/>
  <c r="AF59" i="29"/>
  <c r="AG59" i="29"/>
  <c r="AG61" i="29" s="1"/>
  <c r="AH59" i="29"/>
  <c r="AI59" i="29"/>
  <c r="AI61" i="29" s="1"/>
  <c r="AJ59" i="29"/>
  <c r="AK59" i="29"/>
  <c r="AK61" i="29" s="1"/>
  <c r="AL59" i="29"/>
  <c r="AL61" i="29" s="1"/>
  <c r="AM59" i="29"/>
  <c r="AN59" i="29"/>
  <c r="AO59" i="29"/>
  <c r="AO61" i="29" s="1"/>
  <c r="F60" i="29"/>
  <c r="G60" i="29"/>
  <c r="H60" i="29"/>
  <c r="I60" i="29"/>
  <c r="J60" i="29"/>
  <c r="J61" i="29" s="1"/>
  <c r="K60" i="29"/>
  <c r="E60" i="29" s="1"/>
  <c r="G60" i="41" s="1"/>
  <c r="I60" i="41" s="1"/>
  <c r="L60" i="29"/>
  <c r="M60" i="29"/>
  <c r="N60" i="29"/>
  <c r="O60" i="29"/>
  <c r="P60" i="29"/>
  <c r="Q60" i="29"/>
  <c r="R60" i="29"/>
  <c r="R61" i="29" s="1"/>
  <c r="S60" i="29"/>
  <c r="T60" i="29"/>
  <c r="U60" i="29"/>
  <c r="V60" i="29"/>
  <c r="W60" i="29"/>
  <c r="X60" i="29"/>
  <c r="Y60" i="29"/>
  <c r="Z60" i="29"/>
  <c r="Z61" i="29" s="1"/>
  <c r="AA60" i="29"/>
  <c r="AB60" i="29"/>
  <c r="AC60" i="29"/>
  <c r="AD60" i="29"/>
  <c r="AE60" i="29"/>
  <c r="AF60" i="29"/>
  <c r="AG60" i="29"/>
  <c r="AH60" i="29"/>
  <c r="AH61" i="29" s="1"/>
  <c r="AI60" i="29"/>
  <c r="AJ60" i="29"/>
  <c r="AK60" i="29"/>
  <c r="AL60" i="29"/>
  <c r="AM60" i="29"/>
  <c r="AN60" i="29"/>
  <c r="AO60" i="29"/>
  <c r="G61" i="29"/>
  <c r="L61" i="29"/>
  <c r="O61" i="29"/>
  <c r="T61" i="29"/>
  <c r="W61" i="29"/>
  <c r="AB61" i="29"/>
  <c r="AJ61" i="29"/>
  <c r="AM61" i="29"/>
  <c r="F64" i="29"/>
  <c r="G64" i="29"/>
  <c r="H64" i="29"/>
  <c r="I64" i="29"/>
  <c r="E64" i="29" s="1"/>
  <c r="J64" i="29"/>
  <c r="K64" i="29"/>
  <c r="L64" i="29"/>
  <c r="L66" i="29" s="1"/>
  <c r="M64" i="29"/>
  <c r="N64" i="29"/>
  <c r="N66" i="29" s="1"/>
  <c r="O64" i="29"/>
  <c r="P64" i="29"/>
  <c r="Q64" i="29"/>
  <c r="R64" i="29"/>
  <c r="S64" i="29"/>
  <c r="T64" i="29"/>
  <c r="T66" i="29" s="1"/>
  <c r="U64" i="29"/>
  <c r="V64" i="29"/>
  <c r="V66" i="29" s="1"/>
  <c r="W64" i="29"/>
  <c r="X64" i="29"/>
  <c r="Y64" i="29"/>
  <c r="Z64" i="29"/>
  <c r="AA64" i="29"/>
  <c r="AB64" i="29"/>
  <c r="AB66" i="29" s="1"/>
  <c r="AC64" i="29"/>
  <c r="AD64" i="29"/>
  <c r="AD66" i="29" s="1"/>
  <c r="AE64" i="29"/>
  <c r="AF64" i="29"/>
  <c r="AG64" i="29"/>
  <c r="AH64" i="29"/>
  <c r="AI64" i="29"/>
  <c r="AJ64" i="29"/>
  <c r="AJ66" i="29" s="1"/>
  <c r="AK64" i="29"/>
  <c r="AL64" i="29"/>
  <c r="AL66" i="29" s="1"/>
  <c r="AM64" i="29"/>
  <c r="AN64" i="29"/>
  <c r="AO64" i="29"/>
  <c r="F65" i="29"/>
  <c r="G65" i="29"/>
  <c r="G66" i="29" s="1"/>
  <c r="H65" i="29"/>
  <c r="I65" i="29"/>
  <c r="I66" i="29" s="1"/>
  <c r="J65" i="29"/>
  <c r="K65" i="29"/>
  <c r="L65" i="29"/>
  <c r="M65" i="29"/>
  <c r="M66" i="29" s="1"/>
  <c r="N65" i="29"/>
  <c r="O65" i="29"/>
  <c r="O66" i="29" s="1"/>
  <c r="P65" i="29"/>
  <c r="P66" i="29" s="1"/>
  <c r="Q65" i="29"/>
  <c r="Q66" i="29" s="1"/>
  <c r="R65" i="29"/>
  <c r="S65" i="29"/>
  <c r="T65" i="29"/>
  <c r="U65" i="29"/>
  <c r="U66" i="29" s="1"/>
  <c r="V65" i="29"/>
  <c r="W65" i="29"/>
  <c r="W66" i="29" s="1"/>
  <c r="X65" i="29"/>
  <c r="Y65" i="29"/>
  <c r="Z65" i="29"/>
  <c r="AA65" i="29"/>
  <c r="AB65" i="29"/>
  <c r="AC65" i="29"/>
  <c r="AC66" i="29" s="1"/>
  <c r="AD65" i="29"/>
  <c r="AE65" i="29"/>
  <c r="AE66" i="29" s="1"/>
  <c r="AF65" i="29"/>
  <c r="AG65" i="29"/>
  <c r="AG66" i="29" s="1"/>
  <c r="AH65" i="29"/>
  <c r="AI65" i="29"/>
  <c r="AI66" i="29" s="1"/>
  <c r="AJ65" i="29"/>
  <c r="AK65" i="29"/>
  <c r="AL65" i="29"/>
  <c r="AM65" i="29"/>
  <c r="AM66" i="29" s="1"/>
  <c r="AN65" i="29"/>
  <c r="AO65" i="29"/>
  <c r="H66" i="29"/>
  <c r="J66" i="29"/>
  <c r="K66" i="29"/>
  <c r="R66" i="29"/>
  <c r="S66" i="29"/>
  <c r="X66" i="29"/>
  <c r="Y66" i="29"/>
  <c r="Z66" i="29"/>
  <c r="AA66" i="29"/>
  <c r="AF66" i="29"/>
  <c r="AH66" i="29"/>
  <c r="AN66" i="29"/>
  <c r="AO66" i="29"/>
  <c r="F70" i="29"/>
  <c r="G70" i="29"/>
  <c r="H70" i="29"/>
  <c r="I70" i="29"/>
  <c r="J70" i="29"/>
  <c r="J72" i="29" s="1"/>
  <c r="K70" i="29"/>
  <c r="K72" i="29" s="1"/>
  <c r="L70" i="29"/>
  <c r="M70" i="29"/>
  <c r="N70" i="29"/>
  <c r="O70" i="29"/>
  <c r="O72" i="29" s="1"/>
  <c r="P70" i="29"/>
  <c r="Q70" i="29"/>
  <c r="R70" i="29"/>
  <c r="R72" i="29" s="1"/>
  <c r="S70" i="29"/>
  <c r="T70" i="29"/>
  <c r="U70" i="29"/>
  <c r="V70" i="29"/>
  <c r="W70" i="29"/>
  <c r="W72" i="29" s="1"/>
  <c r="X70" i="29"/>
  <c r="Y70" i="29"/>
  <c r="Z70" i="29"/>
  <c r="Z72" i="29" s="1"/>
  <c r="AA70" i="29"/>
  <c r="AA72" i="29" s="1"/>
  <c r="AB70" i="29"/>
  <c r="AC70" i="29"/>
  <c r="AD70" i="29"/>
  <c r="AE70" i="29"/>
  <c r="AE72" i="29" s="1"/>
  <c r="AF70" i="29"/>
  <c r="AG70" i="29"/>
  <c r="AH70" i="29"/>
  <c r="AH72" i="29" s="1"/>
  <c r="AI70" i="29"/>
  <c r="AI72" i="29" s="1"/>
  <c r="AJ70" i="29"/>
  <c r="AK70" i="29"/>
  <c r="AL70" i="29"/>
  <c r="AM70" i="29"/>
  <c r="AM72" i="29" s="1"/>
  <c r="AN70" i="29"/>
  <c r="AO70" i="29"/>
  <c r="F71" i="29"/>
  <c r="G71" i="29"/>
  <c r="H71" i="29"/>
  <c r="I71" i="29"/>
  <c r="J71" i="29"/>
  <c r="K71" i="29"/>
  <c r="L71" i="29"/>
  <c r="D71" i="29" s="1"/>
  <c r="M71" i="29"/>
  <c r="E71" i="29" s="1"/>
  <c r="G71" i="41" s="1"/>
  <c r="I71" i="41" s="1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F72" i="29"/>
  <c r="H72" i="29"/>
  <c r="N72" i="29"/>
  <c r="P72" i="29"/>
  <c r="S72" i="29"/>
  <c r="V72" i="29"/>
  <c r="X72" i="29"/>
  <c r="AD72" i="29"/>
  <c r="AF72" i="29"/>
  <c r="AL72" i="29"/>
  <c r="AN72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F74" i="29"/>
  <c r="G74" i="29"/>
  <c r="H74" i="29"/>
  <c r="I74" i="29"/>
  <c r="J74" i="29"/>
  <c r="K74" i="29"/>
  <c r="L74" i="29"/>
  <c r="M74" i="29"/>
  <c r="E74" i="29" s="1"/>
  <c r="G74" i="41" s="1"/>
  <c r="I74" i="41" s="1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F75" i="29"/>
  <c r="G75" i="29"/>
  <c r="H75" i="29"/>
  <c r="I75" i="29"/>
  <c r="J75" i="29"/>
  <c r="K75" i="29"/>
  <c r="L75" i="29"/>
  <c r="M75" i="29"/>
  <c r="E75" i="29" s="1"/>
  <c r="G75" i="41" s="1"/>
  <c r="I75" i="41" s="1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F78" i="29"/>
  <c r="G78" i="29"/>
  <c r="H78" i="29"/>
  <c r="I78" i="29"/>
  <c r="J78" i="29"/>
  <c r="D78" i="29" s="1"/>
  <c r="F78" i="41" s="1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F79" i="29"/>
  <c r="G79" i="29"/>
  <c r="H79" i="29"/>
  <c r="I79" i="29"/>
  <c r="J79" i="29"/>
  <c r="K79" i="29"/>
  <c r="L79" i="29"/>
  <c r="D79" i="29" s="1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F81" i="29"/>
  <c r="G81" i="29"/>
  <c r="H81" i="29"/>
  <c r="I81" i="29"/>
  <c r="J81" i="29"/>
  <c r="K81" i="29"/>
  <c r="L81" i="29"/>
  <c r="M81" i="29"/>
  <c r="E81" i="29" s="1"/>
  <c r="G81" i="41" s="1"/>
  <c r="I81" i="41" s="1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A4" i="41"/>
  <c r="A5" i="41"/>
  <c r="D11" i="41"/>
  <c r="E11" i="41"/>
  <c r="D12" i="41"/>
  <c r="E12" i="41"/>
  <c r="G12" i="41"/>
  <c r="D13" i="41"/>
  <c r="E13" i="41"/>
  <c r="D14" i="41"/>
  <c r="E14" i="41"/>
  <c r="I14" i="41"/>
  <c r="D15" i="41"/>
  <c r="E15" i="41"/>
  <c r="E16" i="41" s="1"/>
  <c r="D16" i="41"/>
  <c r="D19" i="41"/>
  <c r="E19" i="41"/>
  <c r="D20" i="41"/>
  <c r="E20" i="41"/>
  <c r="D21" i="41"/>
  <c r="D24" i="41" s="1"/>
  <c r="E21" i="41"/>
  <c r="E24" i="41" s="1"/>
  <c r="D22" i="41"/>
  <c r="E22" i="41"/>
  <c r="D23" i="41"/>
  <c r="E23" i="41"/>
  <c r="D27" i="41"/>
  <c r="D29" i="41" s="1"/>
  <c r="E27" i="41"/>
  <c r="D28" i="41"/>
  <c r="E28" i="41"/>
  <c r="E29" i="41" s="1"/>
  <c r="D32" i="41"/>
  <c r="E32" i="41"/>
  <c r="D33" i="41"/>
  <c r="E33" i="41"/>
  <c r="D34" i="41"/>
  <c r="E34" i="41"/>
  <c r="D35" i="41"/>
  <c r="E35" i="41"/>
  <c r="G35" i="41"/>
  <c r="I35" i="41" s="1"/>
  <c r="D36" i="41"/>
  <c r="D39" i="41"/>
  <c r="E39" i="41"/>
  <c r="D40" i="41"/>
  <c r="E40" i="41"/>
  <c r="D41" i="41"/>
  <c r="E41" i="41"/>
  <c r="D42" i="41"/>
  <c r="E42" i="41"/>
  <c r="D43" i="41"/>
  <c r="E43" i="41"/>
  <c r="D45" i="41"/>
  <c r="E45" i="41"/>
  <c r="F45" i="41"/>
  <c r="H45" i="41"/>
  <c r="D47" i="41"/>
  <c r="E47" i="41"/>
  <c r="D49" i="41"/>
  <c r="E49" i="41"/>
  <c r="F49" i="41"/>
  <c r="H49" i="41" s="1"/>
  <c r="D51" i="41"/>
  <c r="E51" i="41"/>
  <c r="D54" i="41"/>
  <c r="D56" i="41" s="1"/>
  <c r="E54" i="41"/>
  <c r="D55" i="41"/>
  <c r="E55" i="41"/>
  <c r="F55" i="41"/>
  <c r="H55" i="41"/>
  <c r="E56" i="41"/>
  <c r="D59" i="41"/>
  <c r="E59" i="41"/>
  <c r="E61" i="41" s="1"/>
  <c r="D60" i="41"/>
  <c r="E60" i="41"/>
  <c r="D61" i="41"/>
  <c r="D64" i="41"/>
  <c r="D66" i="41" s="1"/>
  <c r="E64" i="41"/>
  <c r="D65" i="41"/>
  <c r="E65" i="41"/>
  <c r="D70" i="41"/>
  <c r="E70" i="41"/>
  <c r="D71" i="41"/>
  <c r="E71" i="41"/>
  <c r="F71" i="41"/>
  <c r="E72" i="41"/>
  <c r="D73" i="41"/>
  <c r="E73" i="41"/>
  <c r="D74" i="41"/>
  <c r="E74" i="41"/>
  <c r="D75" i="41"/>
  <c r="E75" i="41"/>
  <c r="D76" i="41"/>
  <c r="E76" i="41"/>
  <c r="D77" i="41"/>
  <c r="E77" i="41"/>
  <c r="D78" i="41"/>
  <c r="H78" i="41" s="1"/>
  <c r="E78" i="41"/>
  <c r="D79" i="41"/>
  <c r="E79" i="41"/>
  <c r="F79" i="41"/>
  <c r="H79" i="41"/>
  <c r="D80" i="41"/>
  <c r="E80" i="41"/>
  <c r="D81" i="41"/>
  <c r="E81" i="41"/>
  <c r="A5" i="20"/>
  <c r="F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F12" i="20"/>
  <c r="G12" i="20"/>
  <c r="H12" i="20"/>
  <c r="I12" i="20"/>
  <c r="J12" i="20"/>
  <c r="L12" i="20"/>
  <c r="N12" i="20"/>
  <c r="O12" i="20"/>
  <c r="P12" i="20"/>
  <c r="P16" i="20" s="1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N16" i="20" s="1"/>
  <c r="AO12" i="20"/>
  <c r="F13" i="20"/>
  <c r="G13" i="20"/>
  <c r="H13" i="20"/>
  <c r="I13" i="20"/>
  <c r="J13" i="20"/>
  <c r="K13" i="20"/>
  <c r="E13" i="20" s="1"/>
  <c r="G13" i="32" s="1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F14" i="20"/>
  <c r="G14" i="20"/>
  <c r="E14" i="20" s="1"/>
  <c r="G14" i="32" s="1"/>
  <c r="I14" i="32" s="1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Y16" i="20" s="1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F16" i="20"/>
  <c r="H16" i="20"/>
  <c r="N16" i="20"/>
  <c r="U16" i="20"/>
  <c r="V16" i="20"/>
  <c r="X16" i="20"/>
  <c r="AD16" i="20"/>
  <c r="AD82" i="20" s="1"/>
  <c r="AB639" i="44" s="1"/>
  <c r="AF16" i="20"/>
  <c r="AL16" i="20"/>
  <c r="AO16" i="20"/>
  <c r="F19" i="20"/>
  <c r="H19" i="20"/>
  <c r="I19" i="20"/>
  <c r="J19" i="20"/>
  <c r="K19" i="20"/>
  <c r="L19" i="20"/>
  <c r="M19" i="20"/>
  <c r="N19" i="20"/>
  <c r="O19" i="20"/>
  <c r="P19" i="20"/>
  <c r="P24" i="20" s="1"/>
  <c r="Q19" i="20"/>
  <c r="Q24" i="20" s="1"/>
  <c r="R19" i="20"/>
  <c r="S19" i="20"/>
  <c r="T19" i="20"/>
  <c r="U19" i="20"/>
  <c r="V19" i="20"/>
  <c r="W19" i="20"/>
  <c r="W24" i="20" s="1"/>
  <c r="X19" i="20"/>
  <c r="X24" i="20" s="1"/>
  <c r="Y19" i="20"/>
  <c r="Z19" i="20"/>
  <c r="AA19" i="20"/>
  <c r="AB19" i="20"/>
  <c r="AC19" i="20"/>
  <c r="AD19" i="20"/>
  <c r="AE19" i="20"/>
  <c r="AE24" i="20" s="1"/>
  <c r="AF19" i="20"/>
  <c r="AF24" i="20" s="1"/>
  <c r="AG19" i="20"/>
  <c r="AH19" i="20"/>
  <c r="AI19" i="20"/>
  <c r="AJ19" i="20"/>
  <c r="AK19" i="20"/>
  <c r="AL19" i="20"/>
  <c r="AM19" i="20"/>
  <c r="AM24" i="20" s="1"/>
  <c r="AN19" i="20"/>
  <c r="AN24" i="20" s="1"/>
  <c r="AO19" i="20"/>
  <c r="F20" i="20"/>
  <c r="G20" i="20"/>
  <c r="H20" i="20"/>
  <c r="I20" i="20"/>
  <c r="J20" i="20"/>
  <c r="L20" i="20"/>
  <c r="L24" i="20" s="1"/>
  <c r="N20" i="20"/>
  <c r="O20" i="20"/>
  <c r="P20" i="20"/>
  <c r="Q20" i="20"/>
  <c r="R20" i="20"/>
  <c r="S20" i="20"/>
  <c r="T20" i="20"/>
  <c r="T24" i="20" s="1"/>
  <c r="U20" i="20"/>
  <c r="U24" i="20" s="1"/>
  <c r="V20" i="20"/>
  <c r="W20" i="20"/>
  <c r="X20" i="20"/>
  <c r="Y20" i="20"/>
  <c r="Z20" i="20"/>
  <c r="AA20" i="20"/>
  <c r="AB20" i="20"/>
  <c r="AB24" i="20" s="1"/>
  <c r="AC20" i="20"/>
  <c r="AC24" i="20" s="1"/>
  <c r="AD20" i="20"/>
  <c r="AE20" i="20"/>
  <c r="AF20" i="20"/>
  <c r="AG20" i="20"/>
  <c r="AH20" i="20"/>
  <c r="AI20" i="20"/>
  <c r="AJ20" i="20"/>
  <c r="AJ24" i="20" s="1"/>
  <c r="AK20" i="20"/>
  <c r="AL20" i="20"/>
  <c r="AM20" i="20"/>
  <c r="AN20" i="20"/>
  <c r="AO20" i="20"/>
  <c r="F21" i="20"/>
  <c r="F24" i="20" s="1"/>
  <c r="G21" i="20"/>
  <c r="H21" i="20"/>
  <c r="I21" i="20"/>
  <c r="J21" i="20"/>
  <c r="K21" i="20"/>
  <c r="L21" i="20"/>
  <c r="M21" i="20"/>
  <c r="N21" i="20"/>
  <c r="N24" i="20" s="1"/>
  <c r="O21" i="20"/>
  <c r="P21" i="20"/>
  <c r="Q21" i="20"/>
  <c r="R21" i="20"/>
  <c r="S21" i="20"/>
  <c r="S24" i="20" s="1"/>
  <c r="T21" i="20"/>
  <c r="U21" i="20"/>
  <c r="V21" i="20"/>
  <c r="V24" i="20" s="1"/>
  <c r="W21" i="20"/>
  <c r="X21" i="20"/>
  <c r="Y21" i="20"/>
  <c r="Z21" i="20"/>
  <c r="AA21" i="20"/>
  <c r="AB21" i="20"/>
  <c r="AC21" i="20"/>
  <c r="AD21" i="20"/>
  <c r="AD24" i="20" s="1"/>
  <c r="AE21" i="20"/>
  <c r="AF21" i="20"/>
  <c r="AG21" i="20"/>
  <c r="AH21" i="20"/>
  <c r="AI21" i="20"/>
  <c r="AI24" i="20" s="1"/>
  <c r="AJ21" i="20"/>
  <c r="AK21" i="20"/>
  <c r="AL21" i="20"/>
  <c r="AM21" i="20"/>
  <c r="AN21" i="20"/>
  <c r="AO21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F23" i="20"/>
  <c r="G23" i="20"/>
  <c r="H23" i="20"/>
  <c r="I23" i="20"/>
  <c r="J23" i="20"/>
  <c r="K23" i="20"/>
  <c r="L23" i="20"/>
  <c r="D23" i="20" s="1"/>
  <c r="F23" i="32" s="1"/>
  <c r="H23" i="32" s="1"/>
  <c r="M23" i="20"/>
  <c r="E23" i="20" s="1"/>
  <c r="G23" i="32" s="1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K24" i="20"/>
  <c r="O24" i="20"/>
  <c r="AA24" i="20"/>
  <c r="AG24" i="20"/>
  <c r="AL24" i="20"/>
  <c r="F27" i="20"/>
  <c r="G27" i="20"/>
  <c r="H27" i="20"/>
  <c r="I27" i="20"/>
  <c r="J27" i="20"/>
  <c r="K27" i="20"/>
  <c r="K29" i="20" s="1"/>
  <c r="L27" i="20"/>
  <c r="M27" i="20"/>
  <c r="N27" i="20"/>
  <c r="N29" i="20" s="1"/>
  <c r="O27" i="20"/>
  <c r="P27" i="20"/>
  <c r="Q27" i="20"/>
  <c r="R27" i="20"/>
  <c r="S27" i="20"/>
  <c r="S29" i="20" s="1"/>
  <c r="T27" i="20"/>
  <c r="U27" i="20"/>
  <c r="V27" i="20"/>
  <c r="V29" i="20" s="1"/>
  <c r="W27" i="20"/>
  <c r="X27" i="20"/>
  <c r="Y27" i="20"/>
  <c r="Z27" i="20"/>
  <c r="AA27" i="20"/>
  <c r="AA29" i="20" s="1"/>
  <c r="AB27" i="20"/>
  <c r="AC27" i="20"/>
  <c r="AD27" i="20"/>
  <c r="AD29" i="20" s="1"/>
  <c r="AE27" i="20"/>
  <c r="AF27" i="20"/>
  <c r="AG27" i="20"/>
  <c r="AH27" i="20"/>
  <c r="AI27" i="20"/>
  <c r="AJ27" i="20"/>
  <c r="AK27" i="20"/>
  <c r="AL27" i="20"/>
  <c r="AL29" i="20" s="1"/>
  <c r="AM27" i="20"/>
  <c r="AN27" i="20"/>
  <c r="AO27" i="20"/>
  <c r="F28" i="20"/>
  <c r="G28" i="20"/>
  <c r="H28" i="20"/>
  <c r="I28" i="20"/>
  <c r="I29" i="20" s="1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AO29" i="20" s="1"/>
  <c r="G29" i="20"/>
  <c r="J29" i="20"/>
  <c r="L29" i="20"/>
  <c r="M29" i="20"/>
  <c r="O29" i="20"/>
  <c r="R29" i="20"/>
  <c r="T29" i="20"/>
  <c r="W29" i="20"/>
  <c r="Z29" i="20"/>
  <c r="AB29" i="20"/>
  <c r="AC29" i="20"/>
  <c r="AE29" i="20"/>
  <c r="AH29" i="20"/>
  <c r="AI29" i="20"/>
  <c r="AJ29" i="20"/>
  <c r="AM29" i="20"/>
  <c r="D32" i="20"/>
  <c r="F32" i="20"/>
  <c r="G32" i="20"/>
  <c r="H32" i="20"/>
  <c r="I32" i="20"/>
  <c r="J32" i="20"/>
  <c r="K32" i="20"/>
  <c r="L32" i="20"/>
  <c r="L36" i="20" s="1"/>
  <c r="M32" i="20"/>
  <c r="N32" i="20"/>
  <c r="O32" i="20"/>
  <c r="O36" i="20" s="1"/>
  <c r="P32" i="20"/>
  <c r="Q32" i="20"/>
  <c r="R32" i="20"/>
  <c r="S32" i="20"/>
  <c r="T32" i="20"/>
  <c r="T36" i="20" s="1"/>
  <c r="U32" i="20"/>
  <c r="V32" i="20"/>
  <c r="W32" i="20"/>
  <c r="W36" i="20" s="1"/>
  <c r="X32" i="20"/>
  <c r="Y32" i="20"/>
  <c r="Z32" i="20"/>
  <c r="AA32" i="20"/>
  <c r="AB32" i="20"/>
  <c r="AC32" i="20"/>
  <c r="AD32" i="20"/>
  <c r="AD36" i="20" s="1"/>
  <c r="AE32" i="20"/>
  <c r="AF32" i="20"/>
  <c r="AG32" i="20"/>
  <c r="AH32" i="20"/>
  <c r="AI32" i="20"/>
  <c r="AJ32" i="20"/>
  <c r="AJ36" i="20" s="1"/>
  <c r="AK32" i="20"/>
  <c r="AL32" i="20"/>
  <c r="AM32" i="20"/>
  <c r="AM36" i="20" s="1"/>
  <c r="AN32" i="20"/>
  <c r="AO32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F34" i="20"/>
  <c r="G34" i="20"/>
  <c r="H34" i="20"/>
  <c r="I34" i="20"/>
  <c r="J34" i="20"/>
  <c r="K34" i="20"/>
  <c r="L34" i="20"/>
  <c r="M34" i="20"/>
  <c r="E34" i="20" s="1"/>
  <c r="G34" i="32" s="1"/>
  <c r="I34" i="32" s="1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A36" i="20" s="1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F36" i="20"/>
  <c r="I36" i="20"/>
  <c r="K36" i="20"/>
  <c r="N36" i="20"/>
  <c r="Q36" i="20"/>
  <c r="V36" i="20"/>
  <c r="Y36" i="20"/>
  <c r="AB36" i="20"/>
  <c r="AE36" i="20"/>
  <c r="AG36" i="20"/>
  <c r="AL36" i="20"/>
  <c r="AO36" i="20"/>
  <c r="F39" i="20"/>
  <c r="G39" i="20"/>
  <c r="H39" i="20"/>
  <c r="I39" i="20"/>
  <c r="J39" i="20"/>
  <c r="K39" i="20"/>
  <c r="L39" i="20"/>
  <c r="M39" i="20"/>
  <c r="E39" i="20" s="1"/>
  <c r="G39" i="32" s="1"/>
  <c r="I39" i="32" s="1"/>
  <c r="N39" i="20"/>
  <c r="O39" i="20"/>
  <c r="P39" i="20"/>
  <c r="Q39" i="20"/>
  <c r="R39" i="20"/>
  <c r="S39" i="20"/>
  <c r="T39" i="20"/>
  <c r="U39" i="20"/>
  <c r="V39" i="20"/>
  <c r="V43" i="20" s="1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F40" i="20"/>
  <c r="G40" i="20"/>
  <c r="H40" i="20"/>
  <c r="I40" i="20"/>
  <c r="J40" i="20"/>
  <c r="K40" i="20"/>
  <c r="L40" i="20"/>
  <c r="M40" i="20"/>
  <c r="N40" i="20"/>
  <c r="O40" i="20"/>
  <c r="P40" i="20"/>
  <c r="P42" i="20" s="1"/>
  <c r="Q40" i="20"/>
  <c r="R40" i="20"/>
  <c r="S40" i="20"/>
  <c r="T40" i="20"/>
  <c r="U40" i="20"/>
  <c r="V40" i="20"/>
  <c r="W40" i="20"/>
  <c r="X40" i="20"/>
  <c r="X42" i="20" s="1"/>
  <c r="Y40" i="20"/>
  <c r="Z40" i="20"/>
  <c r="AA40" i="20"/>
  <c r="AB40" i="20"/>
  <c r="AC40" i="20"/>
  <c r="AD40" i="20"/>
  <c r="AE40" i="20"/>
  <c r="AF40" i="20"/>
  <c r="AF42" i="20" s="1"/>
  <c r="AG40" i="20"/>
  <c r="AH40" i="20"/>
  <c r="AI40" i="20"/>
  <c r="AI42" i="20" s="1"/>
  <c r="AI43" i="20" s="1"/>
  <c r="AJ40" i="20"/>
  <c r="AK40" i="20"/>
  <c r="AL40" i="20"/>
  <c r="AM40" i="20"/>
  <c r="AN40" i="20"/>
  <c r="AN42" i="20" s="1"/>
  <c r="AO40" i="20"/>
  <c r="F41" i="20"/>
  <c r="G41" i="20"/>
  <c r="H41" i="20"/>
  <c r="I41" i="20"/>
  <c r="J41" i="20"/>
  <c r="K41" i="20"/>
  <c r="L41" i="20"/>
  <c r="L42" i="20" s="1"/>
  <c r="L43" i="20" s="1"/>
  <c r="M41" i="20"/>
  <c r="E41" i="20" s="1"/>
  <c r="G41" i="32" s="1"/>
  <c r="I41" i="32" s="1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F42" i="20"/>
  <c r="F43" i="20" s="1"/>
  <c r="G42" i="20"/>
  <c r="G43" i="20" s="1"/>
  <c r="I42" i="20"/>
  <c r="I43" i="20" s="1"/>
  <c r="M42" i="20"/>
  <c r="N42" i="20"/>
  <c r="N43" i="20" s="1"/>
  <c r="O42" i="20"/>
  <c r="S42" i="20"/>
  <c r="S43" i="20" s="1"/>
  <c r="T42" i="20"/>
  <c r="T43" i="20" s="1"/>
  <c r="U42" i="20"/>
  <c r="U43" i="20" s="1"/>
  <c r="V42" i="20"/>
  <c r="W42" i="20"/>
  <c r="Y42" i="20"/>
  <c r="Y43" i="20" s="1"/>
  <c r="AA42" i="20"/>
  <c r="AA43" i="20" s="1"/>
  <c r="AB42" i="20"/>
  <c r="AB43" i="20" s="1"/>
  <c r="AC42" i="20"/>
  <c r="AC43" i="20" s="1"/>
  <c r="AD42" i="20"/>
  <c r="AE42" i="20"/>
  <c r="AE43" i="20" s="1"/>
  <c r="AJ42" i="20"/>
  <c r="AJ43" i="20" s="1"/>
  <c r="AK42" i="20"/>
  <c r="AK43" i="20" s="1"/>
  <c r="AL42" i="20"/>
  <c r="AL43" i="20" s="1"/>
  <c r="AM42" i="20"/>
  <c r="AM43" i="20" s="1"/>
  <c r="AO42" i="20"/>
  <c r="AO43" i="20" s="1"/>
  <c r="M43" i="20"/>
  <c r="O43" i="20"/>
  <c r="W43" i="20"/>
  <c r="AD43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F51" i="20"/>
  <c r="G51" i="20"/>
  <c r="H51" i="20"/>
  <c r="I51" i="20"/>
  <c r="J51" i="20"/>
  <c r="K51" i="20"/>
  <c r="L51" i="20"/>
  <c r="M51" i="20"/>
  <c r="E51" i="20" s="1"/>
  <c r="G51" i="32" s="1"/>
  <c r="I51" i="32" s="1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F54" i="20"/>
  <c r="G54" i="20"/>
  <c r="H54" i="20"/>
  <c r="I54" i="20"/>
  <c r="J54" i="20"/>
  <c r="J56" i="20" s="1"/>
  <c r="K54" i="20"/>
  <c r="L54" i="20"/>
  <c r="M54" i="20"/>
  <c r="M56" i="20" s="1"/>
  <c r="N54" i="20"/>
  <c r="O54" i="20"/>
  <c r="P54" i="20"/>
  <c r="P56" i="20" s="1"/>
  <c r="Q54" i="20"/>
  <c r="R54" i="20"/>
  <c r="R56" i="20" s="1"/>
  <c r="S54" i="20"/>
  <c r="T54" i="20"/>
  <c r="U54" i="20"/>
  <c r="U56" i="20" s="1"/>
  <c r="V54" i="20"/>
  <c r="W54" i="20"/>
  <c r="X54" i="20"/>
  <c r="X56" i="20" s="1"/>
  <c r="Y54" i="20"/>
  <c r="Y56" i="20" s="1"/>
  <c r="Z54" i="20"/>
  <c r="Z56" i="20" s="1"/>
  <c r="AA54" i="20"/>
  <c r="AB54" i="20"/>
  <c r="AC54" i="20"/>
  <c r="AC56" i="20" s="1"/>
  <c r="AD54" i="20"/>
  <c r="AE54" i="20"/>
  <c r="AF54" i="20"/>
  <c r="AF56" i="20" s="1"/>
  <c r="AG54" i="20"/>
  <c r="AH54" i="20"/>
  <c r="AH56" i="20" s="1"/>
  <c r="AI54" i="20"/>
  <c r="AJ54" i="20"/>
  <c r="AK54" i="20"/>
  <c r="AL54" i="20"/>
  <c r="AM54" i="20"/>
  <c r="AN54" i="20"/>
  <c r="AN56" i="20" s="1"/>
  <c r="AO54" i="20"/>
  <c r="D55" i="20"/>
  <c r="F55" i="32" s="1"/>
  <c r="F55" i="20"/>
  <c r="G55" i="20"/>
  <c r="H55" i="20"/>
  <c r="I55" i="20"/>
  <c r="J55" i="20"/>
  <c r="K55" i="20"/>
  <c r="K56" i="20" s="1"/>
  <c r="L55" i="20"/>
  <c r="M55" i="20"/>
  <c r="N55" i="20"/>
  <c r="O55" i="20"/>
  <c r="O56" i="20" s="1"/>
  <c r="P55" i="20"/>
  <c r="Q55" i="20"/>
  <c r="R55" i="20"/>
  <c r="S55" i="20"/>
  <c r="S56" i="20" s="1"/>
  <c r="T55" i="20"/>
  <c r="U55" i="20"/>
  <c r="V55" i="20"/>
  <c r="W55" i="20"/>
  <c r="W56" i="20" s="1"/>
  <c r="X55" i="20"/>
  <c r="Y55" i="20"/>
  <c r="Z55" i="20"/>
  <c r="AA55" i="20"/>
  <c r="AB55" i="20"/>
  <c r="AC55" i="20"/>
  <c r="AD55" i="20"/>
  <c r="AE55" i="20"/>
  <c r="AE56" i="20" s="1"/>
  <c r="AF55" i="20"/>
  <c r="AG55" i="20"/>
  <c r="AH55" i="20"/>
  <c r="AI55" i="20"/>
  <c r="AI56" i="20" s="1"/>
  <c r="AJ55" i="20"/>
  <c r="AK55" i="20"/>
  <c r="AL55" i="20"/>
  <c r="AM55" i="20"/>
  <c r="AN55" i="20"/>
  <c r="AO55" i="20"/>
  <c r="F56" i="20"/>
  <c r="I56" i="20"/>
  <c r="L56" i="20"/>
  <c r="N56" i="20"/>
  <c r="Q56" i="20"/>
  <c r="T56" i="20"/>
  <c r="V56" i="20"/>
  <c r="AA56" i="20"/>
  <c r="AB56" i="20"/>
  <c r="AD56" i="20"/>
  <c r="AG56" i="20"/>
  <c r="AJ56" i="20"/>
  <c r="AK56" i="20"/>
  <c r="AL56" i="20"/>
  <c r="AO56" i="20"/>
  <c r="F59" i="20"/>
  <c r="G59" i="20"/>
  <c r="H59" i="20"/>
  <c r="H61" i="20" s="1"/>
  <c r="I59" i="20"/>
  <c r="J59" i="20"/>
  <c r="K59" i="20"/>
  <c r="L59" i="20"/>
  <c r="M59" i="20"/>
  <c r="E59" i="20" s="1"/>
  <c r="N59" i="20"/>
  <c r="N61" i="20" s="1"/>
  <c r="O59" i="20"/>
  <c r="P59" i="20"/>
  <c r="P61" i="20" s="1"/>
  <c r="Q59" i="20"/>
  <c r="R59" i="20"/>
  <c r="S59" i="20"/>
  <c r="T59" i="20"/>
  <c r="U59" i="20"/>
  <c r="V59" i="20"/>
  <c r="V61" i="20" s="1"/>
  <c r="W59" i="20"/>
  <c r="X59" i="20"/>
  <c r="X61" i="20" s="1"/>
  <c r="Y59" i="20"/>
  <c r="Y61" i="20" s="1"/>
  <c r="Z59" i="20"/>
  <c r="AA59" i="20"/>
  <c r="AB59" i="20"/>
  <c r="AC59" i="20"/>
  <c r="AD59" i="20"/>
  <c r="AD61" i="20" s="1"/>
  <c r="AE59" i="20"/>
  <c r="AF59" i="20"/>
  <c r="AF61" i="20" s="1"/>
  <c r="AG59" i="20"/>
  <c r="AH59" i="20"/>
  <c r="AI59" i="20"/>
  <c r="AJ59" i="20"/>
  <c r="AK59" i="20"/>
  <c r="AL59" i="20"/>
  <c r="AL61" i="20" s="1"/>
  <c r="AM59" i="20"/>
  <c r="AN59" i="20"/>
  <c r="AN61" i="20" s="1"/>
  <c r="AO59" i="20"/>
  <c r="F60" i="20"/>
  <c r="G60" i="20"/>
  <c r="G61" i="20" s="1"/>
  <c r="H60" i="20"/>
  <c r="I60" i="20"/>
  <c r="J60" i="20"/>
  <c r="J61" i="20" s="1"/>
  <c r="K60" i="20"/>
  <c r="L60" i="20"/>
  <c r="M60" i="20"/>
  <c r="M61" i="20" s="1"/>
  <c r="N60" i="20"/>
  <c r="O60" i="20"/>
  <c r="O61" i="20" s="1"/>
  <c r="P60" i="20"/>
  <c r="Q60" i="20"/>
  <c r="R60" i="20"/>
  <c r="S60" i="20"/>
  <c r="S61" i="20" s="1"/>
  <c r="T60" i="20"/>
  <c r="U60" i="20"/>
  <c r="V60" i="20"/>
  <c r="W60" i="20"/>
  <c r="W61" i="20" s="1"/>
  <c r="X60" i="20"/>
  <c r="Y60" i="20"/>
  <c r="Z60" i="20"/>
  <c r="AA60" i="20"/>
  <c r="AB60" i="20"/>
  <c r="AC60" i="20"/>
  <c r="AC61" i="20" s="1"/>
  <c r="AD60" i="20"/>
  <c r="AE60" i="20"/>
  <c r="AF60" i="20"/>
  <c r="AG60" i="20"/>
  <c r="AH60" i="20"/>
  <c r="AI60" i="20"/>
  <c r="AI61" i="20" s="1"/>
  <c r="AJ60" i="20"/>
  <c r="AK60" i="20"/>
  <c r="AK61" i="20" s="1"/>
  <c r="AL60" i="20"/>
  <c r="AM60" i="20"/>
  <c r="AM61" i="20" s="1"/>
  <c r="AN60" i="20"/>
  <c r="AO60" i="20"/>
  <c r="I61" i="20"/>
  <c r="K61" i="20"/>
  <c r="L61" i="20"/>
  <c r="Q61" i="20"/>
  <c r="R61" i="20"/>
  <c r="T61" i="20"/>
  <c r="Z61" i="20"/>
  <c r="AA61" i="20"/>
  <c r="AB61" i="20"/>
  <c r="AG61" i="20"/>
  <c r="AH61" i="20"/>
  <c r="AJ61" i="20"/>
  <c r="AO61" i="20"/>
  <c r="F64" i="20"/>
  <c r="G64" i="20"/>
  <c r="G66" i="20" s="1"/>
  <c r="H64" i="20"/>
  <c r="I64" i="20"/>
  <c r="J64" i="20"/>
  <c r="K64" i="20"/>
  <c r="L64" i="20"/>
  <c r="L66" i="20" s="1"/>
  <c r="M64" i="20"/>
  <c r="N64" i="20"/>
  <c r="N66" i="20" s="1"/>
  <c r="O64" i="20"/>
  <c r="P64" i="20"/>
  <c r="Q64" i="20"/>
  <c r="R64" i="20"/>
  <c r="S64" i="20"/>
  <c r="S66" i="20" s="1"/>
  <c r="T64" i="20"/>
  <c r="T66" i="20" s="1"/>
  <c r="U64" i="20"/>
  <c r="V64" i="20"/>
  <c r="V66" i="20" s="1"/>
  <c r="W64" i="20"/>
  <c r="W66" i="20" s="1"/>
  <c r="X64" i="20"/>
  <c r="Y64" i="20"/>
  <c r="Z64" i="20"/>
  <c r="AA64" i="20"/>
  <c r="AA66" i="20" s="1"/>
  <c r="AB64" i="20"/>
  <c r="AB66" i="20" s="1"/>
  <c r="AC64" i="20"/>
  <c r="AD64" i="20"/>
  <c r="AD66" i="20" s="1"/>
  <c r="AE64" i="20"/>
  <c r="AF64" i="20"/>
  <c r="AG64" i="20"/>
  <c r="AH64" i="20"/>
  <c r="AI64" i="20"/>
  <c r="AJ64" i="20"/>
  <c r="AJ66" i="20" s="1"/>
  <c r="AK64" i="20"/>
  <c r="AL64" i="20"/>
  <c r="AL66" i="20" s="1"/>
  <c r="AM64" i="20"/>
  <c r="AM66" i="20" s="1"/>
  <c r="AN64" i="20"/>
  <c r="AO64" i="20"/>
  <c r="F65" i="20"/>
  <c r="G65" i="20"/>
  <c r="H65" i="20"/>
  <c r="H66" i="20" s="1"/>
  <c r="I65" i="20"/>
  <c r="I66" i="20" s="1"/>
  <c r="J65" i="20"/>
  <c r="K65" i="20"/>
  <c r="L65" i="20"/>
  <c r="M65" i="20"/>
  <c r="E65" i="20" s="1"/>
  <c r="G65" i="32" s="1"/>
  <c r="N65" i="20"/>
  <c r="O65" i="20"/>
  <c r="P65" i="20"/>
  <c r="Q65" i="20"/>
  <c r="R65" i="20"/>
  <c r="S65" i="20"/>
  <c r="T65" i="20"/>
  <c r="U65" i="20"/>
  <c r="U66" i="20" s="1"/>
  <c r="V65" i="20"/>
  <c r="W65" i="20"/>
  <c r="X65" i="20"/>
  <c r="X66" i="20" s="1"/>
  <c r="Y65" i="20"/>
  <c r="Y66" i="20" s="1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AO66" i="20" s="1"/>
  <c r="J66" i="20"/>
  <c r="M66" i="20"/>
  <c r="O66" i="20"/>
  <c r="P66" i="20"/>
  <c r="R66" i="20"/>
  <c r="Z66" i="20"/>
  <c r="AE66" i="20"/>
  <c r="AF66" i="20"/>
  <c r="AH66" i="20"/>
  <c r="AI66" i="20"/>
  <c r="AN66" i="20"/>
  <c r="F70" i="20"/>
  <c r="G70" i="20"/>
  <c r="H70" i="20"/>
  <c r="I70" i="20"/>
  <c r="J70" i="20"/>
  <c r="J72" i="20" s="1"/>
  <c r="K70" i="20"/>
  <c r="K72" i="20" s="1"/>
  <c r="L70" i="20"/>
  <c r="M70" i="20"/>
  <c r="N70" i="20"/>
  <c r="O70" i="20"/>
  <c r="P70" i="20"/>
  <c r="Q70" i="20"/>
  <c r="R70" i="20"/>
  <c r="R72" i="20" s="1"/>
  <c r="S70" i="20"/>
  <c r="S72" i="20" s="1"/>
  <c r="T70" i="20"/>
  <c r="T72" i="20" s="1"/>
  <c r="U70" i="20"/>
  <c r="V70" i="20"/>
  <c r="W70" i="20"/>
  <c r="X70" i="20"/>
  <c r="Y70" i="20"/>
  <c r="Z70" i="20"/>
  <c r="Z72" i="20" s="1"/>
  <c r="AA70" i="20"/>
  <c r="AA72" i="20" s="1"/>
  <c r="AB70" i="20"/>
  <c r="AB72" i="20" s="1"/>
  <c r="AC70" i="20"/>
  <c r="AD70" i="20"/>
  <c r="AE70" i="20"/>
  <c r="AF70" i="20"/>
  <c r="AG70" i="20"/>
  <c r="AH70" i="20"/>
  <c r="AH72" i="20" s="1"/>
  <c r="AI70" i="20"/>
  <c r="AI72" i="20" s="1"/>
  <c r="AJ70" i="20"/>
  <c r="AJ72" i="20" s="1"/>
  <c r="AK70" i="20"/>
  <c r="AL70" i="20"/>
  <c r="AM70" i="20"/>
  <c r="AN70" i="20"/>
  <c r="AO70" i="20"/>
  <c r="F71" i="20"/>
  <c r="G71" i="20"/>
  <c r="H71" i="20"/>
  <c r="I71" i="20"/>
  <c r="J71" i="20"/>
  <c r="K71" i="20"/>
  <c r="L71" i="20"/>
  <c r="M71" i="20"/>
  <c r="E71" i="20" s="1"/>
  <c r="N71" i="20"/>
  <c r="N72" i="20" s="1"/>
  <c r="O71" i="20"/>
  <c r="P71" i="20"/>
  <c r="Q71" i="20"/>
  <c r="Q72" i="20" s="1"/>
  <c r="R71" i="20"/>
  <c r="S71" i="20"/>
  <c r="T71" i="20"/>
  <c r="U71" i="20"/>
  <c r="U72" i="20" s="1"/>
  <c r="V71" i="20"/>
  <c r="V72" i="20" s="1"/>
  <c r="W71" i="20"/>
  <c r="X71" i="20"/>
  <c r="Y71" i="20"/>
  <c r="Y72" i="20" s="1"/>
  <c r="Z71" i="20"/>
  <c r="AA71" i="20"/>
  <c r="AB71" i="20"/>
  <c r="AC71" i="20"/>
  <c r="AD71" i="20"/>
  <c r="AD72" i="20" s="1"/>
  <c r="AE71" i="20"/>
  <c r="AF71" i="20"/>
  <c r="AG71" i="20"/>
  <c r="AH71" i="20"/>
  <c r="AI71" i="20"/>
  <c r="AJ71" i="20"/>
  <c r="AK71" i="20"/>
  <c r="AK72" i="20" s="1"/>
  <c r="AL71" i="20"/>
  <c r="AL72" i="20" s="1"/>
  <c r="AM71" i="20"/>
  <c r="AN71" i="20"/>
  <c r="AO71" i="20"/>
  <c r="G72" i="20"/>
  <c r="H72" i="20"/>
  <c r="I72" i="20"/>
  <c r="M72" i="20"/>
  <c r="O72" i="20"/>
  <c r="P72" i="20"/>
  <c r="W72" i="20"/>
  <c r="X72" i="20"/>
  <c r="AC72" i="20"/>
  <c r="AE72" i="20"/>
  <c r="AF72" i="20"/>
  <c r="AG72" i="20"/>
  <c r="AM72" i="20"/>
  <c r="AN72" i="20"/>
  <c r="AO72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F74" i="20"/>
  <c r="H74" i="20"/>
  <c r="I74" i="20"/>
  <c r="J74" i="20"/>
  <c r="D74" i="20" s="1"/>
  <c r="F74" i="32" s="1"/>
  <c r="H74" i="32" s="1"/>
  <c r="K74" i="20"/>
  <c r="L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F75" i="20"/>
  <c r="G75" i="20"/>
  <c r="H75" i="20"/>
  <c r="I75" i="20"/>
  <c r="J75" i="20"/>
  <c r="K75" i="20"/>
  <c r="L75" i="20"/>
  <c r="M75" i="20"/>
  <c r="E75" i="20" s="1"/>
  <c r="G75" i="32" s="1"/>
  <c r="I75" i="32" s="1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F77" i="32" s="1"/>
  <c r="H77" i="32" s="1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F78" i="20"/>
  <c r="G78" i="20"/>
  <c r="H78" i="20"/>
  <c r="I78" i="20"/>
  <c r="J78" i="20"/>
  <c r="K78" i="20"/>
  <c r="E78" i="20" s="1"/>
  <c r="G78" i="32" s="1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F79" i="20"/>
  <c r="G79" i="20"/>
  <c r="E79" i="20" s="1"/>
  <c r="G79" i="32" s="1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AL82" i="20"/>
  <c r="A4" i="8"/>
  <c r="A5" i="8"/>
  <c r="F11" i="8"/>
  <c r="G11" i="8"/>
  <c r="H11" i="8"/>
  <c r="I11" i="8"/>
  <c r="M11" i="8" s="1"/>
  <c r="L11" i="8"/>
  <c r="G12" i="8"/>
  <c r="H12" i="8"/>
  <c r="I12" i="8"/>
  <c r="M12" i="8" s="1"/>
  <c r="H13" i="8"/>
  <c r="F13" i="8" s="1"/>
  <c r="I13" i="8"/>
  <c r="L13" i="8"/>
  <c r="F14" i="8"/>
  <c r="G14" i="8"/>
  <c r="H14" i="8"/>
  <c r="L14" i="8" s="1"/>
  <c r="D14" i="32" s="1"/>
  <c r="I14" i="8"/>
  <c r="M14" i="8"/>
  <c r="F15" i="8"/>
  <c r="G15" i="8"/>
  <c r="H15" i="8"/>
  <c r="L15" i="8" s="1"/>
  <c r="D15" i="32" s="1"/>
  <c r="I15" i="8"/>
  <c r="M15" i="8" s="1"/>
  <c r="E15" i="32" s="1"/>
  <c r="I16" i="8"/>
  <c r="J16" i="8"/>
  <c r="K16" i="8"/>
  <c r="H18" i="8"/>
  <c r="I18" i="8"/>
  <c r="G19" i="8"/>
  <c r="H19" i="8"/>
  <c r="I19" i="8"/>
  <c r="M19" i="8" s="1"/>
  <c r="F20" i="8"/>
  <c r="G20" i="8"/>
  <c r="G24" i="8" s="1"/>
  <c r="H20" i="8"/>
  <c r="I20" i="8"/>
  <c r="L20" i="8"/>
  <c r="D20" i="32" s="1"/>
  <c r="H21" i="8"/>
  <c r="I21" i="8"/>
  <c r="G21" i="8" s="1"/>
  <c r="M21" i="8"/>
  <c r="E21" i="32" s="1"/>
  <c r="G22" i="8"/>
  <c r="H22" i="8"/>
  <c r="I22" i="8"/>
  <c r="M22" i="8"/>
  <c r="E22" i="32" s="1"/>
  <c r="F23" i="8"/>
  <c r="G23" i="8"/>
  <c r="H23" i="8"/>
  <c r="I23" i="8"/>
  <c r="M23" i="8" s="1"/>
  <c r="L23" i="8"/>
  <c r="J24" i="8"/>
  <c r="K24" i="8"/>
  <c r="H27" i="8"/>
  <c r="I27" i="8"/>
  <c r="F28" i="8"/>
  <c r="H28" i="8"/>
  <c r="I28" i="8"/>
  <c r="G28" i="8" s="1"/>
  <c r="L28" i="8"/>
  <c r="J29" i="8"/>
  <c r="K29" i="8"/>
  <c r="F32" i="8"/>
  <c r="G32" i="8"/>
  <c r="H32" i="8"/>
  <c r="I32" i="8"/>
  <c r="L32" i="8"/>
  <c r="D32" i="32" s="1"/>
  <c r="M32" i="8"/>
  <c r="G33" i="8"/>
  <c r="H33" i="8"/>
  <c r="I33" i="8"/>
  <c r="M33" i="8" s="1"/>
  <c r="G34" i="8"/>
  <c r="H34" i="8"/>
  <c r="F34" i="8" s="1"/>
  <c r="I34" i="8"/>
  <c r="M34" i="8" s="1"/>
  <c r="L34" i="8"/>
  <c r="F35" i="8"/>
  <c r="H35" i="8"/>
  <c r="L35" i="8" s="1"/>
  <c r="I35" i="8"/>
  <c r="G35" i="8" s="1"/>
  <c r="M35" i="8"/>
  <c r="J36" i="8"/>
  <c r="K36" i="8"/>
  <c r="L37" i="8"/>
  <c r="M37" i="8"/>
  <c r="H38" i="8"/>
  <c r="I38" i="8"/>
  <c r="G39" i="8"/>
  <c r="H39" i="8"/>
  <c r="F39" i="8" s="1"/>
  <c r="I39" i="8"/>
  <c r="M39" i="8" s="1"/>
  <c r="L39" i="8"/>
  <c r="D39" i="32" s="1"/>
  <c r="H40" i="8"/>
  <c r="I40" i="8"/>
  <c r="M40" i="8"/>
  <c r="E40" i="32" s="1"/>
  <c r="E42" i="32" s="1"/>
  <c r="F41" i="8"/>
  <c r="G41" i="8"/>
  <c r="H41" i="8"/>
  <c r="H42" i="8" s="1"/>
  <c r="H43" i="8" s="1"/>
  <c r="I41" i="8"/>
  <c r="L41" i="8"/>
  <c r="D41" i="32" s="1"/>
  <c r="M41" i="8"/>
  <c r="J42" i="8"/>
  <c r="K42" i="8"/>
  <c r="M42" i="8"/>
  <c r="M43" i="8" s="1"/>
  <c r="J43" i="8"/>
  <c r="K43" i="8"/>
  <c r="G45" i="8"/>
  <c r="H45" i="8"/>
  <c r="F45" i="8" s="1"/>
  <c r="I45" i="8"/>
  <c r="M45" i="8" s="1"/>
  <c r="F47" i="8"/>
  <c r="G47" i="8"/>
  <c r="H47" i="8"/>
  <c r="L47" i="8" s="1"/>
  <c r="I47" i="8"/>
  <c r="M47" i="8" s="1"/>
  <c r="F49" i="8"/>
  <c r="H49" i="8"/>
  <c r="L49" i="8" s="1"/>
  <c r="D49" i="32" s="1"/>
  <c r="I49" i="8"/>
  <c r="G49" i="8" s="1"/>
  <c r="M49" i="8"/>
  <c r="E49" i="32" s="1"/>
  <c r="F51" i="8"/>
  <c r="G51" i="8"/>
  <c r="H51" i="8"/>
  <c r="I51" i="8"/>
  <c r="L51" i="8"/>
  <c r="D51" i="32" s="1"/>
  <c r="M51" i="8"/>
  <c r="F54" i="8"/>
  <c r="G54" i="8"/>
  <c r="H54" i="8"/>
  <c r="L54" i="8" s="1"/>
  <c r="D54" i="32" s="1"/>
  <c r="I54" i="8"/>
  <c r="M54" i="8" s="1"/>
  <c r="G55" i="8"/>
  <c r="H55" i="8"/>
  <c r="I55" i="8"/>
  <c r="J56" i="8"/>
  <c r="K56" i="8"/>
  <c r="F59" i="8"/>
  <c r="F61" i="8" s="1"/>
  <c r="H59" i="8"/>
  <c r="I59" i="8"/>
  <c r="L59" i="8"/>
  <c r="F60" i="8"/>
  <c r="G60" i="8"/>
  <c r="H60" i="8"/>
  <c r="I60" i="8"/>
  <c r="L60" i="8"/>
  <c r="D60" i="32" s="1"/>
  <c r="M60" i="8"/>
  <c r="H61" i="8"/>
  <c r="J61" i="8"/>
  <c r="K61" i="8"/>
  <c r="F64" i="8"/>
  <c r="G64" i="8"/>
  <c r="H64" i="8"/>
  <c r="I64" i="8"/>
  <c r="M64" i="8" s="1"/>
  <c r="L64" i="8"/>
  <c r="D64" i="32" s="1"/>
  <c r="D66" i="32" s="1"/>
  <c r="F65" i="8"/>
  <c r="H65" i="8"/>
  <c r="L65" i="8" s="1"/>
  <c r="D65" i="32" s="1"/>
  <c r="I65" i="8"/>
  <c r="I66" i="8"/>
  <c r="J66" i="8"/>
  <c r="K66" i="8"/>
  <c r="K82" i="8" s="1"/>
  <c r="L69" i="8"/>
  <c r="M69" i="8"/>
  <c r="H70" i="8"/>
  <c r="I70" i="8"/>
  <c r="F71" i="8"/>
  <c r="H71" i="8"/>
  <c r="L71" i="8" s="1"/>
  <c r="D71" i="32" s="1"/>
  <c r="I71" i="8"/>
  <c r="H72" i="8"/>
  <c r="J72" i="8"/>
  <c r="K72" i="8"/>
  <c r="G73" i="8"/>
  <c r="H73" i="8"/>
  <c r="I73" i="8"/>
  <c r="M73" i="8"/>
  <c r="E73" i="32" s="1"/>
  <c r="F74" i="8"/>
  <c r="G74" i="8"/>
  <c r="H74" i="8"/>
  <c r="I74" i="8"/>
  <c r="M74" i="8" s="1"/>
  <c r="L74" i="8"/>
  <c r="D74" i="32" s="1"/>
  <c r="G75" i="8"/>
  <c r="H75" i="8"/>
  <c r="F75" i="8" s="1"/>
  <c r="I75" i="8"/>
  <c r="M75" i="8" s="1"/>
  <c r="H76" i="8"/>
  <c r="F76" i="8" s="1"/>
  <c r="I76" i="8"/>
  <c r="L76" i="8"/>
  <c r="D76" i="32" s="1"/>
  <c r="F77" i="8"/>
  <c r="G77" i="8"/>
  <c r="H77" i="8"/>
  <c r="L77" i="8" s="1"/>
  <c r="D77" i="32" s="1"/>
  <c r="I77" i="8"/>
  <c r="M77" i="8"/>
  <c r="E77" i="32" s="1"/>
  <c r="F78" i="8"/>
  <c r="G78" i="8"/>
  <c r="H78" i="8"/>
  <c r="L78" i="8" s="1"/>
  <c r="I78" i="8"/>
  <c r="M78" i="8" s="1"/>
  <c r="E78" i="32" s="1"/>
  <c r="H79" i="8"/>
  <c r="F79" i="8" s="1"/>
  <c r="I79" i="8"/>
  <c r="L79" i="8"/>
  <c r="D79" i="32" s="1"/>
  <c r="H80" i="8"/>
  <c r="I80" i="8"/>
  <c r="G81" i="8"/>
  <c r="H81" i="8"/>
  <c r="I81" i="8"/>
  <c r="M81" i="8"/>
  <c r="E81" i="32" s="1"/>
  <c r="D82" i="8"/>
  <c r="E82" i="8"/>
  <c r="A5" i="32"/>
  <c r="E11" i="32"/>
  <c r="E12" i="32"/>
  <c r="D13" i="32"/>
  <c r="E14" i="32"/>
  <c r="E19" i="32"/>
  <c r="D23" i="32"/>
  <c r="E23" i="32"/>
  <c r="D28" i="32"/>
  <c r="E32" i="32"/>
  <c r="F32" i="32"/>
  <c r="E33" i="32"/>
  <c r="D34" i="32"/>
  <c r="E34" i="32"/>
  <c r="D35" i="32"/>
  <c r="E39" i="32"/>
  <c r="E41" i="32"/>
  <c r="E43" i="32"/>
  <c r="E45" i="32"/>
  <c r="D47" i="32"/>
  <c r="E47" i="32"/>
  <c r="E51" i="32"/>
  <c r="E54" i="32"/>
  <c r="G59" i="32"/>
  <c r="E60" i="32"/>
  <c r="G71" i="32"/>
  <c r="E74" i="32"/>
  <c r="E75" i="32"/>
  <c r="D78" i="32"/>
  <c r="F78" i="32"/>
  <c r="H78" i="32" s="1"/>
  <c r="I78" i="32"/>
  <c r="D11" i="4"/>
  <c r="E11" i="4"/>
  <c r="F11" i="4"/>
  <c r="F29" i="4" s="1"/>
  <c r="F32" i="4" s="1"/>
  <c r="D12" i="4"/>
  <c r="E12" i="4"/>
  <c r="F12" i="4"/>
  <c r="D13" i="4"/>
  <c r="E13" i="4"/>
  <c r="F13" i="4"/>
  <c r="C14" i="4"/>
  <c r="E14" i="4"/>
  <c r="H14" i="4"/>
  <c r="D15" i="4"/>
  <c r="E15" i="4"/>
  <c r="F15" i="4"/>
  <c r="D16" i="4"/>
  <c r="F16" i="4"/>
  <c r="D17" i="4"/>
  <c r="E17" i="4"/>
  <c r="F17" i="4"/>
  <c r="D18" i="4"/>
  <c r="F18" i="4"/>
  <c r="E18" i="4" s="1"/>
  <c r="D19" i="4"/>
  <c r="E19" i="4"/>
  <c r="F19" i="4"/>
  <c r="D20" i="4"/>
  <c r="F20" i="4"/>
  <c r="E20" i="4" s="1"/>
  <c r="D21" i="4"/>
  <c r="E21" i="4"/>
  <c r="F21" i="4"/>
  <c r="D22" i="4"/>
  <c r="F22" i="4"/>
  <c r="D23" i="4"/>
  <c r="E23" i="4"/>
  <c r="F23" i="4"/>
  <c r="D24" i="4"/>
  <c r="E24" i="4"/>
  <c r="F24" i="4"/>
  <c r="D25" i="4"/>
  <c r="F25" i="4"/>
  <c r="E25" i="4" s="1"/>
  <c r="D26" i="4"/>
  <c r="F26" i="4"/>
  <c r="D27" i="4"/>
  <c r="E27" i="4"/>
  <c r="F27" i="4"/>
  <c r="D28" i="4"/>
  <c r="F28" i="4"/>
  <c r="E28" i="4" s="1"/>
  <c r="D30" i="4"/>
  <c r="E30" i="4"/>
  <c r="F30" i="4"/>
  <c r="H30" i="4"/>
  <c r="A4" i="56"/>
  <c r="A5" i="56"/>
  <c r="F11" i="56"/>
  <c r="G11" i="56"/>
  <c r="H11" i="56"/>
  <c r="I11" i="56"/>
  <c r="L11" i="56"/>
  <c r="M11" i="56"/>
  <c r="E11" i="57" s="1"/>
  <c r="F12" i="56"/>
  <c r="H12" i="56"/>
  <c r="L12" i="56" s="1"/>
  <c r="D12" i="57" s="1"/>
  <c r="I12" i="56"/>
  <c r="G12" i="56" s="1"/>
  <c r="M12" i="56"/>
  <c r="E12" i="57" s="1"/>
  <c r="G13" i="56"/>
  <c r="H13" i="56"/>
  <c r="F13" i="56" s="1"/>
  <c r="I13" i="56"/>
  <c r="L13" i="56"/>
  <c r="M13" i="56"/>
  <c r="F14" i="56"/>
  <c r="H14" i="56"/>
  <c r="I14" i="56"/>
  <c r="L14" i="56"/>
  <c r="F15" i="56"/>
  <c r="G15" i="56"/>
  <c r="H15" i="56"/>
  <c r="L15" i="56" s="1"/>
  <c r="D15" i="57" s="1"/>
  <c r="I15" i="56"/>
  <c r="M15" i="56" s="1"/>
  <c r="E15" i="57" s="1"/>
  <c r="F16" i="56"/>
  <c r="J16" i="56"/>
  <c r="K16" i="56"/>
  <c r="H18" i="56"/>
  <c r="I18" i="56"/>
  <c r="G19" i="56"/>
  <c r="H19" i="56"/>
  <c r="I19" i="56"/>
  <c r="M19" i="56"/>
  <c r="E19" i="57" s="1"/>
  <c r="H20" i="56"/>
  <c r="F20" i="56" s="1"/>
  <c r="I20" i="56"/>
  <c r="G20" i="56" s="1"/>
  <c r="L20" i="56"/>
  <c r="F21" i="56"/>
  <c r="G21" i="56"/>
  <c r="H21" i="56"/>
  <c r="L21" i="56" s="1"/>
  <c r="D21" i="57" s="1"/>
  <c r="I21" i="56"/>
  <c r="M21" i="56"/>
  <c r="F22" i="56"/>
  <c r="G22" i="56"/>
  <c r="H22" i="56"/>
  <c r="L22" i="56" s="1"/>
  <c r="I22" i="56"/>
  <c r="M22" i="56" s="1"/>
  <c r="E22" i="57" s="1"/>
  <c r="G23" i="56"/>
  <c r="H23" i="56"/>
  <c r="F23" i="56" s="1"/>
  <c r="I23" i="56"/>
  <c r="L23" i="56"/>
  <c r="D23" i="57" s="1"/>
  <c r="M23" i="56"/>
  <c r="E23" i="57" s="1"/>
  <c r="J24" i="56"/>
  <c r="K24" i="56"/>
  <c r="H27" i="56"/>
  <c r="I27" i="56"/>
  <c r="F28" i="56"/>
  <c r="G28" i="56"/>
  <c r="H28" i="56"/>
  <c r="I28" i="56"/>
  <c r="L28" i="56"/>
  <c r="M28" i="56"/>
  <c r="E28" i="57" s="1"/>
  <c r="J29" i="56"/>
  <c r="J82" i="56" s="1"/>
  <c r="J91" i="56" s="1"/>
  <c r="K29" i="56"/>
  <c r="H32" i="56"/>
  <c r="I32" i="56"/>
  <c r="F33" i="56"/>
  <c r="G33" i="56"/>
  <c r="H33" i="56"/>
  <c r="I33" i="56"/>
  <c r="L33" i="56"/>
  <c r="D33" i="57" s="1"/>
  <c r="M33" i="56"/>
  <c r="F34" i="56"/>
  <c r="G34" i="56"/>
  <c r="H34" i="56"/>
  <c r="L34" i="56" s="1"/>
  <c r="I34" i="56"/>
  <c r="M34" i="56"/>
  <c r="E34" i="57" s="1"/>
  <c r="G35" i="56"/>
  <c r="H35" i="56"/>
  <c r="I35" i="56"/>
  <c r="M35" i="56" s="1"/>
  <c r="E35" i="57" s="1"/>
  <c r="I36" i="56"/>
  <c r="J36" i="56"/>
  <c r="K36" i="56"/>
  <c r="L37" i="56"/>
  <c r="M37" i="56"/>
  <c r="H38" i="56"/>
  <c r="I38" i="56"/>
  <c r="F39" i="56"/>
  <c r="H39" i="56"/>
  <c r="L39" i="56" s="1"/>
  <c r="D39" i="57" s="1"/>
  <c r="I39" i="56"/>
  <c r="F40" i="56"/>
  <c r="G40" i="56"/>
  <c r="H40" i="56"/>
  <c r="H42" i="56" s="1"/>
  <c r="H43" i="56" s="1"/>
  <c r="I40" i="56"/>
  <c r="H41" i="56"/>
  <c r="F41" i="56" s="1"/>
  <c r="I41" i="56"/>
  <c r="L41" i="56"/>
  <c r="D41" i="57" s="1"/>
  <c r="F42" i="56"/>
  <c r="J42" i="56"/>
  <c r="J43" i="56" s="1"/>
  <c r="K42" i="56"/>
  <c r="K43" i="56"/>
  <c r="F45" i="56"/>
  <c r="H45" i="56"/>
  <c r="I45" i="56"/>
  <c r="G45" i="56" s="1"/>
  <c r="L45" i="56"/>
  <c r="G47" i="56"/>
  <c r="H47" i="56"/>
  <c r="I47" i="56"/>
  <c r="M47" i="56"/>
  <c r="E47" i="57" s="1"/>
  <c r="F49" i="56"/>
  <c r="G49" i="56"/>
  <c r="H49" i="56"/>
  <c r="L49" i="56" s="1"/>
  <c r="D49" i="57" s="1"/>
  <c r="I49" i="56"/>
  <c r="M49" i="56"/>
  <c r="E49" i="57" s="1"/>
  <c r="H51" i="56"/>
  <c r="I51" i="56"/>
  <c r="G51" i="56" s="1"/>
  <c r="M51" i="56"/>
  <c r="E51" i="57" s="1"/>
  <c r="I51" i="57" s="1"/>
  <c r="F54" i="56"/>
  <c r="G54" i="56"/>
  <c r="H54" i="56"/>
  <c r="I54" i="56"/>
  <c r="L54" i="56"/>
  <c r="F55" i="56"/>
  <c r="H55" i="56"/>
  <c r="L55" i="56" s="1"/>
  <c r="I55" i="56"/>
  <c r="F56" i="56"/>
  <c r="H56" i="56"/>
  <c r="J56" i="56"/>
  <c r="K56" i="56"/>
  <c r="G59" i="56"/>
  <c r="H59" i="56"/>
  <c r="I59" i="56"/>
  <c r="M59" i="56"/>
  <c r="E59" i="57" s="1"/>
  <c r="H60" i="56"/>
  <c r="I60" i="56"/>
  <c r="G60" i="56" s="1"/>
  <c r="M60" i="56"/>
  <c r="J61" i="56"/>
  <c r="K61" i="56"/>
  <c r="F64" i="56"/>
  <c r="G64" i="56"/>
  <c r="H64" i="56"/>
  <c r="I64" i="56"/>
  <c r="L64" i="56"/>
  <c r="F65" i="56"/>
  <c r="G65" i="56"/>
  <c r="H65" i="56"/>
  <c r="L65" i="56" s="1"/>
  <c r="D65" i="57" s="1"/>
  <c r="I65" i="56"/>
  <c r="M65" i="56" s="1"/>
  <c r="E65" i="57" s="1"/>
  <c r="H66" i="56"/>
  <c r="J66" i="56"/>
  <c r="K66" i="56"/>
  <c r="F70" i="56"/>
  <c r="H70" i="56"/>
  <c r="I70" i="56"/>
  <c r="L70" i="56"/>
  <c r="G71" i="56"/>
  <c r="H71" i="56"/>
  <c r="F71" i="56" s="1"/>
  <c r="F72" i="56" s="1"/>
  <c r="I71" i="56"/>
  <c r="M71" i="56" s="1"/>
  <c r="L71" i="56"/>
  <c r="D71" i="57" s="1"/>
  <c r="J72" i="56"/>
  <c r="K72" i="56"/>
  <c r="F73" i="56"/>
  <c r="H73" i="56"/>
  <c r="I73" i="56"/>
  <c r="L73" i="56"/>
  <c r="F74" i="56"/>
  <c r="H74" i="56"/>
  <c r="L74" i="56" s="1"/>
  <c r="I74" i="56"/>
  <c r="F75" i="56"/>
  <c r="G75" i="56"/>
  <c r="H75" i="56"/>
  <c r="I75" i="56"/>
  <c r="M75" i="56" s="1"/>
  <c r="E75" i="57" s="1"/>
  <c r="L75" i="56"/>
  <c r="D75" i="57" s="1"/>
  <c r="G76" i="56"/>
  <c r="H76" i="56"/>
  <c r="F76" i="56" s="1"/>
  <c r="I76" i="56"/>
  <c r="M76" i="56" s="1"/>
  <c r="E76" i="57" s="1"/>
  <c r="F77" i="56"/>
  <c r="G77" i="56"/>
  <c r="H77" i="56"/>
  <c r="I77" i="56"/>
  <c r="M77" i="56" s="1"/>
  <c r="L77" i="56"/>
  <c r="D77" i="57" s="1"/>
  <c r="F78" i="56"/>
  <c r="H78" i="56"/>
  <c r="L78" i="56" s="1"/>
  <c r="I78" i="56"/>
  <c r="G79" i="56"/>
  <c r="H79" i="56"/>
  <c r="F79" i="56" s="1"/>
  <c r="I79" i="56"/>
  <c r="M79" i="56" s="1"/>
  <c r="L79" i="56"/>
  <c r="D79" i="57" s="1"/>
  <c r="H80" i="56"/>
  <c r="F80" i="56" s="1"/>
  <c r="I80" i="56"/>
  <c r="L80" i="56"/>
  <c r="D80" i="57" s="1"/>
  <c r="F81" i="56"/>
  <c r="G81" i="56"/>
  <c r="H81" i="56"/>
  <c r="I81" i="56"/>
  <c r="L81" i="56"/>
  <c r="M81" i="56"/>
  <c r="D82" i="56"/>
  <c r="D91" i="56" s="1"/>
  <c r="E82" i="56"/>
  <c r="E91" i="56" s="1"/>
  <c r="H86" i="56"/>
  <c r="L86" i="56" s="1"/>
  <c r="D86" i="57" s="1"/>
  <c r="I86" i="56"/>
  <c r="H87" i="56"/>
  <c r="L87" i="56" s="1"/>
  <c r="I87" i="56"/>
  <c r="M87" i="56"/>
  <c r="E87" i="57" s="1"/>
  <c r="H88" i="56"/>
  <c r="L88" i="56" s="1"/>
  <c r="D88" i="57" s="1"/>
  <c r="I88" i="56"/>
  <c r="M88" i="56"/>
  <c r="E88" i="57" s="1"/>
  <c r="I88" i="57" s="1"/>
  <c r="D89" i="56"/>
  <c r="E89" i="56"/>
  <c r="F89" i="56"/>
  <c r="G89" i="56"/>
  <c r="H89" i="56"/>
  <c r="J89" i="56"/>
  <c r="K89" i="56"/>
  <c r="A5" i="55"/>
  <c r="N8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R16" i="55" s="1"/>
  <c r="S11" i="55"/>
  <c r="T11" i="55"/>
  <c r="T16" i="55" s="1"/>
  <c r="U11" i="55"/>
  <c r="V11" i="55"/>
  <c r="W11" i="55"/>
  <c r="X11" i="55"/>
  <c r="Y11" i="55"/>
  <c r="Z11" i="55"/>
  <c r="Z16" i="55" s="1"/>
  <c r="AA11" i="55"/>
  <c r="AB11" i="55"/>
  <c r="AC11" i="55"/>
  <c r="AD11" i="55"/>
  <c r="AD16" i="55" s="1"/>
  <c r="AE11" i="55"/>
  <c r="AF11" i="55"/>
  <c r="AG11" i="55"/>
  <c r="AH11" i="55"/>
  <c r="AH16" i="55" s="1"/>
  <c r="AI11" i="55"/>
  <c r="AJ11" i="55"/>
  <c r="AJ16" i="55" s="1"/>
  <c r="AK11" i="55"/>
  <c r="AL11" i="55"/>
  <c r="AM11" i="55"/>
  <c r="AN11" i="55"/>
  <c r="AO11" i="55"/>
  <c r="D12" i="55"/>
  <c r="F12" i="57" s="1"/>
  <c r="H12" i="57" s="1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F13" i="55"/>
  <c r="G13" i="55"/>
  <c r="H13" i="55"/>
  <c r="I13" i="55"/>
  <c r="J13" i="55"/>
  <c r="K13" i="55"/>
  <c r="L13" i="55"/>
  <c r="M13" i="55"/>
  <c r="M16" i="55" s="1"/>
  <c r="N13" i="55"/>
  <c r="O13" i="55"/>
  <c r="P13" i="55"/>
  <c r="Q13" i="55"/>
  <c r="R13" i="55"/>
  <c r="S13" i="55"/>
  <c r="T13" i="55"/>
  <c r="U13" i="55"/>
  <c r="U16" i="55" s="1"/>
  <c r="V13" i="55"/>
  <c r="W13" i="55"/>
  <c r="X13" i="55"/>
  <c r="Y13" i="55"/>
  <c r="Z13" i="55"/>
  <c r="AA13" i="55"/>
  <c r="AB13" i="55"/>
  <c r="AC13" i="55"/>
  <c r="AC16" i="55" s="1"/>
  <c r="AD13" i="55"/>
  <c r="AE13" i="55"/>
  <c r="AF13" i="55"/>
  <c r="AG13" i="55"/>
  <c r="AH13" i="55"/>
  <c r="AI13" i="55"/>
  <c r="AJ13" i="55"/>
  <c r="AK13" i="55"/>
  <c r="AK16" i="55" s="1"/>
  <c r="AL13" i="55"/>
  <c r="AM13" i="55"/>
  <c r="AN13" i="55"/>
  <c r="AO13" i="55"/>
  <c r="F14" i="55"/>
  <c r="G14" i="55"/>
  <c r="G16" i="55" s="1"/>
  <c r="H14" i="55"/>
  <c r="I14" i="55"/>
  <c r="J14" i="55"/>
  <c r="K14" i="55"/>
  <c r="L14" i="55"/>
  <c r="M14" i="55"/>
  <c r="N14" i="55"/>
  <c r="O14" i="55"/>
  <c r="O16" i="55" s="1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E16" i="55" s="1"/>
  <c r="AF14" i="55"/>
  <c r="AG14" i="55"/>
  <c r="AH14" i="55"/>
  <c r="AI14" i="55"/>
  <c r="AJ14" i="55"/>
  <c r="AK14" i="55"/>
  <c r="AL14" i="55"/>
  <c r="AM14" i="55"/>
  <c r="AN14" i="55"/>
  <c r="AO14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L16" i="55"/>
  <c r="N16" i="55"/>
  <c r="S16" i="55"/>
  <c r="W16" i="55"/>
  <c r="AB16" i="55"/>
  <c r="AL16" i="55"/>
  <c r="AM16" i="55"/>
  <c r="F19" i="55"/>
  <c r="G19" i="55"/>
  <c r="H19" i="55"/>
  <c r="I19" i="55"/>
  <c r="J19" i="55"/>
  <c r="D19" i="55" s="1"/>
  <c r="K19" i="55"/>
  <c r="L19" i="55"/>
  <c r="M19" i="55"/>
  <c r="N19" i="55"/>
  <c r="O19" i="55"/>
  <c r="P19" i="55"/>
  <c r="Q19" i="55"/>
  <c r="R19" i="55"/>
  <c r="R24" i="55" s="1"/>
  <c r="S19" i="55"/>
  <c r="T19" i="55"/>
  <c r="U19" i="55"/>
  <c r="V19" i="55"/>
  <c r="W19" i="55"/>
  <c r="X19" i="55"/>
  <c r="Y19" i="55"/>
  <c r="Z19" i="55"/>
  <c r="Z24" i="55" s="1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F20" i="55"/>
  <c r="G20" i="55"/>
  <c r="H20" i="55"/>
  <c r="I20" i="55"/>
  <c r="J20" i="55"/>
  <c r="K20" i="55"/>
  <c r="L20" i="55"/>
  <c r="L24" i="55" s="1"/>
  <c r="M20" i="55"/>
  <c r="N20" i="55"/>
  <c r="N24" i="55" s="1"/>
  <c r="O20" i="55"/>
  <c r="O24" i="55" s="1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E24" i="55" s="1"/>
  <c r="AF20" i="55"/>
  <c r="AG20" i="55"/>
  <c r="AH20" i="55"/>
  <c r="AI20" i="55"/>
  <c r="AJ20" i="55"/>
  <c r="AK20" i="55"/>
  <c r="AL20" i="55"/>
  <c r="AL24" i="55" s="1"/>
  <c r="AM20" i="55"/>
  <c r="AN20" i="55"/>
  <c r="AO20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S24" i="55" s="1"/>
  <c r="T21" i="55"/>
  <c r="U21" i="55"/>
  <c r="V21" i="55"/>
  <c r="W21" i="55"/>
  <c r="X21" i="55"/>
  <c r="Y21" i="55"/>
  <c r="Y24" i="55" s="1"/>
  <c r="Z21" i="55"/>
  <c r="AA21" i="55"/>
  <c r="AB21" i="55"/>
  <c r="AC21" i="55"/>
  <c r="AD21" i="55"/>
  <c r="AE21" i="55"/>
  <c r="AF21" i="55"/>
  <c r="AG21" i="55"/>
  <c r="AG24" i="55" s="1"/>
  <c r="AH21" i="55"/>
  <c r="AI21" i="55"/>
  <c r="AI24" i="55" s="1"/>
  <c r="AJ21" i="55"/>
  <c r="AK21" i="55"/>
  <c r="AL21" i="55"/>
  <c r="AM21" i="55"/>
  <c r="AN21" i="55"/>
  <c r="AO21" i="55"/>
  <c r="AO24" i="55" s="1"/>
  <c r="F22" i="55"/>
  <c r="G22" i="55"/>
  <c r="H22" i="55"/>
  <c r="I22" i="55"/>
  <c r="J22" i="55"/>
  <c r="K22" i="55"/>
  <c r="L22" i="55"/>
  <c r="M22" i="55"/>
  <c r="N22" i="55"/>
  <c r="O22" i="55"/>
  <c r="P22" i="55"/>
  <c r="P24" i="55" s="1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F23" i="55"/>
  <c r="G23" i="55"/>
  <c r="H23" i="55"/>
  <c r="I23" i="55"/>
  <c r="J23" i="55"/>
  <c r="K23" i="55"/>
  <c r="L23" i="55"/>
  <c r="M23" i="55"/>
  <c r="E23" i="55" s="1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G24" i="55"/>
  <c r="J24" i="55"/>
  <c r="V24" i="55"/>
  <c r="W24" i="55"/>
  <c r="AB24" i="55"/>
  <c r="AH24" i="55"/>
  <c r="F27" i="55"/>
  <c r="G27" i="55"/>
  <c r="H27" i="55"/>
  <c r="I27" i="55"/>
  <c r="J27" i="55"/>
  <c r="K27" i="55"/>
  <c r="L27" i="55"/>
  <c r="M27" i="55"/>
  <c r="N27" i="55"/>
  <c r="N29" i="55" s="1"/>
  <c r="O27" i="55"/>
  <c r="P27" i="55"/>
  <c r="Q27" i="55"/>
  <c r="R27" i="55"/>
  <c r="S27" i="55"/>
  <c r="S29" i="55" s="1"/>
  <c r="T27" i="55"/>
  <c r="U27" i="55"/>
  <c r="V27" i="55"/>
  <c r="V29" i="55" s="1"/>
  <c r="W27" i="55"/>
  <c r="X27" i="55"/>
  <c r="Y27" i="55"/>
  <c r="Z27" i="55"/>
  <c r="AA27" i="55"/>
  <c r="AA29" i="55" s="1"/>
  <c r="AB27" i="55"/>
  <c r="AC27" i="55"/>
  <c r="AD27" i="55"/>
  <c r="AD29" i="55" s="1"/>
  <c r="AE27" i="55"/>
  <c r="AF27" i="55"/>
  <c r="AG27" i="55"/>
  <c r="AH27" i="55"/>
  <c r="AH29" i="55" s="1"/>
  <c r="AI27" i="55"/>
  <c r="AI29" i="55" s="1"/>
  <c r="AJ27" i="55"/>
  <c r="AK27" i="55"/>
  <c r="AL27" i="55"/>
  <c r="AL29" i="55" s="1"/>
  <c r="AM27" i="55"/>
  <c r="AN27" i="55"/>
  <c r="AO27" i="55"/>
  <c r="F28" i="55"/>
  <c r="G28" i="55"/>
  <c r="G29" i="55" s="1"/>
  <c r="H28" i="55"/>
  <c r="H29" i="55" s="1"/>
  <c r="I28" i="55"/>
  <c r="J28" i="55"/>
  <c r="K28" i="55"/>
  <c r="L28" i="55"/>
  <c r="M28" i="55"/>
  <c r="E28" i="55" s="1"/>
  <c r="G28" i="57" s="1"/>
  <c r="I28" i="57" s="1"/>
  <c r="N28" i="55"/>
  <c r="O28" i="55"/>
  <c r="P28" i="55"/>
  <c r="P29" i="55" s="1"/>
  <c r="Q28" i="55"/>
  <c r="R28" i="55"/>
  <c r="R29" i="55" s="1"/>
  <c r="S28" i="55"/>
  <c r="T28" i="55"/>
  <c r="U28" i="55"/>
  <c r="V28" i="55"/>
  <c r="W28" i="55"/>
  <c r="W29" i="55" s="1"/>
  <c r="X28" i="55"/>
  <c r="X29" i="55" s="1"/>
  <c r="Y28" i="55"/>
  <c r="Z28" i="55"/>
  <c r="AA28" i="55"/>
  <c r="AB28" i="55"/>
  <c r="AC28" i="55"/>
  <c r="AD28" i="55"/>
  <c r="AE28" i="55"/>
  <c r="AE29" i="55" s="1"/>
  <c r="AF28" i="55"/>
  <c r="AG28" i="55"/>
  <c r="AH28" i="55"/>
  <c r="AI28" i="55"/>
  <c r="AJ28" i="55"/>
  <c r="AK28" i="55"/>
  <c r="AL28" i="55"/>
  <c r="AM28" i="55"/>
  <c r="AM29" i="55" s="1"/>
  <c r="AN28" i="55"/>
  <c r="AN29" i="55" s="1"/>
  <c r="AO28" i="55"/>
  <c r="F29" i="55"/>
  <c r="I29" i="55"/>
  <c r="J29" i="55"/>
  <c r="M29" i="55"/>
  <c r="O29" i="55"/>
  <c r="Q29" i="55"/>
  <c r="T29" i="55"/>
  <c r="Y29" i="55"/>
  <c r="Z29" i="55"/>
  <c r="AB29" i="55"/>
  <c r="AC29" i="55"/>
  <c r="AG29" i="55"/>
  <c r="AJ29" i="55"/>
  <c r="AK29" i="55"/>
  <c r="AO29" i="55"/>
  <c r="F32" i="55"/>
  <c r="G32" i="55"/>
  <c r="H32" i="55"/>
  <c r="H36" i="55" s="1"/>
  <c r="I32" i="55"/>
  <c r="I36" i="55" s="1"/>
  <c r="J32" i="55"/>
  <c r="K32" i="55"/>
  <c r="L32" i="55"/>
  <c r="M32" i="55"/>
  <c r="N32" i="55"/>
  <c r="N36" i="55" s="1"/>
  <c r="O32" i="55"/>
  <c r="P32" i="55"/>
  <c r="Q32" i="55"/>
  <c r="Q36" i="55" s="1"/>
  <c r="R32" i="55"/>
  <c r="S32" i="55"/>
  <c r="T32" i="55"/>
  <c r="U32" i="55"/>
  <c r="V32" i="55"/>
  <c r="W32" i="55"/>
  <c r="X32" i="55"/>
  <c r="X36" i="55" s="1"/>
  <c r="Y32" i="55"/>
  <c r="Y36" i="55" s="1"/>
  <c r="Z32" i="55"/>
  <c r="AA32" i="55"/>
  <c r="AB32" i="55"/>
  <c r="AC32" i="55"/>
  <c r="AD32" i="55"/>
  <c r="AD36" i="55" s="1"/>
  <c r="AE32" i="55"/>
  <c r="AF32" i="55"/>
  <c r="AF36" i="55" s="1"/>
  <c r="AG32" i="55"/>
  <c r="AG36" i="55" s="1"/>
  <c r="AH32" i="55"/>
  <c r="AI32" i="55"/>
  <c r="AJ32" i="55"/>
  <c r="AK32" i="55"/>
  <c r="AL32" i="55"/>
  <c r="AM32" i="55"/>
  <c r="AN32" i="55"/>
  <c r="AO32" i="55"/>
  <c r="AO36" i="55" s="1"/>
  <c r="F33" i="55"/>
  <c r="D33" i="55" s="1"/>
  <c r="F33" i="57" s="1"/>
  <c r="G33" i="55"/>
  <c r="H33" i="55"/>
  <c r="I33" i="55"/>
  <c r="E33" i="55" s="1"/>
  <c r="G33" i="57" s="1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A36" i="55" s="1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F34" i="55"/>
  <c r="G34" i="55"/>
  <c r="H34" i="55"/>
  <c r="I34" i="55"/>
  <c r="J34" i="55"/>
  <c r="D34" i="55" s="1"/>
  <c r="F34" i="57" s="1"/>
  <c r="K34" i="55"/>
  <c r="L34" i="55"/>
  <c r="M34" i="55"/>
  <c r="E34" i="55" s="1"/>
  <c r="G34" i="57" s="1"/>
  <c r="I34" i="57" s="1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F35" i="55"/>
  <c r="G35" i="55"/>
  <c r="H35" i="55"/>
  <c r="I35" i="55"/>
  <c r="J35" i="55"/>
  <c r="K35" i="55"/>
  <c r="L35" i="55"/>
  <c r="D35" i="55" s="1"/>
  <c r="F35" i="57" s="1"/>
  <c r="M35" i="55"/>
  <c r="E35" i="55" s="1"/>
  <c r="G35" i="57" s="1"/>
  <c r="I35" i="57" s="1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G36" i="55"/>
  <c r="L36" i="55"/>
  <c r="O36" i="55"/>
  <c r="P36" i="55"/>
  <c r="R36" i="55"/>
  <c r="V36" i="55"/>
  <c r="Z36" i="55"/>
  <c r="AB36" i="55"/>
  <c r="AE36" i="55"/>
  <c r="AH36" i="55"/>
  <c r="AJ36" i="55"/>
  <c r="AL36" i="55"/>
  <c r="AN36" i="55"/>
  <c r="F39" i="55"/>
  <c r="G39" i="55"/>
  <c r="H39" i="55"/>
  <c r="I39" i="55"/>
  <c r="J39" i="55"/>
  <c r="K39" i="55"/>
  <c r="L39" i="55"/>
  <c r="M39" i="55"/>
  <c r="M43" i="55" s="1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K43" i="55" s="1"/>
  <c r="AL39" i="55"/>
  <c r="AM39" i="55"/>
  <c r="AN39" i="55"/>
  <c r="AO39" i="55"/>
  <c r="F40" i="55"/>
  <c r="G40" i="55"/>
  <c r="G42" i="55" s="1"/>
  <c r="G43" i="55" s="1"/>
  <c r="H40" i="55"/>
  <c r="H42" i="55" s="1"/>
  <c r="H43" i="55" s="1"/>
  <c r="I40" i="55"/>
  <c r="J40" i="55"/>
  <c r="J42" i="55" s="1"/>
  <c r="J43" i="55" s="1"/>
  <c r="K40" i="55"/>
  <c r="L40" i="55"/>
  <c r="L42" i="55" s="1"/>
  <c r="L43" i="55" s="1"/>
  <c r="M40" i="55"/>
  <c r="M42" i="55" s="1"/>
  <c r="N40" i="55"/>
  <c r="O40" i="55"/>
  <c r="P40" i="55"/>
  <c r="P42" i="55" s="1"/>
  <c r="P43" i="55" s="1"/>
  <c r="Q40" i="55"/>
  <c r="R40" i="55"/>
  <c r="R42" i="55" s="1"/>
  <c r="R43" i="55" s="1"/>
  <c r="S40" i="55"/>
  <c r="T40" i="55"/>
  <c r="T42" i="55" s="1"/>
  <c r="T43" i="55" s="1"/>
  <c r="U40" i="55"/>
  <c r="U42" i="55" s="1"/>
  <c r="V40" i="55"/>
  <c r="V42" i="55" s="1"/>
  <c r="V43" i="55" s="1"/>
  <c r="W40" i="55"/>
  <c r="X40" i="55"/>
  <c r="X42" i="55" s="1"/>
  <c r="X43" i="55" s="1"/>
  <c r="Y40" i="55"/>
  <c r="Z40" i="55"/>
  <c r="Z42" i="55" s="1"/>
  <c r="Z43" i="55" s="1"/>
  <c r="AA40" i="55"/>
  <c r="AB40" i="55"/>
  <c r="AB42" i="55" s="1"/>
  <c r="AB43" i="55" s="1"/>
  <c r="AC40" i="55"/>
  <c r="AC42" i="55" s="1"/>
  <c r="AD40" i="55"/>
  <c r="AE40" i="55"/>
  <c r="AE42" i="55" s="1"/>
  <c r="AE43" i="55" s="1"/>
  <c r="AF40" i="55"/>
  <c r="AF42" i="55" s="1"/>
  <c r="AF43" i="55" s="1"/>
  <c r="AG40" i="55"/>
  <c r="AH40" i="55"/>
  <c r="AI40" i="55"/>
  <c r="AJ40" i="55"/>
  <c r="AK40" i="55"/>
  <c r="AK42" i="55" s="1"/>
  <c r="AL40" i="55"/>
  <c r="AL42" i="55" s="1"/>
  <c r="AL43" i="55" s="1"/>
  <c r="AM40" i="55"/>
  <c r="AN40" i="55"/>
  <c r="AN42" i="55" s="1"/>
  <c r="AN43" i="55" s="1"/>
  <c r="AO40" i="55"/>
  <c r="D41" i="55"/>
  <c r="F41" i="57" s="1"/>
  <c r="H41" i="57" s="1"/>
  <c r="F41" i="55"/>
  <c r="G41" i="55"/>
  <c r="H41" i="55"/>
  <c r="I41" i="55"/>
  <c r="I42" i="55" s="1"/>
  <c r="I43" i="55" s="1"/>
  <c r="J41" i="55"/>
  <c r="K41" i="55"/>
  <c r="L41" i="55"/>
  <c r="M41" i="55"/>
  <c r="N41" i="55"/>
  <c r="O41" i="55"/>
  <c r="P41" i="55"/>
  <c r="Q41" i="55"/>
  <c r="Q42" i="55" s="1"/>
  <c r="R41" i="55"/>
  <c r="S41" i="55"/>
  <c r="T41" i="55"/>
  <c r="U41" i="55"/>
  <c r="V41" i="55"/>
  <c r="W41" i="55"/>
  <c r="X41" i="55"/>
  <c r="Y41" i="55"/>
  <c r="Y42" i="55" s="1"/>
  <c r="Y43" i="55" s="1"/>
  <c r="Z41" i="55"/>
  <c r="AA41" i="55"/>
  <c r="AB41" i="55"/>
  <c r="AC41" i="55"/>
  <c r="AD41" i="55"/>
  <c r="AE41" i="55"/>
  <c r="AF41" i="55"/>
  <c r="AG41" i="55"/>
  <c r="AG42" i="55" s="1"/>
  <c r="AG43" i="55" s="1"/>
  <c r="AH41" i="55"/>
  <c r="AI41" i="55"/>
  <c r="AJ41" i="55"/>
  <c r="AK41" i="55"/>
  <c r="AL41" i="55"/>
  <c r="AM41" i="55"/>
  <c r="AN41" i="55"/>
  <c r="AO41" i="55"/>
  <c r="AO42" i="55" s="1"/>
  <c r="K42" i="55"/>
  <c r="N42" i="55"/>
  <c r="N43" i="55" s="1"/>
  <c r="O42" i="55"/>
  <c r="O43" i="55" s="1"/>
  <c r="S42" i="55"/>
  <c r="W42" i="55"/>
  <c r="W43" i="55" s="1"/>
  <c r="AA42" i="55"/>
  <c r="AA43" i="55" s="1"/>
  <c r="AD42" i="55"/>
  <c r="AD43" i="55" s="1"/>
  <c r="AH42" i="55"/>
  <c r="AH43" i="55" s="1"/>
  <c r="AI42" i="55"/>
  <c r="AJ42" i="55"/>
  <c r="AJ43" i="55" s="1"/>
  <c r="AM42" i="55"/>
  <c r="AM43" i="55" s="1"/>
  <c r="K43" i="55"/>
  <c r="Q43" i="55"/>
  <c r="S43" i="55"/>
  <c r="U43" i="55"/>
  <c r="AC43" i="55"/>
  <c r="AI43" i="55"/>
  <c r="AO43" i="55"/>
  <c r="F45" i="55"/>
  <c r="G45" i="55"/>
  <c r="E45" i="55" s="1"/>
  <c r="G45" i="57" s="1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F47" i="57" s="1"/>
  <c r="F47" i="55"/>
  <c r="G47" i="55"/>
  <c r="H47" i="55"/>
  <c r="I47" i="55"/>
  <c r="J47" i="55"/>
  <c r="K47" i="55"/>
  <c r="L47" i="55"/>
  <c r="M47" i="55"/>
  <c r="E47" i="55" s="1"/>
  <c r="G47" i="57" s="1"/>
  <c r="I47" i="57" s="1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F51" i="55"/>
  <c r="G51" i="55"/>
  <c r="H51" i="55"/>
  <c r="I51" i="55"/>
  <c r="E51" i="55" s="1"/>
  <c r="G51" i="57" s="1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F54" i="55"/>
  <c r="G54" i="55"/>
  <c r="H54" i="55"/>
  <c r="I54" i="55"/>
  <c r="J54" i="55"/>
  <c r="K54" i="55"/>
  <c r="K56" i="55" s="1"/>
  <c r="L54" i="55"/>
  <c r="M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A56" i="55" s="1"/>
  <c r="AB54" i="55"/>
  <c r="AC54" i="55"/>
  <c r="AD54" i="55"/>
  <c r="AE54" i="55"/>
  <c r="AF54" i="55"/>
  <c r="AG54" i="55"/>
  <c r="AH54" i="55"/>
  <c r="AH56" i="55" s="1"/>
  <c r="AI54" i="55"/>
  <c r="AI56" i="55" s="1"/>
  <c r="AJ54" i="55"/>
  <c r="AK54" i="55"/>
  <c r="AL54" i="55"/>
  <c r="AM54" i="55"/>
  <c r="AN54" i="55"/>
  <c r="AO54" i="55"/>
  <c r="F55" i="55"/>
  <c r="D55" i="55" s="1"/>
  <c r="F55" i="57" s="1"/>
  <c r="H55" i="57" s="1"/>
  <c r="G55" i="55"/>
  <c r="H55" i="55"/>
  <c r="I55" i="55"/>
  <c r="J55" i="55"/>
  <c r="K55" i="55"/>
  <c r="L55" i="55"/>
  <c r="M55" i="55"/>
  <c r="E55" i="55" s="1"/>
  <c r="G55" i="57" s="1"/>
  <c r="N55" i="55"/>
  <c r="N56" i="55" s="1"/>
  <c r="O55" i="55"/>
  <c r="P55" i="55"/>
  <c r="Q55" i="55"/>
  <c r="R55" i="55"/>
  <c r="S55" i="55"/>
  <c r="T55" i="55"/>
  <c r="U55" i="55"/>
  <c r="V55" i="55"/>
  <c r="V56" i="55" s="1"/>
  <c r="W55" i="55"/>
  <c r="X55" i="55"/>
  <c r="Y55" i="55"/>
  <c r="Z55" i="55"/>
  <c r="AA55" i="55"/>
  <c r="AB55" i="55"/>
  <c r="AB56" i="55" s="1"/>
  <c r="AC55" i="55"/>
  <c r="AD55" i="55"/>
  <c r="AD56" i="55" s="1"/>
  <c r="AE55" i="55"/>
  <c r="AF55" i="55"/>
  <c r="AG55" i="55"/>
  <c r="AH55" i="55"/>
  <c r="AI55" i="55"/>
  <c r="AJ55" i="55"/>
  <c r="AK55" i="55"/>
  <c r="AL55" i="55"/>
  <c r="AL56" i="55" s="1"/>
  <c r="AM55" i="55"/>
  <c r="AN55" i="55"/>
  <c r="AO55" i="55"/>
  <c r="AO56" i="55" s="1"/>
  <c r="F56" i="55"/>
  <c r="G56" i="55"/>
  <c r="H56" i="55"/>
  <c r="I56" i="55"/>
  <c r="J56" i="55"/>
  <c r="O56" i="55"/>
  <c r="P56" i="55"/>
  <c r="Q56" i="55"/>
  <c r="R56" i="55"/>
  <c r="S56" i="55"/>
  <c r="X56" i="55"/>
  <c r="Y56" i="55"/>
  <c r="Z56" i="55"/>
  <c r="AE56" i="55"/>
  <c r="AF56" i="55"/>
  <c r="AG56" i="55"/>
  <c r="AJ56" i="55"/>
  <c r="AN56" i="55"/>
  <c r="F59" i="55"/>
  <c r="F61" i="55" s="1"/>
  <c r="G59" i="55"/>
  <c r="H59" i="55"/>
  <c r="I59" i="55"/>
  <c r="J59" i="55"/>
  <c r="K59" i="55"/>
  <c r="K61" i="55" s="1"/>
  <c r="L59" i="55"/>
  <c r="M59" i="55"/>
  <c r="E59" i="55" s="1"/>
  <c r="N59" i="55"/>
  <c r="O59" i="55"/>
  <c r="P59" i="55"/>
  <c r="Q59" i="55"/>
  <c r="R59" i="55"/>
  <c r="S59" i="55"/>
  <c r="S61" i="55" s="1"/>
  <c r="T59" i="55"/>
  <c r="T61" i="55" s="1"/>
  <c r="U59" i="55"/>
  <c r="U61" i="55" s="1"/>
  <c r="V59" i="55"/>
  <c r="W59" i="55"/>
  <c r="X59" i="55"/>
  <c r="Y59" i="55"/>
  <c r="Z59" i="55"/>
  <c r="AA59" i="55"/>
  <c r="AA61" i="55" s="1"/>
  <c r="AB59" i="55"/>
  <c r="AB61" i="55" s="1"/>
  <c r="AC59" i="55"/>
  <c r="AC61" i="55" s="1"/>
  <c r="AD59" i="55"/>
  <c r="AE59" i="55"/>
  <c r="AF59" i="55"/>
  <c r="AG59" i="55"/>
  <c r="AH59" i="55"/>
  <c r="AI59" i="55"/>
  <c r="AI61" i="55" s="1"/>
  <c r="AJ59" i="55"/>
  <c r="AJ61" i="55" s="1"/>
  <c r="AK59" i="55"/>
  <c r="AL59" i="55"/>
  <c r="AM59" i="55"/>
  <c r="AN59" i="55"/>
  <c r="AO59" i="55"/>
  <c r="F60" i="55"/>
  <c r="G60" i="55"/>
  <c r="H60" i="55"/>
  <c r="H61" i="55" s="1"/>
  <c r="I60" i="55"/>
  <c r="J60" i="55"/>
  <c r="J61" i="55" s="1"/>
  <c r="K60" i="55"/>
  <c r="L60" i="55"/>
  <c r="M60" i="55"/>
  <c r="N60" i="55"/>
  <c r="O60" i="55"/>
  <c r="O61" i="55" s="1"/>
  <c r="P60" i="55"/>
  <c r="Q60" i="55"/>
  <c r="R60" i="55"/>
  <c r="R61" i="55" s="1"/>
  <c r="S60" i="55"/>
  <c r="T60" i="55"/>
  <c r="U60" i="55"/>
  <c r="V60" i="55"/>
  <c r="W60" i="55"/>
  <c r="W61" i="55" s="1"/>
  <c r="X60" i="55"/>
  <c r="X61" i="55" s="1"/>
  <c r="Y60" i="55"/>
  <c r="Z60" i="55"/>
  <c r="Z61" i="55" s="1"/>
  <c r="AA60" i="55"/>
  <c r="AB60" i="55"/>
  <c r="AC60" i="55"/>
  <c r="AD60" i="55"/>
  <c r="AE60" i="55"/>
  <c r="AE61" i="55" s="1"/>
  <c r="AF60" i="55"/>
  <c r="AG60" i="55"/>
  <c r="AH60" i="55"/>
  <c r="AI60" i="55"/>
  <c r="AJ60" i="55"/>
  <c r="AK60" i="55"/>
  <c r="AL60" i="55"/>
  <c r="AL61" i="55" s="1"/>
  <c r="AM60" i="55"/>
  <c r="AM61" i="55" s="1"/>
  <c r="AN60" i="55"/>
  <c r="AN61" i="55" s="1"/>
  <c r="AO60" i="55"/>
  <c r="I61" i="55"/>
  <c r="M61" i="55"/>
  <c r="Q61" i="55"/>
  <c r="V61" i="55"/>
  <c r="Y61" i="55"/>
  <c r="AD61" i="55"/>
  <c r="AG61" i="55"/>
  <c r="AK61" i="55"/>
  <c r="AO61" i="55"/>
  <c r="F64" i="55"/>
  <c r="G64" i="55"/>
  <c r="H64" i="55"/>
  <c r="I64" i="55"/>
  <c r="J64" i="55"/>
  <c r="K64" i="55"/>
  <c r="L64" i="55"/>
  <c r="M64" i="55"/>
  <c r="N64" i="55"/>
  <c r="O64" i="55"/>
  <c r="P64" i="55"/>
  <c r="P66" i="55" s="1"/>
  <c r="Q64" i="55"/>
  <c r="R64" i="55"/>
  <c r="R66" i="55" s="1"/>
  <c r="S64" i="55"/>
  <c r="T64" i="55"/>
  <c r="U64" i="55"/>
  <c r="V64" i="55"/>
  <c r="W64" i="55"/>
  <c r="W66" i="55" s="1"/>
  <c r="X64" i="55"/>
  <c r="Y64" i="55"/>
  <c r="Z64" i="55"/>
  <c r="AA64" i="55"/>
  <c r="AB64" i="55"/>
  <c r="AC64" i="55"/>
  <c r="AD64" i="55"/>
  <c r="AE64" i="55"/>
  <c r="AF64" i="55"/>
  <c r="AF66" i="55" s="1"/>
  <c r="AG64" i="55"/>
  <c r="AH64" i="55"/>
  <c r="AH66" i="55" s="1"/>
  <c r="AI64" i="55"/>
  <c r="AI66" i="55" s="1"/>
  <c r="AJ64" i="55"/>
  <c r="AK64" i="55"/>
  <c r="AL64" i="55"/>
  <c r="AM64" i="55"/>
  <c r="AN64" i="55"/>
  <c r="AN66" i="55" s="1"/>
  <c r="AO64" i="55"/>
  <c r="D65" i="55"/>
  <c r="F65" i="57" s="1"/>
  <c r="H65" i="57" s="1"/>
  <c r="F65" i="55"/>
  <c r="G65" i="55"/>
  <c r="H65" i="55"/>
  <c r="I65" i="55"/>
  <c r="J65" i="55"/>
  <c r="K65" i="55"/>
  <c r="L65" i="55"/>
  <c r="L66" i="55" s="1"/>
  <c r="M65" i="55"/>
  <c r="N65" i="55"/>
  <c r="O65" i="55"/>
  <c r="P65" i="55"/>
  <c r="Q65" i="55"/>
  <c r="R65" i="55"/>
  <c r="S65" i="55"/>
  <c r="T65" i="55"/>
  <c r="T66" i="55" s="1"/>
  <c r="U65" i="55"/>
  <c r="V65" i="55"/>
  <c r="W65" i="55"/>
  <c r="X65" i="55"/>
  <c r="Y65" i="55"/>
  <c r="Z65" i="55"/>
  <c r="AA65" i="55"/>
  <c r="AB65" i="55"/>
  <c r="AC65" i="55"/>
  <c r="AC66" i="55" s="1"/>
  <c r="AD65" i="55"/>
  <c r="AE65" i="55"/>
  <c r="AF65" i="55"/>
  <c r="AG65" i="55"/>
  <c r="AH65" i="55"/>
  <c r="AI65" i="55"/>
  <c r="AJ65" i="55"/>
  <c r="AJ66" i="55" s="1"/>
  <c r="AK65" i="55"/>
  <c r="AL65" i="55"/>
  <c r="AM65" i="55"/>
  <c r="AN65" i="55"/>
  <c r="AO65" i="55"/>
  <c r="F66" i="55"/>
  <c r="J66" i="55"/>
  <c r="M66" i="55"/>
  <c r="N66" i="55"/>
  <c r="O66" i="55"/>
  <c r="S66" i="55"/>
  <c r="U66" i="55"/>
  <c r="V66" i="55"/>
  <c r="X66" i="55"/>
  <c r="Z66" i="55"/>
  <c r="AB66" i="55"/>
  <c r="AD66" i="55"/>
  <c r="AE66" i="55"/>
  <c r="AK66" i="55"/>
  <c r="AL66" i="55"/>
  <c r="AM66" i="55"/>
  <c r="D70" i="55"/>
  <c r="F70" i="55"/>
  <c r="F72" i="55" s="1"/>
  <c r="G70" i="55"/>
  <c r="H70" i="55"/>
  <c r="H72" i="55" s="1"/>
  <c r="I70" i="55"/>
  <c r="J70" i="55"/>
  <c r="J72" i="55" s="1"/>
  <c r="K70" i="55"/>
  <c r="L70" i="55"/>
  <c r="M70" i="55"/>
  <c r="M72" i="55" s="1"/>
  <c r="N70" i="55"/>
  <c r="N72" i="55" s="1"/>
  <c r="O70" i="55"/>
  <c r="P70" i="55"/>
  <c r="P72" i="55" s="1"/>
  <c r="Q70" i="55"/>
  <c r="R70" i="55"/>
  <c r="R72" i="55" s="1"/>
  <c r="S70" i="55"/>
  <c r="T70" i="55"/>
  <c r="U70" i="55"/>
  <c r="V70" i="55"/>
  <c r="V72" i="55" s="1"/>
  <c r="W70" i="55"/>
  <c r="X70" i="55"/>
  <c r="X72" i="55" s="1"/>
  <c r="Y70" i="55"/>
  <c r="Z70" i="55"/>
  <c r="Z72" i="55" s="1"/>
  <c r="AA70" i="55"/>
  <c r="AB70" i="55"/>
  <c r="AC70" i="55"/>
  <c r="AC72" i="55" s="1"/>
  <c r="AD70" i="55"/>
  <c r="AD72" i="55" s="1"/>
  <c r="AE70" i="55"/>
  <c r="AF70" i="55"/>
  <c r="AF72" i="55" s="1"/>
  <c r="AG70" i="55"/>
  <c r="AH70" i="55"/>
  <c r="AH72" i="55" s="1"/>
  <c r="AI70" i="55"/>
  <c r="AJ70" i="55"/>
  <c r="AJ72" i="55" s="1"/>
  <c r="AK70" i="55"/>
  <c r="AL70" i="55"/>
  <c r="AL72" i="55" s="1"/>
  <c r="AM70" i="55"/>
  <c r="AN70" i="55"/>
  <c r="AO70" i="55"/>
  <c r="D71" i="55"/>
  <c r="F71" i="57" s="1"/>
  <c r="F71" i="55"/>
  <c r="G71" i="55"/>
  <c r="H71" i="55"/>
  <c r="I71" i="55"/>
  <c r="I72" i="55" s="1"/>
  <c r="J71" i="55"/>
  <c r="K71" i="55"/>
  <c r="K72" i="55" s="1"/>
  <c r="L71" i="55"/>
  <c r="M71" i="55"/>
  <c r="N71" i="55"/>
  <c r="O71" i="55"/>
  <c r="P71" i="55"/>
  <c r="Q71" i="55"/>
  <c r="Q72" i="55" s="1"/>
  <c r="R71" i="55"/>
  <c r="S71" i="55"/>
  <c r="S72" i="55" s="1"/>
  <c r="T71" i="55"/>
  <c r="U71" i="55"/>
  <c r="V71" i="55"/>
  <c r="W71" i="55"/>
  <c r="X71" i="55"/>
  <c r="Y71" i="55"/>
  <c r="Y72" i="55" s="1"/>
  <c r="Z71" i="55"/>
  <c r="AA71" i="55"/>
  <c r="AA72" i="55" s="1"/>
  <c r="AB71" i="55"/>
  <c r="AC71" i="55"/>
  <c r="AD71" i="55"/>
  <c r="AE71" i="55"/>
  <c r="AF71" i="55"/>
  <c r="AG71" i="55"/>
  <c r="AH71" i="55"/>
  <c r="AI71" i="55"/>
  <c r="AI72" i="55" s="1"/>
  <c r="AJ71" i="55"/>
  <c r="AK71" i="55"/>
  <c r="AL71" i="55"/>
  <c r="AM71" i="55"/>
  <c r="AN71" i="55"/>
  <c r="AO71" i="55"/>
  <c r="AO72" i="55" s="1"/>
  <c r="L72" i="55"/>
  <c r="T72" i="55"/>
  <c r="U72" i="55"/>
  <c r="AB72" i="55"/>
  <c r="AG72" i="55"/>
  <c r="AK72" i="55"/>
  <c r="AN72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F74" i="57" s="1"/>
  <c r="H74" i="57" s="1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F78" i="55"/>
  <c r="G78" i="55"/>
  <c r="H78" i="55"/>
  <c r="I78" i="55"/>
  <c r="J78" i="55"/>
  <c r="K78" i="55"/>
  <c r="L78" i="55"/>
  <c r="D78" i="55" s="1"/>
  <c r="F78" i="57" s="1"/>
  <c r="H78" i="57" s="1"/>
  <c r="M78" i="55"/>
  <c r="E78" i="55" s="1"/>
  <c r="G78" i="57" s="1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F81" i="55"/>
  <c r="G81" i="55"/>
  <c r="E81" i="55" s="1"/>
  <c r="G81" i="57" s="1"/>
  <c r="I81" i="57" s="1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6" i="55"/>
  <c r="F86" i="55"/>
  <c r="G86" i="55"/>
  <c r="E86" i="55" s="1"/>
  <c r="F87" i="55"/>
  <c r="D87" i="55" s="1"/>
  <c r="G87" i="55"/>
  <c r="F88" i="55"/>
  <c r="D88" i="55" s="1"/>
  <c r="F88" i="57" s="1"/>
  <c r="G88" i="55"/>
  <c r="E88" i="55" s="1"/>
  <c r="F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A5" i="57"/>
  <c r="D13" i="57"/>
  <c r="E13" i="57"/>
  <c r="D14" i="57"/>
  <c r="D20" i="57"/>
  <c r="E21" i="57"/>
  <c r="D22" i="57"/>
  <c r="G23" i="57"/>
  <c r="I23" i="57" s="1"/>
  <c r="D28" i="57"/>
  <c r="E33" i="57"/>
  <c r="H33" i="57"/>
  <c r="D34" i="57"/>
  <c r="H34" i="57"/>
  <c r="D45" i="57"/>
  <c r="F49" i="57"/>
  <c r="D55" i="57"/>
  <c r="D64" i="57"/>
  <c r="D66" i="57" s="1"/>
  <c r="D70" i="57"/>
  <c r="E71" i="57"/>
  <c r="D73" i="57"/>
  <c r="D74" i="57"/>
  <c r="E77" i="57"/>
  <c r="D78" i="57"/>
  <c r="E79" i="57"/>
  <c r="D81" i="57"/>
  <c r="E81" i="57"/>
  <c r="F86" i="57"/>
  <c r="F87" i="57"/>
  <c r="G88" i="57"/>
  <c r="H88" i="57"/>
  <c r="A5" i="12"/>
  <c r="D11" i="12"/>
  <c r="E11" i="12"/>
  <c r="J11" i="12"/>
  <c r="K11" i="12"/>
  <c r="D12" i="12"/>
  <c r="E12" i="12"/>
  <c r="J12" i="12"/>
  <c r="K12" i="12"/>
  <c r="D13" i="12"/>
  <c r="E13" i="12"/>
  <c r="J13" i="12"/>
  <c r="K13" i="12"/>
  <c r="D14" i="12"/>
  <c r="E14" i="12"/>
  <c r="J14" i="12"/>
  <c r="J16" i="12" s="1"/>
  <c r="J82" i="12" s="1"/>
  <c r="K14" i="12"/>
  <c r="D15" i="12"/>
  <c r="E15" i="12"/>
  <c r="J15" i="12"/>
  <c r="K15" i="12"/>
  <c r="K16" i="12"/>
  <c r="D19" i="12"/>
  <c r="E19" i="12"/>
  <c r="J19" i="12"/>
  <c r="K19" i="12"/>
  <c r="D20" i="12"/>
  <c r="D24" i="12" s="1"/>
  <c r="E20" i="12"/>
  <c r="J20" i="12"/>
  <c r="K20" i="12"/>
  <c r="D21" i="12"/>
  <c r="E21" i="12"/>
  <c r="J21" i="12"/>
  <c r="K21" i="12"/>
  <c r="D22" i="12"/>
  <c r="E22" i="12"/>
  <c r="E24" i="12" s="1"/>
  <c r="J22" i="12"/>
  <c r="J24" i="12" s="1"/>
  <c r="K22" i="12"/>
  <c r="D23" i="12"/>
  <c r="E23" i="12"/>
  <c r="J23" i="12"/>
  <c r="K23" i="12"/>
  <c r="D27" i="12"/>
  <c r="E27" i="12"/>
  <c r="H27" i="12"/>
  <c r="J27" i="12"/>
  <c r="J29" i="12" s="1"/>
  <c r="K27" i="12"/>
  <c r="K29" i="12" s="1"/>
  <c r="D28" i="12"/>
  <c r="E28" i="12"/>
  <c r="J28" i="12"/>
  <c r="K28" i="12"/>
  <c r="D29" i="12"/>
  <c r="D32" i="12"/>
  <c r="D36" i="12" s="1"/>
  <c r="E32" i="12"/>
  <c r="J32" i="12"/>
  <c r="K32" i="12"/>
  <c r="D33" i="12"/>
  <c r="E33" i="12"/>
  <c r="J33" i="12"/>
  <c r="K33" i="12"/>
  <c r="K36" i="12" s="1"/>
  <c r="D34" i="12"/>
  <c r="E34" i="12"/>
  <c r="E36" i="12" s="1"/>
  <c r="J34" i="12"/>
  <c r="K34" i="12"/>
  <c r="D35" i="12"/>
  <c r="E35" i="12"/>
  <c r="I35" i="12"/>
  <c r="J35" i="12"/>
  <c r="K35" i="12"/>
  <c r="J36" i="12"/>
  <c r="L37" i="12"/>
  <c r="M37" i="12"/>
  <c r="D39" i="12"/>
  <c r="E39" i="12"/>
  <c r="J39" i="12"/>
  <c r="K39" i="12"/>
  <c r="D40" i="12"/>
  <c r="E40" i="12"/>
  <c r="I40" i="12"/>
  <c r="J40" i="12"/>
  <c r="K40" i="12"/>
  <c r="D41" i="12"/>
  <c r="E41" i="12"/>
  <c r="E42" i="12" s="1"/>
  <c r="J41" i="12"/>
  <c r="J42" i="12" s="1"/>
  <c r="K41" i="12"/>
  <c r="D42" i="12"/>
  <c r="D43" i="12" s="1"/>
  <c r="K42" i="12"/>
  <c r="K43" i="12" s="1"/>
  <c r="E43" i="12"/>
  <c r="J43" i="12"/>
  <c r="D45" i="12"/>
  <c r="E45" i="12"/>
  <c r="J45" i="12"/>
  <c r="K45" i="12"/>
  <c r="D47" i="12"/>
  <c r="E47" i="12"/>
  <c r="J47" i="12"/>
  <c r="K47" i="12"/>
  <c r="D49" i="12"/>
  <c r="E49" i="12"/>
  <c r="J49" i="12"/>
  <c r="K49" i="12"/>
  <c r="D51" i="12"/>
  <c r="E51" i="12"/>
  <c r="J51" i="12"/>
  <c r="K51" i="12"/>
  <c r="D54" i="12"/>
  <c r="D56" i="12" s="1"/>
  <c r="E54" i="12"/>
  <c r="J54" i="12"/>
  <c r="K54" i="12"/>
  <c r="K56" i="12" s="1"/>
  <c r="D55" i="12"/>
  <c r="E55" i="12"/>
  <c r="E56" i="12" s="1"/>
  <c r="J55" i="12"/>
  <c r="K55" i="12"/>
  <c r="J56" i="12"/>
  <c r="D59" i="12"/>
  <c r="E59" i="12"/>
  <c r="E61" i="12" s="1"/>
  <c r="J59" i="12"/>
  <c r="J61" i="12" s="1"/>
  <c r="K59" i="12"/>
  <c r="K61" i="12" s="1"/>
  <c r="D60" i="12"/>
  <c r="E60" i="12"/>
  <c r="J60" i="12"/>
  <c r="K60" i="12"/>
  <c r="D61" i="12"/>
  <c r="D64" i="12"/>
  <c r="E64" i="12"/>
  <c r="J64" i="12"/>
  <c r="K64" i="12"/>
  <c r="D65" i="12"/>
  <c r="E65" i="12"/>
  <c r="J65" i="12"/>
  <c r="J66" i="12" s="1"/>
  <c r="K65" i="12"/>
  <c r="L65" i="12"/>
  <c r="D65" i="36" s="1"/>
  <c r="K66" i="12"/>
  <c r="D70" i="12"/>
  <c r="D72" i="12" s="1"/>
  <c r="E70" i="12"/>
  <c r="J70" i="12"/>
  <c r="J72" i="12" s="1"/>
  <c r="K70" i="12"/>
  <c r="D71" i="12"/>
  <c r="E71" i="12"/>
  <c r="J71" i="12"/>
  <c r="K71" i="12"/>
  <c r="K72" i="12" s="1"/>
  <c r="E72" i="12"/>
  <c r="D73" i="12"/>
  <c r="E73" i="12"/>
  <c r="J73" i="12"/>
  <c r="K73" i="12"/>
  <c r="D74" i="12"/>
  <c r="E74" i="12"/>
  <c r="J74" i="12"/>
  <c r="K74" i="12"/>
  <c r="D75" i="12"/>
  <c r="E75" i="12"/>
  <c r="J75" i="12"/>
  <c r="K75" i="12"/>
  <c r="D76" i="12"/>
  <c r="E76" i="12"/>
  <c r="J76" i="12"/>
  <c r="K76" i="12"/>
  <c r="D77" i="12"/>
  <c r="E77" i="12"/>
  <c r="J77" i="12"/>
  <c r="K77" i="12"/>
  <c r="D78" i="12"/>
  <c r="E78" i="12"/>
  <c r="J78" i="12"/>
  <c r="K78" i="12"/>
  <c r="D79" i="12"/>
  <c r="E79" i="12"/>
  <c r="J79" i="12"/>
  <c r="K79" i="12"/>
  <c r="D80" i="12"/>
  <c r="E80" i="12"/>
  <c r="J80" i="12"/>
  <c r="K80" i="12"/>
  <c r="E81" i="12"/>
  <c r="J81" i="12"/>
  <c r="K81" i="12"/>
  <c r="D86" i="12"/>
  <c r="E86" i="12"/>
  <c r="E89" i="12" s="1"/>
  <c r="F86" i="12"/>
  <c r="G86" i="12"/>
  <c r="J86" i="12"/>
  <c r="K86" i="12"/>
  <c r="M86" i="12"/>
  <c r="D87" i="12"/>
  <c r="E87" i="12"/>
  <c r="F87" i="12"/>
  <c r="G87" i="12"/>
  <c r="I87" i="12"/>
  <c r="J87" i="12"/>
  <c r="K87" i="12"/>
  <c r="D88" i="12"/>
  <c r="E88" i="12"/>
  <c r="F88" i="12"/>
  <c r="G88" i="12"/>
  <c r="G89" i="12" s="1"/>
  <c r="J88" i="12"/>
  <c r="K88" i="12"/>
  <c r="A5" i="24"/>
  <c r="N8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F11" i="24"/>
  <c r="AF11" i="24"/>
  <c r="AG11" i="24"/>
  <c r="AH11" i="24"/>
  <c r="AI11" i="24"/>
  <c r="AI16" i="24" s="1"/>
  <c r="AJ11" i="24"/>
  <c r="AK11" i="24"/>
  <c r="AL11" i="24"/>
  <c r="AM11" i="24"/>
  <c r="AN11" i="24"/>
  <c r="AO11" i="24"/>
  <c r="F12" i="24"/>
  <c r="G12" i="24"/>
  <c r="U12" i="24"/>
  <c r="AF12" i="24"/>
  <c r="AG12" i="24"/>
  <c r="AH12" i="24"/>
  <c r="AI12" i="24"/>
  <c r="AJ12" i="24"/>
  <c r="AK12" i="24"/>
  <c r="AL12" i="24"/>
  <c r="AL16" i="24" s="1"/>
  <c r="AM12" i="24"/>
  <c r="AN12" i="24"/>
  <c r="AO12" i="24"/>
  <c r="F13" i="24"/>
  <c r="G13" i="24"/>
  <c r="AF13" i="24"/>
  <c r="AG13" i="24"/>
  <c r="AH13" i="24"/>
  <c r="AI13" i="24"/>
  <c r="AJ13" i="24"/>
  <c r="AK13" i="24"/>
  <c r="AK16" i="24" s="1"/>
  <c r="AL13" i="24"/>
  <c r="AM13" i="24"/>
  <c r="AN13" i="24"/>
  <c r="AO13" i="24"/>
  <c r="F14" i="24"/>
  <c r="G14" i="24"/>
  <c r="H14" i="24"/>
  <c r="AF14" i="24"/>
  <c r="AG14" i="24"/>
  <c r="AG16" i="24" s="1"/>
  <c r="AH14" i="24"/>
  <c r="AI14" i="24"/>
  <c r="AJ14" i="24"/>
  <c r="AK14" i="24"/>
  <c r="AL14" i="24"/>
  <c r="AM14" i="24"/>
  <c r="AN14" i="24"/>
  <c r="AO14" i="24"/>
  <c r="F15" i="24"/>
  <c r="AF15" i="24"/>
  <c r="AG15" i="24"/>
  <c r="AH15" i="24"/>
  <c r="AI15" i="24"/>
  <c r="AJ15" i="24"/>
  <c r="AK15" i="24"/>
  <c r="AL15" i="24"/>
  <c r="AM15" i="24"/>
  <c r="AN15" i="24"/>
  <c r="AO15" i="24"/>
  <c r="F16" i="24"/>
  <c r="F19" i="24"/>
  <c r="G19" i="24"/>
  <c r="O19" i="24"/>
  <c r="AF19" i="24"/>
  <c r="AG19" i="24"/>
  <c r="AH19" i="24"/>
  <c r="AI19" i="24"/>
  <c r="AJ19" i="24"/>
  <c r="AK19" i="24"/>
  <c r="AL19" i="24"/>
  <c r="AM19" i="24"/>
  <c r="AN19" i="24"/>
  <c r="AO19" i="24"/>
  <c r="F20" i="24"/>
  <c r="G20" i="24"/>
  <c r="Y20" i="24"/>
  <c r="AF20" i="24"/>
  <c r="AF24" i="24" s="1"/>
  <c r="AG20" i="24"/>
  <c r="AH20" i="24"/>
  <c r="AI20" i="24"/>
  <c r="AJ20" i="24"/>
  <c r="AK20" i="24"/>
  <c r="AL20" i="24"/>
  <c r="AM20" i="24"/>
  <c r="AN20" i="24"/>
  <c r="AO20" i="24"/>
  <c r="F21" i="24"/>
  <c r="G21" i="24"/>
  <c r="S21" i="24"/>
  <c r="AF21" i="24"/>
  <c r="AG21" i="24"/>
  <c r="AG24" i="24" s="1"/>
  <c r="AH21" i="24"/>
  <c r="AI21" i="24"/>
  <c r="AI24" i="24" s="1"/>
  <c r="AJ21" i="24"/>
  <c r="AK21" i="24"/>
  <c r="AL21" i="24"/>
  <c r="AM21" i="24"/>
  <c r="AN21" i="24"/>
  <c r="AO21" i="24"/>
  <c r="AO24" i="24" s="1"/>
  <c r="F22" i="24"/>
  <c r="G22" i="24"/>
  <c r="L22" i="24"/>
  <c r="AF22" i="24"/>
  <c r="AG22" i="24"/>
  <c r="AH22" i="24"/>
  <c r="AI22" i="24"/>
  <c r="AJ22" i="24"/>
  <c r="AK22" i="24"/>
  <c r="AL22" i="24"/>
  <c r="AM22" i="24"/>
  <c r="AN22" i="24"/>
  <c r="AO22" i="24"/>
  <c r="F23" i="24"/>
  <c r="G23" i="24"/>
  <c r="Z23" i="24"/>
  <c r="AF23" i="24"/>
  <c r="AG23" i="24"/>
  <c r="AH23" i="24"/>
  <c r="AI23" i="24"/>
  <c r="AJ23" i="24"/>
  <c r="AK23" i="24"/>
  <c r="AL23" i="24"/>
  <c r="AM23" i="24"/>
  <c r="AM24" i="24" s="1"/>
  <c r="AN23" i="24"/>
  <c r="AO23" i="24"/>
  <c r="G24" i="24"/>
  <c r="AH24" i="24"/>
  <c r="AN24" i="24"/>
  <c r="F27" i="24"/>
  <c r="G27" i="24"/>
  <c r="AF27" i="24"/>
  <c r="AG27" i="24"/>
  <c r="AG29" i="24" s="1"/>
  <c r="AH27" i="24"/>
  <c r="AI27" i="24"/>
  <c r="AJ27" i="24"/>
  <c r="AK27" i="24"/>
  <c r="AL27" i="24"/>
  <c r="AM27" i="24"/>
  <c r="AN27" i="24"/>
  <c r="AO27" i="24"/>
  <c r="AO29" i="24" s="1"/>
  <c r="F28" i="24"/>
  <c r="G28" i="24"/>
  <c r="AF28" i="24"/>
  <c r="AG28" i="24"/>
  <c r="AH28" i="24"/>
  <c r="AI28" i="24"/>
  <c r="AJ28" i="24"/>
  <c r="AK28" i="24"/>
  <c r="AL28" i="24"/>
  <c r="AM28" i="24"/>
  <c r="AN28" i="24"/>
  <c r="AO28" i="24"/>
  <c r="F29" i="24"/>
  <c r="G29" i="24"/>
  <c r="AF29" i="24"/>
  <c r="AH29" i="24"/>
  <c r="AJ29" i="24"/>
  <c r="AK29" i="24"/>
  <c r="AL29" i="24"/>
  <c r="AM29" i="24"/>
  <c r="F32" i="24"/>
  <c r="G32" i="24"/>
  <c r="AF32" i="24"/>
  <c r="AG32" i="24"/>
  <c r="AG36" i="24" s="1"/>
  <c r="AH32" i="24"/>
  <c r="AI32" i="24"/>
  <c r="AJ32" i="24"/>
  <c r="AK32" i="24"/>
  <c r="AL32" i="24"/>
  <c r="AL36" i="24" s="1"/>
  <c r="AM32" i="24"/>
  <c r="AM36" i="24" s="1"/>
  <c r="AN32" i="24"/>
  <c r="AO32" i="24"/>
  <c r="AO36" i="24" s="1"/>
  <c r="F33" i="24"/>
  <c r="G33" i="24"/>
  <c r="Z33" i="24"/>
  <c r="AF33" i="24"/>
  <c r="AF36" i="24" s="1"/>
  <c r="AG33" i="24"/>
  <c r="AH33" i="24"/>
  <c r="AI33" i="24"/>
  <c r="AJ33" i="24"/>
  <c r="AK33" i="24"/>
  <c r="AL33" i="24"/>
  <c r="AM33" i="24"/>
  <c r="AN33" i="24"/>
  <c r="AN36" i="24" s="1"/>
  <c r="AO33" i="24"/>
  <c r="F34" i="24"/>
  <c r="G34" i="24"/>
  <c r="T34" i="24"/>
  <c r="AD34" i="24"/>
  <c r="AF34" i="24"/>
  <c r="AG34" i="24"/>
  <c r="AH34" i="24"/>
  <c r="AI34" i="24"/>
  <c r="AJ34" i="24"/>
  <c r="AK34" i="24"/>
  <c r="AL34" i="24"/>
  <c r="AM34" i="24"/>
  <c r="AN34" i="24"/>
  <c r="AO34" i="24"/>
  <c r="F35" i="24"/>
  <c r="G35" i="24"/>
  <c r="AF35" i="24"/>
  <c r="AG35" i="24"/>
  <c r="AH35" i="24"/>
  <c r="AI35" i="24"/>
  <c r="AJ35" i="24"/>
  <c r="AK35" i="24"/>
  <c r="AL35" i="24"/>
  <c r="AM35" i="24"/>
  <c r="AN35" i="24"/>
  <c r="AO35" i="24"/>
  <c r="F39" i="24"/>
  <c r="G39" i="24"/>
  <c r="J39" i="24"/>
  <c r="AF39" i="24"/>
  <c r="AG39" i="24"/>
  <c r="AH39" i="24"/>
  <c r="AI39" i="24"/>
  <c r="AJ39" i="24"/>
  <c r="AK39" i="24"/>
  <c r="AL39" i="24"/>
  <c r="AM39" i="24"/>
  <c r="AN39" i="24"/>
  <c r="AO39" i="24"/>
  <c r="F40" i="24"/>
  <c r="G40" i="24"/>
  <c r="AF40" i="24"/>
  <c r="AG40" i="24"/>
  <c r="AH40" i="24"/>
  <c r="AI40" i="24"/>
  <c r="AI42" i="24" s="1"/>
  <c r="AI43" i="24" s="1"/>
  <c r="AJ40" i="24"/>
  <c r="AK40" i="24"/>
  <c r="AL40" i="24"/>
  <c r="AL42" i="24" s="1"/>
  <c r="AL43" i="24" s="1"/>
  <c r="AM40" i="24"/>
  <c r="AN40" i="24"/>
  <c r="AO40" i="24"/>
  <c r="F41" i="24"/>
  <c r="G41" i="24"/>
  <c r="AF41" i="24"/>
  <c r="AG41" i="24"/>
  <c r="AH41" i="24"/>
  <c r="AI41" i="24"/>
  <c r="AJ41" i="24"/>
  <c r="AK41" i="24"/>
  <c r="AL41" i="24"/>
  <c r="AM41" i="24"/>
  <c r="AN41" i="24"/>
  <c r="AO41" i="24"/>
  <c r="F42" i="24"/>
  <c r="F43" i="24" s="1"/>
  <c r="G42" i="24"/>
  <c r="G43" i="24" s="1"/>
  <c r="AG42" i="24"/>
  <c r="AH42" i="24"/>
  <c r="AH43" i="24" s="1"/>
  <c r="AJ42" i="24"/>
  <c r="AM42" i="24"/>
  <c r="AM43" i="24" s="1"/>
  <c r="AO42" i="24"/>
  <c r="AG43" i="24"/>
  <c r="AO43" i="24"/>
  <c r="F45" i="24"/>
  <c r="G45" i="24"/>
  <c r="AF45" i="24"/>
  <c r="AG45" i="24"/>
  <c r="AH45" i="24"/>
  <c r="AI45" i="24"/>
  <c r="AJ45" i="24"/>
  <c r="AK45" i="24"/>
  <c r="AL45" i="24"/>
  <c r="AM45" i="24"/>
  <c r="AN45" i="24"/>
  <c r="AO45" i="24"/>
  <c r="F47" i="24"/>
  <c r="G47" i="24"/>
  <c r="I47" i="24"/>
  <c r="AE47" i="24"/>
  <c r="AF47" i="24"/>
  <c r="AG47" i="24"/>
  <c r="AH47" i="24"/>
  <c r="AI47" i="24"/>
  <c r="AJ47" i="24"/>
  <c r="AK47" i="24"/>
  <c r="AL47" i="24"/>
  <c r="AM47" i="24"/>
  <c r="AN47" i="24"/>
  <c r="AO47" i="24"/>
  <c r="F49" i="24"/>
  <c r="G49" i="24"/>
  <c r="AF49" i="24"/>
  <c r="AG49" i="24"/>
  <c r="AH49" i="24"/>
  <c r="AI49" i="24"/>
  <c r="AJ49" i="24"/>
  <c r="AK49" i="24"/>
  <c r="AL49" i="24"/>
  <c r="AM49" i="24"/>
  <c r="AN49" i="24"/>
  <c r="AO49" i="24"/>
  <c r="F51" i="24"/>
  <c r="G51" i="24"/>
  <c r="AF51" i="24"/>
  <c r="AG51" i="24"/>
  <c r="AH51" i="24"/>
  <c r="AI51" i="24"/>
  <c r="AJ51" i="24"/>
  <c r="AK51" i="24"/>
  <c r="AL51" i="24"/>
  <c r="AM51" i="24"/>
  <c r="AN51" i="24"/>
  <c r="AO51" i="24"/>
  <c r="F54" i="24"/>
  <c r="T54" i="24"/>
  <c r="T56" i="24" s="1"/>
  <c r="U54" i="24"/>
  <c r="AF54" i="24"/>
  <c r="AF56" i="24" s="1"/>
  <c r="AG54" i="24"/>
  <c r="AH54" i="24"/>
  <c r="AI54" i="24"/>
  <c r="AJ54" i="24"/>
  <c r="AJ56" i="24" s="1"/>
  <c r="AK54" i="24"/>
  <c r="AL54" i="24"/>
  <c r="AM54" i="24"/>
  <c r="AN54" i="24"/>
  <c r="AN56" i="24" s="1"/>
  <c r="AO54" i="24"/>
  <c r="F55" i="24"/>
  <c r="M55" i="24"/>
  <c r="AF55" i="24"/>
  <c r="AG55" i="24"/>
  <c r="AH55" i="24"/>
  <c r="AI55" i="24"/>
  <c r="AJ55" i="24"/>
  <c r="AK55" i="24"/>
  <c r="AK56" i="24" s="1"/>
  <c r="AL55" i="24"/>
  <c r="AM55" i="24"/>
  <c r="AN55" i="24"/>
  <c r="AO55" i="24"/>
  <c r="F56" i="24"/>
  <c r="AG56" i="24"/>
  <c r="AI56" i="24"/>
  <c r="AL56" i="24"/>
  <c r="AM56" i="24"/>
  <c r="AO56" i="24"/>
  <c r="F59" i="24"/>
  <c r="G59" i="24"/>
  <c r="P59" i="24"/>
  <c r="Z59" i="24"/>
  <c r="Z61" i="24" s="1"/>
  <c r="AF59" i="24"/>
  <c r="AF61" i="24" s="1"/>
  <c r="AG59" i="24"/>
  <c r="AH59" i="24"/>
  <c r="AH61" i="24" s="1"/>
  <c r="AI59" i="24"/>
  <c r="AJ59" i="24"/>
  <c r="AK59" i="24"/>
  <c r="AK61" i="24" s="1"/>
  <c r="AL59" i="24"/>
  <c r="AM59" i="24"/>
  <c r="AM61" i="24" s="1"/>
  <c r="AN59" i="24"/>
  <c r="AN61" i="24" s="1"/>
  <c r="AO59" i="24"/>
  <c r="F60" i="24"/>
  <c r="G60" i="24"/>
  <c r="Y60" i="24"/>
  <c r="AF60" i="24"/>
  <c r="AG60" i="24"/>
  <c r="AH60" i="24"/>
  <c r="AI60" i="24"/>
  <c r="AJ60" i="24"/>
  <c r="AJ61" i="24" s="1"/>
  <c r="AK60" i="24"/>
  <c r="AL60" i="24"/>
  <c r="AM60" i="24"/>
  <c r="AN60" i="24"/>
  <c r="AO60" i="24"/>
  <c r="F61" i="24"/>
  <c r="G61" i="24"/>
  <c r="AG61" i="24"/>
  <c r="AI61" i="24"/>
  <c r="AL61" i="24"/>
  <c r="AO61" i="24"/>
  <c r="F64" i="24"/>
  <c r="G64" i="24"/>
  <c r="AF64" i="24"/>
  <c r="AF66" i="24" s="1"/>
  <c r="AG64" i="24"/>
  <c r="AH64" i="24"/>
  <c r="AI64" i="24"/>
  <c r="AI66" i="24" s="1"/>
  <c r="AJ64" i="24"/>
  <c r="AK64" i="24"/>
  <c r="AL64" i="24"/>
  <c r="AL66" i="24" s="1"/>
  <c r="AM64" i="24"/>
  <c r="AN64" i="24"/>
  <c r="AN66" i="24" s="1"/>
  <c r="AO64" i="24"/>
  <c r="F65" i="24"/>
  <c r="G65" i="24"/>
  <c r="P65" i="24"/>
  <c r="AF65" i="24"/>
  <c r="AG65" i="24"/>
  <c r="AH65" i="24"/>
  <c r="AH66" i="24" s="1"/>
  <c r="AI65" i="24"/>
  <c r="AJ65" i="24"/>
  <c r="AK65" i="24"/>
  <c r="AL65" i="24"/>
  <c r="AM65" i="24"/>
  <c r="AN65" i="24"/>
  <c r="AO65" i="24"/>
  <c r="G66" i="24"/>
  <c r="S66" i="24"/>
  <c r="AG66" i="24"/>
  <c r="AJ66" i="24"/>
  <c r="AK66" i="24"/>
  <c r="AM66" i="24"/>
  <c r="AO66" i="24"/>
  <c r="F70" i="24"/>
  <c r="G70" i="24"/>
  <c r="O70" i="24"/>
  <c r="AF70" i="24"/>
  <c r="AG70" i="24"/>
  <c r="AG72" i="24" s="1"/>
  <c r="AH70" i="24"/>
  <c r="AI70" i="24"/>
  <c r="AI72" i="24" s="1"/>
  <c r="AJ70" i="24"/>
  <c r="AJ72" i="24" s="1"/>
  <c r="AK70" i="24"/>
  <c r="AL70" i="24"/>
  <c r="AM70" i="24"/>
  <c r="AM72" i="24" s="1"/>
  <c r="AN70" i="24"/>
  <c r="AO70" i="24"/>
  <c r="AO72" i="24" s="1"/>
  <c r="F71" i="24"/>
  <c r="G71" i="24"/>
  <c r="M71" i="24"/>
  <c r="V71" i="24"/>
  <c r="AF71" i="24"/>
  <c r="AG71" i="24"/>
  <c r="AH71" i="24"/>
  <c r="AI71" i="24"/>
  <c r="AJ71" i="24"/>
  <c r="AK71" i="24"/>
  <c r="AL71" i="24"/>
  <c r="AM71" i="24"/>
  <c r="AN71" i="24"/>
  <c r="AO71" i="24"/>
  <c r="AF72" i="24"/>
  <c r="AH72" i="24"/>
  <c r="AK72" i="24"/>
  <c r="AN72" i="24"/>
  <c r="F73" i="24"/>
  <c r="G73" i="24"/>
  <c r="R73" i="24"/>
  <c r="U73" i="24"/>
  <c r="AF73" i="24"/>
  <c r="AG73" i="24"/>
  <c r="AH73" i="24"/>
  <c r="AI73" i="24"/>
  <c r="AJ73" i="24"/>
  <c r="AK73" i="24"/>
  <c r="AL73" i="24"/>
  <c r="AM73" i="24"/>
  <c r="AN73" i="24"/>
  <c r="AO73" i="24"/>
  <c r="F74" i="24"/>
  <c r="L74" i="24"/>
  <c r="T74" i="24"/>
  <c r="AF74" i="24"/>
  <c r="AG74" i="24"/>
  <c r="AH74" i="24"/>
  <c r="AI74" i="24"/>
  <c r="AJ74" i="24"/>
  <c r="AK74" i="24"/>
  <c r="AL74" i="24"/>
  <c r="AM74" i="24"/>
  <c r="AN74" i="24"/>
  <c r="AO74" i="24"/>
  <c r="F75" i="24"/>
  <c r="G75" i="24"/>
  <c r="I75" i="24"/>
  <c r="AF75" i="24"/>
  <c r="AG75" i="24"/>
  <c r="AG82" i="24" s="1"/>
  <c r="AG91" i="24" s="1"/>
  <c r="AH75" i="24"/>
  <c r="AI75" i="24"/>
  <c r="AJ75" i="24"/>
  <c r="AK75" i="24"/>
  <c r="AL75" i="24"/>
  <c r="AM75" i="24"/>
  <c r="AN75" i="24"/>
  <c r="AO75" i="24"/>
  <c r="F76" i="24"/>
  <c r="G76" i="24"/>
  <c r="Z76" i="24"/>
  <c r="AF76" i="24"/>
  <c r="AG76" i="24"/>
  <c r="AH76" i="24"/>
  <c r="AI76" i="24"/>
  <c r="AJ76" i="24"/>
  <c r="AK76" i="24"/>
  <c r="AL76" i="24"/>
  <c r="AM76" i="24"/>
  <c r="AN76" i="24"/>
  <c r="AO76" i="24"/>
  <c r="F77" i="24"/>
  <c r="G77" i="24"/>
  <c r="Q77" i="24"/>
  <c r="AF77" i="24"/>
  <c r="AG77" i="24"/>
  <c r="AH77" i="24"/>
  <c r="AI77" i="24"/>
  <c r="AJ77" i="24"/>
  <c r="AK77" i="24"/>
  <c r="AL77" i="24"/>
  <c r="AM77" i="24"/>
  <c r="AN77" i="24"/>
  <c r="AO77" i="24"/>
  <c r="F78" i="24"/>
  <c r="G78" i="24"/>
  <c r="N78" i="24"/>
  <c r="AE78" i="24"/>
  <c r="AF78" i="24"/>
  <c r="AG78" i="24"/>
  <c r="AH78" i="24"/>
  <c r="AI78" i="24"/>
  <c r="AJ78" i="24"/>
  <c r="AK78" i="24"/>
  <c r="AL78" i="24"/>
  <c r="AM78" i="24"/>
  <c r="AN78" i="24"/>
  <c r="AO78" i="24"/>
  <c r="F79" i="24"/>
  <c r="G79" i="24"/>
  <c r="V79" i="24"/>
  <c r="AF79" i="24"/>
  <c r="AG79" i="24"/>
  <c r="AH79" i="24"/>
  <c r="AI79" i="24"/>
  <c r="AJ79" i="24"/>
  <c r="AK79" i="24"/>
  <c r="AL79" i="24"/>
  <c r="AM79" i="24"/>
  <c r="AN79" i="24"/>
  <c r="AO79" i="24"/>
  <c r="F80" i="24"/>
  <c r="G80" i="24"/>
  <c r="AF80" i="24"/>
  <c r="AG80" i="24"/>
  <c r="AH80" i="24"/>
  <c r="AI80" i="24"/>
  <c r="AJ80" i="24"/>
  <c r="AK80" i="24"/>
  <c r="AL80" i="24"/>
  <c r="AM80" i="24"/>
  <c r="AN80" i="24"/>
  <c r="AO80" i="24"/>
  <c r="F81" i="24"/>
  <c r="G81" i="24"/>
  <c r="W81" i="24"/>
  <c r="AC81" i="24"/>
  <c r="AF81" i="24"/>
  <c r="AG81" i="24"/>
  <c r="AH81" i="24"/>
  <c r="AI81" i="24"/>
  <c r="AJ81" i="24"/>
  <c r="AK81" i="24"/>
  <c r="AL81" i="24"/>
  <c r="AM81" i="24"/>
  <c r="AN81" i="24"/>
  <c r="AO81" i="24"/>
  <c r="G86" i="24"/>
  <c r="H86" i="24"/>
  <c r="I86" i="24"/>
  <c r="I89" i="24" s="1"/>
  <c r="J86" i="24"/>
  <c r="K86" i="24"/>
  <c r="L86" i="24"/>
  <c r="L89" i="24" s="1"/>
  <c r="M86" i="24"/>
  <c r="N86" i="24"/>
  <c r="O86" i="24"/>
  <c r="P86" i="24"/>
  <c r="Q86" i="24"/>
  <c r="R86" i="24"/>
  <c r="S86" i="24"/>
  <c r="T86" i="24"/>
  <c r="T89" i="24" s="1"/>
  <c r="U86" i="24"/>
  <c r="V86" i="24"/>
  <c r="W86" i="24"/>
  <c r="X86" i="24"/>
  <c r="Y86" i="24"/>
  <c r="Y89" i="24" s="1"/>
  <c r="Z86" i="24"/>
  <c r="AA86" i="24"/>
  <c r="AB86" i="24"/>
  <c r="AB89" i="24" s="1"/>
  <c r="AC86" i="24"/>
  <c r="AD86" i="24"/>
  <c r="AE86" i="24"/>
  <c r="AF86" i="24"/>
  <c r="AG86" i="24"/>
  <c r="AG89" i="24" s="1"/>
  <c r="AH86" i="24"/>
  <c r="AI86" i="24"/>
  <c r="AJ86" i="24"/>
  <c r="AJ89" i="24" s="1"/>
  <c r="AK86" i="24"/>
  <c r="AL86" i="24"/>
  <c r="AM86" i="24"/>
  <c r="AN86" i="24"/>
  <c r="AO86" i="24"/>
  <c r="AO89" i="24" s="1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K89" i="24" s="1"/>
  <c r="AL87" i="24"/>
  <c r="AM87" i="24"/>
  <c r="AN87" i="24"/>
  <c r="AO87" i="24"/>
  <c r="F88" i="24"/>
  <c r="G88" i="24"/>
  <c r="E88" i="24" s="1"/>
  <c r="G88" i="36" s="1"/>
  <c r="H88" i="24"/>
  <c r="H89" i="24" s="1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X89" i="24" s="1"/>
  <c r="Y88" i="24"/>
  <c r="Z88" i="24"/>
  <c r="AA88" i="24"/>
  <c r="AB88" i="24"/>
  <c r="AC88" i="24"/>
  <c r="AD88" i="24"/>
  <c r="AE88" i="24"/>
  <c r="AF88" i="24"/>
  <c r="AF89" i="24" s="1"/>
  <c r="AG88" i="24"/>
  <c r="AH88" i="24"/>
  <c r="AI88" i="24"/>
  <c r="AJ88" i="24"/>
  <c r="AK88" i="24"/>
  <c r="AL88" i="24"/>
  <c r="AM88" i="24"/>
  <c r="AN88" i="24"/>
  <c r="AN89" i="24" s="1"/>
  <c r="AO88" i="24"/>
  <c r="J89" i="24"/>
  <c r="M89" i="24"/>
  <c r="P89" i="24"/>
  <c r="Q89" i="24"/>
  <c r="R89" i="24"/>
  <c r="U89" i="24"/>
  <c r="Z89" i="24"/>
  <c r="AA89" i="24"/>
  <c r="AC89" i="24"/>
  <c r="AH89" i="24"/>
  <c r="AI89" i="24"/>
  <c r="A4" i="36"/>
  <c r="A5" i="36"/>
  <c r="E86" i="36"/>
  <c r="A4" i="9"/>
  <c r="A5" i="9"/>
  <c r="F11" i="9"/>
  <c r="H11" i="9"/>
  <c r="L11" i="9" s="1"/>
  <c r="I11" i="9"/>
  <c r="G11" i="9" s="1"/>
  <c r="H12" i="9"/>
  <c r="I12" i="9"/>
  <c r="G13" i="9"/>
  <c r="H13" i="9"/>
  <c r="I13" i="9"/>
  <c r="M13" i="9"/>
  <c r="E13" i="33" s="1"/>
  <c r="G14" i="9"/>
  <c r="H14" i="9"/>
  <c r="I14" i="9"/>
  <c r="M14" i="9" s="1"/>
  <c r="F15" i="9"/>
  <c r="G15" i="9"/>
  <c r="H15" i="9"/>
  <c r="I15" i="9"/>
  <c r="I16" i="9"/>
  <c r="J16" i="9"/>
  <c r="K16" i="9"/>
  <c r="H18" i="9"/>
  <c r="I18" i="9"/>
  <c r="H19" i="9"/>
  <c r="I19" i="9"/>
  <c r="L19" i="9"/>
  <c r="F20" i="9"/>
  <c r="H20" i="9"/>
  <c r="H20" i="12" s="1"/>
  <c r="I20" i="9"/>
  <c r="L20" i="9"/>
  <c r="D20" i="33" s="1"/>
  <c r="M20" i="9"/>
  <c r="G21" i="9"/>
  <c r="H21" i="9"/>
  <c r="I21" i="9"/>
  <c r="M21" i="9"/>
  <c r="F22" i="9"/>
  <c r="G22" i="9"/>
  <c r="H22" i="9"/>
  <c r="I22" i="9"/>
  <c r="L22" i="9"/>
  <c r="D22" i="33" s="1"/>
  <c r="F23" i="9"/>
  <c r="G23" i="9"/>
  <c r="H23" i="9"/>
  <c r="I23" i="9"/>
  <c r="L23" i="9"/>
  <c r="J24" i="9"/>
  <c r="K24" i="9"/>
  <c r="F27" i="9"/>
  <c r="H27" i="9"/>
  <c r="I27" i="9"/>
  <c r="L27" i="9"/>
  <c r="D27" i="33" s="1"/>
  <c r="M27" i="9"/>
  <c r="M29" i="9" s="1"/>
  <c r="F28" i="9"/>
  <c r="F29" i="9" s="1"/>
  <c r="G28" i="9"/>
  <c r="H28" i="9"/>
  <c r="I28" i="9"/>
  <c r="L28" i="9"/>
  <c r="M28" i="9"/>
  <c r="H29" i="9"/>
  <c r="J29" i="9"/>
  <c r="K29" i="9"/>
  <c r="L29" i="9"/>
  <c r="F32" i="9"/>
  <c r="G32" i="9"/>
  <c r="H32" i="9"/>
  <c r="I32" i="9"/>
  <c r="L32" i="9"/>
  <c r="D32" i="33" s="1"/>
  <c r="G33" i="9"/>
  <c r="H33" i="9"/>
  <c r="F33" i="9" s="1"/>
  <c r="I33" i="9"/>
  <c r="L33" i="9"/>
  <c r="D33" i="33" s="1"/>
  <c r="H34" i="9"/>
  <c r="I34" i="9"/>
  <c r="M34" i="9"/>
  <c r="E34" i="33" s="1"/>
  <c r="G35" i="9"/>
  <c r="H35" i="9"/>
  <c r="L35" i="9" s="1"/>
  <c r="I35" i="9"/>
  <c r="M35" i="9"/>
  <c r="E35" i="33" s="1"/>
  <c r="J36" i="9"/>
  <c r="K36" i="9"/>
  <c r="H38" i="9"/>
  <c r="I38" i="9"/>
  <c r="G39" i="9"/>
  <c r="H39" i="9"/>
  <c r="I39" i="9"/>
  <c r="M39" i="9"/>
  <c r="F40" i="9"/>
  <c r="G40" i="9"/>
  <c r="H40" i="9"/>
  <c r="I40" i="9"/>
  <c r="M40" i="9" s="1"/>
  <c r="L40" i="9"/>
  <c r="G41" i="9"/>
  <c r="H41" i="9"/>
  <c r="I41" i="9"/>
  <c r="I42" i="9" s="1"/>
  <c r="I43" i="9" s="1"/>
  <c r="J42" i="9"/>
  <c r="J43" i="9" s="1"/>
  <c r="K42" i="9"/>
  <c r="K43" i="9" s="1"/>
  <c r="H45" i="9"/>
  <c r="I45" i="9"/>
  <c r="M45" i="9"/>
  <c r="E45" i="33" s="1"/>
  <c r="G47" i="9"/>
  <c r="H47" i="9"/>
  <c r="I47" i="9"/>
  <c r="M47" i="9"/>
  <c r="G49" i="9"/>
  <c r="H49" i="9"/>
  <c r="F49" i="9" s="1"/>
  <c r="I49" i="9"/>
  <c r="L49" i="9"/>
  <c r="D49" i="33" s="1"/>
  <c r="F51" i="9"/>
  <c r="G51" i="9"/>
  <c r="H51" i="9"/>
  <c r="I51" i="9"/>
  <c r="M51" i="9" s="1"/>
  <c r="H54" i="9"/>
  <c r="I54" i="9"/>
  <c r="M54" i="9" s="1"/>
  <c r="L54" i="9"/>
  <c r="F55" i="9"/>
  <c r="G55" i="9"/>
  <c r="H55" i="9"/>
  <c r="H55" i="12" s="1"/>
  <c r="I55" i="9"/>
  <c r="L55" i="9"/>
  <c r="D55" i="33" s="1"/>
  <c r="M55" i="9"/>
  <c r="J56" i="9"/>
  <c r="K56" i="9"/>
  <c r="G59" i="9"/>
  <c r="H59" i="9"/>
  <c r="I59" i="9"/>
  <c r="M59" i="9" s="1"/>
  <c r="H60" i="9"/>
  <c r="I60" i="9"/>
  <c r="J61" i="9"/>
  <c r="K61" i="9"/>
  <c r="F64" i="9"/>
  <c r="F66" i="9" s="1"/>
  <c r="H64" i="9"/>
  <c r="I64" i="9"/>
  <c r="L64" i="9"/>
  <c r="D64" i="33" s="1"/>
  <c r="F65" i="9"/>
  <c r="G65" i="9"/>
  <c r="H65" i="9"/>
  <c r="H65" i="12" s="1"/>
  <c r="F65" i="12" s="1"/>
  <c r="I65" i="9"/>
  <c r="L65" i="9"/>
  <c r="D65" i="33" s="1"/>
  <c r="M65" i="9"/>
  <c r="H66" i="9"/>
  <c r="J66" i="9"/>
  <c r="K66" i="9"/>
  <c r="F70" i="9"/>
  <c r="F72" i="9" s="1"/>
  <c r="G70" i="9"/>
  <c r="H70" i="9"/>
  <c r="I70" i="9"/>
  <c r="L70" i="9"/>
  <c r="F71" i="9"/>
  <c r="G71" i="9"/>
  <c r="H71" i="9"/>
  <c r="L71" i="9" s="1"/>
  <c r="D71" i="33" s="1"/>
  <c r="I71" i="9"/>
  <c r="J72" i="9"/>
  <c r="K72" i="9"/>
  <c r="L72" i="9"/>
  <c r="F73" i="9"/>
  <c r="H73" i="9"/>
  <c r="L73" i="9" s="1"/>
  <c r="D73" i="33" s="1"/>
  <c r="I73" i="9"/>
  <c r="M73" i="9"/>
  <c r="G74" i="9"/>
  <c r="H74" i="9"/>
  <c r="I74" i="9"/>
  <c r="M74" i="9"/>
  <c r="G75" i="9"/>
  <c r="H75" i="9"/>
  <c r="I75" i="9"/>
  <c r="F76" i="9"/>
  <c r="G76" i="9"/>
  <c r="H76" i="9"/>
  <c r="I76" i="9"/>
  <c r="M76" i="9" s="1"/>
  <c r="L76" i="9"/>
  <c r="F77" i="9"/>
  <c r="H77" i="9"/>
  <c r="I77" i="9"/>
  <c r="L77" i="9"/>
  <c r="D77" i="33" s="1"/>
  <c r="G78" i="9"/>
  <c r="H78" i="9"/>
  <c r="F78" i="9" s="1"/>
  <c r="I78" i="9"/>
  <c r="L78" i="9"/>
  <c r="M78" i="9"/>
  <c r="E78" i="33" s="1"/>
  <c r="F79" i="9"/>
  <c r="G79" i="9"/>
  <c r="H79" i="9"/>
  <c r="I79" i="9"/>
  <c r="L79" i="9"/>
  <c r="D79" i="33" s="1"/>
  <c r="H80" i="9"/>
  <c r="I80" i="9"/>
  <c r="H81" i="9"/>
  <c r="F81" i="9" s="1"/>
  <c r="I81" i="9"/>
  <c r="M81" i="9"/>
  <c r="D82" i="9"/>
  <c r="E82" i="9"/>
  <c r="H86" i="9"/>
  <c r="H86" i="12" s="1"/>
  <c r="I86" i="9"/>
  <c r="I86" i="12" s="1"/>
  <c r="I89" i="12" s="1"/>
  <c r="L86" i="9"/>
  <c r="M86" i="9"/>
  <c r="H87" i="9"/>
  <c r="I87" i="9"/>
  <c r="H88" i="9"/>
  <c r="I88" i="9"/>
  <c r="I88" i="12" s="1"/>
  <c r="M88" i="9"/>
  <c r="D89" i="9"/>
  <c r="E89" i="9"/>
  <c r="E91" i="9" s="1"/>
  <c r="F89" i="9"/>
  <c r="G89" i="9"/>
  <c r="J89" i="9"/>
  <c r="K89" i="9"/>
  <c r="D91" i="9"/>
  <c r="A5" i="21"/>
  <c r="N8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F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E12" i="21"/>
  <c r="G12" i="33" s="1"/>
  <c r="F12" i="21"/>
  <c r="G12" i="21"/>
  <c r="H12" i="21"/>
  <c r="I12" i="21"/>
  <c r="J12" i="21"/>
  <c r="K12" i="21"/>
  <c r="L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F13" i="21"/>
  <c r="G13" i="21"/>
  <c r="H13" i="21"/>
  <c r="I13" i="21"/>
  <c r="J13" i="21"/>
  <c r="J13" i="24" s="1"/>
  <c r="K13" i="21"/>
  <c r="L13" i="21"/>
  <c r="L13" i="24" s="1"/>
  <c r="M13" i="21"/>
  <c r="N13" i="21"/>
  <c r="N13" i="24" s="1"/>
  <c r="O13" i="21"/>
  <c r="P13" i="21"/>
  <c r="Q13" i="21"/>
  <c r="R13" i="21"/>
  <c r="R13" i="24" s="1"/>
  <c r="S13" i="21"/>
  <c r="T13" i="21"/>
  <c r="T13" i="24" s="1"/>
  <c r="U13" i="21"/>
  <c r="V13" i="21"/>
  <c r="V13" i="24" s="1"/>
  <c r="W13" i="21"/>
  <c r="X13" i="21"/>
  <c r="Y13" i="21"/>
  <c r="Z13" i="21"/>
  <c r="Z13" i="24" s="1"/>
  <c r="AA13" i="21"/>
  <c r="AB13" i="21"/>
  <c r="AB13" i="24" s="1"/>
  <c r="AC13" i="21"/>
  <c r="AD13" i="21"/>
  <c r="AD13" i="24" s="1"/>
  <c r="AE13" i="21"/>
  <c r="AF13" i="21"/>
  <c r="AG13" i="21"/>
  <c r="AH13" i="21"/>
  <c r="AI13" i="21"/>
  <c r="AJ13" i="21"/>
  <c r="AK13" i="21"/>
  <c r="AL13" i="21"/>
  <c r="AM13" i="21"/>
  <c r="AN13" i="21"/>
  <c r="AO13" i="21"/>
  <c r="F14" i="21"/>
  <c r="G14" i="21"/>
  <c r="H14" i="21"/>
  <c r="I14" i="21"/>
  <c r="I14" i="24" s="1"/>
  <c r="J14" i="21"/>
  <c r="K14" i="21"/>
  <c r="L14" i="21"/>
  <c r="M14" i="21"/>
  <c r="N14" i="21"/>
  <c r="O14" i="21"/>
  <c r="O14" i="24" s="1"/>
  <c r="P14" i="21"/>
  <c r="Q14" i="21"/>
  <c r="Q14" i="24" s="1"/>
  <c r="R14" i="21"/>
  <c r="S14" i="21"/>
  <c r="T14" i="21"/>
  <c r="T14" i="24" s="1"/>
  <c r="U14" i="21"/>
  <c r="V14" i="21"/>
  <c r="W14" i="21"/>
  <c r="W14" i="24" s="1"/>
  <c r="X14" i="21"/>
  <c r="Y14" i="21"/>
  <c r="Y14" i="24" s="1"/>
  <c r="Z14" i="21"/>
  <c r="AA14" i="21"/>
  <c r="AB14" i="21"/>
  <c r="AB14" i="24" s="1"/>
  <c r="AC14" i="21"/>
  <c r="AD14" i="21"/>
  <c r="AE14" i="21"/>
  <c r="AE14" i="24" s="1"/>
  <c r="AF14" i="21"/>
  <c r="AG14" i="21"/>
  <c r="AH14" i="21"/>
  <c r="AI14" i="21"/>
  <c r="AJ14" i="21"/>
  <c r="AK14" i="21"/>
  <c r="AL14" i="21"/>
  <c r="AM14" i="21"/>
  <c r="AN14" i="21"/>
  <c r="AO14" i="21"/>
  <c r="F15" i="21"/>
  <c r="D15" i="21" s="1"/>
  <c r="F15" i="33" s="1"/>
  <c r="H15" i="21"/>
  <c r="H15" i="24" s="1"/>
  <c r="I15" i="21"/>
  <c r="J15" i="21"/>
  <c r="K15" i="21"/>
  <c r="K15" i="24" s="1"/>
  <c r="L15" i="21"/>
  <c r="M15" i="21"/>
  <c r="N15" i="21"/>
  <c r="O15" i="21"/>
  <c r="P15" i="21"/>
  <c r="Q15" i="21"/>
  <c r="R15" i="21"/>
  <c r="S15" i="21"/>
  <c r="S15" i="24" s="1"/>
  <c r="T15" i="21"/>
  <c r="U15" i="21"/>
  <c r="V15" i="21"/>
  <c r="W15" i="21"/>
  <c r="X15" i="21"/>
  <c r="X15" i="24" s="1"/>
  <c r="Y15" i="21"/>
  <c r="Z15" i="21"/>
  <c r="AA15" i="21"/>
  <c r="AA15" i="24" s="1"/>
  <c r="AB15" i="21"/>
  <c r="AC15" i="21"/>
  <c r="AD15" i="21"/>
  <c r="AE15" i="21"/>
  <c r="AF15" i="21"/>
  <c r="AF16" i="21" s="1"/>
  <c r="AG15" i="21"/>
  <c r="AH15" i="21"/>
  <c r="AI15" i="21"/>
  <c r="AJ15" i="21"/>
  <c r="AK15" i="21"/>
  <c r="AL15" i="21"/>
  <c r="AM15" i="21"/>
  <c r="AN15" i="21"/>
  <c r="AO15" i="21"/>
  <c r="J16" i="21"/>
  <c r="L16" i="21"/>
  <c r="M16" i="21"/>
  <c r="U16" i="21"/>
  <c r="X16" i="21"/>
  <c r="AC16" i="21"/>
  <c r="AK16" i="21"/>
  <c r="D19" i="21"/>
  <c r="F19" i="21"/>
  <c r="G19" i="21"/>
  <c r="H19" i="21"/>
  <c r="I19" i="21"/>
  <c r="J19" i="21"/>
  <c r="J19" i="24" s="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J24" i="21" s="1"/>
  <c r="AK19" i="21"/>
  <c r="AL19" i="21"/>
  <c r="AM19" i="21"/>
  <c r="AN19" i="21"/>
  <c r="AO19" i="21"/>
  <c r="F20" i="21"/>
  <c r="G20" i="21"/>
  <c r="H20" i="21"/>
  <c r="H20" i="24" s="1"/>
  <c r="I20" i="21"/>
  <c r="J20" i="21"/>
  <c r="K20" i="21"/>
  <c r="L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G24" i="21" s="1"/>
  <c r="AH20" i="21"/>
  <c r="AI20" i="21"/>
  <c r="AI24" i="21" s="1"/>
  <c r="AJ20" i="21"/>
  <c r="AK20" i="21"/>
  <c r="AL20" i="21"/>
  <c r="AM20" i="21"/>
  <c r="AN20" i="21"/>
  <c r="AO20" i="21"/>
  <c r="F21" i="21"/>
  <c r="G21" i="21"/>
  <c r="H21" i="21"/>
  <c r="I21" i="21"/>
  <c r="I21" i="24" s="1"/>
  <c r="J21" i="21"/>
  <c r="D21" i="21" s="1"/>
  <c r="F21" i="33" s="1"/>
  <c r="K21" i="21"/>
  <c r="L21" i="21"/>
  <c r="M21" i="21"/>
  <c r="N21" i="21"/>
  <c r="O21" i="21"/>
  <c r="P21" i="21"/>
  <c r="Q21" i="21"/>
  <c r="Q21" i="24" s="1"/>
  <c r="R21" i="21"/>
  <c r="S21" i="21"/>
  <c r="T21" i="21"/>
  <c r="U21" i="21"/>
  <c r="U21" i="24" s="1"/>
  <c r="V21" i="21"/>
  <c r="W21" i="21"/>
  <c r="X21" i="21"/>
  <c r="Y21" i="21"/>
  <c r="Y21" i="24" s="1"/>
  <c r="Z21" i="21"/>
  <c r="Z21" i="24" s="1"/>
  <c r="AA21" i="21"/>
  <c r="AA21" i="24" s="1"/>
  <c r="AB21" i="21"/>
  <c r="AC21" i="21"/>
  <c r="AD21" i="21"/>
  <c r="AE21" i="21"/>
  <c r="AF21" i="21"/>
  <c r="AG21" i="21"/>
  <c r="AH21" i="21"/>
  <c r="AI21" i="21"/>
  <c r="AJ21" i="21"/>
  <c r="AK21" i="21"/>
  <c r="AK24" i="21" s="1"/>
  <c r="AL21" i="21"/>
  <c r="AM21" i="21"/>
  <c r="AN21" i="21"/>
  <c r="AO21" i="21"/>
  <c r="F22" i="21"/>
  <c r="G22" i="21"/>
  <c r="E22" i="21" s="1"/>
  <c r="G22" i="33" s="1"/>
  <c r="H22" i="21"/>
  <c r="I22" i="21"/>
  <c r="J22" i="21"/>
  <c r="K22" i="21"/>
  <c r="L22" i="21"/>
  <c r="D22" i="21" s="1"/>
  <c r="F22" i="33" s="1"/>
  <c r="M22" i="21"/>
  <c r="M22" i="24" s="1"/>
  <c r="N22" i="21"/>
  <c r="O22" i="21"/>
  <c r="P22" i="21"/>
  <c r="Q22" i="21"/>
  <c r="R22" i="21"/>
  <c r="S22" i="21"/>
  <c r="T22" i="21"/>
  <c r="U22" i="21"/>
  <c r="U22" i="24" s="1"/>
  <c r="V22" i="21"/>
  <c r="W22" i="21"/>
  <c r="X22" i="21"/>
  <c r="Y22" i="21"/>
  <c r="Z22" i="21"/>
  <c r="AA22" i="21"/>
  <c r="AB22" i="21"/>
  <c r="AC22" i="21"/>
  <c r="AC22" i="24" s="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F23" i="21"/>
  <c r="G23" i="21"/>
  <c r="H23" i="21"/>
  <c r="I23" i="21"/>
  <c r="J23" i="21"/>
  <c r="K23" i="21"/>
  <c r="L23" i="21"/>
  <c r="M23" i="21"/>
  <c r="N23" i="21"/>
  <c r="N23" i="24" s="1"/>
  <c r="O23" i="21"/>
  <c r="O23" i="24" s="1"/>
  <c r="P23" i="21"/>
  <c r="Q23" i="21"/>
  <c r="R23" i="21"/>
  <c r="S23" i="21"/>
  <c r="T23" i="21"/>
  <c r="U23" i="21"/>
  <c r="V23" i="21"/>
  <c r="V23" i="24" s="1"/>
  <c r="W23" i="21"/>
  <c r="W23" i="24" s="1"/>
  <c r="X23" i="21"/>
  <c r="Y23" i="21"/>
  <c r="Z23" i="21"/>
  <c r="AA23" i="21"/>
  <c r="AB23" i="21"/>
  <c r="AC23" i="21"/>
  <c r="AD23" i="21"/>
  <c r="AD23" i="24" s="1"/>
  <c r="AE23" i="21"/>
  <c r="AE23" i="24" s="1"/>
  <c r="AF23" i="21"/>
  <c r="AG23" i="21"/>
  <c r="AH23" i="21"/>
  <c r="AI23" i="21"/>
  <c r="AJ23" i="21"/>
  <c r="AK23" i="21"/>
  <c r="AL23" i="21"/>
  <c r="AM23" i="21"/>
  <c r="AN23" i="21"/>
  <c r="AO23" i="21"/>
  <c r="H24" i="21"/>
  <c r="O24" i="21"/>
  <c r="P24" i="21"/>
  <c r="R24" i="21"/>
  <c r="X24" i="21"/>
  <c r="AF24" i="21"/>
  <c r="AH24" i="21"/>
  <c r="D27" i="21"/>
  <c r="F27" i="21"/>
  <c r="G27" i="21"/>
  <c r="H27" i="21"/>
  <c r="H27" i="24" s="1"/>
  <c r="I27" i="21"/>
  <c r="J27" i="21"/>
  <c r="K27" i="21"/>
  <c r="L27" i="21"/>
  <c r="M27" i="21"/>
  <c r="N27" i="21"/>
  <c r="O27" i="21"/>
  <c r="P27" i="21"/>
  <c r="P27" i="24" s="1"/>
  <c r="Q27" i="21"/>
  <c r="R27" i="21"/>
  <c r="S27" i="21"/>
  <c r="T27" i="21"/>
  <c r="U27" i="21"/>
  <c r="V27" i="21"/>
  <c r="W27" i="21"/>
  <c r="X27" i="21"/>
  <c r="Y27" i="21"/>
  <c r="Z27" i="21"/>
  <c r="AA27" i="21"/>
  <c r="AA29" i="21" s="1"/>
  <c r="AB27" i="21"/>
  <c r="AC27" i="21"/>
  <c r="AD27" i="21"/>
  <c r="AE27" i="21"/>
  <c r="AF27" i="21"/>
  <c r="AG27" i="21"/>
  <c r="AH27" i="21"/>
  <c r="AH29" i="21" s="1"/>
  <c r="AI27" i="21"/>
  <c r="AJ27" i="21"/>
  <c r="AJ29" i="21" s="1"/>
  <c r="AK27" i="21"/>
  <c r="AL27" i="21"/>
  <c r="AM27" i="21"/>
  <c r="AM29" i="21" s="1"/>
  <c r="AN27" i="21"/>
  <c r="AO27" i="21"/>
  <c r="D28" i="21"/>
  <c r="F28" i="33" s="1"/>
  <c r="H28" i="33" s="1"/>
  <c r="F28" i="21"/>
  <c r="F29" i="21" s="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L29" i="21" s="1"/>
  <c r="AM28" i="21"/>
  <c r="AN28" i="21"/>
  <c r="AO28" i="21"/>
  <c r="H29" i="21"/>
  <c r="I29" i="21"/>
  <c r="K29" i="21"/>
  <c r="M29" i="21"/>
  <c r="N29" i="21"/>
  <c r="P29" i="21"/>
  <c r="Q29" i="21"/>
  <c r="S29" i="21"/>
  <c r="U29" i="21"/>
  <c r="V29" i="21"/>
  <c r="X29" i="21"/>
  <c r="Y29" i="21"/>
  <c r="AC29" i="21"/>
  <c r="AF29" i="21"/>
  <c r="AG29" i="21"/>
  <c r="AI29" i="21"/>
  <c r="AK29" i="21"/>
  <c r="AN29" i="21"/>
  <c r="AO29" i="21"/>
  <c r="F32" i="21"/>
  <c r="G32" i="21"/>
  <c r="H32" i="21"/>
  <c r="I32" i="21"/>
  <c r="J32" i="21"/>
  <c r="K32" i="21"/>
  <c r="L32" i="21"/>
  <c r="M32" i="21"/>
  <c r="N32" i="21"/>
  <c r="O32" i="21"/>
  <c r="P32" i="21"/>
  <c r="P36" i="21" s="1"/>
  <c r="Q32" i="21"/>
  <c r="Q32" i="24" s="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K36" i="21" s="1"/>
  <c r="AL32" i="21"/>
  <c r="AM32" i="21"/>
  <c r="AN32" i="21"/>
  <c r="AO32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R33" i="24" s="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G36" i="21" s="1"/>
  <c r="AH33" i="21"/>
  <c r="AI33" i="21"/>
  <c r="AJ33" i="21"/>
  <c r="AJ36" i="21" s="1"/>
  <c r="AK33" i="21"/>
  <c r="AL33" i="21"/>
  <c r="AM33" i="21"/>
  <c r="AN33" i="21"/>
  <c r="AO33" i="21"/>
  <c r="D34" i="21"/>
  <c r="F34" i="33" s="1"/>
  <c r="F34" i="21"/>
  <c r="G34" i="21"/>
  <c r="E34" i="21" s="1"/>
  <c r="G34" i="33" s="1"/>
  <c r="I34" i="33" s="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U34" i="24" s="1"/>
  <c r="V34" i="21"/>
  <c r="W34" i="21"/>
  <c r="X34" i="21"/>
  <c r="Y34" i="21"/>
  <c r="Z34" i="21"/>
  <c r="Z34" i="24" s="1"/>
  <c r="AA34" i="21"/>
  <c r="AB34" i="21"/>
  <c r="AC34" i="21"/>
  <c r="AD34" i="21"/>
  <c r="AE34" i="21"/>
  <c r="AF34" i="21"/>
  <c r="AG34" i="21"/>
  <c r="AH34" i="21"/>
  <c r="AI34" i="21"/>
  <c r="AI36" i="21" s="1"/>
  <c r="AJ34" i="21"/>
  <c r="AK34" i="21"/>
  <c r="AL34" i="21"/>
  <c r="AM34" i="21"/>
  <c r="AN34" i="21"/>
  <c r="AO34" i="21"/>
  <c r="F35" i="21"/>
  <c r="G35" i="21"/>
  <c r="H35" i="21"/>
  <c r="I35" i="21"/>
  <c r="J35" i="21"/>
  <c r="K35" i="21"/>
  <c r="L35" i="21"/>
  <c r="M35" i="21"/>
  <c r="N35" i="21"/>
  <c r="N35" i="24" s="1"/>
  <c r="O35" i="21"/>
  <c r="P35" i="21"/>
  <c r="Q35" i="21"/>
  <c r="R35" i="21"/>
  <c r="S35" i="21"/>
  <c r="T35" i="21"/>
  <c r="U35" i="21"/>
  <c r="U35" i="24" s="1"/>
  <c r="V35" i="21"/>
  <c r="V35" i="24" s="1"/>
  <c r="W35" i="21"/>
  <c r="X35" i="21"/>
  <c r="Y35" i="21"/>
  <c r="Z35" i="21"/>
  <c r="AA35" i="21"/>
  <c r="AB35" i="21"/>
  <c r="AC35" i="21"/>
  <c r="AD35" i="21"/>
  <c r="AD35" i="24" s="1"/>
  <c r="AE35" i="21"/>
  <c r="AF35" i="21"/>
  <c r="AG35" i="21"/>
  <c r="AH35" i="21"/>
  <c r="AI35" i="21"/>
  <c r="AJ35" i="21"/>
  <c r="AK35" i="21"/>
  <c r="AL35" i="21"/>
  <c r="AM35" i="21"/>
  <c r="AN35" i="21"/>
  <c r="AO35" i="21"/>
  <c r="G36" i="21"/>
  <c r="H36" i="21"/>
  <c r="I36" i="21"/>
  <c r="K36" i="21"/>
  <c r="Q36" i="21"/>
  <c r="Y36" i="21"/>
  <c r="AA36" i="21"/>
  <c r="AF36" i="21"/>
  <c r="AN36" i="21"/>
  <c r="AO36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R39" i="24" s="1"/>
  <c r="S39" i="21"/>
  <c r="S39" i="24" s="1"/>
  <c r="T39" i="21"/>
  <c r="T39" i="24" s="1"/>
  <c r="U39" i="21"/>
  <c r="V39" i="21"/>
  <c r="W39" i="21"/>
  <c r="X39" i="21"/>
  <c r="Y39" i="21"/>
  <c r="Z39" i="21"/>
  <c r="AA39" i="21"/>
  <c r="AB39" i="21"/>
  <c r="AB39" i="24" s="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F40" i="21"/>
  <c r="G40" i="21"/>
  <c r="G42" i="21" s="1"/>
  <c r="G43" i="21" s="1"/>
  <c r="H40" i="21"/>
  <c r="I40" i="21"/>
  <c r="J40" i="21"/>
  <c r="K40" i="21"/>
  <c r="L40" i="21"/>
  <c r="M40" i="21"/>
  <c r="M40" i="24" s="1"/>
  <c r="N40" i="21"/>
  <c r="O40" i="21"/>
  <c r="P40" i="21"/>
  <c r="Q40" i="21"/>
  <c r="R40" i="21"/>
  <c r="S40" i="21"/>
  <c r="T40" i="21"/>
  <c r="U40" i="21"/>
  <c r="U40" i="24" s="1"/>
  <c r="V40" i="21"/>
  <c r="W40" i="21"/>
  <c r="X40" i="21"/>
  <c r="Y40" i="21"/>
  <c r="Z40" i="21"/>
  <c r="AA40" i="21"/>
  <c r="AA42" i="21" s="1"/>
  <c r="AB40" i="21"/>
  <c r="AC40" i="21"/>
  <c r="AC40" i="24" s="1"/>
  <c r="AD40" i="21"/>
  <c r="AE40" i="21"/>
  <c r="AF40" i="21"/>
  <c r="AG40" i="21"/>
  <c r="AH40" i="21"/>
  <c r="AI40" i="21"/>
  <c r="AJ40" i="21"/>
  <c r="AJ42" i="21" s="1"/>
  <c r="AJ43" i="21" s="1"/>
  <c r="AK40" i="21"/>
  <c r="AK42" i="21" s="1"/>
  <c r="AK43" i="21" s="1"/>
  <c r="AL40" i="21"/>
  <c r="AL42" i="21" s="1"/>
  <c r="AL43" i="21" s="1"/>
  <c r="AM40" i="21"/>
  <c r="AM42" i="21" s="1"/>
  <c r="AN40" i="21"/>
  <c r="AO40" i="21"/>
  <c r="F41" i="21"/>
  <c r="G41" i="21"/>
  <c r="H41" i="21"/>
  <c r="I41" i="21"/>
  <c r="J41" i="21"/>
  <c r="J41" i="24" s="1"/>
  <c r="K41" i="21"/>
  <c r="L41" i="21"/>
  <c r="M41" i="21"/>
  <c r="N41" i="21"/>
  <c r="N41" i="24" s="1"/>
  <c r="O41" i="21"/>
  <c r="P41" i="21"/>
  <c r="P41" i="24" s="1"/>
  <c r="Q41" i="21"/>
  <c r="R41" i="21"/>
  <c r="R41" i="24" s="1"/>
  <c r="S41" i="21"/>
  <c r="T41" i="21"/>
  <c r="U41" i="21"/>
  <c r="V41" i="21"/>
  <c r="V41" i="24" s="1"/>
  <c r="W41" i="21"/>
  <c r="X41" i="21"/>
  <c r="Y41" i="21"/>
  <c r="Z41" i="21"/>
  <c r="AA41" i="21"/>
  <c r="AB41" i="21"/>
  <c r="AC41" i="21"/>
  <c r="AD41" i="21"/>
  <c r="AD41" i="24" s="1"/>
  <c r="AE41" i="21"/>
  <c r="AF41" i="21"/>
  <c r="AF42" i="21" s="1"/>
  <c r="AF43" i="21" s="1"/>
  <c r="AG41" i="21"/>
  <c r="AG42" i="21" s="1"/>
  <c r="AG43" i="21" s="1"/>
  <c r="AH41" i="21"/>
  <c r="AI41" i="21"/>
  <c r="AJ41" i="21"/>
  <c r="AK41" i="21"/>
  <c r="AL41" i="21"/>
  <c r="AM41" i="21"/>
  <c r="AN41" i="21"/>
  <c r="AO41" i="21"/>
  <c r="H42" i="21"/>
  <c r="H43" i="21" s="1"/>
  <c r="J42" i="21"/>
  <c r="K42" i="21"/>
  <c r="M42" i="21"/>
  <c r="M43" i="21" s="1"/>
  <c r="P42" i="21"/>
  <c r="P43" i="21" s="1"/>
  <c r="R42" i="21"/>
  <c r="R43" i="21" s="1"/>
  <c r="U42" i="21"/>
  <c r="U43" i="21" s="1"/>
  <c r="W42" i="21"/>
  <c r="W43" i="21" s="1"/>
  <c r="Y42" i="21"/>
  <c r="Y43" i="21" s="1"/>
  <c r="Z42" i="21"/>
  <c r="AH42" i="21"/>
  <c r="AH43" i="21" s="1"/>
  <c r="AI42" i="21"/>
  <c r="AN42" i="21"/>
  <c r="AN43" i="21" s="1"/>
  <c r="J43" i="21"/>
  <c r="Z43" i="21"/>
  <c r="AM43" i="21"/>
  <c r="F45" i="21"/>
  <c r="G45" i="21"/>
  <c r="H45" i="21"/>
  <c r="H45" i="24" s="1"/>
  <c r="I45" i="21"/>
  <c r="J45" i="21"/>
  <c r="K45" i="21"/>
  <c r="L45" i="21"/>
  <c r="L45" i="24" s="1"/>
  <c r="M45" i="21"/>
  <c r="N45" i="21"/>
  <c r="N45" i="24" s="1"/>
  <c r="O45" i="21"/>
  <c r="P45" i="21"/>
  <c r="P45" i="24" s="1"/>
  <c r="Q45" i="21"/>
  <c r="R45" i="21"/>
  <c r="S45" i="21"/>
  <c r="T45" i="21"/>
  <c r="T45" i="24" s="1"/>
  <c r="U45" i="21"/>
  <c r="V45" i="21"/>
  <c r="V45" i="24" s="1"/>
  <c r="W45" i="21"/>
  <c r="X45" i="21"/>
  <c r="Y45" i="21"/>
  <c r="Z45" i="21"/>
  <c r="AA45" i="21"/>
  <c r="AB45" i="21"/>
  <c r="AB45" i="24" s="1"/>
  <c r="AC45" i="21"/>
  <c r="AD45" i="21"/>
  <c r="AD45" i="24" s="1"/>
  <c r="AE45" i="21"/>
  <c r="AF45" i="21"/>
  <c r="AG45" i="21"/>
  <c r="AH45" i="21"/>
  <c r="AI45" i="21"/>
  <c r="AJ45" i="21"/>
  <c r="AK45" i="21"/>
  <c r="AL45" i="21"/>
  <c r="AM45" i="21"/>
  <c r="AN45" i="21"/>
  <c r="AO45" i="21"/>
  <c r="F47" i="21"/>
  <c r="G47" i="21"/>
  <c r="H47" i="21"/>
  <c r="I47" i="21"/>
  <c r="J47" i="21"/>
  <c r="K47" i="21"/>
  <c r="L47" i="21"/>
  <c r="M47" i="21"/>
  <c r="N47" i="21"/>
  <c r="N47" i="24" s="1"/>
  <c r="O47" i="21"/>
  <c r="O47" i="24" s="1"/>
  <c r="P47" i="21"/>
  <c r="Q47" i="21"/>
  <c r="Q47" i="24" s="1"/>
  <c r="R47" i="21"/>
  <c r="S47" i="21"/>
  <c r="T47" i="21"/>
  <c r="U47" i="21"/>
  <c r="V47" i="21"/>
  <c r="V47" i="24" s="1"/>
  <c r="W47" i="21"/>
  <c r="W47" i="24" s="1"/>
  <c r="X47" i="21"/>
  <c r="Y47" i="21"/>
  <c r="Y47" i="24" s="1"/>
  <c r="Z47" i="21"/>
  <c r="AA47" i="21"/>
  <c r="AB47" i="21"/>
  <c r="AC47" i="21"/>
  <c r="AD47" i="21"/>
  <c r="AD47" i="24" s="1"/>
  <c r="AE47" i="21"/>
  <c r="AF47" i="21"/>
  <c r="AG47" i="21"/>
  <c r="AH47" i="21"/>
  <c r="AI47" i="21"/>
  <c r="AJ47" i="21"/>
  <c r="AK47" i="21"/>
  <c r="AL47" i="21"/>
  <c r="AM47" i="21"/>
  <c r="AN47" i="21"/>
  <c r="AO47" i="21"/>
  <c r="F49" i="21"/>
  <c r="G49" i="21"/>
  <c r="H49" i="21"/>
  <c r="I49" i="21"/>
  <c r="J49" i="21"/>
  <c r="J49" i="24" s="1"/>
  <c r="K49" i="21"/>
  <c r="L49" i="21"/>
  <c r="M49" i="21"/>
  <c r="N49" i="21"/>
  <c r="O49" i="21"/>
  <c r="P49" i="21"/>
  <c r="P49" i="24" s="1"/>
  <c r="Q49" i="21"/>
  <c r="R49" i="21"/>
  <c r="R49" i="24" s="1"/>
  <c r="S49" i="21"/>
  <c r="T49" i="21"/>
  <c r="U49" i="21"/>
  <c r="V49" i="21"/>
  <c r="W49" i="21"/>
  <c r="X49" i="21"/>
  <c r="Y49" i="21"/>
  <c r="Y49" i="24" s="1"/>
  <c r="Z49" i="21"/>
  <c r="Z49" i="24" s="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F51" i="33" s="1"/>
  <c r="F51" i="21"/>
  <c r="G51" i="21"/>
  <c r="E51" i="21" s="1"/>
  <c r="H51" i="21"/>
  <c r="I51" i="21"/>
  <c r="J51" i="21"/>
  <c r="J51" i="24" s="1"/>
  <c r="K51" i="21"/>
  <c r="L51" i="21"/>
  <c r="M51" i="21"/>
  <c r="N51" i="21"/>
  <c r="O51" i="21"/>
  <c r="P51" i="21"/>
  <c r="Q51" i="21"/>
  <c r="R51" i="21"/>
  <c r="R51" i="24" s="1"/>
  <c r="S51" i="21"/>
  <c r="T51" i="21"/>
  <c r="U51" i="21"/>
  <c r="V51" i="21"/>
  <c r="W51" i="21"/>
  <c r="X51" i="21"/>
  <c r="Y51" i="21"/>
  <c r="Z51" i="21"/>
  <c r="Z51" i="24" s="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F54" i="21"/>
  <c r="H54" i="21"/>
  <c r="H54" i="24" s="1"/>
  <c r="I54" i="21"/>
  <c r="J54" i="21"/>
  <c r="K54" i="21"/>
  <c r="L54" i="21"/>
  <c r="M54" i="21"/>
  <c r="M54" i="24" s="1"/>
  <c r="N54" i="21"/>
  <c r="O54" i="21"/>
  <c r="P54" i="21"/>
  <c r="Q54" i="21"/>
  <c r="R54" i="21"/>
  <c r="S54" i="21"/>
  <c r="T54" i="21"/>
  <c r="T56" i="21" s="1"/>
  <c r="U54" i="21"/>
  <c r="V54" i="21"/>
  <c r="W54" i="21"/>
  <c r="X54" i="21"/>
  <c r="X54" i="24" s="1"/>
  <c r="Y54" i="21"/>
  <c r="Z54" i="21"/>
  <c r="AA54" i="21"/>
  <c r="AA56" i="21" s="1"/>
  <c r="AB54" i="21"/>
  <c r="AC54" i="21"/>
  <c r="AD54" i="21"/>
  <c r="AE54" i="21"/>
  <c r="AF54" i="21"/>
  <c r="AG54" i="21"/>
  <c r="AH54" i="21"/>
  <c r="AI54" i="21"/>
  <c r="AI56" i="21" s="1"/>
  <c r="AJ54" i="21"/>
  <c r="AJ56" i="21" s="1"/>
  <c r="AK54" i="21"/>
  <c r="AK56" i="21" s="1"/>
  <c r="AL54" i="21"/>
  <c r="AM54" i="21"/>
  <c r="AN54" i="21"/>
  <c r="AO54" i="21"/>
  <c r="F55" i="21"/>
  <c r="H55" i="21"/>
  <c r="I55" i="21"/>
  <c r="J55" i="21"/>
  <c r="K55" i="21"/>
  <c r="L55" i="21"/>
  <c r="M55" i="21"/>
  <c r="N55" i="21"/>
  <c r="N55" i="24" s="1"/>
  <c r="O55" i="21"/>
  <c r="P55" i="21"/>
  <c r="Q55" i="21"/>
  <c r="R55" i="21"/>
  <c r="S55" i="21"/>
  <c r="T55" i="21"/>
  <c r="U55" i="21"/>
  <c r="V55" i="21"/>
  <c r="V55" i="24" s="1"/>
  <c r="W55" i="21"/>
  <c r="X55" i="21"/>
  <c r="Y55" i="21"/>
  <c r="Z55" i="21"/>
  <c r="AA55" i="21"/>
  <c r="AB55" i="21"/>
  <c r="AC55" i="21"/>
  <c r="AD55" i="21"/>
  <c r="AD55" i="24" s="1"/>
  <c r="AE55" i="21"/>
  <c r="AF55" i="21"/>
  <c r="AF56" i="21" s="1"/>
  <c r="AG55" i="21"/>
  <c r="AH55" i="21"/>
  <c r="AI55" i="21"/>
  <c r="AJ55" i="21"/>
  <c r="AK55" i="21"/>
  <c r="AL55" i="21"/>
  <c r="AM55" i="21"/>
  <c r="AN55" i="21"/>
  <c r="AN56" i="21" s="1"/>
  <c r="AO55" i="21"/>
  <c r="I56" i="21"/>
  <c r="J56" i="21"/>
  <c r="M56" i="21"/>
  <c r="O56" i="21"/>
  <c r="Q56" i="21"/>
  <c r="R56" i="21"/>
  <c r="U56" i="21"/>
  <c r="W56" i="21"/>
  <c r="Y56" i="21"/>
  <c r="Z56" i="21"/>
  <c r="AG56" i="21"/>
  <c r="AH56" i="21"/>
  <c r="AM56" i="21"/>
  <c r="AO56" i="21"/>
  <c r="F59" i="21"/>
  <c r="G59" i="21"/>
  <c r="H59" i="21"/>
  <c r="I59" i="21"/>
  <c r="J59" i="21"/>
  <c r="J61" i="21" s="1"/>
  <c r="K59" i="21"/>
  <c r="L59" i="21"/>
  <c r="D59" i="21" s="1"/>
  <c r="M59" i="21"/>
  <c r="N59" i="21"/>
  <c r="O59" i="21"/>
  <c r="P59" i="21"/>
  <c r="Q59" i="21"/>
  <c r="R59" i="21"/>
  <c r="R61" i="21" s="1"/>
  <c r="S59" i="21"/>
  <c r="T59" i="21"/>
  <c r="U59" i="21"/>
  <c r="V59" i="21"/>
  <c r="W59" i="21"/>
  <c r="X59" i="21"/>
  <c r="Y59" i="21"/>
  <c r="Z59" i="21"/>
  <c r="Z61" i="21" s="1"/>
  <c r="AA59" i="21"/>
  <c r="AB59" i="21"/>
  <c r="AC59" i="21"/>
  <c r="AD59" i="21"/>
  <c r="AE59" i="21"/>
  <c r="AF59" i="21"/>
  <c r="AG59" i="21"/>
  <c r="AH59" i="21"/>
  <c r="AH61" i="21" s="1"/>
  <c r="AI59" i="21"/>
  <c r="AJ59" i="21"/>
  <c r="AJ61" i="21" s="1"/>
  <c r="AK59" i="21"/>
  <c r="AL59" i="21"/>
  <c r="AM59" i="21"/>
  <c r="AN59" i="21"/>
  <c r="AO59" i="21"/>
  <c r="AO61" i="21" s="1"/>
  <c r="F60" i="21"/>
  <c r="G60" i="21"/>
  <c r="H60" i="21"/>
  <c r="I60" i="21"/>
  <c r="J60" i="21"/>
  <c r="K60" i="21"/>
  <c r="L60" i="21"/>
  <c r="M60" i="21"/>
  <c r="N60" i="21"/>
  <c r="O60" i="21"/>
  <c r="O60" i="24" s="1"/>
  <c r="P60" i="21"/>
  <c r="Q60" i="21"/>
  <c r="R60" i="21"/>
  <c r="S60" i="21"/>
  <c r="T60" i="21"/>
  <c r="U60" i="21"/>
  <c r="V60" i="21"/>
  <c r="W60" i="21"/>
  <c r="W60" i="24" s="1"/>
  <c r="X60" i="21"/>
  <c r="Y60" i="21"/>
  <c r="Z60" i="21"/>
  <c r="AA60" i="21"/>
  <c r="AB60" i="21"/>
  <c r="AC60" i="21"/>
  <c r="AC60" i="24" s="1"/>
  <c r="AD60" i="21"/>
  <c r="AE60" i="21"/>
  <c r="AE60" i="24" s="1"/>
  <c r="AF60" i="21"/>
  <c r="AG60" i="21"/>
  <c r="AH60" i="21"/>
  <c r="AI60" i="21"/>
  <c r="AI61" i="21" s="1"/>
  <c r="AJ60" i="21"/>
  <c r="AK60" i="21"/>
  <c r="AL60" i="21"/>
  <c r="AM60" i="21"/>
  <c r="AN60" i="21"/>
  <c r="AO60" i="21"/>
  <c r="F61" i="21"/>
  <c r="H61" i="21"/>
  <c r="I61" i="21"/>
  <c r="K61" i="21"/>
  <c r="N61" i="21"/>
  <c r="P61" i="21"/>
  <c r="V61" i="21"/>
  <c r="X61" i="21"/>
  <c r="AD61" i="21"/>
  <c r="AF61" i="21"/>
  <c r="AG61" i="21"/>
  <c r="AL61" i="21"/>
  <c r="AN61" i="21"/>
  <c r="F64" i="21"/>
  <c r="G64" i="21"/>
  <c r="H64" i="21"/>
  <c r="I64" i="21"/>
  <c r="J64" i="21"/>
  <c r="K64" i="21"/>
  <c r="L64" i="21"/>
  <c r="M64" i="21"/>
  <c r="N64" i="21"/>
  <c r="O64" i="21"/>
  <c r="P64" i="21"/>
  <c r="P66" i="21" s="1"/>
  <c r="Q64" i="21"/>
  <c r="R64" i="21"/>
  <c r="S64" i="21"/>
  <c r="S64" i="24" s="1"/>
  <c r="T64" i="21"/>
  <c r="U64" i="21"/>
  <c r="V64" i="21"/>
  <c r="W64" i="21"/>
  <c r="W66" i="21" s="1"/>
  <c r="X64" i="21"/>
  <c r="X66" i="21" s="1"/>
  <c r="Y64" i="21"/>
  <c r="Z64" i="21"/>
  <c r="AA64" i="21"/>
  <c r="AB64" i="21"/>
  <c r="AC64" i="21"/>
  <c r="AD64" i="21"/>
  <c r="AE64" i="21"/>
  <c r="AF64" i="21"/>
  <c r="AF66" i="21" s="1"/>
  <c r="AG64" i="21"/>
  <c r="AG66" i="21" s="1"/>
  <c r="AH64" i="21"/>
  <c r="AH66" i="21" s="1"/>
  <c r="AI64" i="21"/>
  <c r="AJ64" i="21"/>
  <c r="AK64" i="21"/>
  <c r="AK66" i="21" s="1"/>
  <c r="AL64" i="21"/>
  <c r="AM64" i="21"/>
  <c r="AM66" i="21" s="1"/>
  <c r="AN64" i="21"/>
  <c r="AN66" i="21" s="1"/>
  <c r="AO64" i="21"/>
  <c r="AO66" i="21" s="1"/>
  <c r="F65" i="21"/>
  <c r="G65" i="21"/>
  <c r="H65" i="21"/>
  <c r="I65" i="21"/>
  <c r="J65" i="21"/>
  <c r="K65" i="21"/>
  <c r="L65" i="21"/>
  <c r="M65" i="21"/>
  <c r="N65" i="21"/>
  <c r="N65" i="24" s="1"/>
  <c r="O65" i="21"/>
  <c r="O65" i="24" s="1"/>
  <c r="P65" i="21"/>
  <c r="Q65" i="21"/>
  <c r="R65" i="21"/>
  <c r="S65" i="21"/>
  <c r="S65" i="24" s="1"/>
  <c r="T65" i="21"/>
  <c r="U65" i="21"/>
  <c r="V65" i="21"/>
  <c r="V65" i="24" s="1"/>
  <c r="W65" i="21"/>
  <c r="X65" i="21"/>
  <c r="Y65" i="21"/>
  <c r="Z65" i="21"/>
  <c r="AA65" i="21"/>
  <c r="AA65" i="24" s="1"/>
  <c r="AB65" i="21"/>
  <c r="AC65" i="21"/>
  <c r="AD65" i="21"/>
  <c r="AD65" i="24" s="1"/>
  <c r="AE65" i="21"/>
  <c r="AF65" i="21"/>
  <c r="AG65" i="21"/>
  <c r="AH65" i="21"/>
  <c r="AI65" i="21"/>
  <c r="AJ65" i="21"/>
  <c r="AJ66" i="21" s="1"/>
  <c r="AK65" i="21"/>
  <c r="AL65" i="21"/>
  <c r="AM65" i="21"/>
  <c r="AN65" i="21"/>
  <c r="AO65" i="21"/>
  <c r="F66" i="21"/>
  <c r="G66" i="21"/>
  <c r="L66" i="21"/>
  <c r="N66" i="21"/>
  <c r="O66" i="21"/>
  <c r="S66" i="21"/>
  <c r="T66" i="21"/>
  <c r="V66" i="21"/>
  <c r="AB66" i="21"/>
  <c r="AD66" i="21"/>
  <c r="AE66" i="21"/>
  <c r="AI66" i="21"/>
  <c r="AL66" i="21"/>
  <c r="F70" i="21"/>
  <c r="G70" i="21"/>
  <c r="H70" i="21"/>
  <c r="I70" i="21"/>
  <c r="J70" i="21"/>
  <c r="K70" i="21"/>
  <c r="L70" i="21"/>
  <c r="M70" i="21"/>
  <c r="N70" i="21"/>
  <c r="O70" i="21"/>
  <c r="O72" i="21" s="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L72" i="21" s="1"/>
  <c r="AM70" i="21"/>
  <c r="AN70" i="21"/>
  <c r="AO70" i="21"/>
  <c r="F71" i="21"/>
  <c r="G71" i="21"/>
  <c r="H71" i="21"/>
  <c r="I71" i="21"/>
  <c r="J71" i="21"/>
  <c r="K71" i="21"/>
  <c r="L71" i="21"/>
  <c r="M71" i="21"/>
  <c r="N71" i="21"/>
  <c r="O71" i="21"/>
  <c r="P71" i="21"/>
  <c r="P71" i="24" s="1"/>
  <c r="Q71" i="21"/>
  <c r="R71" i="21"/>
  <c r="S71" i="21"/>
  <c r="T71" i="21"/>
  <c r="U71" i="21"/>
  <c r="U71" i="24" s="1"/>
  <c r="V71" i="21"/>
  <c r="W71" i="21"/>
  <c r="W71" i="24" s="1"/>
  <c r="X71" i="21"/>
  <c r="X71" i="24" s="1"/>
  <c r="Y71" i="21"/>
  <c r="Y71" i="24" s="1"/>
  <c r="Z71" i="21"/>
  <c r="AA71" i="21"/>
  <c r="AB71" i="21"/>
  <c r="AC71" i="21"/>
  <c r="AC71" i="24" s="1"/>
  <c r="AD71" i="21"/>
  <c r="AE71" i="21"/>
  <c r="AF71" i="21"/>
  <c r="AG71" i="21"/>
  <c r="AG72" i="21" s="1"/>
  <c r="AH71" i="21"/>
  <c r="AI71" i="21"/>
  <c r="AI72" i="21" s="1"/>
  <c r="AJ71" i="21"/>
  <c r="AK71" i="21"/>
  <c r="AK72" i="21" s="1"/>
  <c r="AL71" i="21"/>
  <c r="AM71" i="21"/>
  <c r="AN71" i="21"/>
  <c r="AO71" i="21"/>
  <c r="G72" i="21"/>
  <c r="J72" i="21"/>
  <c r="L72" i="21"/>
  <c r="R72" i="21"/>
  <c r="T72" i="21"/>
  <c r="Z72" i="21"/>
  <c r="AB72" i="21"/>
  <c r="AH72" i="21"/>
  <c r="AJ72" i="21"/>
  <c r="AM72" i="21"/>
  <c r="D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B73" i="24" s="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F74" i="21"/>
  <c r="H74" i="21"/>
  <c r="I74" i="21"/>
  <c r="J74" i="21"/>
  <c r="J74" i="24" s="1"/>
  <c r="K74" i="21"/>
  <c r="L74" i="21"/>
  <c r="N74" i="21"/>
  <c r="N74" i="24" s="1"/>
  <c r="O74" i="21"/>
  <c r="O74" i="24" s="1"/>
  <c r="P74" i="21"/>
  <c r="Q74" i="21"/>
  <c r="R74" i="21"/>
  <c r="S74" i="21"/>
  <c r="S74" i="24" s="1"/>
  <c r="T74" i="21"/>
  <c r="U74" i="21"/>
  <c r="V74" i="21"/>
  <c r="V74" i="24" s="1"/>
  <c r="W74" i="21"/>
  <c r="W74" i="24" s="1"/>
  <c r="X74" i="21"/>
  <c r="Y74" i="21"/>
  <c r="Z74" i="21"/>
  <c r="AA74" i="21"/>
  <c r="AA74" i="24" s="1"/>
  <c r="AB74" i="21"/>
  <c r="AC74" i="21"/>
  <c r="AD74" i="21"/>
  <c r="AD74" i="24" s="1"/>
  <c r="AE74" i="21"/>
  <c r="AF74" i="21"/>
  <c r="AG74" i="21"/>
  <c r="AH74" i="21"/>
  <c r="AI74" i="21"/>
  <c r="AJ74" i="21"/>
  <c r="AK74" i="21"/>
  <c r="AL74" i="21"/>
  <c r="AM74" i="21"/>
  <c r="AN74" i="21"/>
  <c r="AO74" i="21"/>
  <c r="F75" i="21"/>
  <c r="G75" i="21"/>
  <c r="H75" i="21"/>
  <c r="I75" i="21"/>
  <c r="J75" i="21"/>
  <c r="K75" i="21"/>
  <c r="L75" i="21"/>
  <c r="M75" i="21"/>
  <c r="N75" i="21"/>
  <c r="O75" i="21"/>
  <c r="P75" i="21"/>
  <c r="P75" i="24" s="1"/>
  <c r="Q75" i="21"/>
  <c r="R75" i="21"/>
  <c r="S75" i="21"/>
  <c r="T75" i="21"/>
  <c r="U75" i="21"/>
  <c r="V75" i="21"/>
  <c r="W75" i="21"/>
  <c r="X75" i="21"/>
  <c r="X75" i="24" s="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F76" i="21"/>
  <c r="G76" i="21"/>
  <c r="H76" i="21"/>
  <c r="H76" i="24" s="1"/>
  <c r="I76" i="21"/>
  <c r="J76" i="21"/>
  <c r="K76" i="21"/>
  <c r="L76" i="21"/>
  <c r="L76" i="24" s="1"/>
  <c r="M76" i="21"/>
  <c r="N76" i="21"/>
  <c r="N76" i="24" s="1"/>
  <c r="O76" i="21"/>
  <c r="P76" i="21"/>
  <c r="P76" i="24" s="1"/>
  <c r="Q76" i="21"/>
  <c r="R76" i="21"/>
  <c r="R76" i="24" s="1"/>
  <c r="S76" i="21"/>
  <c r="T76" i="21"/>
  <c r="T76" i="24" s="1"/>
  <c r="U76" i="21"/>
  <c r="V76" i="21"/>
  <c r="V76" i="24" s="1"/>
  <c r="W76" i="21"/>
  <c r="X76" i="21"/>
  <c r="X76" i="24" s="1"/>
  <c r="Y76" i="21"/>
  <c r="Z76" i="21"/>
  <c r="AA76" i="21"/>
  <c r="AA76" i="24" s="1"/>
  <c r="AB76" i="21"/>
  <c r="AB76" i="24" s="1"/>
  <c r="AC76" i="21"/>
  <c r="AD76" i="21"/>
  <c r="AD76" i="24" s="1"/>
  <c r="AE76" i="21"/>
  <c r="AF76" i="21"/>
  <c r="AG76" i="21"/>
  <c r="AH76" i="21"/>
  <c r="AI76" i="21"/>
  <c r="AJ76" i="21"/>
  <c r="AK76" i="21"/>
  <c r="AL76" i="21"/>
  <c r="AM76" i="21"/>
  <c r="AN76" i="21"/>
  <c r="AO76" i="21"/>
  <c r="F77" i="21"/>
  <c r="G77" i="21"/>
  <c r="E77" i="21" s="1"/>
  <c r="G77" i="33" s="1"/>
  <c r="H77" i="21"/>
  <c r="I77" i="21"/>
  <c r="J77" i="21"/>
  <c r="K77" i="21"/>
  <c r="L77" i="21"/>
  <c r="M77" i="21"/>
  <c r="N77" i="21"/>
  <c r="N77" i="24" s="1"/>
  <c r="O77" i="21"/>
  <c r="P77" i="21"/>
  <c r="Q77" i="21"/>
  <c r="R77" i="21"/>
  <c r="S77" i="21"/>
  <c r="T77" i="21"/>
  <c r="U77" i="21"/>
  <c r="V77" i="21"/>
  <c r="V77" i="24" s="1"/>
  <c r="W77" i="21"/>
  <c r="X77" i="21"/>
  <c r="Y77" i="21"/>
  <c r="Z77" i="21"/>
  <c r="AA77" i="21"/>
  <c r="AB77" i="21"/>
  <c r="AC77" i="21"/>
  <c r="AD77" i="21"/>
  <c r="AD77" i="24" s="1"/>
  <c r="AE77" i="21"/>
  <c r="AF77" i="21"/>
  <c r="AG77" i="21"/>
  <c r="AH77" i="21"/>
  <c r="AI77" i="21"/>
  <c r="AJ77" i="21"/>
  <c r="AK77" i="21"/>
  <c r="AL77" i="21"/>
  <c r="AM77" i="21"/>
  <c r="AN77" i="21"/>
  <c r="AO77" i="21"/>
  <c r="F78" i="21"/>
  <c r="G78" i="21"/>
  <c r="H78" i="21"/>
  <c r="I78" i="21"/>
  <c r="J78" i="21"/>
  <c r="K78" i="21"/>
  <c r="L78" i="21"/>
  <c r="L78" i="24" s="1"/>
  <c r="M78" i="21"/>
  <c r="N78" i="21"/>
  <c r="O78" i="21"/>
  <c r="P78" i="21"/>
  <c r="Q78" i="21"/>
  <c r="R78" i="21"/>
  <c r="S78" i="21"/>
  <c r="T78" i="21"/>
  <c r="T78" i="24" s="1"/>
  <c r="U78" i="21"/>
  <c r="V78" i="21"/>
  <c r="V78" i="24" s="1"/>
  <c r="W78" i="21"/>
  <c r="X78" i="21"/>
  <c r="Y78" i="21"/>
  <c r="Z78" i="21"/>
  <c r="AA78" i="21"/>
  <c r="AB78" i="21"/>
  <c r="AB78" i="24" s="1"/>
  <c r="AC78" i="21"/>
  <c r="AD78" i="21"/>
  <c r="AD78" i="24" s="1"/>
  <c r="AE78" i="21"/>
  <c r="AF78" i="21"/>
  <c r="AG78" i="21"/>
  <c r="AH78" i="21"/>
  <c r="AI78" i="21"/>
  <c r="AJ78" i="21"/>
  <c r="AK78" i="21"/>
  <c r="AL78" i="21"/>
  <c r="AM78" i="21"/>
  <c r="AN78" i="21"/>
  <c r="AO78" i="21"/>
  <c r="F79" i="21"/>
  <c r="G79" i="21"/>
  <c r="H79" i="21"/>
  <c r="I79" i="21"/>
  <c r="I79" i="24" s="1"/>
  <c r="J79" i="21"/>
  <c r="K79" i="21"/>
  <c r="L79" i="21"/>
  <c r="M79" i="21"/>
  <c r="M79" i="24" s="1"/>
  <c r="N79" i="21"/>
  <c r="O79" i="21"/>
  <c r="P79" i="21"/>
  <c r="Q79" i="21"/>
  <c r="Q79" i="24" s="1"/>
  <c r="R79" i="21"/>
  <c r="S79" i="21"/>
  <c r="T79" i="21"/>
  <c r="U79" i="21"/>
  <c r="U79" i="24" s="1"/>
  <c r="V79" i="21"/>
  <c r="W79" i="21"/>
  <c r="X79" i="21"/>
  <c r="Y79" i="21"/>
  <c r="Y79" i="24" s="1"/>
  <c r="Z79" i="21"/>
  <c r="AA79" i="21"/>
  <c r="AB79" i="21"/>
  <c r="AC79" i="21"/>
  <c r="AC79" i="24" s="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F80" i="21"/>
  <c r="G80" i="21"/>
  <c r="H80" i="21"/>
  <c r="H80" i="24" s="1"/>
  <c r="I80" i="21"/>
  <c r="J80" i="21"/>
  <c r="J80" i="24" s="1"/>
  <c r="K80" i="21"/>
  <c r="K80" i="24" s="1"/>
  <c r="L80" i="21"/>
  <c r="M80" i="21"/>
  <c r="N80" i="21"/>
  <c r="O80" i="21"/>
  <c r="P80" i="21"/>
  <c r="P80" i="24" s="1"/>
  <c r="Q80" i="21"/>
  <c r="R80" i="21"/>
  <c r="R80" i="24" s="1"/>
  <c r="S80" i="21"/>
  <c r="T80" i="21"/>
  <c r="U80" i="21"/>
  <c r="V80" i="21"/>
  <c r="W80" i="21"/>
  <c r="X80" i="21"/>
  <c r="X80" i="24" s="1"/>
  <c r="Y80" i="21"/>
  <c r="Z80" i="21"/>
  <c r="Z80" i="24" s="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F81" i="21"/>
  <c r="G81" i="21"/>
  <c r="H81" i="21"/>
  <c r="I81" i="21"/>
  <c r="J81" i="21"/>
  <c r="J81" i="24" s="1"/>
  <c r="K81" i="21"/>
  <c r="L81" i="21"/>
  <c r="L81" i="24" s="1"/>
  <c r="M81" i="21"/>
  <c r="M81" i="24" s="1"/>
  <c r="N81" i="21"/>
  <c r="O81" i="21"/>
  <c r="P81" i="21"/>
  <c r="Q81" i="21"/>
  <c r="R81" i="21"/>
  <c r="R81" i="24" s="1"/>
  <c r="S81" i="21"/>
  <c r="T81" i="21"/>
  <c r="T81" i="24" s="1"/>
  <c r="U81" i="21"/>
  <c r="V81" i="21"/>
  <c r="W81" i="21"/>
  <c r="X81" i="21"/>
  <c r="Y81" i="21"/>
  <c r="Z81" i="21"/>
  <c r="Z81" i="24" s="1"/>
  <c r="AA81" i="21"/>
  <c r="AB81" i="21"/>
  <c r="AB81" i="24" s="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6" i="21"/>
  <c r="E86" i="21"/>
  <c r="F86" i="21"/>
  <c r="F86" i="24" s="1"/>
  <c r="G86" i="21"/>
  <c r="F87" i="21"/>
  <c r="F87" i="24" s="1"/>
  <c r="D87" i="24" s="1"/>
  <c r="F87" i="36" s="1"/>
  <c r="G87" i="21"/>
  <c r="D88" i="21"/>
  <c r="F88" i="33" s="1"/>
  <c r="E88" i="21"/>
  <c r="F88" i="21"/>
  <c r="G88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A5" i="33"/>
  <c r="E14" i="33"/>
  <c r="E20" i="33"/>
  <c r="E21" i="33"/>
  <c r="D23" i="33"/>
  <c r="E27" i="33"/>
  <c r="E29" i="33" s="1"/>
  <c r="D28" i="33"/>
  <c r="E28" i="33"/>
  <c r="D29" i="33"/>
  <c r="D35" i="33"/>
  <c r="E39" i="33"/>
  <c r="D40" i="33"/>
  <c r="E40" i="33"/>
  <c r="E47" i="33"/>
  <c r="E51" i="33"/>
  <c r="G51" i="33"/>
  <c r="F54" i="33"/>
  <c r="E55" i="33"/>
  <c r="E59" i="33"/>
  <c r="E65" i="33"/>
  <c r="D66" i="33"/>
  <c r="D70" i="33"/>
  <c r="D72" i="33"/>
  <c r="E73" i="33"/>
  <c r="F73" i="33"/>
  <c r="H73" i="33" s="1"/>
  <c r="E74" i="33"/>
  <c r="D76" i="33"/>
  <c r="E76" i="33"/>
  <c r="D78" i="33"/>
  <c r="E81" i="33"/>
  <c r="E86" i="33"/>
  <c r="F86" i="33"/>
  <c r="G88" i="33"/>
  <c r="A4" i="11"/>
  <c r="A5" i="11"/>
  <c r="H11" i="11"/>
  <c r="I11" i="11"/>
  <c r="G11" i="11" s="1"/>
  <c r="M11" i="11"/>
  <c r="F12" i="11"/>
  <c r="G12" i="11"/>
  <c r="H12" i="11"/>
  <c r="I12" i="11"/>
  <c r="L12" i="11"/>
  <c r="D12" i="35" s="1"/>
  <c r="M12" i="11"/>
  <c r="E12" i="35" s="1"/>
  <c r="F13" i="11"/>
  <c r="H13" i="11"/>
  <c r="L13" i="11" s="1"/>
  <c r="I13" i="11"/>
  <c r="H14" i="11"/>
  <c r="I14" i="11"/>
  <c r="G15" i="11"/>
  <c r="H15" i="11"/>
  <c r="F15" i="11" s="1"/>
  <c r="I15" i="11"/>
  <c r="L15" i="11"/>
  <c r="M15" i="11"/>
  <c r="E15" i="35" s="1"/>
  <c r="J16" i="11"/>
  <c r="K16" i="11"/>
  <c r="H18" i="11"/>
  <c r="I18" i="11"/>
  <c r="G19" i="11"/>
  <c r="H19" i="11"/>
  <c r="I19" i="11"/>
  <c r="M19" i="11"/>
  <c r="F20" i="11"/>
  <c r="H20" i="11"/>
  <c r="I20" i="11"/>
  <c r="M20" i="11" s="1"/>
  <c r="E20" i="35" s="1"/>
  <c r="L20" i="11"/>
  <c r="G21" i="11"/>
  <c r="H21" i="11"/>
  <c r="I21" i="11"/>
  <c r="M21" i="11"/>
  <c r="F22" i="11"/>
  <c r="G22" i="11"/>
  <c r="H22" i="11"/>
  <c r="L22" i="11" s="1"/>
  <c r="D22" i="35" s="1"/>
  <c r="I22" i="11"/>
  <c r="M22" i="11"/>
  <c r="E22" i="35" s="1"/>
  <c r="H23" i="11"/>
  <c r="I23" i="11"/>
  <c r="L23" i="11"/>
  <c r="D23" i="35" s="1"/>
  <c r="J24" i="11"/>
  <c r="K24" i="11"/>
  <c r="F27" i="11"/>
  <c r="H27" i="11"/>
  <c r="I27" i="11"/>
  <c r="L27" i="11"/>
  <c r="M27" i="11"/>
  <c r="G28" i="11"/>
  <c r="H28" i="11"/>
  <c r="I28" i="11"/>
  <c r="I28" i="12" s="1"/>
  <c r="M28" i="11"/>
  <c r="J29" i="11"/>
  <c r="K29" i="11"/>
  <c r="K82" i="11" s="1"/>
  <c r="F32" i="11"/>
  <c r="H32" i="11"/>
  <c r="L32" i="11" s="1"/>
  <c r="I32" i="11"/>
  <c r="M32" i="11" s="1"/>
  <c r="G33" i="11"/>
  <c r="H33" i="11"/>
  <c r="I33" i="11"/>
  <c r="M33" i="11" s="1"/>
  <c r="F34" i="11"/>
  <c r="H34" i="11"/>
  <c r="I34" i="11"/>
  <c r="L34" i="11"/>
  <c r="D34" i="35" s="1"/>
  <c r="F35" i="11"/>
  <c r="G35" i="11"/>
  <c r="H35" i="11"/>
  <c r="L35" i="11" s="1"/>
  <c r="I35" i="11"/>
  <c r="M35" i="11"/>
  <c r="J36" i="11"/>
  <c r="K36" i="11"/>
  <c r="L37" i="11"/>
  <c r="M37" i="11"/>
  <c r="H38" i="11"/>
  <c r="I38" i="11"/>
  <c r="F39" i="11"/>
  <c r="G39" i="11"/>
  <c r="H39" i="11"/>
  <c r="I39" i="11"/>
  <c r="I39" i="12" s="1"/>
  <c r="L39" i="11"/>
  <c r="M39" i="11"/>
  <c r="F40" i="11"/>
  <c r="G40" i="11"/>
  <c r="H40" i="11"/>
  <c r="L40" i="11" s="1"/>
  <c r="I40" i="11"/>
  <c r="M40" i="11"/>
  <c r="H41" i="11"/>
  <c r="I41" i="11"/>
  <c r="H42" i="11"/>
  <c r="H43" i="11" s="1"/>
  <c r="J42" i="11"/>
  <c r="J43" i="11" s="1"/>
  <c r="K42" i="11"/>
  <c r="K43" i="11" s="1"/>
  <c r="G45" i="11"/>
  <c r="H45" i="11"/>
  <c r="F45" i="11" s="1"/>
  <c r="I45" i="11"/>
  <c r="M45" i="11" s="1"/>
  <c r="E45" i="35" s="1"/>
  <c r="L45" i="11"/>
  <c r="D45" i="35" s="1"/>
  <c r="F47" i="11"/>
  <c r="G47" i="11"/>
  <c r="H47" i="11"/>
  <c r="I47" i="11"/>
  <c r="M47" i="11" s="1"/>
  <c r="L47" i="11"/>
  <c r="D47" i="35" s="1"/>
  <c r="F49" i="11"/>
  <c r="H49" i="11"/>
  <c r="L49" i="11" s="1"/>
  <c r="I49" i="11"/>
  <c r="G49" i="11" s="1"/>
  <c r="M49" i="11"/>
  <c r="E49" i="35" s="1"/>
  <c r="F51" i="11"/>
  <c r="H51" i="11"/>
  <c r="L51" i="11" s="1"/>
  <c r="D51" i="35" s="1"/>
  <c r="I51" i="11"/>
  <c r="G54" i="11"/>
  <c r="H54" i="11"/>
  <c r="I54" i="11"/>
  <c r="I56" i="11" s="1"/>
  <c r="F55" i="11"/>
  <c r="H55" i="11"/>
  <c r="I55" i="11"/>
  <c r="I55" i="12" s="1"/>
  <c r="L55" i="11"/>
  <c r="H56" i="11"/>
  <c r="J56" i="11"/>
  <c r="K56" i="11"/>
  <c r="G59" i="11"/>
  <c r="H59" i="11"/>
  <c r="I59" i="11"/>
  <c r="I59" i="12" s="1"/>
  <c r="M59" i="11"/>
  <c r="M61" i="11" s="1"/>
  <c r="F60" i="11"/>
  <c r="G60" i="11"/>
  <c r="H60" i="11"/>
  <c r="L60" i="11" s="1"/>
  <c r="D60" i="35" s="1"/>
  <c r="I60" i="11"/>
  <c r="M60" i="11" s="1"/>
  <c r="I61" i="11"/>
  <c r="J61" i="11"/>
  <c r="K61" i="11"/>
  <c r="G64" i="11"/>
  <c r="H64" i="11"/>
  <c r="F64" i="11" s="1"/>
  <c r="I64" i="11"/>
  <c r="L64" i="11"/>
  <c r="M64" i="11"/>
  <c r="F65" i="11"/>
  <c r="H65" i="11"/>
  <c r="I65" i="11"/>
  <c r="L65" i="11"/>
  <c r="F66" i="11"/>
  <c r="H66" i="11"/>
  <c r="J66" i="11"/>
  <c r="K66" i="11"/>
  <c r="F70" i="11"/>
  <c r="G70" i="11"/>
  <c r="H70" i="11"/>
  <c r="H72" i="11" s="1"/>
  <c r="I70" i="11"/>
  <c r="M70" i="11" s="1"/>
  <c r="F71" i="11"/>
  <c r="H71" i="11"/>
  <c r="I71" i="11"/>
  <c r="L71" i="11"/>
  <c r="D71" i="35" s="1"/>
  <c r="I72" i="11"/>
  <c r="J72" i="11"/>
  <c r="K72" i="11"/>
  <c r="G73" i="11"/>
  <c r="H73" i="11"/>
  <c r="F73" i="11" s="1"/>
  <c r="I73" i="11"/>
  <c r="M73" i="11" s="1"/>
  <c r="E73" i="35" s="1"/>
  <c r="L73" i="11"/>
  <c r="D73" i="35" s="1"/>
  <c r="G74" i="11"/>
  <c r="H74" i="11"/>
  <c r="F74" i="11" s="1"/>
  <c r="I74" i="11"/>
  <c r="M74" i="11" s="1"/>
  <c r="E74" i="35" s="1"/>
  <c r="F75" i="11"/>
  <c r="H75" i="11"/>
  <c r="I75" i="11"/>
  <c r="L75" i="11"/>
  <c r="D75" i="35" s="1"/>
  <c r="G76" i="11"/>
  <c r="H76" i="11"/>
  <c r="I76" i="11"/>
  <c r="I76" i="12" s="1"/>
  <c r="M76" i="11"/>
  <c r="G77" i="11"/>
  <c r="H77" i="11"/>
  <c r="I77" i="11"/>
  <c r="M77" i="11" s="1"/>
  <c r="E77" i="35" s="1"/>
  <c r="G78" i="11"/>
  <c r="H78" i="11"/>
  <c r="I78" i="11"/>
  <c r="M78" i="11" s="1"/>
  <c r="L78" i="11"/>
  <c r="D78" i="35" s="1"/>
  <c r="F79" i="11"/>
  <c r="H79" i="11"/>
  <c r="I79" i="11"/>
  <c r="L79" i="11"/>
  <c r="D79" i="35" s="1"/>
  <c r="G80" i="11"/>
  <c r="H80" i="11"/>
  <c r="I80" i="11"/>
  <c r="M80" i="11"/>
  <c r="F81" i="11"/>
  <c r="G81" i="11"/>
  <c r="H81" i="11"/>
  <c r="L81" i="11" s="1"/>
  <c r="D81" i="35" s="1"/>
  <c r="I81" i="11"/>
  <c r="M81" i="11" s="1"/>
  <c r="E81" i="35" s="1"/>
  <c r="D82" i="11"/>
  <c r="E82" i="11"/>
  <c r="E84" i="12" s="1"/>
  <c r="J82" i="11"/>
  <c r="A5" i="23"/>
  <c r="N8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F11" i="23"/>
  <c r="G11" i="23"/>
  <c r="H11" i="23"/>
  <c r="I11" i="23"/>
  <c r="J11" i="23"/>
  <c r="K11" i="23"/>
  <c r="L11" i="23"/>
  <c r="M11" i="23"/>
  <c r="N11" i="23"/>
  <c r="N11" i="24" s="1"/>
  <c r="O11" i="23"/>
  <c r="P11" i="23"/>
  <c r="Q11" i="23"/>
  <c r="R11" i="23"/>
  <c r="S11" i="23"/>
  <c r="T11" i="23"/>
  <c r="U11" i="23"/>
  <c r="V11" i="23"/>
  <c r="V11" i="24" s="1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F12" i="23"/>
  <c r="G12" i="23"/>
  <c r="H12" i="23"/>
  <c r="I12" i="23"/>
  <c r="J12" i="23"/>
  <c r="K12" i="23"/>
  <c r="K16" i="23" s="1"/>
  <c r="L12" i="23"/>
  <c r="M12" i="23"/>
  <c r="M12" i="24" s="1"/>
  <c r="N12" i="23"/>
  <c r="N16" i="23" s="1"/>
  <c r="O12" i="23"/>
  <c r="P12" i="23"/>
  <c r="Q12" i="23"/>
  <c r="R12" i="23"/>
  <c r="S12" i="23"/>
  <c r="T12" i="23"/>
  <c r="U12" i="23"/>
  <c r="V12" i="23"/>
  <c r="V16" i="23" s="1"/>
  <c r="W12" i="23"/>
  <c r="X12" i="23"/>
  <c r="Y12" i="23"/>
  <c r="Y12" i="24" s="1"/>
  <c r="Z12" i="23"/>
  <c r="AA12" i="23"/>
  <c r="AB12" i="23"/>
  <c r="AC12" i="23"/>
  <c r="AD12" i="23"/>
  <c r="AE12" i="23"/>
  <c r="AF12" i="23"/>
  <c r="AG12" i="23"/>
  <c r="AH12" i="23"/>
  <c r="AI12" i="23"/>
  <c r="AI16" i="23" s="1"/>
  <c r="AJ12" i="23"/>
  <c r="AK12" i="23"/>
  <c r="AL12" i="23"/>
  <c r="AL16" i="23" s="1"/>
  <c r="AM12" i="23"/>
  <c r="AN12" i="23"/>
  <c r="AO12" i="23"/>
  <c r="F13" i="23"/>
  <c r="G13" i="23"/>
  <c r="H13" i="23"/>
  <c r="I13" i="23"/>
  <c r="E13" i="23" s="1"/>
  <c r="G13" i="35" s="1"/>
  <c r="J13" i="23"/>
  <c r="J16" i="23" s="1"/>
  <c r="K13" i="23"/>
  <c r="K13" i="24" s="1"/>
  <c r="L13" i="23"/>
  <c r="M13" i="23"/>
  <c r="N13" i="23"/>
  <c r="O13" i="23"/>
  <c r="P13" i="23"/>
  <c r="P16" i="23" s="1"/>
  <c r="Q13" i="23"/>
  <c r="Q13" i="24" s="1"/>
  <c r="R13" i="23"/>
  <c r="R16" i="23" s="1"/>
  <c r="S13" i="23"/>
  <c r="S13" i="24" s="1"/>
  <c r="T13" i="23"/>
  <c r="U13" i="23"/>
  <c r="U13" i="24" s="1"/>
  <c r="V13" i="23"/>
  <c r="W13" i="23"/>
  <c r="X13" i="23"/>
  <c r="X16" i="23" s="1"/>
  <c r="Y13" i="23"/>
  <c r="Y13" i="24" s="1"/>
  <c r="Z13" i="23"/>
  <c r="Z16" i="23" s="1"/>
  <c r="AA13" i="23"/>
  <c r="AA13" i="24" s="1"/>
  <c r="AB13" i="23"/>
  <c r="AC13" i="23"/>
  <c r="AD13" i="23"/>
  <c r="AE13" i="23"/>
  <c r="AF13" i="23"/>
  <c r="AF16" i="23" s="1"/>
  <c r="AG13" i="23"/>
  <c r="AH13" i="23"/>
  <c r="AH16" i="23" s="1"/>
  <c r="AI13" i="23"/>
  <c r="AJ13" i="23"/>
  <c r="AK13" i="23"/>
  <c r="AL13" i="23"/>
  <c r="AM13" i="23"/>
  <c r="AN13" i="23"/>
  <c r="AN16" i="23" s="1"/>
  <c r="AO13" i="23"/>
  <c r="F14" i="23"/>
  <c r="G14" i="23"/>
  <c r="H14" i="23"/>
  <c r="I14" i="23"/>
  <c r="J14" i="23"/>
  <c r="D14" i="23" s="1"/>
  <c r="K14" i="23"/>
  <c r="L14" i="23"/>
  <c r="M14" i="23"/>
  <c r="M14" i="24" s="1"/>
  <c r="N14" i="23"/>
  <c r="O14" i="23"/>
  <c r="P14" i="23"/>
  <c r="P14" i="24" s="1"/>
  <c r="Q14" i="23"/>
  <c r="R14" i="23"/>
  <c r="S14" i="23"/>
  <c r="S14" i="24" s="1"/>
  <c r="T14" i="23"/>
  <c r="U14" i="23"/>
  <c r="U14" i="24" s="1"/>
  <c r="V14" i="23"/>
  <c r="W14" i="23"/>
  <c r="X14" i="23"/>
  <c r="X14" i="24" s="1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F15" i="23"/>
  <c r="G15" i="23"/>
  <c r="H15" i="23"/>
  <c r="I15" i="23"/>
  <c r="E15" i="23" s="1"/>
  <c r="G15" i="35" s="1"/>
  <c r="I15" i="35" s="1"/>
  <c r="J15" i="23"/>
  <c r="J15" i="24" s="1"/>
  <c r="K15" i="23"/>
  <c r="L15" i="23"/>
  <c r="D15" i="23" s="1"/>
  <c r="F15" i="35" s="1"/>
  <c r="M15" i="23"/>
  <c r="M15" i="24" s="1"/>
  <c r="N15" i="23"/>
  <c r="O15" i="23"/>
  <c r="P15" i="23"/>
  <c r="Q15" i="23"/>
  <c r="R15" i="23"/>
  <c r="S15" i="23"/>
  <c r="T15" i="23"/>
  <c r="U15" i="23"/>
  <c r="U15" i="24" s="1"/>
  <c r="V15" i="23"/>
  <c r="W15" i="23"/>
  <c r="W15" i="24" s="1"/>
  <c r="X15" i="23"/>
  <c r="Y15" i="23"/>
  <c r="Z15" i="23"/>
  <c r="Z15" i="24" s="1"/>
  <c r="AA15" i="23"/>
  <c r="AB15" i="23"/>
  <c r="AC15" i="23"/>
  <c r="AC15" i="24" s="1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A16" i="23"/>
  <c r="AD16" i="23"/>
  <c r="F19" i="23"/>
  <c r="G19" i="23"/>
  <c r="H19" i="23"/>
  <c r="I19" i="23"/>
  <c r="I24" i="23" s="1"/>
  <c r="J19" i="23"/>
  <c r="K19" i="23"/>
  <c r="L19" i="23"/>
  <c r="M19" i="23"/>
  <c r="N19" i="23"/>
  <c r="O19" i="23"/>
  <c r="P19" i="23"/>
  <c r="Q19" i="23"/>
  <c r="Q24" i="23" s="1"/>
  <c r="R19" i="23"/>
  <c r="R19" i="24" s="1"/>
  <c r="S19" i="23"/>
  <c r="T19" i="23"/>
  <c r="U19" i="23"/>
  <c r="V19" i="23"/>
  <c r="W19" i="23"/>
  <c r="X19" i="23"/>
  <c r="Y19" i="23"/>
  <c r="Y24" i="23" s="1"/>
  <c r="Z19" i="23"/>
  <c r="Z19" i="24" s="1"/>
  <c r="AA19" i="23"/>
  <c r="AB19" i="23"/>
  <c r="AC19" i="23"/>
  <c r="AD19" i="23"/>
  <c r="AE19" i="23"/>
  <c r="AF19" i="23"/>
  <c r="AG19" i="23"/>
  <c r="AG24" i="23" s="1"/>
  <c r="AH19" i="23"/>
  <c r="AI19" i="23"/>
  <c r="AJ19" i="23"/>
  <c r="AK19" i="23"/>
  <c r="AL19" i="23"/>
  <c r="AM19" i="23"/>
  <c r="AN19" i="23"/>
  <c r="AO19" i="23"/>
  <c r="AO24" i="23" s="1"/>
  <c r="F20" i="23"/>
  <c r="G20" i="23"/>
  <c r="E20" i="23" s="1"/>
  <c r="H20" i="23"/>
  <c r="I20" i="23"/>
  <c r="J20" i="23"/>
  <c r="K20" i="23"/>
  <c r="L20" i="23"/>
  <c r="M20" i="23"/>
  <c r="M20" i="24" s="1"/>
  <c r="N20" i="23"/>
  <c r="N20" i="24" s="1"/>
  <c r="O20" i="23"/>
  <c r="P20" i="23"/>
  <c r="Q20" i="23"/>
  <c r="R20" i="23"/>
  <c r="R24" i="23" s="1"/>
  <c r="S20" i="23"/>
  <c r="T20" i="23"/>
  <c r="U20" i="23"/>
  <c r="V20" i="23"/>
  <c r="V20" i="24" s="1"/>
  <c r="W20" i="23"/>
  <c r="X20" i="23"/>
  <c r="Y20" i="23"/>
  <c r="Z20" i="23"/>
  <c r="Z24" i="23" s="1"/>
  <c r="AA20" i="23"/>
  <c r="AB20" i="23"/>
  <c r="AB20" i="24" s="1"/>
  <c r="AC20" i="23"/>
  <c r="AD20" i="23"/>
  <c r="AD20" i="24" s="1"/>
  <c r="AE20" i="23"/>
  <c r="AF20" i="23"/>
  <c r="AG20" i="23"/>
  <c r="AH20" i="23"/>
  <c r="AH24" i="23" s="1"/>
  <c r="AI20" i="23"/>
  <c r="AJ20" i="23"/>
  <c r="AK20" i="23"/>
  <c r="AL20" i="23"/>
  <c r="AM20" i="23"/>
  <c r="AN20" i="23"/>
  <c r="AO20" i="23"/>
  <c r="F21" i="23"/>
  <c r="F24" i="23" s="1"/>
  <c r="G21" i="23"/>
  <c r="H21" i="23"/>
  <c r="H21" i="24" s="1"/>
  <c r="I21" i="23"/>
  <c r="E21" i="23" s="1"/>
  <c r="G21" i="35" s="1"/>
  <c r="I21" i="35" s="1"/>
  <c r="J21" i="23"/>
  <c r="K21" i="23"/>
  <c r="L21" i="23"/>
  <c r="M21" i="23"/>
  <c r="N21" i="23"/>
  <c r="N21" i="24" s="1"/>
  <c r="O21" i="23"/>
  <c r="P21" i="23"/>
  <c r="P21" i="24" s="1"/>
  <c r="Q21" i="23"/>
  <c r="R21" i="23"/>
  <c r="S21" i="23"/>
  <c r="T21" i="23"/>
  <c r="T24" i="23" s="1"/>
  <c r="U21" i="23"/>
  <c r="V21" i="23"/>
  <c r="V21" i="24" s="1"/>
  <c r="W21" i="23"/>
  <c r="X21" i="23"/>
  <c r="Y21" i="23"/>
  <c r="Z21" i="23"/>
  <c r="AA21" i="23"/>
  <c r="AB21" i="23"/>
  <c r="AB24" i="23" s="1"/>
  <c r="AC21" i="23"/>
  <c r="AD21" i="23"/>
  <c r="AD21" i="24" s="1"/>
  <c r="AE21" i="23"/>
  <c r="AF21" i="23"/>
  <c r="AG21" i="23"/>
  <c r="AH21" i="23"/>
  <c r="AI21" i="23"/>
  <c r="AJ21" i="23"/>
  <c r="AJ24" i="23" s="1"/>
  <c r="AK21" i="23"/>
  <c r="AL21" i="23"/>
  <c r="AL24" i="23" s="1"/>
  <c r="AM21" i="23"/>
  <c r="AN21" i="23"/>
  <c r="AO21" i="23"/>
  <c r="F22" i="23"/>
  <c r="G22" i="23"/>
  <c r="H22" i="23"/>
  <c r="H22" i="24" s="1"/>
  <c r="I22" i="23"/>
  <c r="J22" i="23"/>
  <c r="J22" i="24" s="1"/>
  <c r="K22" i="23"/>
  <c r="L22" i="23"/>
  <c r="M22" i="23"/>
  <c r="N22" i="23"/>
  <c r="O22" i="23"/>
  <c r="P22" i="23"/>
  <c r="P22" i="24" s="1"/>
  <c r="Q22" i="23"/>
  <c r="R22" i="23"/>
  <c r="R22" i="24" s="1"/>
  <c r="S22" i="23"/>
  <c r="T22" i="23"/>
  <c r="U22" i="23"/>
  <c r="V22" i="23"/>
  <c r="W22" i="23"/>
  <c r="X22" i="23"/>
  <c r="Y22" i="23"/>
  <c r="Z22" i="23"/>
  <c r="Z22" i="24" s="1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F23" i="23"/>
  <c r="G23" i="23"/>
  <c r="H23" i="23"/>
  <c r="D23" i="23" s="1"/>
  <c r="F23" i="35" s="1"/>
  <c r="I23" i="23"/>
  <c r="J23" i="23"/>
  <c r="J23" i="24" s="1"/>
  <c r="K23" i="23"/>
  <c r="L23" i="23"/>
  <c r="M23" i="23"/>
  <c r="N23" i="23"/>
  <c r="O23" i="23"/>
  <c r="P23" i="23"/>
  <c r="Q23" i="23"/>
  <c r="R23" i="23"/>
  <c r="R23" i="24" s="1"/>
  <c r="S23" i="23"/>
  <c r="S24" i="23" s="1"/>
  <c r="T23" i="23"/>
  <c r="T23" i="24" s="1"/>
  <c r="U23" i="23"/>
  <c r="U23" i="24" s="1"/>
  <c r="V23" i="23"/>
  <c r="W23" i="23"/>
  <c r="X23" i="23"/>
  <c r="Y23" i="23"/>
  <c r="Z23" i="23"/>
  <c r="AA23" i="23"/>
  <c r="AA24" i="23" s="1"/>
  <c r="AB23" i="23"/>
  <c r="AB23" i="24" s="1"/>
  <c r="AC23" i="23"/>
  <c r="AC23" i="24" s="1"/>
  <c r="AD23" i="23"/>
  <c r="AE23" i="23"/>
  <c r="AF23" i="23"/>
  <c r="AG23" i="23"/>
  <c r="AH23" i="23"/>
  <c r="AI23" i="23"/>
  <c r="AI24" i="23" s="1"/>
  <c r="AJ23" i="23"/>
  <c r="AK23" i="23"/>
  <c r="AL23" i="23"/>
  <c r="AM23" i="23"/>
  <c r="AN23" i="23"/>
  <c r="AO23" i="23"/>
  <c r="G24" i="23"/>
  <c r="O24" i="23"/>
  <c r="U24" i="23"/>
  <c r="W24" i="23"/>
  <c r="AE24" i="23"/>
  <c r="AM24" i="23"/>
  <c r="F27" i="23"/>
  <c r="G27" i="23"/>
  <c r="G29" i="23" s="1"/>
  <c r="H27" i="23"/>
  <c r="I27" i="23"/>
  <c r="J27" i="23"/>
  <c r="K27" i="23"/>
  <c r="K27" i="24" s="1"/>
  <c r="L27" i="23"/>
  <c r="L29" i="23" s="1"/>
  <c r="M27" i="23"/>
  <c r="M29" i="23" s="1"/>
  <c r="N27" i="23"/>
  <c r="N27" i="24" s="1"/>
  <c r="O27" i="23"/>
  <c r="O29" i="23" s="1"/>
  <c r="P27" i="23"/>
  <c r="Q27" i="23"/>
  <c r="Q27" i="24" s="1"/>
  <c r="R27" i="23"/>
  <c r="S27" i="23"/>
  <c r="S27" i="24" s="1"/>
  <c r="T27" i="23"/>
  <c r="T29" i="23" s="1"/>
  <c r="U27" i="23"/>
  <c r="U29" i="23" s="1"/>
  <c r="V27" i="23"/>
  <c r="V27" i="24" s="1"/>
  <c r="W27" i="23"/>
  <c r="W29" i="23" s="1"/>
  <c r="X27" i="23"/>
  <c r="X27" i="24" s="1"/>
  <c r="Y27" i="23"/>
  <c r="Y27" i="24" s="1"/>
  <c r="Z27" i="23"/>
  <c r="AA27" i="23"/>
  <c r="AA27" i="24" s="1"/>
  <c r="AB27" i="23"/>
  <c r="AB29" i="23" s="1"/>
  <c r="AC27" i="23"/>
  <c r="AC29" i="23" s="1"/>
  <c r="AD27" i="23"/>
  <c r="AE27" i="23"/>
  <c r="AE29" i="23" s="1"/>
  <c r="AF27" i="23"/>
  <c r="AG27" i="23"/>
  <c r="AH27" i="23"/>
  <c r="AI27" i="23"/>
  <c r="AJ27" i="23"/>
  <c r="AJ29" i="23" s="1"/>
  <c r="AK27" i="23"/>
  <c r="AK29" i="23" s="1"/>
  <c r="AL27" i="23"/>
  <c r="AM27" i="23"/>
  <c r="AM29" i="23" s="1"/>
  <c r="AN27" i="23"/>
  <c r="AO27" i="23"/>
  <c r="F28" i="23"/>
  <c r="G28" i="23"/>
  <c r="H28" i="23"/>
  <c r="I28" i="23"/>
  <c r="J28" i="23"/>
  <c r="J28" i="24" s="1"/>
  <c r="K28" i="23"/>
  <c r="K28" i="24" s="1"/>
  <c r="L28" i="23"/>
  <c r="M28" i="23"/>
  <c r="M28" i="24" s="1"/>
  <c r="N28" i="23"/>
  <c r="O28" i="23"/>
  <c r="P28" i="23"/>
  <c r="Q28" i="23"/>
  <c r="Q29" i="23" s="1"/>
  <c r="R28" i="23"/>
  <c r="R28" i="24" s="1"/>
  <c r="S28" i="23"/>
  <c r="T28" i="23"/>
  <c r="U28" i="23"/>
  <c r="U28" i="24" s="1"/>
  <c r="V28" i="23"/>
  <c r="V28" i="24" s="1"/>
  <c r="W28" i="23"/>
  <c r="X28" i="23"/>
  <c r="X28" i="24" s="1"/>
  <c r="Y28" i="23"/>
  <c r="Y29" i="23" s="1"/>
  <c r="Z28" i="23"/>
  <c r="Z28" i="24" s="1"/>
  <c r="AA28" i="23"/>
  <c r="AA29" i="23" s="1"/>
  <c r="AB28" i="23"/>
  <c r="AC28" i="23"/>
  <c r="AD28" i="23"/>
  <c r="AE28" i="23"/>
  <c r="AF28" i="23"/>
  <c r="AG28" i="23"/>
  <c r="AG29" i="23" s="1"/>
  <c r="AH28" i="23"/>
  <c r="AI28" i="23"/>
  <c r="AJ28" i="23"/>
  <c r="AK28" i="23"/>
  <c r="AL28" i="23"/>
  <c r="AM28" i="23"/>
  <c r="AN28" i="23"/>
  <c r="AO28" i="23"/>
  <c r="H29" i="23"/>
  <c r="J29" i="23"/>
  <c r="P29" i="23"/>
  <c r="R29" i="23"/>
  <c r="S29" i="23"/>
  <c r="X29" i="23"/>
  <c r="Z29" i="23"/>
  <c r="AF29" i="23"/>
  <c r="AH29" i="23"/>
  <c r="AI29" i="23"/>
  <c r="AN29" i="23"/>
  <c r="F32" i="23"/>
  <c r="G32" i="23"/>
  <c r="H32" i="23"/>
  <c r="I32" i="23"/>
  <c r="I32" i="24" s="1"/>
  <c r="J32" i="23"/>
  <c r="K32" i="23"/>
  <c r="L32" i="23"/>
  <c r="L32" i="24" s="1"/>
  <c r="M32" i="23"/>
  <c r="N32" i="23"/>
  <c r="O32" i="23"/>
  <c r="P32" i="23"/>
  <c r="P32" i="24" s="1"/>
  <c r="Q32" i="23"/>
  <c r="R32" i="23"/>
  <c r="R36" i="23" s="1"/>
  <c r="S32" i="23"/>
  <c r="T32" i="23"/>
  <c r="T32" i="24" s="1"/>
  <c r="U32" i="23"/>
  <c r="V32" i="23"/>
  <c r="W32" i="23"/>
  <c r="X32" i="23"/>
  <c r="Y32" i="23"/>
  <c r="Y32" i="24" s="1"/>
  <c r="Z32" i="23"/>
  <c r="Z36" i="23" s="1"/>
  <c r="AA32" i="23"/>
  <c r="AB32" i="23"/>
  <c r="AB32" i="24" s="1"/>
  <c r="AC32" i="23"/>
  <c r="AD32" i="23"/>
  <c r="AD32" i="24" s="1"/>
  <c r="AE32" i="23"/>
  <c r="AF32" i="23"/>
  <c r="AG32" i="23"/>
  <c r="AH32" i="23"/>
  <c r="AH36" i="23" s="1"/>
  <c r="AI32" i="23"/>
  <c r="AJ32" i="23"/>
  <c r="AK32" i="23"/>
  <c r="AL32" i="23"/>
  <c r="AM32" i="23"/>
  <c r="AN32" i="23"/>
  <c r="AO32" i="23"/>
  <c r="D33" i="23"/>
  <c r="F33" i="35" s="1"/>
  <c r="F33" i="23"/>
  <c r="G33" i="23"/>
  <c r="H33" i="23"/>
  <c r="I33" i="23"/>
  <c r="J33" i="23"/>
  <c r="K33" i="23"/>
  <c r="L33" i="23"/>
  <c r="L36" i="23" s="1"/>
  <c r="M33" i="23"/>
  <c r="E33" i="23" s="1"/>
  <c r="G33" i="35" s="1"/>
  <c r="I33" i="35" s="1"/>
  <c r="N33" i="23"/>
  <c r="O33" i="23"/>
  <c r="P33" i="23"/>
  <c r="P33" i="24" s="1"/>
  <c r="Q33" i="23"/>
  <c r="R33" i="23"/>
  <c r="S33" i="23"/>
  <c r="S33" i="24" s="1"/>
  <c r="T33" i="23"/>
  <c r="T36" i="23" s="1"/>
  <c r="U33" i="23"/>
  <c r="U36" i="23" s="1"/>
  <c r="V33" i="23"/>
  <c r="W33" i="23"/>
  <c r="X33" i="23"/>
  <c r="X33" i="24" s="1"/>
  <c r="Y33" i="23"/>
  <c r="Z33" i="23"/>
  <c r="AA33" i="23"/>
  <c r="AB33" i="23"/>
  <c r="AB36" i="23" s="1"/>
  <c r="AC33" i="23"/>
  <c r="AC36" i="23" s="1"/>
  <c r="AD33" i="23"/>
  <c r="AD33" i="24" s="1"/>
  <c r="AE33" i="23"/>
  <c r="AF33" i="23"/>
  <c r="AG33" i="23"/>
  <c r="AH33" i="23"/>
  <c r="AI33" i="23"/>
  <c r="AJ33" i="23"/>
  <c r="AJ36" i="23" s="1"/>
  <c r="AK33" i="23"/>
  <c r="AK36" i="23" s="1"/>
  <c r="AL33" i="23"/>
  <c r="AM33" i="23"/>
  <c r="AN33" i="23"/>
  <c r="AO33" i="23"/>
  <c r="F34" i="23"/>
  <c r="G34" i="23"/>
  <c r="H34" i="23"/>
  <c r="H34" i="24" s="1"/>
  <c r="I34" i="23"/>
  <c r="J34" i="23"/>
  <c r="J34" i="24" s="1"/>
  <c r="K34" i="23"/>
  <c r="L34" i="23"/>
  <c r="M34" i="23"/>
  <c r="M34" i="24" s="1"/>
  <c r="N34" i="23"/>
  <c r="O34" i="23"/>
  <c r="P34" i="23"/>
  <c r="P34" i="24" s="1"/>
  <c r="Q34" i="23"/>
  <c r="R34" i="23"/>
  <c r="R34" i="24" s="1"/>
  <c r="S34" i="23"/>
  <c r="T34" i="23"/>
  <c r="U34" i="23"/>
  <c r="V34" i="23"/>
  <c r="W34" i="23"/>
  <c r="X34" i="23"/>
  <c r="X34" i="24" s="1"/>
  <c r="Y34" i="23"/>
  <c r="Z34" i="23"/>
  <c r="AA34" i="23"/>
  <c r="AB34" i="23"/>
  <c r="AC34" i="23"/>
  <c r="AC34" i="24" s="1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F35" i="23"/>
  <c r="G35" i="23"/>
  <c r="H35" i="23"/>
  <c r="I35" i="23"/>
  <c r="J35" i="23"/>
  <c r="J35" i="24" s="1"/>
  <c r="K35" i="23"/>
  <c r="L35" i="23"/>
  <c r="L35" i="24" s="1"/>
  <c r="M35" i="23"/>
  <c r="N35" i="23"/>
  <c r="O35" i="23"/>
  <c r="P35" i="23"/>
  <c r="P35" i="24" s="1"/>
  <c r="Q35" i="23"/>
  <c r="R35" i="23"/>
  <c r="R35" i="24" s="1"/>
  <c r="S35" i="23"/>
  <c r="T35" i="23"/>
  <c r="T35" i="24" s="1"/>
  <c r="U35" i="23"/>
  <c r="V35" i="23"/>
  <c r="W35" i="23"/>
  <c r="X35" i="23"/>
  <c r="X35" i="24" s="1"/>
  <c r="Y35" i="23"/>
  <c r="Z35" i="23"/>
  <c r="AA35" i="23"/>
  <c r="AB35" i="23"/>
  <c r="AB35" i="24" s="1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G36" i="23"/>
  <c r="M36" i="23"/>
  <c r="AM36" i="23"/>
  <c r="F39" i="23"/>
  <c r="G39" i="23"/>
  <c r="H39" i="23"/>
  <c r="H39" i="24" s="1"/>
  <c r="I39" i="23"/>
  <c r="E39" i="23" s="1"/>
  <c r="G39" i="35" s="1"/>
  <c r="J39" i="23"/>
  <c r="K39" i="23"/>
  <c r="L39" i="23"/>
  <c r="M39" i="23"/>
  <c r="N39" i="23"/>
  <c r="N39" i="24" s="1"/>
  <c r="O39" i="23"/>
  <c r="P39" i="23"/>
  <c r="P39" i="24" s="1"/>
  <c r="Q39" i="23"/>
  <c r="R39" i="23"/>
  <c r="S39" i="23"/>
  <c r="T39" i="23"/>
  <c r="T43" i="23" s="1"/>
  <c r="U39" i="23"/>
  <c r="V39" i="23"/>
  <c r="V39" i="24" s="1"/>
  <c r="W39" i="23"/>
  <c r="X39" i="23"/>
  <c r="X39" i="24" s="1"/>
  <c r="Y39" i="23"/>
  <c r="Z39" i="23"/>
  <c r="AA39" i="23"/>
  <c r="AB39" i="23"/>
  <c r="AB43" i="23" s="1"/>
  <c r="AC39" i="23"/>
  <c r="AD39" i="23"/>
  <c r="AE39" i="23"/>
  <c r="AF39" i="23"/>
  <c r="AG39" i="23"/>
  <c r="AH39" i="23"/>
  <c r="AI39" i="23"/>
  <c r="AJ39" i="23"/>
  <c r="AJ43" i="23" s="1"/>
  <c r="AK39" i="23"/>
  <c r="AL39" i="23"/>
  <c r="AM39" i="23"/>
  <c r="AN39" i="23"/>
  <c r="AO39" i="23"/>
  <c r="F40" i="23"/>
  <c r="G40" i="23"/>
  <c r="H40" i="23"/>
  <c r="H42" i="23" s="1"/>
  <c r="H43" i="23" s="1"/>
  <c r="I40" i="23"/>
  <c r="J40" i="23"/>
  <c r="K40" i="23"/>
  <c r="L40" i="23"/>
  <c r="M40" i="23"/>
  <c r="N40" i="23"/>
  <c r="N42" i="23" s="1"/>
  <c r="N43" i="23" s="1"/>
  <c r="O40" i="23"/>
  <c r="O42" i="23" s="1"/>
  <c r="O43" i="23" s="1"/>
  <c r="P40" i="23"/>
  <c r="P40" i="24" s="1"/>
  <c r="Q40" i="23"/>
  <c r="R40" i="23"/>
  <c r="S40" i="23"/>
  <c r="T40" i="23"/>
  <c r="U40" i="23"/>
  <c r="V40" i="23"/>
  <c r="V42" i="23" s="1"/>
  <c r="V43" i="23" s="1"/>
  <c r="W40" i="23"/>
  <c r="W42" i="23" s="1"/>
  <c r="W43" i="23" s="1"/>
  <c r="X40" i="23"/>
  <c r="X40" i="24" s="1"/>
  <c r="Y40" i="23"/>
  <c r="Z40" i="23"/>
  <c r="Z40" i="24" s="1"/>
  <c r="AA40" i="23"/>
  <c r="AA40" i="24" s="1"/>
  <c r="AB40" i="23"/>
  <c r="AC40" i="23"/>
  <c r="AD40" i="23"/>
  <c r="AD42" i="23" s="1"/>
  <c r="AD43" i="23" s="1"/>
  <c r="AE40" i="23"/>
  <c r="AE42" i="23" s="1"/>
  <c r="AE43" i="23" s="1"/>
  <c r="AF40" i="23"/>
  <c r="AF42" i="23" s="1"/>
  <c r="AF43" i="23" s="1"/>
  <c r="AG40" i="23"/>
  <c r="AH40" i="23"/>
  <c r="AI40" i="23"/>
  <c r="AJ40" i="23"/>
  <c r="AK40" i="23"/>
  <c r="AL40" i="23"/>
  <c r="AL42" i="23" s="1"/>
  <c r="AL43" i="23" s="1"/>
  <c r="AM40" i="23"/>
  <c r="AN40" i="23"/>
  <c r="AN42" i="23" s="1"/>
  <c r="AN43" i="23" s="1"/>
  <c r="AO40" i="23"/>
  <c r="F41" i="23"/>
  <c r="G41" i="23"/>
  <c r="H41" i="23"/>
  <c r="D41" i="23" s="1"/>
  <c r="F41" i="35" s="1"/>
  <c r="I41" i="23"/>
  <c r="E41" i="23" s="1"/>
  <c r="G41" i="35" s="1"/>
  <c r="J41" i="23"/>
  <c r="K41" i="23"/>
  <c r="K42" i="23" s="1"/>
  <c r="K43" i="23" s="1"/>
  <c r="L41" i="23"/>
  <c r="L41" i="24" s="1"/>
  <c r="M41" i="23"/>
  <c r="N41" i="23"/>
  <c r="O41" i="23"/>
  <c r="P41" i="23"/>
  <c r="Q41" i="23"/>
  <c r="R41" i="23"/>
  <c r="S41" i="23"/>
  <c r="T41" i="23"/>
  <c r="T41" i="24" s="1"/>
  <c r="U41" i="23"/>
  <c r="U42" i="23" s="1"/>
  <c r="V41" i="23"/>
  <c r="W41" i="23"/>
  <c r="X41" i="23"/>
  <c r="Y41" i="23"/>
  <c r="Z41" i="23"/>
  <c r="Z41" i="24" s="1"/>
  <c r="AA41" i="23"/>
  <c r="AA42" i="23" s="1"/>
  <c r="AA43" i="23" s="1"/>
  <c r="AB41" i="23"/>
  <c r="AB41" i="24" s="1"/>
  <c r="AC41" i="23"/>
  <c r="AD41" i="23"/>
  <c r="AE41" i="23"/>
  <c r="AF41" i="23"/>
  <c r="AG41" i="23"/>
  <c r="AH41" i="23"/>
  <c r="AI41" i="23"/>
  <c r="AI42" i="23" s="1"/>
  <c r="AI43" i="23" s="1"/>
  <c r="AJ41" i="23"/>
  <c r="AK41" i="23"/>
  <c r="AK42" i="23" s="1"/>
  <c r="AK43" i="23" s="1"/>
  <c r="AL41" i="23"/>
  <c r="AM41" i="23"/>
  <c r="AN41" i="23"/>
  <c r="AO41" i="23"/>
  <c r="G42" i="23"/>
  <c r="G43" i="23" s="1"/>
  <c r="J42" i="23"/>
  <c r="J43" i="23" s="1"/>
  <c r="L42" i="23"/>
  <c r="M42" i="23"/>
  <c r="R42" i="23"/>
  <c r="R43" i="23" s="1"/>
  <c r="S42" i="23"/>
  <c r="S43" i="23" s="1"/>
  <c r="T42" i="23"/>
  <c r="Z42" i="23"/>
  <c r="Z43" i="23" s="1"/>
  <c r="AB42" i="23"/>
  <c r="AC42" i="23"/>
  <c r="AC43" i="23" s="1"/>
  <c r="AH42" i="23"/>
  <c r="AH43" i="23" s="1"/>
  <c r="AJ42" i="23"/>
  <c r="AM42" i="23"/>
  <c r="M43" i="23"/>
  <c r="U43" i="23"/>
  <c r="AM43" i="23"/>
  <c r="F45" i="23"/>
  <c r="G45" i="23"/>
  <c r="H45" i="23"/>
  <c r="I45" i="23"/>
  <c r="J45" i="23"/>
  <c r="J45" i="24" s="1"/>
  <c r="K45" i="23"/>
  <c r="L45" i="23"/>
  <c r="M45" i="23"/>
  <c r="M45" i="24" s="1"/>
  <c r="N45" i="23"/>
  <c r="O45" i="23"/>
  <c r="P45" i="23"/>
  <c r="Q45" i="23"/>
  <c r="R45" i="23"/>
  <c r="R45" i="24" s="1"/>
  <c r="S45" i="23"/>
  <c r="T45" i="23"/>
  <c r="U45" i="23"/>
  <c r="U45" i="24" s="1"/>
  <c r="V45" i="23"/>
  <c r="W45" i="23"/>
  <c r="X45" i="23"/>
  <c r="X45" i="24" s="1"/>
  <c r="Y45" i="23"/>
  <c r="Z45" i="23"/>
  <c r="Z45" i="24" s="1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F47" i="23"/>
  <c r="G47" i="23"/>
  <c r="H47" i="23"/>
  <c r="D47" i="23" s="1"/>
  <c r="F47" i="35" s="1"/>
  <c r="I47" i="23"/>
  <c r="J47" i="23"/>
  <c r="J47" i="24" s="1"/>
  <c r="K47" i="23"/>
  <c r="L47" i="23"/>
  <c r="L47" i="24" s="1"/>
  <c r="M47" i="23"/>
  <c r="E47" i="23" s="1"/>
  <c r="N47" i="23"/>
  <c r="O47" i="23"/>
  <c r="P47" i="23"/>
  <c r="Q47" i="23"/>
  <c r="R47" i="23"/>
  <c r="R47" i="24" s="1"/>
  <c r="S47" i="23"/>
  <c r="T47" i="23"/>
  <c r="T47" i="24" s="1"/>
  <c r="U47" i="23"/>
  <c r="V47" i="23"/>
  <c r="W47" i="23"/>
  <c r="X47" i="23"/>
  <c r="Y47" i="23"/>
  <c r="Z47" i="23"/>
  <c r="AA47" i="23"/>
  <c r="AB47" i="23"/>
  <c r="AB47" i="24" s="1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F49" i="23"/>
  <c r="G49" i="23"/>
  <c r="H49" i="23"/>
  <c r="I49" i="23"/>
  <c r="J49" i="23"/>
  <c r="D49" i="23" s="1"/>
  <c r="K49" i="23"/>
  <c r="K49" i="24" s="1"/>
  <c r="L49" i="23"/>
  <c r="M49" i="23"/>
  <c r="N49" i="23"/>
  <c r="N49" i="24" s="1"/>
  <c r="O49" i="23"/>
  <c r="P49" i="23"/>
  <c r="Q49" i="23"/>
  <c r="R49" i="23"/>
  <c r="S49" i="23"/>
  <c r="T49" i="23"/>
  <c r="T49" i="24" s="1"/>
  <c r="U49" i="23"/>
  <c r="V49" i="23"/>
  <c r="W49" i="23"/>
  <c r="X49" i="23"/>
  <c r="Y49" i="23"/>
  <c r="Z49" i="23"/>
  <c r="AA49" i="23"/>
  <c r="AA49" i="24" s="1"/>
  <c r="AB49" i="23"/>
  <c r="AB49" i="24" s="1"/>
  <c r="AC49" i="23"/>
  <c r="AD49" i="23"/>
  <c r="AD49" i="24" s="1"/>
  <c r="AE49" i="23"/>
  <c r="AF49" i="23"/>
  <c r="AG49" i="23"/>
  <c r="AH49" i="23"/>
  <c r="AI49" i="23"/>
  <c r="AJ49" i="23"/>
  <c r="AK49" i="23"/>
  <c r="AL49" i="23"/>
  <c r="AM49" i="23"/>
  <c r="AN49" i="23"/>
  <c r="AO49" i="23"/>
  <c r="F51" i="23"/>
  <c r="G51" i="23"/>
  <c r="H51" i="23"/>
  <c r="H51" i="24" s="1"/>
  <c r="I51" i="23"/>
  <c r="J51" i="23"/>
  <c r="K51" i="23"/>
  <c r="L51" i="23"/>
  <c r="D51" i="23" s="1"/>
  <c r="F51" i="35" s="1"/>
  <c r="M51" i="23"/>
  <c r="M51" i="24" s="1"/>
  <c r="N51" i="23"/>
  <c r="N51" i="24" s="1"/>
  <c r="O51" i="23"/>
  <c r="P51" i="23"/>
  <c r="P51" i="24" s="1"/>
  <c r="Q51" i="23"/>
  <c r="R51" i="23"/>
  <c r="S51" i="23"/>
  <c r="T51" i="23"/>
  <c r="U51" i="23"/>
  <c r="V51" i="23"/>
  <c r="V51" i="24" s="1"/>
  <c r="W51" i="23"/>
  <c r="X51" i="23"/>
  <c r="X51" i="24" s="1"/>
  <c r="Y51" i="23"/>
  <c r="Z51" i="23"/>
  <c r="AA51" i="23"/>
  <c r="AB51" i="23"/>
  <c r="AC51" i="23"/>
  <c r="AD51" i="23"/>
  <c r="AD51" i="24" s="1"/>
  <c r="AE51" i="23"/>
  <c r="AF51" i="23"/>
  <c r="AG51" i="23"/>
  <c r="AH51" i="23"/>
  <c r="AI51" i="23"/>
  <c r="AJ51" i="23"/>
  <c r="AK51" i="23"/>
  <c r="AL51" i="23"/>
  <c r="AM51" i="23"/>
  <c r="AN51" i="23"/>
  <c r="AO51" i="23"/>
  <c r="F54" i="23"/>
  <c r="G54" i="23"/>
  <c r="H54" i="23"/>
  <c r="I54" i="23"/>
  <c r="I56" i="23" s="1"/>
  <c r="J54" i="23"/>
  <c r="J54" i="24" s="1"/>
  <c r="K54" i="23"/>
  <c r="K56" i="23" s="1"/>
  <c r="L54" i="23"/>
  <c r="M54" i="23"/>
  <c r="N54" i="23"/>
  <c r="N56" i="23" s="1"/>
  <c r="O54" i="23"/>
  <c r="P54" i="23"/>
  <c r="P54" i="24" s="1"/>
  <c r="Q54" i="23"/>
  <c r="Q56" i="23" s="1"/>
  <c r="R54" i="23"/>
  <c r="S54" i="23"/>
  <c r="T54" i="23"/>
  <c r="U54" i="23"/>
  <c r="V54" i="23"/>
  <c r="V56" i="23" s="1"/>
  <c r="W54" i="23"/>
  <c r="X54" i="23"/>
  <c r="Y54" i="23"/>
  <c r="Y56" i="23" s="1"/>
  <c r="Z54" i="23"/>
  <c r="Z54" i="24" s="1"/>
  <c r="AA54" i="23"/>
  <c r="AA56" i="23" s="1"/>
  <c r="AB54" i="23"/>
  <c r="AC54" i="23"/>
  <c r="AD54" i="23"/>
  <c r="AD56" i="23" s="1"/>
  <c r="AE54" i="23"/>
  <c r="AE54" i="24" s="1"/>
  <c r="AF54" i="23"/>
  <c r="AG54" i="23"/>
  <c r="AG56" i="23" s="1"/>
  <c r="AH54" i="23"/>
  <c r="AI54" i="23"/>
  <c r="AJ54" i="23"/>
  <c r="AK54" i="23"/>
  <c r="AL54" i="23"/>
  <c r="AL56" i="23" s="1"/>
  <c r="AM54" i="23"/>
  <c r="AM56" i="23" s="1"/>
  <c r="AN54" i="23"/>
  <c r="AO54" i="23"/>
  <c r="AO56" i="23" s="1"/>
  <c r="F55" i="23"/>
  <c r="G55" i="23"/>
  <c r="H55" i="23"/>
  <c r="D55" i="23" s="1"/>
  <c r="F55" i="35" s="1"/>
  <c r="I55" i="23"/>
  <c r="E55" i="23" s="1"/>
  <c r="G55" i="35" s="1"/>
  <c r="J55" i="23"/>
  <c r="J55" i="24" s="1"/>
  <c r="K55" i="23"/>
  <c r="L55" i="23"/>
  <c r="M55" i="23"/>
  <c r="M56" i="23" s="1"/>
  <c r="N55" i="23"/>
  <c r="O55" i="23"/>
  <c r="P55" i="23"/>
  <c r="Q55" i="23"/>
  <c r="R55" i="23"/>
  <c r="R55" i="24" s="1"/>
  <c r="S55" i="23"/>
  <c r="T55" i="23"/>
  <c r="T55" i="24" s="1"/>
  <c r="U55" i="23"/>
  <c r="V55" i="23"/>
  <c r="W55" i="23"/>
  <c r="X55" i="23"/>
  <c r="Y55" i="23"/>
  <c r="Z55" i="23"/>
  <c r="Z55" i="24" s="1"/>
  <c r="AA55" i="23"/>
  <c r="AB55" i="23"/>
  <c r="AB55" i="24" s="1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G56" i="23"/>
  <c r="J56" i="23"/>
  <c r="L56" i="23"/>
  <c r="O56" i="23"/>
  <c r="R56" i="23"/>
  <c r="S56" i="23"/>
  <c r="T56" i="23"/>
  <c r="U56" i="23"/>
  <c r="Z56" i="23"/>
  <c r="AB56" i="23"/>
  <c r="AC56" i="23"/>
  <c r="AE56" i="23"/>
  <c r="AH56" i="23"/>
  <c r="AI56" i="23"/>
  <c r="AJ56" i="23"/>
  <c r="AK56" i="23"/>
  <c r="F59" i="23"/>
  <c r="G59" i="23"/>
  <c r="H59" i="23"/>
  <c r="H59" i="24" s="1"/>
  <c r="I59" i="23"/>
  <c r="J59" i="23"/>
  <c r="J59" i="24" s="1"/>
  <c r="K59" i="23"/>
  <c r="L59" i="23"/>
  <c r="L61" i="23" s="1"/>
  <c r="M59" i="23"/>
  <c r="M61" i="23" s="1"/>
  <c r="N59" i="23"/>
  <c r="O59" i="23"/>
  <c r="O61" i="23" s="1"/>
  <c r="P59" i="23"/>
  <c r="Q59" i="23"/>
  <c r="R59" i="23"/>
  <c r="R59" i="24" s="1"/>
  <c r="S59" i="23"/>
  <c r="T59" i="23"/>
  <c r="T61" i="23" s="1"/>
  <c r="U59" i="23"/>
  <c r="V59" i="23"/>
  <c r="W59" i="23"/>
  <c r="W61" i="23" s="1"/>
  <c r="X59" i="23"/>
  <c r="X59" i="24" s="1"/>
  <c r="Y59" i="23"/>
  <c r="Z59" i="23"/>
  <c r="AA59" i="23"/>
  <c r="AB59" i="23"/>
  <c r="AB61" i="23" s="1"/>
  <c r="AC59" i="23"/>
  <c r="AD59" i="23"/>
  <c r="AE59" i="23"/>
  <c r="AE61" i="23" s="1"/>
  <c r="AF59" i="23"/>
  <c r="AG59" i="23"/>
  <c r="AH59" i="23"/>
  <c r="AI59" i="23"/>
  <c r="AJ59" i="23"/>
  <c r="AJ61" i="23" s="1"/>
  <c r="AK59" i="23"/>
  <c r="AL59" i="23"/>
  <c r="AM59" i="23"/>
  <c r="AM61" i="23" s="1"/>
  <c r="AN59" i="23"/>
  <c r="AO59" i="23"/>
  <c r="F60" i="23"/>
  <c r="G60" i="23"/>
  <c r="H60" i="23"/>
  <c r="I60" i="23"/>
  <c r="J60" i="23"/>
  <c r="J60" i="24" s="1"/>
  <c r="K60" i="23"/>
  <c r="L60" i="23"/>
  <c r="M60" i="23"/>
  <c r="N60" i="23"/>
  <c r="O60" i="23"/>
  <c r="P60" i="23"/>
  <c r="Q60" i="23"/>
  <c r="R60" i="23"/>
  <c r="R60" i="24" s="1"/>
  <c r="S60" i="23"/>
  <c r="S61" i="23" s="1"/>
  <c r="T60" i="23"/>
  <c r="T60" i="24" s="1"/>
  <c r="U60" i="23"/>
  <c r="V60" i="23"/>
  <c r="W60" i="23"/>
  <c r="X60" i="23"/>
  <c r="Y60" i="23"/>
  <c r="Z60" i="23"/>
  <c r="Z60" i="24" s="1"/>
  <c r="AA60" i="23"/>
  <c r="AA61" i="23" s="1"/>
  <c r="AB60" i="23"/>
  <c r="AC60" i="23"/>
  <c r="AD60" i="23"/>
  <c r="AE60" i="23"/>
  <c r="AF60" i="23"/>
  <c r="AG60" i="23"/>
  <c r="AH60" i="23"/>
  <c r="AI60" i="23"/>
  <c r="AI61" i="23" s="1"/>
  <c r="AJ60" i="23"/>
  <c r="AK60" i="23"/>
  <c r="AL60" i="23"/>
  <c r="AM60" i="23"/>
  <c r="AN60" i="23"/>
  <c r="AO60" i="23"/>
  <c r="H61" i="23"/>
  <c r="I61" i="23"/>
  <c r="J61" i="23"/>
  <c r="P61" i="23"/>
  <c r="Q61" i="23"/>
  <c r="R61" i="23"/>
  <c r="U61" i="23"/>
  <c r="X61" i="23"/>
  <c r="Y61" i="23"/>
  <c r="Z61" i="23"/>
  <c r="AC61" i="23"/>
  <c r="AF61" i="23"/>
  <c r="AG61" i="23"/>
  <c r="AH61" i="23"/>
  <c r="AK61" i="23"/>
  <c r="AN61" i="23"/>
  <c r="AO61" i="23"/>
  <c r="F64" i="23"/>
  <c r="G64" i="23"/>
  <c r="H64" i="23"/>
  <c r="H64" i="24" s="1"/>
  <c r="I64" i="23"/>
  <c r="J64" i="23"/>
  <c r="K64" i="23"/>
  <c r="L64" i="23"/>
  <c r="L66" i="23" s="1"/>
  <c r="M64" i="23"/>
  <c r="M66" i="23" s="1"/>
  <c r="N64" i="23"/>
  <c r="N64" i="24" s="1"/>
  <c r="N66" i="24" s="1"/>
  <c r="O64" i="23"/>
  <c r="O66" i="23" s="1"/>
  <c r="P64" i="23"/>
  <c r="P64" i="24" s="1"/>
  <c r="Q64" i="23"/>
  <c r="R64" i="23"/>
  <c r="R66" i="23" s="1"/>
  <c r="S64" i="23"/>
  <c r="T64" i="23"/>
  <c r="T66" i="23" s="1"/>
  <c r="U64" i="23"/>
  <c r="U66" i="23" s="1"/>
  <c r="V64" i="23"/>
  <c r="V64" i="24" s="1"/>
  <c r="W64" i="23"/>
  <c r="W66" i="23" s="1"/>
  <c r="X64" i="23"/>
  <c r="X64" i="24" s="1"/>
  <c r="Y64" i="23"/>
  <c r="Z64" i="23"/>
  <c r="Z66" i="23" s="1"/>
  <c r="AA64" i="23"/>
  <c r="AB64" i="23"/>
  <c r="AB66" i="23" s="1"/>
  <c r="AC64" i="23"/>
  <c r="AC66" i="23" s="1"/>
  <c r="AD64" i="23"/>
  <c r="AD64" i="24" s="1"/>
  <c r="AD66" i="24" s="1"/>
  <c r="AE64" i="23"/>
  <c r="AE66" i="23" s="1"/>
  <c r="AF64" i="23"/>
  <c r="AG64" i="23"/>
  <c r="AH64" i="23"/>
  <c r="AH66" i="23" s="1"/>
  <c r="AI64" i="23"/>
  <c r="AJ64" i="23"/>
  <c r="AJ66" i="23" s="1"/>
  <c r="AK64" i="23"/>
  <c r="AK66" i="23" s="1"/>
  <c r="AL64" i="23"/>
  <c r="AM64" i="23"/>
  <c r="AM66" i="23" s="1"/>
  <c r="AN64" i="23"/>
  <c r="AO64" i="23"/>
  <c r="D65" i="23"/>
  <c r="F65" i="35" s="1"/>
  <c r="H65" i="35" s="1"/>
  <c r="F65" i="23"/>
  <c r="G65" i="23"/>
  <c r="E65" i="23" s="1"/>
  <c r="G65" i="35" s="1"/>
  <c r="H65" i="23"/>
  <c r="H65" i="24" s="1"/>
  <c r="I65" i="23"/>
  <c r="I66" i="23" s="1"/>
  <c r="J65" i="23"/>
  <c r="K65" i="23"/>
  <c r="L65" i="23"/>
  <c r="M65" i="23"/>
  <c r="N65" i="23"/>
  <c r="O65" i="23"/>
  <c r="P65" i="23"/>
  <c r="Q65" i="23"/>
  <c r="Q65" i="24" s="1"/>
  <c r="R65" i="23"/>
  <c r="R65" i="24" s="1"/>
  <c r="S65" i="23"/>
  <c r="T65" i="23"/>
  <c r="U65" i="23"/>
  <c r="V65" i="23"/>
  <c r="W65" i="23"/>
  <c r="X65" i="23"/>
  <c r="X65" i="24" s="1"/>
  <c r="Y65" i="23"/>
  <c r="Y66" i="23" s="1"/>
  <c r="Z65" i="23"/>
  <c r="Z65" i="24" s="1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AO66" i="23" s="1"/>
  <c r="F66" i="23"/>
  <c r="H66" i="23"/>
  <c r="K66" i="23"/>
  <c r="N66" i="23"/>
  <c r="P66" i="23"/>
  <c r="Q66" i="23"/>
  <c r="S66" i="23"/>
  <c r="V66" i="23"/>
  <c r="X66" i="23"/>
  <c r="AA66" i="23"/>
  <c r="AD66" i="23"/>
  <c r="AF66" i="23"/>
  <c r="AG66" i="23"/>
  <c r="AI66" i="23"/>
  <c r="AL66" i="23"/>
  <c r="AN66" i="23"/>
  <c r="F70" i="23"/>
  <c r="G70" i="23"/>
  <c r="H70" i="23"/>
  <c r="I70" i="23"/>
  <c r="J70" i="23"/>
  <c r="K70" i="23"/>
  <c r="K72" i="23" s="1"/>
  <c r="L70" i="23"/>
  <c r="L70" i="24" s="1"/>
  <c r="M70" i="23"/>
  <c r="M72" i="23" s="1"/>
  <c r="N70" i="23"/>
  <c r="O70" i="23"/>
  <c r="P70" i="23"/>
  <c r="P72" i="23" s="1"/>
  <c r="Q70" i="23"/>
  <c r="Q72" i="23" s="1"/>
  <c r="R70" i="23"/>
  <c r="S70" i="23"/>
  <c r="S72" i="23" s="1"/>
  <c r="T70" i="23"/>
  <c r="T70" i="24" s="1"/>
  <c r="U70" i="23"/>
  <c r="U72" i="23" s="1"/>
  <c r="V70" i="23"/>
  <c r="W70" i="23"/>
  <c r="X70" i="23"/>
  <c r="X72" i="23" s="1"/>
  <c r="Y70" i="23"/>
  <c r="Y72" i="23" s="1"/>
  <c r="Z70" i="23"/>
  <c r="AA70" i="23"/>
  <c r="AA72" i="23" s="1"/>
  <c r="AB70" i="23"/>
  <c r="AB70" i="24" s="1"/>
  <c r="AC70" i="23"/>
  <c r="AC72" i="23" s="1"/>
  <c r="AD70" i="23"/>
  <c r="AE70" i="23"/>
  <c r="AF70" i="23"/>
  <c r="AF72" i="23" s="1"/>
  <c r="AG70" i="23"/>
  <c r="AG72" i="23" s="1"/>
  <c r="AH70" i="23"/>
  <c r="AI70" i="23"/>
  <c r="AI72" i="23" s="1"/>
  <c r="AJ70" i="23"/>
  <c r="AK70" i="23"/>
  <c r="AK72" i="23" s="1"/>
  <c r="AL70" i="23"/>
  <c r="AM70" i="23"/>
  <c r="AN70" i="23"/>
  <c r="AN72" i="23" s="1"/>
  <c r="AO70" i="23"/>
  <c r="AO72" i="23" s="1"/>
  <c r="F71" i="23"/>
  <c r="G71" i="23"/>
  <c r="H71" i="23"/>
  <c r="I71" i="23"/>
  <c r="J71" i="23"/>
  <c r="D71" i="23" s="1"/>
  <c r="F71" i="35" s="1"/>
  <c r="H71" i="35" s="1"/>
  <c r="K71" i="23"/>
  <c r="L71" i="23"/>
  <c r="M71" i="23"/>
  <c r="N71" i="23"/>
  <c r="N71" i="24" s="1"/>
  <c r="O71" i="23"/>
  <c r="O72" i="23" s="1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D71" i="24" s="1"/>
  <c r="AE71" i="23"/>
  <c r="AE72" i="23" s="1"/>
  <c r="AF71" i="23"/>
  <c r="AG71" i="23"/>
  <c r="AH71" i="23"/>
  <c r="AI71" i="23"/>
  <c r="AJ71" i="23"/>
  <c r="AK71" i="23"/>
  <c r="AL71" i="23"/>
  <c r="AM71" i="23"/>
  <c r="AM72" i="23" s="1"/>
  <c r="AN71" i="23"/>
  <c r="AO71" i="23"/>
  <c r="F72" i="23"/>
  <c r="L72" i="23"/>
  <c r="N72" i="23"/>
  <c r="T72" i="23"/>
  <c r="V72" i="23"/>
  <c r="W72" i="23"/>
  <c r="AB72" i="23"/>
  <c r="AD72" i="23"/>
  <c r="AJ72" i="23"/>
  <c r="AL72" i="23"/>
  <c r="F73" i="23"/>
  <c r="G73" i="23"/>
  <c r="H73" i="23"/>
  <c r="I73" i="23"/>
  <c r="J73" i="23"/>
  <c r="J73" i="24" s="1"/>
  <c r="K73" i="23"/>
  <c r="K73" i="24" s="1"/>
  <c r="L73" i="23"/>
  <c r="M73" i="23"/>
  <c r="M73" i="24" s="1"/>
  <c r="N73" i="23"/>
  <c r="O73" i="23"/>
  <c r="P73" i="23"/>
  <c r="Q73" i="23"/>
  <c r="R73" i="23"/>
  <c r="S73" i="23"/>
  <c r="S73" i="24" s="1"/>
  <c r="T73" i="23"/>
  <c r="U73" i="23"/>
  <c r="V73" i="23"/>
  <c r="W73" i="23"/>
  <c r="X73" i="23"/>
  <c r="Y73" i="23"/>
  <c r="Z73" i="23"/>
  <c r="Z73" i="24" s="1"/>
  <c r="AA73" i="23"/>
  <c r="AA73" i="24" s="1"/>
  <c r="AB73" i="23"/>
  <c r="AC73" i="23"/>
  <c r="AC73" i="24" s="1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F74" i="23"/>
  <c r="G74" i="23"/>
  <c r="H74" i="23"/>
  <c r="D74" i="23" s="1"/>
  <c r="F74" i="35" s="1"/>
  <c r="I74" i="23"/>
  <c r="J74" i="23"/>
  <c r="K74" i="23"/>
  <c r="L74" i="23"/>
  <c r="M74" i="23"/>
  <c r="M74" i="24" s="1"/>
  <c r="N74" i="23"/>
  <c r="O74" i="23"/>
  <c r="P74" i="23"/>
  <c r="Q74" i="23"/>
  <c r="Q74" i="24" s="1"/>
  <c r="R74" i="23"/>
  <c r="S74" i="23"/>
  <c r="T74" i="23"/>
  <c r="U74" i="23"/>
  <c r="U74" i="24" s="1"/>
  <c r="V74" i="23"/>
  <c r="W74" i="23"/>
  <c r="X74" i="23"/>
  <c r="Y74" i="23"/>
  <c r="Y74" i="24" s="1"/>
  <c r="Z74" i="23"/>
  <c r="AA74" i="23"/>
  <c r="AB74" i="23"/>
  <c r="AC74" i="23"/>
  <c r="AC74" i="24" s="1"/>
  <c r="AD74" i="23"/>
  <c r="AE74" i="23"/>
  <c r="AE74" i="24" s="1"/>
  <c r="AF74" i="23"/>
  <c r="AG74" i="23"/>
  <c r="AH74" i="23"/>
  <c r="AI74" i="23"/>
  <c r="AJ74" i="23"/>
  <c r="AK74" i="23"/>
  <c r="AL74" i="23"/>
  <c r="AM74" i="23"/>
  <c r="AN74" i="23"/>
  <c r="AO74" i="23"/>
  <c r="F75" i="23"/>
  <c r="G75" i="23"/>
  <c r="H75" i="23"/>
  <c r="I75" i="23"/>
  <c r="J75" i="23"/>
  <c r="D75" i="23" s="1"/>
  <c r="F75" i="35" s="1"/>
  <c r="K75" i="23"/>
  <c r="E75" i="23" s="1"/>
  <c r="G75" i="35" s="1"/>
  <c r="L75" i="23"/>
  <c r="M75" i="23"/>
  <c r="N75" i="23"/>
  <c r="O75" i="23"/>
  <c r="O75" i="24" s="1"/>
  <c r="P75" i="23"/>
  <c r="Q75" i="23"/>
  <c r="Q75" i="24" s="1"/>
  <c r="R75" i="23"/>
  <c r="S75" i="23"/>
  <c r="S75" i="24" s="1"/>
  <c r="T75" i="23"/>
  <c r="U75" i="23"/>
  <c r="V75" i="23"/>
  <c r="W75" i="23"/>
  <c r="W75" i="24" s="1"/>
  <c r="X75" i="23"/>
  <c r="Y75" i="23"/>
  <c r="Y75" i="24" s="1"/>
  <c r="Z75" i="23"/>
  <c r="AA75" i="23"/>
  <c r="AB75" i="23"/>
  <c r="AC75" i="23"/>
  <c r="AD75" i="23"/>
  <c r="AE75" i="23"/>
  <c r="AE75" i="24" s="1"/>
  <c r="AF75" i="23"/>
  <c r="AG75" i="23"/>
  <c r="AH75" i="23"/>
  <c r="AI75" i="23"/>
  <c r="AJ75" i="23"/>
  <c r="AK75" i="23"/>
  <c r="AL75" i="23"/>
  <c r="AM75" i="23"/>
  <c r="AN75" i="23"/>
  <c r="AO75" i="23"/>
  <c r="F76" i="23"/>
  <c r="G76" i="23"/>
  <c r="H76" i="23"/>
  <c r="I76" i="23"/>
  <c r="I76" i="24" s="1"/>
  <c r="J76" i="23"/>
  <c r="K76" i="23"/>
  <c r="K76" i="24" s="1"/>
  <c r="L76" i="23"/>
  <c r="D76" i="23" s="1"/>
  <c r="F76" i="35" s="1"/>
  <c r="M76" i="23"/>
  <c r="M76" i="24" s="1"/>
  <c r="N76" i="23"/>
  <c r="O76" i="23"/>
  <c r="P76" i="23"/>
  <c r="Q76" i="23"/>
  <c r="Q76" i="24" s="1"/>
  <c r="R76" i="23"/>
  <c r="S76" i="23"/>
  <c r="S76" i="24" s="1"/>
  <c r="T76" i="23"/>
  <c r="U76" i="23"/>
  <c r="U76" i="24" s="1"/>
  <c r="V76" i="23"/>
  <c r="W76" i="23"/>
  <c r="X76" i="23"/>
  <c r="Y76" i="23"/>
  <c r="Y76" i="24" s="1"/>
  <c r="Z76" i="23"/>
  <c r="AA76" i="23"/>
  <c r="AB76" i="23"/>
  <c r="AC76" i="23"/>
  <c r="AC76" i="24" s="1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F77" i="23"/>
  <c r="G77" i="23"/>
  <c r="H77" i="23"/>
  <c r="I77" i="23"/>
  <c r="J77" i="23"/>
  <c r="K77" i="23"/>
  <c r="K77" i="24" s="1"/>
  <c r="L77" i="23"/>
  <c r="M77" i="23"/>
  <c r="M77" i="24" s="1"/>
  <c r="N77" i="23"/>
  <c r="O77" i="23"/>
  <c r="P77" i="23"/>
  <c r="Q77" i="23"/>
  <c r="R77" i="23"/>
  <c r="S77" i="23"/>
  <c r="S77" i="24" s="1"/>
  <c r="T77" i="23"/>
  <c r="U77" i="23"/>
  <c r="U77" i="24" s="1"/>
  <c r="V77" i="23"/>
  <c r="W77" i="23"/>
  <c r="X77" i="23"/>
  <c r="Y77" i="23"/>
  <c r="Z77" i="23"/>
  <c r="AA77" i="23"/>
  <c r="AA77" i="24" s="1"/>
  <c r="AB77" i="23"/>
  <c r="AC77" i="23"/>
  <c r="AC77" i="24" s="1"/>
  <c r="AD77" i="23"/>
  <c r="AE77" i="23"/>
  <c r="AE77" i="24" s="1"/>
  <c r="AF77" i="23"/>
  <c r="AG77" i="23"/>
  <c r="AH77" i="23"/>
  <c r="AI77" i="23"/>
  <c r="AJ77" i="23"/>
  <c r="AK77" i="23"/>
  <c r="AL77" i="23"/>
  <c r="AM77" i="23"/>
  <c r="AN77" i="23"/>
  <c r="AO77" i="23"/>
  <c r="F78" i="23"/>
  <c r="G78" i="23"/>
  <c r="H78" i="23"/>
  <c r="D78" i="23" s="1"/>
  <c r="F78" i="35" s="1"/>
  <c r="I78" i="23"/>
  <c r="E78" i="23" s="1"/>
  <c r="G78" i="35" s="1"/>
  <c r="J78" i="23"/>
  <c r="K78" i="23"/>
  <c r="L78" i="23"/>
  <c r="M78" i="23"/>
  <c r="M78" i="24" s="1"/>
  <c r="N78" i="23"/>
  <c r="O78" i="23"/>
  <c r="P78" i="23"/>
  <c r="Q78" i="23"/>
  <c r="R78" i="23"/>
  <c r="S78" i="23"/>
  <c r="T78" i="23"/>
  <c r="U78" i="23"/>
  <c r="U78" i="24" s="1"/>
  <c r="V78" i="23"/>
  <c r="W78" i="23"/>
  <c r="X78" i="23"/>
  <c r="Y78" i="23"/>
  <c r="Z78" i="23"/>
  <c r="AA78" i="23"/>
  <c r="AB78" i="23"/>
  <c r="AC78" i="23"/>
  <c r="AC78" i="24" s="1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F79" i="23"/>
  <c r="G79" i="23"/>
  <c r="E79" i="23" s="1"/>
  <c r="G79" i="35" s="1"/>
  <c r="H79" i="23"/>
  <c r="I79" i="23"/>
  <c r="J79" i="23"/>
  <c r="D79" i="23" s="1"/>
  <c r="K79" i="23"/>
  <c r="L79" i="23"/>
  <c r="M79" i="23"/>
  <c r="N79" i="23"/>
  <c r="O79" i="23"/>
  <c r="O79" i="24" s="1"/>
  <c r="P79" i="23"/>
  <c r="Q79" i="23"/>
  <c r="R79" i="23"/>
  <c r="S79" i="23"/>
  <c r="T79" i="23"/>
  <c r="U79" i="23"/>
  <c r="V79" i="23"/>
  <c r="W79" i="23"/>
  <c r="W79" i="24" s="1"/>
  <c r="X79" i="23"/>
  <c r="Y79" i="23"/>
  <c r="Z79" i="23"/>
  <c r="AA79" i="23"/>
  <c r="AB79" i="23"/>
  <c r="AC79" i="23"/>
  <c r="AD79" i="23"/>
  <c r="AE79" i="23"/>
  <c r="AE79" i="24" s="1"/>
  <c r="AF79" i="23"/>
  <c r="AG79" i="23"/>
  <c r="AH79" i="23"/>
  <c r="AI79" i="23"/>
  <c r="AJ79" i="23"/>
  <c r="AK79" i="23"/>
  <c r="AL79" i="23"/>
  <c r="AM79" i="23"/>
  <c r="AN79" i="23"/>
  <c r="AO79" i="23"/>
  <c r="F80" i="23"/>
  <c r="G80" i="23"/>
  <c r="H80" i="23"/>
  <c r="I80" i="23"/>
  <c r="I80" i="24" s="1"/>
  <c r="J80" i="23"/>
  <c r="K80" i="23"/>
  <c r="L80" i="23"/>
  <c r="D80" i="23" s="1"/>
  <c r="F80" i="35" s="1"/>
  <c r="M80" i="23"/>
  <c r="M80" i="24" s="1"/>
  <c r="N80" i="23"/>
  <c r="O80" i="23"/>
  <c r="P80" i="23"/>
  <c r="Q80" i="23"/>
  <c r="Q80" i="24" s="1"/>
  <c r="R80" i="23"/>
  <c r="S80" i="23"/>
  <c r="T80" i="23"/>
  <c r="U80" i="23"/>
  <c r="V80" i="23"/>
  <c r="W80" i="23"/>
  <c r="X80" i="23"/>
  <c r="Y80" i="23"/>
  <c r="Y80" i="24" s="1"/>
  <c r="Z80" i="23"/>
  <c r="AA80" i="23"/>
  <c r="AB80" i="23"/>
  <c r="AC80" i="23"/>
  <c r="AC80" i="24" s="1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F81" i="23"/>
  <c r="G81" i="23"/>
  <c r="H81" i="23"/>
  <c r="I81" i="23"/>
  <c r="J81" i="23"/>
  <c r="K81" i="23"/>
  <c r="K81" i="24" s="1"/>
  <c r="L81" i="23"/>
  <c r="M81" i="23"/>
  <c r="N81" i="23"/>
  <c r="O81" i="23"/>
  <c r="P81" i="23"/>
  <c r="Q81" i="23"/>
  <c r="R81" i="23"/>
  <c r="S81" i="23"/>
  <c r="S81" i="24" s="1"/>
  <c r="T81" i="23"/>
  <c r="U81" i="23"/>
  <c r="V81" i="23"/>
  <c r="W81" i="23"/>
  <c r="X81" i="23"/>
  <c r="Y81" i="23"/>
  <c r="Z81" i="23"/>
  <c r="AA81" i="23"/>
  <c r="AA81" i="24" s="1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A4" i="35"/>
  <c r="A5" i="35"/>
  <c r="E11" i="35"/>
  <c r="D13" i="35"/>
  <c r="F14" i="35"/>
  <c r="D15" i="35"/>
  <c r="H15" i="35"/>
  <c r="E19" i="35"/>
  <c r="D20" i="35"/>
  <c r="G20" i="35"/>
  <c r="I20" i="35" s="1"/>
  <c r="E21" i="35"/>
  <c r="D27" i="35"/>
  <c r="E28" i="35"/>
  <c r="E33" i="35"/>
  <c r="D35" i="35"/>
  <c r="E35" i="35"/>
  <c r="D39" i="35"/>
  <c r="E39" i="35"/>
  <c r="I39" i="35"/>
  <c r="E40" i="35"/>
  <c r="E47" i="35"/>
  <c r="G47" i="35"/>
  <c r="I47" i="35" s="1"/>
  <c r="D49" i="35"/>
  <c r="F49" i="35"/>
  <c r="H49" i="35" s="1"/>
  <c r="H51" i="35"/>
  <c r="D55" i="35"/>
  <c r="E59" i="35"/>
  <c r="E60" i="35"/>
  <c r="E61" i="35" s="1"/>
  <c r="D65" i="35"/>
  <c r="E70" i="35"/>
  <c r="E76" i="35"/>
  <c r="E78" i="35"/>
  <c r="I78" i="35" s="1"/>
  <c r="F79" i="35"/>
  <c r="H79" i="35" s="1"/>
  <c r="E80" i="35"/>
  <c r="A5" i="19"/>
  <c r="G11" i="19"/>
  <c r="H11" i="19"/>
  <c r="I11" i="19"/>
  <c r="M11" i="19" s="1"/>
  <c r="L11" i="19"/>
  <c r="F12" i="19"/>
  <c r="H12" i="19"/>
  <c r="I12" i="19"/>
  <c r="L12" i="19"/>
  <c r="G13" i="19"/>
  <c r="H13" i="19"/>
  <c r="L13" i="19" s="1"/>
  <c r="I13" i="19"/>
  <c r="M13" i="19"/>
  <c r="E13" i="43" s="1"/>
  <c r="F14" i="19"/>
  <c r="G14" i="19"/>
  <c r="H14" i="19"/>
  <c r="I14" i="19"/>
  <c r="M14" i="19" s="1"/>
  <c r="L14" i="19"/>
  <c r="G15" i="19"/>
  <c r="H15" i="19"/>
  <c r="I15" i="19"/>
  <c r="M15" i="19" s="1"/>
  <c r="E15" i="43" s="1"/>
  <c r="J16" i="19"/>
  <c r="K16" i="19"/>
  <c r="H18" i="19"/>
  <c r="I18" i="19"/>
  <c r="G19" i="19"/>
  <c r="H19" i="19"/>
  <c r="I19" i="19"/>
  <c r="M19" i="19" s="1"/>
  <c r="F20" i="19"/>
  <c r="H20" i="19"/>
  <c r="I20" i="19"/>
  <c r="L20" i="19"/>
  <c r="F21" i="19"/>
  <c r="G21" i="19"/>
  <c r="H21" i="19"/>
  <c r="L21" i="19" s="1"/>
  <c r="I21" i="19"/>
  <c r="M21" i="19"/>
  <c r="G22" i="19"/>
  <c r="H22" i="19"/>
  <c r="F22" i="19" s="1"/>
  <c r="I22" i="19"/>
  <c r="M22" i="19" s="1"/>
  <c r="E22" i="43" s="1"/>
  <c r="L22" i="19"/>
  <c r="D22" i="43" s="1"/>
  <c r="G23" i="19"/>
  <c r="H23" i="19"/>
  <c r="F23" i="19" s="1"/>
  <c r="I23" i="19"/>
  <c r="M23" i="19" s="1"/>
  <c r="E23" i="43" s="1"/>
  <c r="J24" i="19"/>
  <c r="K24" i="19"/>
  <c r="F27" i="19"/>
  <c r="H27" i="19"/>
  <c r="I27" i="19"/>
  <c r="L27" i="19"/>
  <c r="G28" i="19"/>
  <c r="H28" i="19"/>
  <c r="I28" i="19"/>
  <c r="M28" i="19"/>
  <c r="E28" i="43" s="1"/>
  <c r="J29" i="19"/>
  <c r="K29" i="19"/>
  <c r="F32" i="19"/>
  <c r="F36" i="19" s="1"/>
  <c r="G32" i="19"/>
  <c r="H32" i="19"/>
  <c r="H36" i="19" s="1"/>
  <c r="I32" i="19"/>
  <c r="M32" i="19" s="1"/>
  <c r="L32" i="19"/>
  <c r="G33" i="19"/>
  <c r="H33" i="19"/>
  <c r="F33" i="19" s="1"/>
  <c r="I33" i="19"/>
  <c r="M33" i="19" s="1"/>
  <c r="L33" i="19"/>
  <c r="D33" i="43" s="1"/>
  <c r="F34" i="19"/>
  <c r="H34" i="19"/>
  <c r="I34" i="19"/>
  <c r="L34" i="19"/>
  <c r="D34" i="43" s="1"/>
  <c r="F35" i="19"/>
  <c r="G35" i="19"/>
  <c r="H35" i="19"/>
  <c r="L35" i="19" s="1"/>
  <c r="I35" i="19"/>
  <c r="M35" i="19"/>
  <c r="E35" i="43" s="1"/>
  <c r="J36" i="19"/>
  <c r="K36" i="19"/>
  <c r="L37" i="19"/>
  <c r="M37" i="19"/>
  <c r="H38" i="19"/>
  <c r="I38" i="19"/>
  <c r="F39" i="19"/>
  <c r="H39" i="19"/>
  <c r="I39" i="19"/>
  <c r="L39" i="19"/>
  <c r="D39" i="43" s="1"/>
  <c r="F40" i="19"/>
  <c r="G40" i="19"/>
  <c r="H40" i="19"/>
  <c r="L40" i="19" s="1"/>
  <c r="I40" i="19"/>
  <c r="M40" i="19"/>
  <c r="F41" i="19"/>
  <c r="G41" i="19"/>
  <c r="H41" i="19"/>
  <c r="L41" i="19" s="1"/>
  <c r="I41" i="19"/>
  <c r="M41" i="19" s="1"/>
  <c r="E41" i="43" s="1"/>
  <c r="G42" i="19"/>
  <c r="I42" i="19"/>
  <c r="J42" i="19"/>
  <c r="J43" i="19" s="1"/>
  <c r="J82" i="19" s="1"/>
  <c r="J91" i="19" s="1"/>
  <c r="K42" i="19"/>
  <c r="K43" i="19"/>
  <c r="G45" i="19"/>
  <c r="H45" i="19"/>
  <c r="I45" i="19"/>
  <c r="M45" i="19" s="1"/>
  <c r="E45" i="43" s="1"/>
  <c r="F47" i="19"/>
  <c r="H47" i="19"/>
  <c r="I47" i="19"/>
  <c r="L47" i="19"/>
  <c r="G49" i="19"/>
  <c r="H49" i="19"/>
  <c r="L49" i="19" s="1"/>
  <c r="I49" i="19"/>
  <c r="M49" i="19"/>
  <c r="E49" i="43" s="1"/>
  <c r="G51" i="19"/>
  <c r="H51" i="19"/>
  <c r="F51" i="19" s="1"/>
  <c r="I51" i="19"/>
  <c r="M51" i="19" s="1"/>
  <c r="L51" i="19"/>
  <c r="G54" i="19"/>
  <c r="H54" i="19"/>
  <c r="F54" i="19" s="1"/>
  <c r="I54" i="19"/>
  <c r="I56" i="19" s="1"/>
  <c r="F55" i="19"/>
  <c r="F56" i="19" s="1"/>
  <c r="H55" i="19"/>
  <c r="I55" i="19"/>
  <c r="L55" i="19"/>
  <c r="H56" i="19"/>
  <c r="J56" i="19"/>
  <c r="K56" i="19"/>
  <c r="G59" i="19"/>
  <c r="H59" i="19"/>
  <c r="H61" i="19" s="1"/>
  <c r="I59" i="19"/>
  <c r="M59" i="19"/>
  <c r="G60" i="19"/>
  <c r="H60" i="19"/>
  <c r="F60" i="19" s="1"/>
  <c r="I60" i="19"/>
  <c r="M60" i="19" s="1"/>
  <c r="E60" i="43" s="1"/>
  <c r="L60" i="19"/>
  <c r="G61" i="19"/>
  <c r="I61" i="19"/>
  <c r="J61" i="19"/>
  <c r="K61" i="19"/>
  <c r="G64" i="19"/>
  <c r="H64" i="19"/>
  <c r="I64" i="19"/>
  <c r="I66" i="19" s="1"/>
  <c r="F65" i="19"/>
  <c r="H65" i="19"/>
  <c r="I65" i="19"/>
  <c r="L65" i="19"/>
  <c r="D65" i="43" s="1"/>
  <c r="J66" i="19"/>
  <c r="K66" i="19"/>
  <c r="L69" i="19"/>
  <c r="M69" i="19"/>
  <c r="F70" i="19"/>
  <c r="F72" i="19" s="1"/>
  <c r="H70" i="19"/>
  <c r="I70" i="19"/>
  <c r="L70" i="19"/>
  <c r="F71" i="19"/>
  <c r="G71" i="19"/>
  <c r="H71" i="19"/>
  <c r="L71" i="19" s="1"/>
  <c r="I71" i="19"/>
  <c r="M71" i="19"/>
  <c r="E71" i="43" s="1"/>
  <c r="J72" i="19"/>
  <c r="K72" i="19"/>
  <c r="F73" i="19"/>
  <c r="G73" i="19"/>
  <c r="H73" i="19"/>
  <c r="I73" i="19"/>
  <c r="M73" i="19" s="1"/>
  <c r="E73" i="43" s="1"/>
  <c r="L73" i="19"/>
  <c r="D73" i="43" s="1"/>
  <c r="G74" i="19"/>
  <c r="H74" i="19"/>
  <c r="I74" i="19"/>
  <c r="M74" i="19" s="1"/>
  <c r="E74" i="43" s="1"/>
  <c r="F75" i="19"/>
  <c r="H75" i="19"/>
  <c r="I75" i="19"/>
  <c r="L75" i="19"/>
  <c r="D75" i="43" s="1"/>
  <c r="F76" i="19"/>
  <c r="G76" i="19"/>
  <c r="H76" i="19"/>
  <c r="L76" i="19" s="1"/>
  <c r="I76" i="19"/>
  <c r="M76" i="19"/>
  <c r="G77" i="19"/>
  <c r="H77" i="19"/>
  <c r="F77" i="19" s="1"/>
  <c r="I77" i="19"/>
  <c r="M77" i="19" s="1"/>
  <c r="E77" i="43" s="1"/>
  <c r="L77" i="19"/>
  <c r="D77" i="43" s="1"/>
  <c r="G78" i="19"/>
  <c r="H78" i="19"/>
  <c r="I78" i="19"/>
  <c r="M78" i="19" s="1"/>
  <c r="E78" i="43" s="1"/>
  <c r="F79" i="19"/>
  <c r="H79" i="19"/>
  <c r="I79" i="19"/>
  <c r="L79" i="19"/>
  <c r="D79" i="43" s="1"/>
  <c r="F80" i="19"/>
  <c r="G80" i="19"/>
  <c r="H80" i="19"/>
  <c r="L80" i="19" s="1"/>
  <c r="I80" i="19"/>
  <c r="M80" i="19"/>
  <c r="E80" i="43" s="1"/>
  <c r="G81" i="19"/>
  <c r="H81" i="19"/>
  <c r="F81" i="19" s="1"/>
  <c r="I81" i="19"/>
  <c r="M81" i="19" s="1"/>
  <c r="E81" i="43" s="1"/>
  <c r="D82" i="19"/>
  <c r="E82" i="19"/>
  <c r="E91" i="19" s="1"/>
  <c r="F86" i="19"/>
  <c r="G86" i="19"/>
  <c r="H86" i="19"/>
  <c r="I86" i="19"/>
  <c r="M86" i="19" s="1"/>
  <c r="L86" i="19"/>
  <c r="G87" i="19"/>
  <c r="H87" i="19"/>
  <c r="I87" i="19"/>
  <c r="M87" i="19" s="1"/>
  <c r="E87" i="43" s="1"/>
  <c r="F88" i="19"/>
  <c r="H88" i="19"/>
  <c r="I88" i="19"/>
  <c r="L88" i="19"/>
  <c r="D89" i="19"/>
  <c r="D91" i="19" s="1"/>
  <c r="E89" i="19"/>
  <c r="J89" i="19"/>
  <c r="K89" i="19"/>
  <c r="A5" i="31"/>
  <c r="N8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F11" i="31"/>
  <c r="G11" i="31"/>
  <c r="H11" i="31"/>
  <c r="I11" i="31"/>
  <c r="J11" i="31"/>
  <c r="K11" i="31"/>
  <c r="K16" i="31" s="1"/>
  <c r="L11" i="31"/>
  <c r="M11" i="31"/>
  <c r="N11" i="31"/>
  <c r="O11" i="31"/>
  <c r="P11" i="31"/>
  <c r="Q11" i="31"/>
  <c r="Q16" i="31" s="1"/>
  <c r="R11" i="31"/>
  <c r="S11" i="31"/>
  <c r="S16" i="31" s="1"/>
  <c r="T11" i="31"/>
  <c r="U11" i="31"/>
  <c r="V11" i="31"/>
  <c r="W11" i="31"/>
  <c r="X11" i="31"/>
  <c r="Y11" i="31"/>
  <c r="Z11" i="31"/>
  <c r="AA11" i="31"/>
  <c r="AA16" i="31" s="1"/>
  <c r="AB11" i="31"/>
  <c r="AC11" i="31"/>
  <c r="AD11" i="31"/>
  <c r="AE11" i="31"/>
  <c r="AF11" i="31"/>
  <c r="AG11" i="31"/>
  <c r="AG16" i="31" s="1"/>
  <c r="AH11" i="31"/>
  <c r="AI11" i="31"/>
  <c r="AJ11" i="31"/>
  <c r="AK11" i="31"/>
  <c r="AL11" i="31"/>
  <c r="AM11" i="31"/>
  <c r="AN11" i="31"/>
  <c r="AO11" i="31"/>
  <c r="F12" i="31"/>
  <c r="G12" i="31"/>
  <c r="H12" i="31"/>
  <c r="I12" i="31"/>
  <c r="J12" i="31"/>
  <c r="K12" i="31"/>
  <c r="L12" i="31"/>
  <c r="M12" i="31"/>
  <c r="E12" i="31" s="1"/>
  <c r="N12" i="31"/>
  <c r="O12" i="31"/>
  <c r="P12" i="31"/>
  <c r="P16" i="31" s="1"/>
  <c r="P82" i="31" s="1"/>
  <c r="Q12" i="31"/>
  <c r="R12" i="31"/>
  <c r="S12" i="31"/>
  <c r="T12" i="31"/>
  <c r="U12" i="31"/>
  <c r="V12" i="31"/>
  <c r="W12" i="31"/>
  <c r="X12" i="31"/>
  <c r="X16" i="31" s="1"/>
  <c r="X82" i="31" s="1"/>
  <c r="Y12" i="31"/>
  <c r="Z12" i="31"/>
  <c r="AA12" i="31"/>
  <c r="AB12" i="31"/>
  <c r="AC12" i="31"/>
  <c r="AC16" i="31" s="1"/>
  <c r="AD12" i="31"/>
  <c r="AE12" i="31"/>
  <c r="AF12" i="31"/>
  <c r="AF16" i="31" s="1"/>
  <c r="AF82" i="31" s="1"/>
  <c r="AF91" i="31" s="1"/>
  <c r="AG12" i="31"/>
  <c r="AH12" i="31"/>
  <c r="AI12" i="31"/>
  <c r="AJ12" i="31"/>
  <c r="AK12" i="31"/>
  <c r="AL12" i="31"/>
  <c r="AM12" i="31"/>
  <c r="AN12" i="31"/>
  <c r="AN16" i="31" s="1"/>
  <c r="AN82" i="31" s="1"/>
  <c r="AN91" i="31" s="1"/>
  <c r="AO12" i="31"/>
  <c r="F13" i="31"/>
  <c r="G13" i="31"/>
  <c r="E13" i="31" s="1"/>
  <c r="G13" i="43" s="1"/>
  <c r="I13" i="43" s="1"/>
  <c r="H13" i="31"/>
  <c r="I13" i="31"/>
  <c r="J13" i="31"/>
  <c r="K13" i="31"/>
  <c r="L13" i="31"/>
  <c r="M13" i="31"/>
  <c r="N13" i="31"/>
  <c r="O13" i="31"/>
  <c r="P13" i="31"/>
  <c r="Q13" i="31"/>
  <c r="R13" i="31"/>
  <c r="R16" i="31" s="1"/>
  <c r="S13" i="31"/>
  <c r="T13" i="31"/>
  <c r="U13" i="31"/>
  <c r="V13" i="31"/>
  <c r="W13" i="31"/>
  <c r="X13" i="31"/>
  <c r="Y13" i="31"/>
  <c r="Z13" i="31"/>
  <c r="Z16" i="31" s="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F14" i="31"/>
  <c r="G14" i="31"/>
  <c r="H14" i="31"/>
  <c r="I14" i="31"/>
  <c r="E14" i="31" s="1"/>
  <c r="G14" i="43" s="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E16" i="31" s="1"/>
  <c r="AF15" i="31"/>
  <c r="AG15" i="31"/>
  <c r="AH15" i="31"/>
  <c r="AI15" i="31"/>
  <c r="AJ15" i="31"/>
  <c r="AK15" i="31"/>
  <c r="AL15" i="31"/>
  <c r="AM15" i="31"/>
  <c r="AN15" i="31"/>
  <c r="AO15" i="31"/>
  <c r="I16" i="31"/>
  <c r="M16" i="31"/>
  <c r="U16" i="31"/>
  <c r="Y16" i="31"/>
  <c r="AI16" i="31"/>
  <c r="AK16" i="31"/>
  <c r="AM16" i="31"/>
  <c r="AO16" i="31"/>
  <c r="F19" i="31"/>
  <c r="G19" i="31"/>
  <c r="H19" i="31"/>
  <c r="I19" i="31"/>
  <c r="I24" i="31" s="1"/>
  <c r="J19" i="31"/>
  <c r="D19" i="31" s="1"/>
  <c r="K19" i="31"/>
  <c r="K24" i="31" s="1"/>
  <c r="L19" i="31"/>
  <c r="M19" i="31"/>
  <c r="M24" i="31" s="1"/>
  <c r="N19" i="31"/>
  <c r="O19" i="31"/>
  <c r="O24" i="31" s="1"/>
  <c r="P19" i="31"/>
  <c r="Q19" i="31"/>
  <c r="R19" i="31"/>
  <c r="S19" i="31"/>
  <c r="S24" i="31" s="1"/>
  <c r="T19" i="31"/>
  <c r="U19" i="31"/>
  <c r="U24" i="31" s="1"/>
  <c r="V19" i="31"/>
  <c r="W19" i="31"/>
  <c r="X19" i="31"/>
  <c r="Y19" i="31"/>
  <c r="Z19" i="31"/>
  <c r="AA19" i="31"/>
  <c r="AA24" i="31" s="1"/>
  <c r="AB19" i="31"/>
  <c r="AC19" i="31"/>
  <c r="AC24" i="31" s="1"/>
  <c r="AD19" i="31"/>
  <c r="AE19" i="31"/>
  <c r="AE24" i="31" s="1"/>
  <c r="AF19" i="31"/>
  <c r="AG19" i="31"/>
  <c r="AH19" i="31"/>
  <c r="AI19" i="31"/>
  <c r="AI24" i="31" s="1"/>
  <c r="AJ19" i="31"/>
  <c r="AK19" i="31"/>
  <c r="AK24" i="31" s="1"/>
  <c r="AL19" i="31"/>
  <c r="AM19" i="31"/>
  <c r="AN19" i="31"/>
  <c r="AO19" i="31"/>
  <c r="F20" i="31"/>
  <c r="G20" i="31"/>
  <c r="H20" i="31"/>
  <c r="I20" i="31"/>
  <c r="J20" i="31"/>
  <c r="L20" i="31"/>
  <c r="D20" i="31" s="1"/>
  <c r="N20" i="31"/>
  <c r="O20" i="31"/>
  <c r="P20" i="31"/>
  <c r="Q20" i="31"/>
  <c r="R20" i="31"/>
  <c r="S20" i="31"/>
  <c r="T20" i="31"/>
  <c r="U20" i="31"/>
  <c r="V20" i="31"/>
  <c r="V24" i="31" s="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AO24" i="31" s="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X24" i="31" s="1"/>
  <c r="Y21" i="31"/>
  <c r="Z21" i="31"/>
  <c r="AA21" i="31"/>
  <c r="AB21" i="31"/>
  <c r="AC21" i="31"/>
  <c r="AD21" i="31"/>
  <c r="AE21" i="31"/>
  <c r="AF21" i="31"/>
  <c r="AF24" i="31" s="1"/>
  <c r="AG21" i="31"/>
  <c r="AH21" i="31"/>
  <c r="AI21" i="31"/>
  <c r="AJ21" i="31"/>
  <c r="AK21" i="31"/>
  <c r="AL21" i="31"/>
  <c r="AM21" i="31"/>
  <c r="AN21" i="31"/>
  <c r="AN24" i="31" s="1"/>
  <c r="AO21" i="31"/>
  <c r="D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F23" i="31"/>
  <c r="G23" i="31"/>
  <c r="H23" i="31"/>
  <c r="I23" i="31"/>
  <c r="J23" i="31"/>
  <c r="K23" i="31"/>
  <c r="L23" i="31"/>
  <c r="M23" i="31"/>
  <c r="N23" i="31"/>
  <c r="N24" i="31" s="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D24" i="31" s="1"/>
  <c r="AE23" i="31"/>
  <c r="AF23" i="31"/>
  <c r="AG23" i="31"/>
  <c r="AH23" i="31"/>
  <c r="AI23" i="31"/>
  <c r="AJ23" i="31"/>
  <c r="AK23" i="31"/>
  <c r="AL23" i="31"/>
  <c r="AM23" i="31"/>
  <c r="AN23" i="31"/>
  <c r="AO23" i="31"/>
  <c r="F24" i="31"/>
  <c r="G24" i="31"/>
  <c r="P24" i="31"/>
  <c r="W24" i="31"/>
  <c r="Y24" i="31"/>
  <c r="AL24" i="31"/>
  <c r="AM24" i="31"/>
  <c r="F27" i="31"/>
  <c r="G27" i="31"/>
  <c r="G29" i="31" s="1"/>
  <c r="H27" i="31"/>
  <c r="I27" i="31"/>
  <c r="I29" i="31" s="1"/>
  <c r="J27" i="31"/>
  <c r="J29" i="31" s="1"/>
  <c r="K27" i="31"/>
  <c r="K29" i="31" s="1"/>
  <c r="L27" i="31"/>
  <c r="M27" i="31"/>
  <c r="N27" i="31"/>
  <c r="O27" i="31"/>
  <c r="P27" i="31"/>
  <c r="P29" i="31" s="1"/>
  <c r="Q27" i="31"/>
  <c r="Q29" i="31" s="1"/>
  <c r="R27" i="31"/>
  <c r="R29" i="31" s="1"/>
  <c r="S27" i="31"/>
  <c r="T27" i="31"/>
  <c r="U27" i="31"/>
  <c r="V27" i="31"/>
  <c r="W27" i="31"/>
  <c r="X27" i="31"/>
  <c r="X29" i="31" s="1"/>
  <c r="Y27" i="31"/>
  <c r="Y29" i="31" s="1"/>
  <c r="Z27" i="31"/>
  <c r="Z29" i="31" s="1"/>
  <c r="AA27" i="31"/>
  <c r="AB27" i="31"/>
  <c r="AC27" i="31"/>
  <c r="AD27" i="31"/>
  <c r="AE27" i="31"/>
  <c r="AE29" i="31" s="1"/>
  <c r="AF27" i="31"/>
  <c r="AF29" i="31" s="1"/>
  <c r="AG27" i="31"/>
  <c r="AG29" i="31" s="1"/>
  <c r="AH27" i="31"/>
  <c r="AH29" i="31" s="1"/>
  <c r="AI27" i="31"/>
  <c r="AJ27" i="31"/>
  <c r="AK27" i="31"/>
  <c r="AL27" i="31"/>
  <c r="AM27" i="31"/>
  <c r="AM29" i="31" s="1"/>
  <c r="AN27" i="31"/>
  <c r="AN29" i="31" s="1"/>
  <c r="AO27" i="31"/>
  <c r="AO29" i="31" s="1"/>
  <c r="F28" i="31"/>
  <c r="G28" i="31"/>
  <c r="H28" i="31"/>
  <c r="I28" i="31"/>
  <c r="E28" i="31" s="1"/>
  <c r="J28" i="31"/>
  <c r="K28" i="31"/>
  <c r="L28" i="31"/>
  <c r="M28" i="31"/>
  <c r="N28" i="31"/>
  <c r="O28" i="31"/>
  <c r="P28" i="31"/>
  <c r="Q28" i="31"/>
  <c r="R28" i="31"/>
  <c r="S28" i="31"/>
  <c r="S29" i="31" s="1"/>
  <c r="T28" i="31"/>
  <c r="T29" i="31" s="1"/>
  <c r="U28" i="31"/>
  <c r="U29" i="31" s="1"/>
  <c r="V28" i="31"/>
  <c r="W28" i="31"/>
  <c r="X28" i="31"/>
  <c r="Y28" i="31"/>
  <c r="Z28" i="31"/>
  <c r="AA28" i="31"/>
  <c r="AB28" i="31"/>
  <c r="AB29" i="31" s="1"/>
  <c r="AC28" i="31"/>
  <c r="AD28" i="31"/>
  <c r="AE28" i="31"/>
  <c r="AF28" i="31"/>
  <c r="AG28" i="31"/>
  <c r="AH28" i="31"/>
  <c r="AI28" i="31"/>
  <c r="AI29" i="31" s="1"/>
  <c r="AJ28" i="31"/>
  <c r="AJ29" i="31" s="1"/>
  <c r="AK28" i="31"/>
  <c r="AL28" i="31"/>
  <c r="AM28" i="31"/>
  <c r="AN28" i="31"/>
  <c r="AO28" i="31"/>
  <c r="F29" i="31"/>
  <c r="M29" i="31"/>
  <c r="N29" i="31"/>
  <c r="O29" i="31"/>
  <c r="V29" i="31"/>
  <c r="W29" i="31"/>
  <c r="AA29" i="31"/>
  <c r="AC29" i="31"/>
  <c r="AD29" i="31"/>
  <c r="AK29" i="31"/>
  <c r="AL29" i="31"/>
  <c r="F32" i="31"/>
  <c r="G32" i="31"/>
  <c r="E32" i="31" s="1"/>
  <c r="H32" i="31"/>
  <c r="I32" i="31"/>
  <c r="J32" i="31"/>
  <c r="K32" i="31"/>
  <c r="L32" i="31"/>
  <c r="M32" i="31"/>
  <c r="N32" i="31"/>
  <c r="N36" i="31" s="1"/>
  <c r="O32" i="31"/>
  <c r="P32" i="31"/>
  <c r="Q32" i="31"/>
  <c r="R32" i="31"/>
  <c r="S32" i="31"/>
  <c r="T32" i="31"/>
  <c r="U32" i="31"/>
  <c r="V32" i="31"/>
  <c r="V36" i="31" s="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L36" i="31" s="1"/>
  <c r="AM32" i="31"/>
  <c r="AN32" i="31"/>
  <c r="AN36" i="31" s="1"/>
  <c r="AO32" i="31"/>
  <c r="F33" i="31"/>
  <c r="G33" i="31"/>
  <c r="E33" i="31" s="1"/>
  <c r="G33" i="43" s="1"/>
  <c r="I33" i="43" s="1"/>
  <c r="H33" i="31"/>
  <c r="I33" i="31"/>
  <c r="J33" i="31"/>
  <c r="J36" i="31" s="1"/>
  <c r="K33" i="31"/>
  <c r="L33" i="31"/>
  <c r="L36" i="31" s="1"/>
  <c r="M33" i="31"/>
  <c r="N33" i="31"/>
  <c r="O33" i="31"/>
  <c r="P33" i="31"/>
  <c r="Q33" i="31"/>
  <c r="R33" i="31"/>
  <c r="R36" i="31" s="1"/>
  <c r="S33" i="31"/>
  <c r="T33" i="31"/>
  <c r="T36" i="31" s="1"/>
  <c r="U33" i="31"/>
  <c r="V33" i="31"/>
  <c r="W33" i="31"/>
  <c r="X33" i="31"/>
  <c r="Y33" i="31"/>
  <c r="Z33" i="31"/>
  <c r="Z36" i="31" s="1"/>
  <c r="AA33" i="31"/>
  <c r="AB33" i="31"/>
  <c r="AB36" i="31" s="1"/>
  <c r="AC33" i="31"/>
  <c r="AD33" i="31"/>
  <c r="AE33" i="31"/>
  <c r="AF33" i="31"/>
  <c r="AG33" i="31"/>
  <c r="AH33" i="31"/>
  <c r="AH36" i="31" s="1"/>
  <c r="AI33" i="31"/>
  <c r="AJ33" i="31"/>
  <c r="AJ36" i="31" s="1"/>
  <c r="AK33" i="31"/>
  <c r="AL33" i="31"/>
  <c r="AM33" i="31"/>
  <c r="AN33" i="31"/>
  <c r="AO33" i="31"/>
  <c r="F34" i="31"/>
  <c r="G34" i="31"/>
  <c r="H34" i="31"/>
  <c r="I34" i="31"/>
  <c r="J34" i="31"/>
  <c r="K34" i="31"/>
  <c r="L34" i="31"/>
  <c r="D34" i="31" s="1"/>
  <c r="F34" i="43" s="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F35" i="31"/>
  <c r="D35" i="31" s="1"/>
  <c r="F35" i="43" s="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H36" i="31"/>
  <c r="M36" i="31"/>
  <c r="P36" i="31"/>
  <c r="X36" i="31"/>
  <c r="AD36" i="31"/>
  <c r="AF36" i="31"/>
  <c r="AG36" i="31"/>
  <c r="F39" i="31"/>
  <c r="G39" i="31"/>
  <c r="H39" i="31"/>
  <c r="I39" i="31"/>
  <c r="J39" i="31"/>
  <c r="K39" i="31"/>
  <c r="L39" i="31"/>
  <c r="M39" i="31"/>
  <c r="E39" i="31" s="1"/>
  <c r="G39" i="43" s="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F40" i="31"/>
  <c r="G40" i="31"/>
  <c r="H40" i="31"/>
  <c r="I40" i="31"/>
  <c r="J40" i="31"/>
  <c r="J42" i="31" s="1"/>
  <c r="K40" i="31"/>
  <c r="L40" i="31"/>
  <c r="M40" i="31"/>
  <c r="N40" i="31"/>
  <c r="O40" i="31"/>
  <c r="P40" i="31"/>
  <c r="Q40" i="31"/>
  <c r="R40" i="31"/>
  <c r="R42" i="31" s="1"/>
  <c r="S40" i="31"/>
  <c r="T40" i="31"/>
  <c r="U40" i="31"/>
  <c r="V40" i="31"/>
  <c r="W40" i="31"/>
  <c r="X40" i="31"/>
  <c r="Y40" i="31"/>
  <c r="Z40" i="31"/>
  <c r="Z42" i="31" s="1"/>
  <c r="AA40" i="31"/>
  <c r="AB40" i="31"/>
  <c r="AC40" i="31"/>
  <c r="AD40" i="31"/>
  <c r="AE40" i="31"/>
  <c r="AF40" i="31"/>
  <c r="AG40" i="31"/>
  <c r="AH40" i="31"/>
  <c r="AH42" i="31" s="1"/>
  <c r="AI40" i="31"/>
  <c r="AJ40" i="31"/>
  <c r="AK40" i="31"/>
  <c r="AL40" i="31"/>
  <c r="AM40" i="31"/>
  <c r="AN40" i="31"/>
  <c r="AO40" i="31"/>
  <c r="AO42" i="31" s="1"/>
  <c r="F41" i="31"/>
  <c r="G41" i="31"/>
  <c r="H41" i="31"/>
  <c r="I41" i="31"/>
  <c r="J41" i="31"/>
  <c r="K41" i="31"/>
  <c r="K42" i="31" s="1"/>
  <c r="K43" i="31" s="1"/>
  <c r="L41" i="31"/>
  <c r="D41" i="31" s="1"/>
  <c r="F41" i="43" s="1"/>
  <c r="M41" i="31"/>
  <c r="N41" i="31"/>
  <c r="O41" i="31"/>
  <c r="O42" i="31" s="1"/>
  <c r="O43" i="31" s="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F42" i="31"/>
  <c r="F43" i="31" s="1"/>
  <c r="H42" i="31"/>
  <c r="N42" i="31"/>
  <c r="N43" i="31" s="1"/>
  <c r="P42" i="31"/>
  <c r="P43" i="31" s="1"/>
  <c r="V42" i="31"/>
  <c r="V43" i="31" s="1"/>
  <c r="X42" i="31"/>
  <c r="X43" i="31" s="1"/>
  <c r="Y42" i="31"/>
  <c r="AA42" i="31"/>
  <c r="AA43" i="31" s="1"/>
  <c r="AD42" i="31"/>
  <c r="AD43" i="31" s="1"/>
  <c r="AF42" i="31"/>
  <c r="AF43" i="31" s="1"/>
  <c r="AL42" i="31"/>
  <c r="AL43" i="31" s="1"/>
  <c r="AN42" i="31"/>
  <c r="AN43" i="31" s="1"/>
  <c r="H43" i="31"/>
  <c r="J43" i="31"/>
  <c r="R43" i="31"/>
  <c r="Z43" i="31"/>
  <c r="AH43" i="31"/>
  <c r="AO43" i="31"/>
  <c r="D45" i="31"/>
  <c r="F45" i="43" s="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F47" i="31"/>
  <c r="G47" i="31"/>
  <c r="H47" i="31"/>
  <c r="I47" i="31"/>
  <c r="J47" i="31"/>
  <c r="K47" i="31"/>
  <c r="L47" i="31"/>
  <c r="M47" i="31"/>
  <c r="E47" i="31" s="1"/>
  <c r="G47" i="43" s="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F54" i="31"/>
  <c r="G54" i="31"/>
  <c r="H54" i="31"/>
  <c r="I54" i="31"/>
  <c r="J54" i="31"/>
  <c r="J56" i="31" s="1"/>
  <c r="K54" i="31"/>
  <c r="L54" i="31"/>
  <c r="M54" i="31"/>
  <c r="M56" i="31" s="1"/>
  <c r="N54" i="31"/>
  <c r="O54" i="31"/>
  <c r="P54" i="31"/>
  <c r="Q54" i="31"/>
  <c r="R54" i="31"/>
  <c r="R56" i="31" s="1"/>
  <c r="S54" i="31"/>
  <c r="T54" i="31"/>
  <c r="U54" i="31"/>
  <c r="U56" i="31" s="1"/>
  <c r="V54" i="31"/>
  <c r="W54" i="31"/>
  <c r="X54" i="31"/>
  <c r="Y54" i="31"/>
  <c r="Z54" i="31"/>
  <c r="Z56" i="31" s="1"/>
  <c r="AA54" i="31"/>
  <c r="AA56" i="31" s="1"/>
  <c r="AB54" i="31"/>
  <c r="AC54" i="31"/>
  <c r="AC56" i="31" s="1"/>
  <c r="AD54" i="31"/>
  <c r="AE54" i="31"/>
  <c r="AF54" i="31"/>
  <c r="AG54" i="31"/>
  <c r="AH54" i="31"/>
  <c r="AH56" i="31" s="1"/>
  <c r="AI54" i="31"/>
  <c r="AI56" i="31" s="1"/>
  <c r="AJ54" i="31"/>
  <c r="AK54" i="31"/>
  <c r="AK56" i="31" s="1"/>
  <c r="AL54" i="31"/>
  <c r="AM54" i="31"/>
  <c r="AN54" i="31"/>
  <c r="AO54" i="31"/>
  <c r="F55" i="31"/>
  <c r="F56" i="31" s="1"/>
  <c r="G55" i="31"/>
  <c r="H55" i="31"/>
  <c r="I55" i="31"/>
  <c r="J55" i="31"/>
  <c r="K55" i="31"/>
  <c r="L55" i="31"/>
  <c r="M55" i="31"/>
  <c r="N55" i="31"/>
  <c r="N56" i="31" s="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D56" i="31" s="1"/>
  <c r="AE55" i="31"/>
  <c r="AF55" i="31"/>
  <c r="AG55" i="31"/>
  <c r="AH55" i="31"/>
  <c r="AI55" i="31"/>
  <c r="AJ55" i="31"/>
  <c r="AK55" i="31"/>
  <c r="AL55" i="31"/>
  <c r="AL56" i="31" s="1"/>
  <c r="AM55" i="31"/>
  <c r="AN55" i="31"/>
  <c r="AO55" i="31"/>
  <c r="G56" i="31"/>
  <c r="H56" i="31"/>
  <c r="I56" i="31"/>
  <c r="K56" i="31"/>
  <c r="O56" i="31"/>
  <c r="P56" i="31"/>
  <c r="Q56" i="31"/>
  <c r="S56" i="31"/>
  <c r="V56" i="31"/>
  <c r="W56" i="31"/>
  <c r="X56" i="31"/>
  <c r="Y56" i="31"/>
  <c r="AE56" i="31"/>
  <c r="AF56" i="31"/>
  <c r="AG56" i="31"/>
  <c r="AM56" i="31"/>
  <c r="AN56" i="31"/>
  <c r="AO56" i="31"/>
  <c r="F59" i="31"/>
  <c r="G59" i="31"/>
  <c r="H59" i="31"/>
  <c r="I59" i="31"/>
  <c r="J59" i="31"/>
  <c r="K59" i="31"/>
  <c r="L59" i="31"/>
  <c r="M59" i="31"/>
  <c r="M61" i="31" s="1"/>
  <c r="N59" i="31"/>
  <c r="O59" i="31"/>
  <c r="O61" i="31" s="1"/>
  <c r="P59" i="31"/>
  <c r="P61" i="31" s="1"/>
  <c r="Q59" i="31"/>
  <c r="R59" i="31"/>
  <c r="S59" i="31"/>
  <c r="T59" i="31"/>
  <c r="U59" i="31"/>
  <c r="V59" i="31"/>
  <c r="W59" i="31"/>
  <c r="X59" i="31"/>
  <c r="X61" i="31" s="1"/>
  <c r="Y59" i="31"/>
  <c r="Z59" i="31"/>
  <c r="AA59" i="31"/>
  <c r="AA61" i="31" s="1"/>
  <c r="AB59" i="31"/>
  <c r="AC59" i="31"/>
  <c r="AC61" i="31" s="1"/>
  <c r="AD59" i="31"/>
  <c r="AE59" i="31"/>
  <c r="AF59" i="31"/>
  <c r="AF61" i="31" s="1"/>
  <c r="AG59" i="31"/>
  <c r="AH59" i="31"/>
  <c r="AI59" i="31"/>
  <c r="AI61" i="31" s="1"/>
  <c r="AJ59" i="31"/>
  <c r="AK59" i="31"/>
  <c r="AK61" i="31" s="1"/>
  <c r="AL59" i="31"/>
  <c r="AM59" i="31"/>
  <c r="AN59" i="31"/>
  <c r="AN61" i="31" s="1"/>
  <c r="AO59" i="31"/>
  <c r="F60" i="31"/>
  <c r="G60" i="31"/>
  <c r="H60" i="31"/>
  <c r="I60" i="31"/>
  <c r="J60" i="31"/>
  <c r="K60" i="31"/>
  <c r="L60" i="31"/>
  <c r="L61" i="31" s="1"/>
  <c r="M60" i="31"/>
  <c r="N60" i="31"/>
  <c r="O60" i="31"/>
  <c r="P60" i="31"/>
  <c r="Q60" i="31"/>
  <c r="R60" i="31"/>
  <c r="S60" i="31"/>
  <c r="T60" i="31"/>
  <c r="U60" i="31"/>
  <c r="V60" i="31"/>
  <c r="W60" i="31"/>
  <c r="W61" i="31" s="1"/>
  <c r="X60" i="31"/>
  <c r="Y60" i="31"/>
  <c r="Z60" i="31"/>
  <c r="AA60" i="31"/>
  <c r="AB60" i="31"/>
  <c r="AB61" i="31" s="1"/>
  <c r="AC60" i="31"/>
  <c r="AD60" i="31"/>
  <c r="AE60" i="31"/>
  <c r="AE61" i="31" s="1"/>
  <c r="AF60" i="31"/>
  <c r="AG60" i="31"/>
  <c r="AH60" i="31"/>
  <c r="AI60" i="31"/>
  <c r="AJ60" i="31"/>
  <c r="AK60" i="31"/>
  <c r="AL60" i="31"/>
  <c r="AM60" i="31"/>
  <c r="AM61" i="31" s="1"/>
  <c r="AN60" i="31"/>
  <c r="AO60" i="31"/>
  <c r="F61" i="31"/>
  <c r="I61" i="31"/>
  <c r="K61" i="31"/>
  <c r="N61" i="31"/>
  <c r="Q61" i="31"/>
  <c r="S61" i="31"/>
  <c r="T61" i="31"/>
  <c r="U61" i="31"/>
  <c r="V61" i="31"/>
  <c r="Y61" i="31"/>
  <c r="AD61" i="31"/>
  <c r="AG61" i="31"/>
  <c r="AJ61" i="31"/>
  <c r="AL61" i="31"/>
  <c r="AO61" i="31"/>
  <c r="F64" i="31"/>
  <c r="G64" i="31"/>
  <c r="G66" i="31" s="1"/>
  <c r="H64" i="31"/>
  <c r="I64" i="31"/>
  <c r="J64" i="31"/>
  <c r="K64" i="31"/>
  <c r="L64" i="31"/>
  <c r="M64" i="31"/>
  <c r="E64" i="31" s="1"/>
  <c r="G64" i="43" s="1"/>
  <c r="N64" i="31"/>
  <c r="N66" i="31" s="1"/>
  <c r="O64" i="31"/>
  <c r="P64" i="31"/>
  <c r="Q64" i="31"/>
  <c r="R64" i="31"/>
  <c r="S64" i="31"/>
  <c r="T64" i="31"/>
  <c r="U64" i="31"/>
  <c r="V64" i="31"/>
  <c r="V66" i="31" s="1"/>
  <c r="W64" i="31"/>
  <c r="X64" i="31"/>
  <c r="Y64" i="31"/>
  <c r="Z64" i="31"/>
  <c r="AA64" i="31"/>
  <c r="AB64" i="31"/>
  <c r="AC64" i="31"/>
  <c r="AC66" i="31" s="1"/>
  <c r="AD64" i="31"/>
  <c r="AD66" i="31" s="1"/>
  <c r="AE64" i="31"/>
  <c r="AF64" i="31"/>
  <c r="AG64" i="31"/>
  <c r="AH64" i="31"/>
  <c r="AI64" i="31"/>
  <c r="AJ64" i="31"/>
  <c r="AK64" i="31"/>
  <c r="AL64" i="31"/>
  <c r="AL66" i="31" s="1"/>
  <c r="AM64" i="31"/>
  <c r="AM66" i="31" s="1"/>
  <c r="AN64" i="31"/>
  <c r="AO64" i="31"/>
  <c r="F65" i="31"/>
  <c r="G65" i="31"/>
  <c r="H65" i="31"/>
  <c r="I65" i="31"/>
  <c r="J65" i="31"/>
  <c r="K65" i="31"/>
  <c r="L65" i="31"/>
  <c r="M65" i="31"/>
  <c r="M66" i="31" s="1"/>
  <c r="N65" i="31"/>
  <c r="O65" i="31"/>
  <c r="O66" i="31" s="1"/>
  <c r="P65" i="31"/>
  <c r="Q65" i="31"/>
  <c r="R65" i="31"/>
  <c r="R66" i="31" s="1"/>
  <c r="S65" i="31"/>
  <c r="S66" i="31" s="1"/>
  <c r="T65" i="31"/>
  <c r="U65" i="31"/>
  <c r="U66" i="31" s="1"/>
  <c r="V65" i="31"/>
  <c r="W65" i="31"/>
  <c r="X65" i="31"/>
  <c r="Y65" i="31"/>
  <c r="Z65" i="31"/>
  <c r="AA65" i="31"/>
  <c r="AB65" i="31"/>
  <c r="AC65" i="31"/>
  <c r="AD65" i="31"/>
  <c r="AE65" i="31"/>
  <c r="AE66" i="31" s="1"/>
  <c r="AF65" i="31"/>
  <c r="AG65" i="31"/>
  <c r="AH65" i="31"/>
  <c r="AI65" i="31"/>
  <c r="AJ65" i="31"/>
  <c r="AK65" i="31"/>
  <c r="AL65" i="31"/>
  <c r="AM65" i="31"/>
  <c r="AN65" i="31"/>
  <c r="AO65" i="31"/>
  <c r="I66" i="31"/>
  <c r="J66" i="31"/>
  <c r="K66" i="31"/>
  <c r="L66" i="31"/>
  <c r="Q66" i="31"/>
  <c r="T66" i="31"/>
  <c r="W66" i="31"/>
  <c r="Y66" i="31"/>
  <c r="Z66" i="31"/>
  <c r="AA66" i="31"/>
  <c r="AB66" i="31"/>
  <c r="AG66" i="31"/>
  <c r="AH66" i="31"/>
  <c r="AI66" i="31"/>
  <c r="AJ66" i="31"/>
  <c r="AK66" i="31"/>
  <c r="AO66" i="31"/>
  <c r="F70" i="31"/>
  <c r="G70" i="31"/>
  <c r="H70" i="31"/>
  <c r="I70" i="31"/>
  <c r="I72" i="31" s="1"/>
  <c r="J70" i="31"/>
  <c r="K70" i="31"/>
  <c r="K72" i="31" s="1"/>
  <c r="L70" i="31"/>
  <c r="L72" i="31" s="1"/>
  <c r="M70" i="31"/>
  <c r="N70" i="31"/>
  <c r="O70" i="31"/>
  <c r="P70" i="31"/>
  <c r="Q70" i="31"/>
  <c r="Q72" i="31" s="1"/>
  <c r="R70" i="31"/>
  <c r="S70" i="31"/>
  <c r="S72" i="31" s="1"/>
  <c r="T70" i="31"/>
  <c r="T72" i="31" s="1"/>
  <c r="U70" i="31"/>
  <c r="V70" i="31"/>
  <c r="W70" i="31"/>
  <c r="W72" i="31" s="1"/>
  <c r="X70" i="31"/>
  <c r="Y70" i="31"/>
  <c r="Z70" i="31"/>
  <c r="AA70" i="31"/>
  <c r="AA72" i="31" s="1"/>
  <c r="AB70" i="31"/>
  <c r="AB72" i="31" s="1"/>
  <c r="AC70" i="31"/>
  <c r="AD70" i="31"/>
  <c r="AE70" i="31"/>
  <c r="AE72" i="31" s="1"/>
  <c r="AF70" i="31"/>
  <c r="AG70" i="31"/>
  <c r="AG72" i="31" s="1"/>
  <c r="AH70" i="31"/>
  <c r="AI70" i="31"/>
  <c r="AI72" i="31" s="1"/>
  <c r="AJ70" i="31"/>
  <c r="AJ72" i="31" s="1"/>
  <c r="AK70" i="31"/>
  <c r="AL70" i="31"/>
  <c r="AM70" i="31"/>
  <c r="AM72" i="31" s="1"/>
  <c r="AN70" i="31"/>
  <c r="AO70" i="31"/>
  <c r="AO72" i="31" s="1"/>
  <c r="F71" i="31"/>
  <c r="G71" i="31"/>
  <c r="E71" i="31" s="1"/>
  <c r="G71" i="43" s="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X72" i="31" s="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N72" i="31" s="1"/>
  <c r="AO71" i="31"/>
  <c r="H72" i="31"/>
  <c r="J72" i="31"/>
  <c r="M72" i="31"/>
  <c r="O72" i="31"/>
  <c r="P72" i="31"/>
  <c r="R72" i="31"/>
  <c r="U72" i="31"/>
  <c r="Y72" i="31"/>
  <c r="Z72" i="31"/>
  <c r="AC72" i="31"/>
  <c r="AF72" i="31"/>
  <c r="AH72" i="31"/>
  <c r="AK72" i="31"/>
  <c r="D73" i="31"/>
  <c r="F73" i="43" s="1"/>
  <c r="H73" i="43" s="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F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F77" i="43" s="1"/>
  <c r="F77" i="31"/>
  <c r="G77" i="31"/>
  <c r="E77" i="31" s="1"/>
  <c r="G77" i="43" s="1"/>
  <c r="I77" i="43" s="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F78" i="31"/>
  <c r="G78" i="31"/>
  <c r="H78" i="31"/>
  <c r="I78" i="31"/>
  <c r="E78" i="31" s="1"/>
  <c r="G78" i="43" s="1"/>
  <c r="I78" i="43" s="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F80" i="31"/>
  <c r="G80" i="31"/>
  <c r="E80" i="31" s="1"/>
  <c r="G80" i="43" s="1"/>
  <c r="I80" i="43" s="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F86" i="31"/>
  <c r="G86" i="31"/>
  <c r="E86" i="31" s="1"/>
  <c r="G86" i="43" s="1"/>
  <c r="D87" i="31"/>
  <c r="E87" i="31"/>
  <c r="F87" i="31"/>
  <c r="G87" i="31"/>
  <c r="E88" i="31"/>
  <c r="G88" i="43" s="1"/>
  <c r="F88" i="31"/>
  <c r="D88" i="31" s="1"/>
  <c r="G88" i="31"/>
  <c r="G89" i="31" s="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A5" i="43"/>
  <c r="D12" i="43"/>
  <c r="G12" i="43"/>
  <c r="D13" i="43"/>
  <c r="D14" i="43"/>
  <c r="E14" i="43"/>
  <c r="F14" i="43"/>
  <c r="H14" i="43" s="1"/>
  <c r="F19" i="43"/>
  <c r="D20" i="43"/>
  <c r="F20" i="43"/>
  <c r="D21" i="43"/>
  <c r="E21" i="43"/>
  <c r="F22" i="43"/>
  <c r="H22" i="43"/>
  <c r="D27" i="43"/>
  <c r="G28" i="43"/>
  <c r="I28" i="43" s="1"/>
  <c r="E32" i="43"/>
  <c r="E33" i="43"/>
  <c r="D35" i="43"/>
  <c r="H35" i="43"/>
  <c r="D40" i="43"/>
  <c r="D47" i="43"/>
  <c r="D49" i="43"/>
  <c r="D51" i="43"/>
  <c r="E51" i="43"/>
  <c r="D55" i="43"/>
  <c r="E59" i="43"/>
  <c r="D60" i="43"/>
  <c r="D71" i="43"/>
  <c r="D76" i="43"/>
  <c r="E76" i="43"/>
  <c r="D80" i="43"/>
  <c r="D86" i="43"/>
  <c r="E86" i="43"/>
  <c r="F87" i="43"/>
  <c r="D88" i="43"/>
  <c r="F88" i="43"/>
  <c r="H88" i="43"/>
  <c r="A5" i="6"/>
  <c r="D11" i="6"/>
  <c r="D16" i="6" s="1"/>
  <c r="G11" i="6"/>
  <c r="I11" i="6"/>
  <c r="AG11" i="6"/>
  <c r="G11" i="29" s="1"/>
  <c r="D12" i="6"/>
  <c r="W12" i="6"/>
  <c r="E12" i="6" s="1"/>
  <c r="D13" i="6"/>
  <c r="E13" i="6"/>
  <c r="D14" i="6"/>
  <c r="E14" i="6"/>
  <c r="D15" i="6"/>
  <c r="G15" i="6"/>
  <c r="I15" i="6"/>
  <c r="W15" i="6"/>
  <c r="AG15" i="6"/>
  <c r="F16" i="6"/>
  <c r="H16" i="6"/>
  <c r="J16" i="6"/>
  <c r="K16" i="6"/>
  <c r="L16" i="6"/>
  <c r="M16" i="6"/>
  <c r="N16" i="6"/>
  <c r="O16" i="6"/>
  <c r="P16" i="6"/>
  <c r="Q16" i="6"/>
  <c r="R16" i="6"/>
  <c r="S16" i="6"/>
  <c r="T16" i="6"/>
  <c r="T82" i="6" s="1"/>
  <c r="U16" i="6"/>
  <c r="V16" i="6"/>
  <c r="X16" i="6"/>
  <c r="Y16" i="6"/>
  <c r="Z16" i="6"/>
  <c r="AA16" i="6"/>
  <c r="AB16" i="6"/>
  <c r="AC16" i="6"/>
  <c r="AD16" i="6"/>
  <c r="AE16" i="6"/>
  <c r="AF16" i="6"/>
  <c r="D19" i="6"/>
  <c r="D24" i="6" s="1"/>
  <c r="E19" i="6"/>
  <c r="G19" i="6"/>
  <c r="D20" i="6"/>
  <c r="E20" i="6"/>
  <c r="D21" i="6"/>
  <c r="E21" i="6"/>
  <c r="D22" i="6"/>
  <c r="E22" i="6"/>
  <c r="D23" i="6"/>
  <c r="E23" i="6"/>
  <c r="F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E29" i="6" s="1"/>
  <c r="D28" i="6"/>
  <c r="D29" i="6" s="1"/>
  <c r="E28" i="6"/>
  <c r="F29" i="6"/>
  <c r="F82" i="6" s="1"/>
  <c r="G29" i="6"/>
  <c r="H29" i="6"/>
  <c r="I29" i="6"/>
  <c r="J29" i="6"/>
  <c r="K29" i="6"/>
  <c r="L29" i="6"/>
  <c r="M29" i="6"/>
  <c r="N29" i="6"/>
  <c r="N82" i="6" s="1"/>
  <c r="O29" i="6"/>
  <c r="P29" i="6"/>
  <c r="Q29" i="6"/>
  <c r="R29" i="6"/>
  <c r="S29" i="6"/>
  <c r="T29" i="6"/>
  <c r="U29" i="6"/>
  <c r="V29" i="6"/>
  <c r="V82" i="6" s="1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W41" i="6"/>
  <c r="D42" i="6"/>
  <c r="F42" i="6"/>
  <c r="G42" i="6"/>
  <c r="H42" i="6"/>
  <c r="H43" i="6" s="1"/>
  <c r="I42" i="6"/>
  <c r="I43" i="6" s="1"/>
  <c r="J42" i="6"/>
  <c r="K42" i="6"/>
  <c r="K43" i="6" s="1"/>
  <c r="L42" i="6"/>
  <c r="L43" i="6" s="1"/>
  <c r="M42" i="6"/>
  <c r="N42" i="6"/>
  <c r="O42" i="6"/>
  <c r="P42" i="6"/>
  <c r="P43" i="6" s="1"/>
  <c r="Q42" i="6"/>
  <c r="Q43" i="6" s="1"/>
  <c r="R42" i="6"/>
  <c r="S42" i="6"/>
  <c r="S43" i="6" s="1"/>
  <c r="T42" i="6"/>
  <c r="T43" i="6" s="1"/>
  <c r="U42" i="6"/>
  <c r="V42" i="6"/>
  <c r="X42" i="6"/>
  <c r="X43" i="6" s="1"/>
  <c r="X82" i="6" s="1"/>
  <c r="Y42" i="6"/>
  <c r="Y43" i="6" s="1"/>
  <c r="Z42" i="6"/>
  <c r="AA42" i="6"/>
  <c r="AB42" i="6"/>
  <c r="AB43" i="6" s="1"/>
  <c r="AC42" i="6"/>
  <c r="AC43" i="6" s="1"/>
  <c r="AD42" i="6"/>
  <c r="AD43" i="6" s="1"/>
  <c r="AE42" i="6"/>
  <c r="AF42" i="6"/>
  <c r="AF43" i="6" s="1"/>
  <c r="AG42" i="6"/>
  <c r="AG43" i="6" s="1"/>
  <c r="F43" i="6"/>
  <c r="G43" i="6"/>
  <c r="J43" i="6"/>
  <c r="M43" i="6"/>
  <c r="N43" i="6"/>
  <c r="O43" i="6"/>
  <c r="G43" i="28" s="1"/>
  <c r="R43" i="6"/>
  <c r="U43" i="6"/>
  <c r="V43" i="6"/>
  <c r="Z43" i="6"/>
  <c r="AA43" i="6"/>
  <c r="AE43" i="6"/>
  <c r="D45" i="6"/>
  <c r="E45" i="6"/>
  <c r="D47" i="6"/>
  <c r="E47" i="6"/>
  <c r="D49" i="6"/>
  <c r="E49" i="6"/>
  <c r="D51" i="6"/>
  <c r="E51" i="6"/>
  <c r="D54" i="6"/>
  <c r="D56" i="6" s="1"/>
  <c r="E54" i="6"/>
  <c r="I54" i="6"/>
  <c r="G54" i="21" s="1"/>
  <c r="E54" i="21" s="1"/>
  <c r="AG54" i="6"/>
  <c r="G54" i="29" s="1"/>
  <c r="D55" i="6"/>
  <c r="I55" i="6"/>
  <c r="W55" i="6"/>
  <c r="W56" i="6" s="1"/>
  <c r="AG55" i="6"/>
  <c r="F56" i="6"/>
  <c r="G56" i="6"/>
  <c r="H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X56" i="6"/>
  <c r="Y56" i="6"/>
  <c r="Z56" i="6"/>
  <c r="AA56" i="6"/>
  <c r="AB56" i="6"/>
  <c r="AC56" i="6"/>
  <c r="AD56" i="6"/>
  <c r="AE56" i="6"/>
  <c r="AF56" i="6"/>
  <c r="D59" i="6"/>
  <c r="E59" i="6"/>
  <c r="E61" i="6" s="1"/>
  <c r="D60" i="6"/>
  <c r="E60" i="6"/>
  <c r="D61" i="6"/>
  <c r="F61" i="6"/>
  <c r="G61" i="6"/>
  <c r="H61" i="6"/>
  <c r="I61" i="6"/>
  <c r="J61" i="6"/>
  <c r="K61" i="6"/>
  <c r="L61" i="6"/>
  <c r="M61" i="6"/>
  <c r="N61" i="6"/>
  <c r="O61" i="6"/>
  <c r="O82" i="6" s="1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E82" i="6" s="1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D72" i="6" s="1"/>
  <c r="E71" i="6"/>
  <c r="E72" i="6" s="1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G74" i="6"/>
  <c r="I74" i="6"/>
  <c r="W74" i="6"/>
  <c r="Y74" i="6"/>
  <c r="AA74" i="6"/>
  <c r="AE74" i="6"/>
  <c r="G74" i="54" s="1"/>
  <c r="E74" i="54" s="1"/>
  <c r="G74" i="52" s="1"/>
  <c r="I74" i="52" s="1"/>
  <c r="D75" i="6"/>
  <c r="E75" i="6"/>
  <c r="D76" i="6"/>
  <c r="E76" i="6"/>
  <c r="D77" i="6"/>
  <c r="W77" i="6"/>
  <c r="E77" i="6" s="1"/>
  <c r="D78" i="6"/>
  <c r="E78" i="6"/>
  <c r="D79" i="6"/>
  <c r="E79" i="6"/>
  <c r="D80" i="6"/>
  <c r="E80" i="6"/>
  <c r="D81" i="6"/>
  <c r="E81" i="6"/>
  <c r="L82" i="6"/>
  <c r="AB82" i="6"/>
  <c r="A5" i="54"/>
  <c r="F11" i="54"/>
  <c r="G11" i="54"/>
  <c r="H11" i="54"/>
  <c r="I11" i="54"/>
  <c r="J11" i="54"/>
  <c r="K11" i="54"/>
  <c r="K16" i="54" s="1"/>
  <c r="L11" i="54"/>
  <c r="M11" i="54"/>
  <c r="N11" i="54"/>
  <c r="O11" i="54"/>
  <c r="P11" i="54"/>
  <c r="Q11" i="54"/>
  <c r="R11" i="54"/>
  <c r="S11" i="54"/>
  <c r="S16" i="54" s="1"/>
  <c r="T11" i="54"/>
  <c r="U11" i="54"/>
  <c r="V11" i="54"/>
  <c r="W11" i="54"/>
  <c r="W16" i="54" s="1"/>
  <c r="X11" i="54"/>
  <c r="Y11" i="54"/>
  <c r="Z11" i="54"/>
  <c r="AA11" i="54"/>
  <c r="AA16" i="54" s="1"/>
  <c r="AB11" i="54"/>
  <c r="AC11" i="54"/>
  <c r="AD11" i="54"/>
  <c r="AE11" i="54"/>
  <c r="AE16" i="54" s="1"/>
  <c r="AF11" i="54"/>
  <c r="AG11" i="54"/>
  <c r="AG16" i="54" s="1"/>
  <c r="AH11" i="54"/>
  <c r="AI11" i="54"/>
  <c r="AI16" i="54" s="1"/>
  <c r="AJ11" i="54"/>
  <c r="AK11" i="54"/>
  <c r="AL11" i="54"/>
  <c r="AM11" i="54"/>
  <c r="AM16" i="54" s="1"/>
  <c r="AN11" i="54"/>
  <c r="AO11" i="54"/>
  <c r="F12" i="54"/>
  <c r="G12" i="54"/>
  <c r="E12" i="54" s="1"/>
  <c r="G12" i="52" s="1"/>
  <c r="H12" i="54"/>
  <c r="I12" i="54"/>
  <c r="J12" i="54"/>
  <c r="J16" i="54" s="1"/>
  <c r="L12" i="54"/>
  <c r="L16" i="54" s="1"/>
  <c r="N12" i="54"/>
  <c r="O12" i="54"/>
  <c r="P12" i="54"/>
  <c r="Q12" i="54"/>
  <c r="R12" i="54"/>
  <c r="S12" i="54"/>
  <c r="T12" i="54"/>
  <c r="T16" i="54" s="1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F13" i="54"/>
  <c r="D13" i="54" s="1"/>
  <c r="F13" i="52" s="1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F14" i="54"/>
  <c r="G14" i="54"/>
  <c r="H14" i="54"/>
  <c r="I14" i="54"/>
  <c r="J14" i="54"/>
  <c r="K14" i="54"/>
  <c r="L14" i="54"/>
  <c r="M14" i="54"/>
  <c r="E14" i="54" s="1"/>
  <c r="G14" i="52" s="1"/>
  <c r="N14" i="54"/>
  <c r="O14" i="54"/>
  <c r="P14" i="54"/>
  <c r="Q14" i="54"/>
  <c r="R14" i="54"/>
  <c r="S14" i="54"/>
  <c r="T14" i="54"/>
  <c r="U14" i="54"/>
  <c r="V14" i="54"/>
  <c r="W14" i="54"/>
  <c r="X14" i="54"/>
  <c r="Y14" i="54"/>
  <c r="Y16" i="54" s="1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F15" i="54"/>
  <c r="G15" i="54"/>
  <c r="H15" i="54"/>
  <c r="I15" i="54"/>
  <c r="J15" i="54"/>
  <c r="K15" i="54"/>
  <c r="L15" i="54"/>
  <c r="M15" i="54"/>
  <c r="E15" i="54" s="1"/>
  <c r="G15" i="52" s="1"/>
  <c r="I15" i="52" s="1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I16" i="54"/>
  <c r="O16" i="54"/>
  <c r="Q16" i="54"/>
  <c r="R16" i="54"/>
  <c r="Z16" i="54"/>
  <c r="AB16" i="54"/>
  <c r="AC16" i="54"/>
  <c r="AH16" i="54"/>
  <c r="AJ16" i="54"/>
  <c r="AO16" i="54"/>
  <c r="F19" i="54"/>
  <c r="G19" i="54"/>
  <c r="H19" i="54"/>
  <c r="I19" i="54"/>
  <c r="J19" i="54"/>
  <c r="K19" i="54"/>
  <c r="L19" i="54"/>
  <c r="M19" i="54"/>
  <c r="N19" i="54"/>
  <c r="N24" i="54" s="1"/>
  <c r="O19" i="54"/>
  <c r="P19" i="54"/>
  <c r="Q19" i="54"/>
  <c r="R19" i="54"/>
  <c r="S19" i="54"/>
  <c r="T19" i="54"/>
  <c r="U19" i="54"/>
  <c r="V19" i="54"/>
  <c r="V24" i="54" s="1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L24" i="54" s="1"/>
  <c r="AM19" i="54"/>
  <c r="AN19" i="54"/>
  <c r="AO19" i="54"/>
  <c r="F20" i="54"/>
  <c r="G20" i="54"/>
  <c r="H20" i="54"/>
  <c r="I20" i="54"/>
  <c r="J20" i="54"/>
  <c r="K20" i="54"/>
  <c r="L20" i="54"/>
  <c r="M20" i="54"/>
  <c r="M24" i="54" s="1"/>
  <c r="N20" i="54"/>
  <c r="O20" i="54"/>
  <c r="P20" i="54"/>
  <c r="Q20" i="54"/>
  <c r="R20" i="54"/>
  <c r="S20" i="54"/>
  <c r="T20" i="54"/>
  <c r="U20" i="54"/>
  <c r="U24" i="54" s="1"/>
  <c r="V20" i="54"/>
  <c r="W20" i="54"/>
  <c r="X20" i="54"/>
  <c r="Y20" i="54"/>
  <c r="Z20" i="54"/>
  <c r="AA20" i="54"/>
  <c r="AB20" i="54"/>
  <c r="AC20" i="54"/>
  <c r="AC24" i="54" s="1"/>
  <c r="AD20" i="54"/>
  <c r="AE20" i="54"/>
  <c r="AF20" i="54"/>
  <c r="AG20" i="54"/>
  <c r="AH20" i="54"/>
  <c r="AI20" i="54"/>
  <c r="AJ20" i="54"/>
  <c r="AK20" i="54"/>
  <c r="AK24" i="54" s="1"/>
  <c r="AL20" i="54"/>
  <c r="AM20" i="54"/>
  <c r="AN20" i="54"/>
  <c r="AO20" i="54"/>
  <c r="F21" i="54"/>
  <c r="G21" i="54"/>
  <c r="H21" i="54"/>
  <c r="H24" i="54" s="1"/>
  <c r="I21" i="54"/>
  <c r="J21" i="54"/>
  <c r="K21" i="54"/>
  <c r="L21" i="54"/>
  <c r="M21" i="54"/>
  <c r="N21" i="54"/>
  <c r="O21" i="54"/>
  <c r="P21" i="54"/>
  <c r="P24" i="54" s="1"/>
  <c r="Q21" i="54"/>
  <c r="R21" i="54"/>
  <c r="S21" i="54"/>
  <c r="T21" i="54"/>
  <c r="U21" i="54"/>
  <c r="V21" i="54"/>
  <c r="W21" i="54"/>
  <c r="X21" i="54"/>
  <c r="X24" i="54" s="1"/>
  <c r="Y21" i="54"/>
  <c r="Z21" i="54"/>
  <c r="AA21" i="54"/>
  <c r="AB21" i="54"/>
  <c r="AC21" i="54"/>
  <c r="AD21" i="54"/>
  <c r="AE21" i="54"/>
  <c r="AE24" i="54" s="1"/>
  <c r="AF21" i="54"/>
  <c r="AF24" i="54" s="1"/>
  <c r="AG21" i="54"/>
  <c r="AH21" i="54"/>
  <c r="AI21" i="54"/>
  <c r="AJ21" i="54"/>
  <c r="AK21" i="54"/>
  <c r="AL21" i="54"/>
  <c r="AM21" i="54"/>
  <c r="AN21" i="54"/>
  <c r="AN24" i="54" s="1"/>
  <c r="AO21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F23" i="54"/>
  <c r="G23" i="54"/>
  <c r="H23" i="54"/>
  <c r="I23" i="54"/>
  <c r="J23" i="54"/>
  <c r="K23" i="54"/>
  <c r="L23" i="54"/>
  <c r="D23" i="54" s="1"/>
  <c r="M23" i="54"/>
  <c r="E23" i="54" s="1"/>
  <c r="G23" i="52" s="1"/>
  <c r="I23" i="52" s="1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F24" i="54"/>
  <c r="O24" i="54"/>
  <c r="W24" i="54"/>
  <c r="AA24" i="54"/>
  <c r="AD24" i="54"/>
  <c r="AM24" i="54"/>
  <c r="F27" i="54"/>
  <c r="G27" i="54"/>
  <c r="E27" i="54" s="1"/>
  <c r="H27" i="54"/>
  <c r="H29" i="54" s="1"/>
  <c r="I27" i="54"/>
  <c r="I29" i="54" s="1"/>
  <c r="J27" i="54"/>
  <c r="K27" i="54"/>
  <c r="K29" i="54" s="1"/>
  <c r="L27" i="54"/>
  <c r="M27" i="54"/>
  <c r="N27" i="54"/>
  <c r="O27" i="54"/>
  <c r="P27" i="54"/>
  <c r="P29" i="54" s="1"/>
  <c r="Q27" i="54"/>
  <c r="R27" i="54"/>
  <c r="S27" i="54"/>
  <c r="T27" i="54"/>
  <c r="U27" i="54"/>
  <c r="V27" i="54"/>
  <c r="W27" i="54"/>
  <c r="X27" i="54"/>
  <c r="X29" i="54" s="1"/>
  <c r="Y27" i="54"/>
  <c r="Z27" i="54"/>
  <c r="AA27" i="54"/>
  <c r="AB27" i="54"/>
  <c r="AC27" i="54"/>
  <c r="AD27" i="54"/>
  <c r="AE27" i="54"/>
  <c r="AE29" i="54" s="1"/>
  <c r="AF27" i="54"/>
  <c r="AF29" i="54" s="1"/>
  <c r="AG27" i="54"/>
  <c r="AH27" i="54"/>
  <c r="AI27" i="54"/>
  <c r="AI29" i="54" s="1"/>
  <c r="AJ27" i="54"/>
  <c r="AK27" i="54"/>
  <c r="AL27" i="54"/>
  <c r="AM27" i="54"/>
  <c r="AN27" i="54"/>
  <c r="AN29" i="54" s="1"/>
  <c r="AO27" i="54"/>
  <c r="AO29" i="54" s="1"/>
  <c r="F28" i="54"/>
  <c r="G28" i="54"/>
  <c r="H28" i="54"/>
  <c r="I28" i="54"/>
  <c r="J28" i="54"/>
  <c r="K28" i="54"/>
  <c r="L28" i="54"/>
  <c r="M28" i="54"/>
  <c r="M29" i="54" s="1"/>
  <c r="N28" i="54"/>
  <c r="O28" i="54"/>
  <c r="P28" i="54"/>
  <c r="Q28" i="54"/>
  <c r="R28" i="54"/>
  <c r="S28" i="54"/>
  <c r="T28" i="54"/>
  <c r="T29" i="54" s="1"/>
  <c r="U28" i="54"/>
  <c r="U29" i="54" s="1"/>
  <c r="V28" i="54"/>
  <c r="W28" i="54"/>
  <c r="X28" i="54"/>
  <c r="Y28" i="54"/>
  <c r="Z28" i="54"/>
  <c r="AA28" i="54"/>
  <c r="AB28" i="54"/>
  <c r="AB29" i="54" s="1"/>
  <c r="AC28" i="54"/>
  <c r="AD28" i="54"/>
  <c r="AE28" i="54"/>
  <c r="AF28" i="54"/>
  <c r="AG28" i="54"/>
  <c r="AH28" i="54"/>
  <c r="AI28" i="54"/>
  <c r="AJ28" i="54"/>
  <c r="AJ29" i="54" s="1"/>
  <c r="AK28" i="54"/>
  <c r="AL28" i="54"/>
  <c r="AM28" i="54"/>
  <c r="AN28" i="54"/>
  <c r="AO28" i="54"/>
  <c r="F29" i="54"/>
  <c r="G29" i="54"/>
  <c r="L29" i="54"/>
  <c r="N29" i="54"/>
  <c r="O29" i="54"/>
  <c r="Q29" i="54"/>
  <c r="S29" i="54"/>
  <c r="V29" i="54"/>
  <c r="W29" i="54"/>
  <c r="Y29" i="54"/>
  <c r="AA29" i="54"/>
  <c r="AC29" i="54"/>
  <c r="AD29" i="54"/>
  <c r="AG29" i="54"/>
  <c r="AK29" i="54"/>
  <c r="AL29" i="54"/>
  <c r="AM29" i="54"/>
  <c r="F32" i="54"/>
  <c r="G32" i="54"/>
  <c r="H32" i="54"/>
  <c r="H36" i="54" s="1"/>
  <c r="I32" i="54"/>
  <c r="J32" i="54"/>
  <c r="K32" i="54"/>
  <c r="L32" i="54"/>
  <c r="M32" i="54"/>
  <c r="N32" i="54"/>
  <c r="O32" i="54"/>
  <c r="P32" i="54"/>
  <c r="P36" i="54" s="1"/>
  <c r="Q32" i="54"/>
  <c r="R32" i="54"/>
  <c r="S32" i="54"/>
  <c r="T32" i="54"/>
  <c r="U32" i="54"/>
  <c r="V32" i="54"/>
  <c r="W32" i="54"/>
  <c r="X32" i="54"/>
  <c r="X36" i="54" s="1"/>
  <c r="Y32" i="54"/>
  <c r="Z32" i="54"/>
  <c r="AA32" i="54"/>
  <c r="AB32" i="54"/>
  <c r="AC32" i="54"/>
  <c r="AD32" i="54"/>
  <c r="AD36" i="54" s="1"/>
  <c r="AE32" i="54"/>
  <c r="AF32" i="54"/>
  <c r="AF36" i="54" s="1"/>
  <c r="AG32" i="54"/>
  <c r="AH32" i="54"/>
  <c r="AI32" i="54"/>
  <c r="AJ32" i="54"/>
  <c r="AK32" i="54"/>
  <c r="AL32" i="54"/>
  <c r="AL36" i="54" s="1"/>
  <c r="AM32" i="54"/>
  <c r="AN32" i="54"/>
  <c r="AN36" i="54" s="1"/>
  <c r="AO32" i="54"/>
  <c r="F33" i="54"/>
  <c r="D33" i="54" s="1"/>
  <c r="F33" i="52" s="1"/>
  <c r="G33" i="54"/>
  <c r="H33" i="54"/>
  <c r="I33" i="54"/>
  <c r="J33" i="54"/>
  <c r="J36" i="54" s="1"/>
  <c r="K33" i="54"/>
  <c r="L33" i="54"/>
  <c r="M33" i="54"/>
  <c r="N33" i="54"/>
  <c r="O33" i="54"/>
  <c r="P33" i="54"/>
  <c r="Q33" i="54"/>
  <c r="R33" i="54"/>
  <c r="R36" i="54" s="1"/>
  <c r="S33" i="54"/>
  <c r="T33" i="54"/>
  <c r="U33" i="54"/>
  <c r="V33" i="54"/>
  <c r="W33" i="54"/>
  <c r="X33" i="54"/>
  <c r="Y33" i="54"/>
  <c r="Z33" i="54"/>
  <c r="Z36" i="54" s="1"/>
  <c r="AA33" i="54"/>
  <c r="AB33" i="54"/>
  <c r="AC33" i="54"/>
  <c r="AD33" i="54"/>
  <c r="AE33" i="54"/>
  <c r="AF33" i="54"/>
  <c r="AG33" i="54"/>
  <c r="AH33" i="54"/>
  <c r="AH36" i="54" s="1"/>
  <c r="AI33" i="54"/>
  <c r="AI36" i="54" s="1"/>
  <c r="AJ33" i="54"/>
  <c r="AK33" i="54"/>
  <c r="AL33" i="54"/>
  <c r="AM33" i="54"/>
  <c r="AN33" i="54"/>
  <c r="AO33" i="54"/>
  <c r="F34" i="54"/>
  <c r="G34" i="54"/>
  <c r="H34" i="54"/>
  <c r="I34" i="54"/>
  <c r="J34" i="54"/>
  <c r="K34" i="54"/>
  <c r="L34" i="54"/>
  <c r="L36" i="54" s="1"/>
  <c r="M34" i="54"/>
  <c r="M36" i="54" s="1"/>
  <c r="N34" i="54"/>
  <c r="O34" i="54"/>
  <c r="O36" i="54" s="1"/>
  <c r="P34" i="54"/>
  <c r="Q34" i="54"/>
  <c r="R34" i="54"/>
  <c r="S34" i="54"/>
  <c r="T34" i="54"/>
  <c r="T36" i="54" s="1"/>
  <c r="U34" i="54"/>
  <c r="V34" i="54"/>
  <c r="W34" i="54"/>
  <c r="W36" i="54" s="1"/>
  <c r="X34" i="54"/>
  <c r="Y34" i="54"/>
  <c r="Z34" i="54"/>
  <c r="AA34" i="54"/>
  <c r="AB34" i="54"/>
  <c r="AB36" i="54" s="1"/>
  <c r="AC34" i="54"/>
  <c r="AD34" i="54"/>
  <c r="AE34" i="54"/>
  <c r="AE36" i="54" s="1"/>
  <c r="AF34" i="54"/>
  <c r="AG34" i="54"/>
  <c r="AH34" i="54"/>
  <c r="AI34" i="54"/>
  <c r="AJ34" i="54"/>
  <c r="AJ36" i="54" s="1"/>
  <c r="AK34" i="54"/>
  <c r="AK36" i="54" s="1"/>
  <c r="AL34" i="54"/>
  <c r="AM34" i="54"/>
  <c r="AN34" i="54"/>
  <c r="AO34" i="54"/>
  <c r="F35" i="54"/>
  <c r="D35" i="54" s="1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N36" i="54"/>
  <c r="S36" i="54"/>
  <c r="V36" i="54"/>
  <c r="F39" i="54"/>
  <c r="G39" i="54"/>
  <c r="E39" i="54" s="1"/>
  <c r="G39" i="52" s="1"/>
  <c r="I39" i="52" s="1"/>
  <c r="H39" i="54"/>
  <c r="H43" i="54" s="1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N43" i="54" s="1"/>
  <c r="AO39" i="54"/>
  <c r="F40" i="54"/>
  <c r="G40" i="54"/>
  <c r="H40" i="54"/>
  <c r="I40" i="54"/>
  <c r="J40" i="54"/>
  <c r="K40" i="54"/>
  <c r="L40" i="54"/>
  <c r="M40" i="54"/>
  <c r="M42" i="54" s="1"/>
  <c r="M43" i="54" s="1"/>
  <c r="N40" i="54"/>
  <c r="O40" i="54"/>
  <c r="O42" i="54" s="1"/>
  <c r="O43" i="54" s="1"/>
  <c r="P40" i="54"/>
  <c r="Q40" i="54"/>
  <c r="R40" i="54"/>
  <c r="R42" i="54" s="1"/>
  <c r="S40" i="54"/>
  <c r="T40" i="54"/>
  <c r="U40" i="54"/>
  <c r="U42" i="54" s="1"/>
  <c r="U43" i="54" s="1"/>
  <c r="V40" i="54"/>
  <c r="W40" i="54"/>
  <c r="W42" i="54" s="1"/>
  <c r="W43" i="54" s="1"/>
  <c r="X40" i="54"/>
  <c r="Y40" i="54"/>
  <c r="Y42" i="54" s="1"/>
  <c r="Y43" i="54" s="1"/>
  <c r="Z40" i="54"/>
  <c r="Z42" i="54" s="1"/>
  <c r="AA40" i="54"/>
  <c r="AB40" i="54"/>
  <c r="AC40" i="54"/>
  <c r="AC42" i="54" s="1"/>
  <c r="G43" i="54" s="1"/>
  <c r="AD40" i="54"/>
  <c r="AE40" i="54"/>
  <c r="AE42" i="54" s="1"/>
  <c r="AE43" i="54" s="1"/>
  <c r="AF40" i="54"/>
  <c r="AG40" i="54"/>
  <c r="AH40" i="54"/>
  <c r="AH42" i="54" s="1"/>
  <c r="AH43" i="54" s="1"/>
  <c r="AI40" i="54"/>
  <c r="AJ40" i="54"/>
  <c r="AK40" i="54"/>
  <c r="AK42" i="54" s="1"/>
  <c r="AK43" i="54" s="1"/>
  <c r="AL40" i="54"/>
  <c r="AM40" i="54"/>
  <c r="AM42" i="54" s="1"/>
  <c r="AM43" i="54" s="1"/>
  <c r="AN40" i="54"/>
  <c r="AO40" i="54"/>
  <c r="F41" i="54"/>
  <c r="G41" i="54"/>
  <c r="H41" i="54"/>
  <c r="I41" i="54"/>
  <c r="J41" i="54"/>
  <c r="K41" i="54"/>
  <c r="L41" i="54"/>
  <c r="D41" i="54" s="1"/>
  <c r="M41" i="54"/>
  <c r="N41" i="54"/>
  <c r="O41" i="54"/>
  <c r="P41" i="54"/>
  <c r="Q41" i="54"/>
  <c r="R41" i="54"/>
  <c r="S41" i="54"/>
  <c r="S42" i="54" s="1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F42" i="54"/>
  <c r="H42" i="54"/>
  <c r="K42" i="54"/>
  <c r="K43" i="54" s="1"/>
  <c r="N42" i="54"/>
  <c r="N43" i="54" s="1"/>
  <c r="P42" i="54"/>
  <c r="Q42" i="54"/>
  <c r="Q43" i="54" s="1"/>
  <c r="V42" i="54"/>
  <c r="V43" i="54" s="1"/>
  <c r="X42" i="54"/>
  <c r="AA42" i="54"/>
  <c r="AA43" i="54" s="1"/>
  <c r="AD42" i="54"/>
  <c r="AD43" i="54" s="1"/>
  <c r="AF42" i="54"/>
  <c r="AF43" i="54" s="1"/>
  <c r="AI42" i="54"/>
  <c r="AI43" i="54" s="1"/>
  <c r="AL42" i="54"/>
  <c r="AL43" i="54" s="1"/>
  <c r="AN42" i="54"/>
  <c r="R43" i="54"/>
  <c r="S43" i="54"/>
  <c r="Z43" i="54"/>
  <c r="AC43" i="54"/>
  <c r="F45" i="54"/>
  <c r="G45" i="54"/>
  <c r="H45" i="54"/>
  <c r="I45" i="54"/>
  <c r="J45" i="54"/>
  <c r="K45" i="54"/>
  <c r="L45" i="54"/>
  <c r="D45" i="54" s="1"/>
  <c r="F45" i="52" s="1"/>
  <c r="H45" i="52" s="1"/>
  <c r="M45" i="54"/>
  <c r="E45" i="54" s="1"/>
  <c r="G45" i="52" s="1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F47" i="54"/>
  <c r="G47" i="54"/>
  <c r="E47" i="54" s="1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F49" i="54"/>
  <c r="G49" i="54"/>
  <c r="E49" i="54" s="1"/>
  <c r="G49" i="52" s="1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F51" i="54"/>
  <c r="G51" i="54"/>
  <c r="H51" i="54"/>
  <c r="I51" i="54"/>
  <c r="J51" i="54"/>
  <c r="K51" i="54"/>
  <c r="L51" i="54"/>
  <c r="M51" i="54"/>
  <c r="E51" i="54" s="1"/>
  <c r="G51" i="52" s="1"/>
  <c r="I51" i="52" s="1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F54" i="54"/>
  <c r="G54" i="54"/>
  <c r="H54" i="54"/>
  <c r="I54" i="54"/>
  <c r="J54" i="54"/>
  <c r="J56" i="54" s="1"/>
  <c r="K54" i="54"/>
  <c r="L54" i="54"/>
  <c r="M54" i="54"/>
  <c r="E54" i="54" s="1"/>
  <c r="N54" i="54"/>
  <c r="O54" i="54"/>
  <c r="O56" i="54" s="1"/>
  <c r="P54" i="54"/>
  <c r="Q54" i="54"/>
  <c r="R54" i="54"/>
  <c r="R56" i="54" s="1"/>
  <c r="S54" i="54"/>
  <c r="T54" i="54"/>
  <c r="U54" i="54"/>
  <c r="U56" i="54" s="1"/>
  <c r="V54" i="54"/>
  <c r="W54" i="54"/>
  <c r="W56" i="54" s="1"/>
  <c r="X54" i="54"/>
  <c r="Y54" i="54"/>
  <c r="Z54" i="54"/>
  <c r="Z56" i="54" s="1"/>
  <c r="AA54" i="54"/>
  <c r="AA56" i="54" s="1"/>
  <c r="AB54" i="54"/>
  <c r="AC54" i="54"/>
  <c r="AC56" i="54" s="1"/>
  <c r="AD54" i="54"/>
  <c r="AE54" i="54"/>
  <c r="AF54" i="54"/>
  <c r="AG54" i="54"/>
  <c r="AH54" i="54"/>
  <c r="AH56" i="54" s="1"/>
  <c r="AI54" i="54"/>
  <c r="AJ54" i="54"/>
  <c r="AK54" i="54"/>
  <c r="AK56" i="54" s="1"/>
  <c r="AL54" i="54"/>
  <c r="AM54" i="54"/>
  <c r="AM56" i="54" s="1"/>
  <c r="AN54" i="54"/>
  <c r="AO54" i="54"/>
  <c r="F55" i="54"/>
  <c r="G55" i="54"/>
  <c r="H55" i="54"/>
  <c r="I55" i="54"/>
  <c r="I56" i="54" s="1"/>
  <c r="J55" i="54"/>
  <c r="K55" i="54"/>
  <c r="L55" i="54"/>
  <c r="M55" i="54"/>
  <c r="N55" i="54"/>
  <c r="N56" i="54" s="1"/>
  <c r="O55" i="54"/>
  <c r="P55" i="54"/>
  <c r="Q55" i="54"/>
  <c r="R55" i="54"/>
  <c r="S55" i="54"/>
  <c r="T55" i="54"/>
  <c r="U55" i="54"/>
  <c r="V55" i="54"/>
  <c r="V56" i="54" s="1"/>
  <c r="W55" i="54"/>
  <c r="X55" i="54"/>
  <c r="Y55" i="54"/>
  <c r="Y56" i="54" s="1"/>
  <c r="Z55" i="54"/>
  <c r="AA55" i="54"/>
  <c r="AB55" i="54"/>
  <c r="AC55" i="54"/>
  <c r="AD55" i="54"/>
  <c r="AD56" i="54" s="1"/>
  <c r="AE55" i="54"/>
  <c r="AF55" i="54"/>
  <c r="AG55" i="54"/>
  <c r="AH55" i="54"/>
  <c r="AI55" i="54"/>
  <c r="AJ55" i="54"/>
  <c r="AK55" i="54"/>
  <c r="AL55" i="54"/>
  <c r="AL56" i="54" s="1"/>
  <c r="AM55" i="54"/>
  <c r="AN55" i="54"/>
  <c r="AO55" i="54"/>
  <c r="G56" i="54"/>
  <c r="H56" i="54"/>
  <c r="K56" i="54"/>
  <c r="P56" i="54"/>
  <c r="Q56" i="54"/>
  <c r="S56" i="54"/>
  <c r="X56" i="54"/>
  <c r="AE56" i="54"/>
  <c r="AF56" i="54"/>
  <c r="AG56" i="54"/>
  <c r="AI56" i="54"/>
  <c r="AN56" i="54"/>
  <c r="AO56" i="54"/>
  <c r="F59" i="54"/>
  <c r="G59" i="54"/>
  <c r="H59" i="54"/>
  <c r="I59" i="54"/>
  <c r="J59" i="54"/>
  <c r="J61" i="54" s="1"/>
  <c r="K59" i="54"/>
  <c r="L59" i="54"/>
  <c r="M59" i="54"/>
  <c r="M61" i="54" s="1"/>
  <c r="N59" i="54"/>
  <c r="O59" i="54"/>
  <c r="P59" i="54"/>
  <c r="P61" i="54" s="1"/>
  <c r="Q59" i="54"/>
  <c r="R59" i="54"/>
  <c r="R61" i="54" s="1"/>
  <c r="S59" i="54"/>
  <c r="T59" i="54"/>
  <c r="U59" i="54"/>
  <c r="V59" i="54"/>
  <c r="W59" i="54"/>
  <c r="X59" i="54"/>
  <c r="X61" i="54" s="1"/>
  <c r="Y59" i="54"/>
  <c r="Z59" i="54"/>
  <c r="Z61" i="54" s="1"/>
  <c r="AA59" i="54"/>
  <c r="AA61" i="54" s="1"/>
  <c r="AB59" i="54"/>
  <c r="AC59" i="54"/>
  <c r="AC61" i="54" s="1"/>
  <c r="AD59" i="54"/>
  <c r="AE59" i="54"/>
  <c r="AF59" i="54"/>
  <c r="AF61" i="54" s="1"/>
  <c r="AG59" i="54"/>
  <c r="AH59" i="54"/>
  <c r="AH61" i="54" s="1"/>
  <c r="AI59" i="54"/>
  <c r="AJ59" i="54"/>
  <c r="AK59" i="54"/>
  <c r="AK61" i="54" s="1"/>
  <c r="AL59" i="54"/>
  <c r="AM59" i="54"/>
  <c r="AN59" i="54"/>
  <c r="AN61" i="54" s="1"/>
  <c r="AO59" i="54"/>
  <c r="D60" i="54"/>
  <c r="F60" i="52" s="1"/>
  <c r="H60" i="52" s="1"/>
  <c r="F60" i="54"/>
  <c r="G60" i="54"/>
  <c r="H60" i="54"/>
  <c r="I60" i="54"/>
  <c r="I61" i="54" s="1"/>
  <c r="J60" i="54"/>
  <c r="K60" i="54"/>
  <c r="L60" i="54"/>
  <c r="M60" i="54"/>
  <c r="N60" i="54"/>
  <c r="O60" i="54"/>
  <c r="P60" i="54"/>
  <c r="Q60" i="54"/>
  <c r="Q61" i="54" s="1"/>
  <c r="R60" i="54"/>
  <c r="S60" i="54"/>
  <c r="T60" i="54"/>
  <c r="U60" i="54"/>
  <c r="V60" i="54"/>
  <c r="W60" i="54"/>
  <c r="X60" i="54"/>
  <c r="Y60" i="54"/>
  <c r="Y61" i="54" s="1"/>
  <c r="Z60" i="54"/>
  <c r="AA60" i="54"/>
  <c r="AB60" i="54"/>
  <c r="AC60" i="54"/>
  <c r="AD60" i="54"/>
  <c r="AE60" i="54"/>
  <c r="AF60" i="54"/>
  <c r="AG60" i="54"/>
  <c r="AG61" i="54" s="1"/>
  <c r="AH60" i="54"/>
  <c r="AI60" i="54"/>
  <c r="AJ60" i="54"/>
  <c r="AJ61" i="54" s="1"/>
  <c r="AK60" i="54"/>
  <c r="AL60" i="54"/>
  <c r="AM60" i="54"/>
  <c r="AN60" i="54"/>
  <c r="AO60" i="54"/>
  <c r="AO61" i="54" s="1"/>
  <c r="F61" i="54"/>
  <c r="K61" i="54"/>
  <c r="L61" i="54"/>
  <c r="N61" i="54"/>
  <c r="S61" i="54"/>
  <c r="T61" i="54"/>
  <c r="U61" i="54"/>
  <c r="V61" i="54"/>
  <c r="AB61" i="54"/>
  <c r="AD61" i="54"/>
  <c r="AI61" i="54"/>
  <c r="AL61" i="54"/>
  <c r="F64" i="54"/>
  <c r="G64" i="54"/>
  <c r="H64" i="54"/>
  <c r="I64" i="54"/>
  <c r="J64" i="54"/>
  <c r="K64" i="54"/>
  <c r="L64" i="54"/>
  <c r="M64" i="54"/>
  <c r="N64" i="54"/>
  <c r="N66" i="54" s="1"/>
  <c r="O64" i="54"/>
  <c r="O66" i="54" s="1"/>
  <c r="P64" i="54"/>
  <c r="Q64" i="54"/>
  <c r="R64" i="54"/>
  <c r="S64" i="54"/>
  <c r="T64" i="54"/>
  <c r="U64" i="54"/>
  <c r="V64" i="54"/>
  <c r="V66" i="54" s="1"/>
  <c r="W64" i="54"/>
  <c r="W66" i="54" s="1"/>
  <c r="X64" i="54"/>
  <c r="Y64" i="54"/>
  <c r="Z64" i="54"/>
  <c r="AA64" i="54"/>
  <c r="AB64" i="54"/>
  <c r="AC64" i="54"/>
  <c r="AD64" i="54"/>
  <c r="AD66" i="54" s="1"/>
  <c r="AE64" i="54"/>
  <c r="AE66" i="54" s="1"/>
  <c r="AF64" i="54"/>
  <c r="AG64" i="54"/>
  <c r="AH64" i="54"/>
  <c r="AI64" i="54"/>
  <c r="AJ64" i="54"/>
  <c r="AK64" i="54"/>
  <c r="AL64" i="54"/>
  <c r="AL66" i="54" s="1"/>
  <c r="AM64" i="54"/>
  <c r="AM66" i="54" s="1"/>
  <c r="AN64" i="54"/>
  <c r="AO64" i="54"/>
  <c r="F65" i="54"/>
  <c r="G65" i="54"/>
  <c r="H65" i="54"/>
  <c r="I65" i="54"/>
  <c r="J65" i="54"/>
  <c r="J66" i="54" s="1"/>
  <c r="K65" i="54"/>
  <c r="L65" i="54"/>
  <c r="M65" i="54"/>
  <c r="E65" i="54" s="1"/>
  <c r="G65" i="52" s="1"/>
  <c r="I65" i="52" s="1"/>
  <c r="N65" i="54"/>
  <c r="O65" i="54"/>
  <c r="P65" i="54"/>
  <c r="Q65" i="54"/>
  <c r="Q66" i="54" s="1"/>
  <c r="R65" i="54"/>
  <c r="R66" i="54" s="1"/>
  <c r="S65" i="54"/>
  <c r="T65" i="54"/>
  <c r="U65" i="54"/>
  <c r="V65" i="54"/>
  <c r="W65" i="54"/>
  <c r="X65" i="54"/>
  <c r="Y65" i="54"/>
  <c r="Z65" i="54"/>
  <c r="Z66" i="54" s="1"/>
  <c r="AA65" i="54"/>
  <c r="AB65" i="54"/>
  <c r="AC65" i="54"/>
  <c r="AC66" i="54" s="1"/>
  <c r="AD65" i="54"/>
  <c r="AE65" i="54"/>
  <c r="AF65" i="54"/>
  <c r="AG65" i="54"/>
  <c r="AH65" i="54"/>
  <c r="AH66" i="54" s="1"/>
  <c r="AI65" i="54"/>
  <c r="AJ65" i="54"/>
  <c r="AK65" i="54"/>
  <c r="AL65" i="54"/>
  <c r="AM65" i="54"/>
  <c r="AN65" i="54"/>
  <c r="AO65" i="54"/>
  <c r="I66" i="54"/>
  <c r="K66" i="54"/>
  <c r="L66" i="54"/>
  <c r="M66" i="54"/>
  <c r="S66" i="54"/>
  <c r="T66" i="54"/>
  <c r="U66" i="54"/>
  <c r="Y66" i="54"/>
  <c r="AA66" i="54"/>
  <c r="AB66" i="54"/>
  <c r="AG66" i="54"/>
  <c r="AI66" i="54"/>
  <c r="AJ66" i="54"/>
  <c r="AO66" i="54"/>
  <c r="F70" i="54"/>
  <c r="G70" i="54"/>
  <c r="H70" i="54"/>
  <c r="I70" i="54"/>
  <c r="J70" i="54"/>
  <c r="K70" i="54"/>
  <c r="L70" i="54"/>
  <c r="L72" i="54" s="1"/>
  <c r="M70" i="54"/>
  <c r="N70" i="54"/>
  <c r="O70" i="54"/>
  <c r="O72" i="54" s="1"/>
  <c r="P70" i="54"/>
  <c r="Q70" i="54"/>
  <c r="R70" i="54"/>
  <c r="S70" i="54"/>
  <c r="S72" i="54" s="1"/>
  <c r="T70" i="54"/>
  <c r="T72" i="54" s="1"/>
  <c r="U70" i="54"/>
  <c r="U72" i="54" s="1"/>
  <c r="V70" i="54"/>
  <c r="W70" i="54"/>
  <c r="W72" i="54" s="1"/>
  <c r="X70" i="54"/>
  <c r="Y70" i="54"/>
  <c r="Z70" i="54"/>
  <c r="AA70" i="54"/>
  <c r="AA72" i="54" s="1"/>
  <c r="AB70" i="54"/>
  <c r="AB72" i="54" s="1"/>
  <c r="AC70" i="54"/>
  <c r="AC72" i="54" s="1"/>
  <c r="AD70" i="54"/>
  <c r="AE70" i="54"/>
  <c r="AE72" i="54" s="1"/>
  <c r="AF70" i="54"/>
  <c r="AG70" i="54"/>
  <c r="AH70" i="54"/>
  <c r="AI70" i="54"/>
  <c r="AI72" i="54" s="1"/>
  <c r="AJ70" i="54"/>
  <c r="AJ72" i="54" s="1"/>
  <c r="AK70" i="54"/>
  <c r="AK72" i="54" s="1"/>
  <c r="AL70" i="54"/>
  <c r="AM70" i="54"/>
  <c r="AN70" i="54"/>
  <c r="AO70" i="54"/>
  <c r="F71" i="54"/>
  <c r="G71" i="54"/>
  <c r="E71" i="54" s="1"/>
  <c r="G71" i="52" s="1"/>
  <c r="H71" i="54"/>
  <c r="H72" i="54" s="1"/>
  <c r="I71" i="54"/>
  <c r="J71" i="54"/>
  <c r="K71" i="54"/>
  <c r="L71" i="54"/>
  <c r="M71" i="54"/>
  <c r="N71" i="54"/>
  <c r="O71" i="54"/>
  <c r="P71" i="54"/>
  <c r="P72" i="54" s="1"/>
  <c r="Q71" i="54"/>
  <c r="R71" i="54"/>
  <c r="S71" i="54"/>
  <c r="T71" i="54"/>
  <c r="U71" i="54"/>
  <c r="V71" i="54"/>
  <c r="W71" i="54"/>
  <c r="X71" i="54"/>
  <c r="X72" i="54" s="1"/>
  <c r="Y71" i="54"/>
  <c r="Y72" i="54" s="1"/>
  <c r="Z71" i="54"/>
  <c r="AA71" i="54"/>
  <c r="AB71" i="54"/>
  <c r="AC71" i="54"/>
  <c r="AD71" i="54"/>
  <c r="AE71" i="54"/>
  <c r="AF71" i="54"/>
  <c r="AF72" i="54" s="1"/>
  <c r="AG71" i="54"/>
  <c r="AG72" i="54" s="1"/>
  <c r="AH71" i="54"/>
  <c r="AI71" i="54"/>
  <c r="AJ71" i="54"/>
  <c r="AK71" i="54"/>
  <c r="AL71" i="54"/>
  <c r="AM71" i="54"/>
  <c r="AN71" i="54"/>
  <c r="AN72" i="54" s="1"/>
  <c r="AO71" i="54"/>
  <c r="G72" i="54"/>
  <c r="J72" i="54"/>
  <c r="M72" i="54"/>
  <c r="Q72" i="54"/>
  <c r="R72" i="54"/>
  <c r="Z72" i="54"/>
  <c r="AH72" i="54"/>
  <c r="AM72" i="54"/>
  <c r="F73" i="54"/>
  <c r="G73" i="54"/>
  <c r="H73" i="54"/>
  <c r="I73" i="54"/>
  <c r="J73" i="54"/>
  <c r="K73" i="54"/>
  <c r="L73" i="54"/>
  <c r="D73" i="54" s="1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F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F76" i="54"/>
  <c r="D76" i="54" s="1"/>
  <c r="F76" i="52" s="1"/>
  <c r="H76" i="52" s="1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F78" i="52" s="1"/>
  <c r="H78" i="52" s="1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F81" i="54"/>
  <c r="G81" i="54"/>
  <c r="H81" i="54"/>
  <c r="I81" i="54"/>
  <c r="J81" i="54"/>
  <c r="K81" i="54"/>
  <c r="L81" i="54"/>
  <c r="D81" i="54" s="1"/>
  <c r="F81" i="52" s="1"/>
  <c r="H81" i="52" s="1"/>
  <c r="M81" i="54"/>
  <c r="E81" i="54" s="1"/>
  <c r="G81" i="52" s="1"/>
  <c r="I81" i="52" s="1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A4" i="53"/>
  <c r="A5" i="53"/>
  <c r="H11" i="53"/>
  <c r="I11" i="53"/>
  <c r="H12" i="53"/>
  <c r="F12" i="53" s="1"/>
  <c r="I12" i="53"/>
  <c r="L12" i="53"/>
  <c r="H13" i="53"/>
  <c r="F13" i="53" s="1"/>
  <c r="I13" i="53"/>
  <c r="L13" i="53"/>
  <c r="F14" i="53"/>
  <c r="H14" i="53"/>
  <c r="I14" i="53"/>
  <c r="L14" i="53"/>
  <c r="H15" i="53"/>
  <c r="I15" i="53"/>
  <c r="G15" i="53" s="1"/>
  <c r="M15" i="53"/>
  <c r="E15" i="52" s="1"/>
  <c r="H16" i="53"/>
  <c r="J16" i="53"/>
  <c r="K16" i="53"/>
  <c r="H18" i="53"/>
  <c r="I18" i="53"/>
  <c r="G19" i="53"/>
  <c r="H19" i="53"/>
  <c r="I19" i="53"/>
  <c r="M19" i="53" s="1"/>
  <c r="H20" i="53"/>
  <c r="F20" i="53" s="1"/>
  <c r="I20" i="53"/>
  <c r="G20" i="53" s="1"/>
  <c r="L20" i="53"/>
  <c r="M20" i="53"/>
  <c r="E20" i="52" s="1"/>
  <c r="G21" i="53"/>
  <c r="H21" i="53"/>
  <c r="F21" i="53" s="1"/>
  <c r="I21" i="53"/>
  <c r="L21" i="53"/>
  <c r="D21" i="52" s="1"/>
  <c r="M21" i="53"/>
  <c r="E21" i="52" s="1"/>
  <c r="F22" i="53"/>
  <c r="H22" i="53"/>
  <c r="I22" i="53"/>
  <c r="L22" i="53"/>
  <c r="H23" i="53"/>
  <c r="L23" i="53" s="1"/>
  <c r="D23" i="52" s="1"/>
  <c r="I23" i="53"/>
  <c r="G23" i="53" s="1"/>
  <c r="M23" i="53"/>
  <c r="E23" i="52" s="1"/>
  <c r="J24" i="53"/>
  <c r="K24" i="53"/>
  <c r="H27" i="53"/>
  <c r="I27" i="53"/>
  <c r="G28" i="53"/>
  <c r="H28" i="53"/>
  <c r="F28" i="53" s="1"/>
  <c r="I28" i="53"/>
  <c r="M28" i="53" s="1"/>
  <c r="E28" i="52" s="1"/>
  <c r="L28" i="53"/>
  <c r="J29" i="53"/>
  <c r="K29" i="53"/>
  <c r="F32" i="53"/>
  <c r="G32" i="53"/>
  <c r="H32" i="53"/>
  <c r="I32" i="53"/>
  <c r="L32" i="53"/>
  <c r="M32" i="53"/>
  <c r="H33" i="53"/>
  <c r="I33" i="53"/>
  <c r="H34" i="53"/>
  <c r="I34" i="53"/>
  <c r="G34" i="53" s="1"/>
  <c r="M34" i="53"/>
  <c r="E34" i="52" s="1"/>
  <c r="G35" i="53"/>
  <c r="H35" i="53"/>
  <c r="F35" i="53" s="1"/>
  <c r="I35" i="53"/>
  <c r="L35" i="53"/>
  <c r="M35" i="53"/>
  <c r="E35" i="52" s="1"/>
  <c r="J36" i="53"/>
  <c r="K36" i="53"/>
  <c r="K82" i="53" s="1"/>
  <c r="L37" i="53"/>
  <c r="M37" i="53"/>
  <c r="H38" i="53"/>
  <c r="I38" i="53"/>
  <c r="G39" i="53"/>
  <c r="H39" i="53"/>
  <c r="I39" i="53"/>
  <c r="M39" i="53"/>
  <c r="E39" i="52" s="1"/>
  <c r="H40" i="53"/>
  <c r="F40" i="53" s="1"/>
  <c r="I40" i="53"/>
  <c r="L40" i="53"/>
  <c r="M40" i="53"/>
  <c r="F41" i="53"/>
  <c r="H41" i="53"/>
  <c r="I41" i="53"/>
  <c r="G41" i="53" s="1"/>
  <c r="L41" i="53"/>
  <c r="M41" i="53"/>
  <c r="F42" i="53"/>
  <c r="H42" i="53"/>
  <c r="J42" i="53"/>
  <c r="K42" i="53"/>
  <c r="H43" i="53"/>
  <c r="J43" i="53"/>
  <c r="K43" i="53"/>
  <c r="H45" i="53"/>
  <c r="L45" i="53" s="1"/>
  <c r="I45" i="53"/>
  <c r="H47" i="53"/>
  <c r="F47" i="53" s="1"/>
  <c r="I47" i="53"/>
  <c r="G47" i="53" s="1"/>
  <c r="L47" i="53"/>
  <c r="D47" i="52" s="1"/>
  <c r="M47" i="53"/>
  <c r="G49" i="53"/>
  <c r="H49" i="53"/>
  <c r="F49" i="53" s="1"/>
  <c r="I49" i="53"/>
  <c r="L49" i="53"/>
  <c r="M49" i="53"/>
  <c r="E49" i="52" s="1"/>
  <c r="F51" i="53"/>
  <c r="G51" i="53"/>
  <c r="H51" i="53"/>
  <c r="I51" i="53"/>
  <c r="M51" i="53" s="1"/>
  <c r="E51" i="52" s="1"/>
  <c r="L51" i="53"/>
  <c r="H54" i="53"/>
  <c r="I54" i="53"/>
  <c r="G54" i="53" s="1"/>
  <c r="M54" i="53"/>
  <c r="G55" i="53"/>
  <c r="H55" i="53"/>
  <c r="I55" i="53"/>
  <c r="M55" i="53"/>
  <c r="J56" i="53"/>
  <c r="K56" i="53"/>
  <c r="H59" i="53"/>
  <c r="F59" i="53" s="1"/>
  <c r="F61" i="53" s="1"/>
  <c r="I59" i="53"/>
  <c r="G59" i="53" s="1"/>
  <c r="G61" i="53" s="1"/>
  <c r="L59" i="53"/>
  <c r="L61" i="53" s="1"/>
  <c r="M59" i="53"/>
  <c r="E59" i="52" s="1"/>
  <c r="F60" i="53"/>
  <c r="G60" i="53"/>
  <c r="H60" i="53"/>
  <c r="I60" i="53"/>
  <c r="L60" i="53"/>
  <c r="M60" i="53"/>
  <c r="H61" i="53"/>
  <c r="I61" i="53"/>
  <c r="J61" i="53"/>
  <c r="K61" i="53"/>
  <c r="M61" i="53"/>
  <c r="G64" i="53"/>
  <c r="H64" i="53"/>
  <c r="I64" i="53"/>
  <c r="I66" i="53" s="1"/>
  <c r="H65" i="53"/>
  <c r="F65" i="53" s="1"/>
  <c r="I65" i="53"/>
  <c r="G65" i="53" s="1"/>
  <c r="L65" i="53"/>
  <c r="M65" i="53"/>
  <c r="E65" i="52" s="1"/>
  <c r="G66" i="53"/>
  <c r="J66" i="53"/>
  <c r="K66" i="53"/>
  <c r="L69" i="53"/>
  <c r="M69" i="53"/>
  <c r="G70" i="53"/>
  <c r="H70" i="53"/>
  <c r="I70" i="53"/>
  <c r="H71" i="53"/>
  <c r="F71" i="53" s="1"/>
  <c r="I71" i="53"/>
  <c r="G71" i="53" s="1"/>
  <c r="L71" i="53"/>
  <c r="D71" i="52" s="1"/>
  <c r="J72" i="53"/>
  <c r="K72" i="53"/>
  <c r="F73" i="53"/>
  <c r="G73" i="53"/>
  <c r="H73" i="53"/>
  <c r="I73" i="53"/>
  <c r="L73" i="53"/>
  <c r="M73" i="53"/>
  <c r="H74" i="53"/>
  <c r="I74" i="53"/>
  <c r="M74" i="53" s="1"/>
  <c r="E74" i="52" s="1"/>
  <c r="H75" i="53"/>
  <c r="F75" i="53" s="1"/>
  <c r="I75" i="53"/>
  <c r="G75" i="53" s="1"/>
  <c r="L75" i="53"/>
  <c r="D75" i="52" s="1"/>
  <c r="M75" i="53"/>
  <c r="G76" i="53"/>
  <c r="H76" i="53"/>
  <c r="F76" i="53" s="1"/>
  <c r="I76" i="53"/>
  <c r="L76" i="53"/>
  <c r="M76" i="53"/>
  <c r="E76" i="52" s="1"/>
  <c r="F77" i="53"/>
  <c r="G77" i="53"/>
  <c r="H77" i="53"/>
  <c r="I77" i="53"/>
  <c r="M77" i="53" s="1"/>
  <c r="E77" i="52" s="1"/>
  <c r="L77" i="53"/>
  <c r="H78" i="53"/>
  <c r="L78" i="53" s="1"/>
  <c r="I78" i="53"/>
  <c r="G79" i="53"/>
  <c r="H79" i="53"/>
  <c r="I79" i="53"/>
  <c r="M79" i="53"/>
  <c r="H80" i="53"/>
  <c r="F80" i="53" s="1"/>
  <c r="I80" i="53"/>
  <c r="G80" i="53" s="1"/>
  <c r="L80" i="53"/>
  <c r="D80" i="52" s="1"/>
  <c r="M80" i="53"/>
  <c r="E80" i="52" s="1"/>
  <c r="F81" i="53"/>
  <c r="H81" i="53"/>
  <c r="I81" i="53"/>
  <c r="G81" i="53" s="1"/>
  <c r="L81" i="53"/>
  <c r="M81" i="53"/>
  <c r="E81" i="52" s="1"/>
  <c r="D82" i="53"/>
  <c r="E82" i="53"/>
  <c r="A5" i="52"/>
  <c r="D12" i="52"/>
  <c r="D13" i="52"/>
  <c r="H13" i="52"/>
  <c r="D14" i="52"/>
  <c r="E19" i="52"/>
  <c r="D20" i="52"/>
  <c r="D22" i="52"/>
  <c r="F23" i="52"/>
  <c r="H23" i="52"/>
  <c r="G27" i="52"/>
  <c r="D28" i="52"/>
  <c r="D32" i="52"/>
  <c r="E32" i="52"/>
  <c r="D35" i="52"/>
  <c r="F35" i="52"/>
  <c r="H35" i="52" s="1"/>
  <c r="D41" i="52"/>
  <c r="E41" i="52"/>
  <c r="F41" i="52"/>
  <c r="H41" i="52" s="1"/>
  <c r="D45" i="52"/>
  <c r="E47" i="52"/>
  <c r="G47" i="52"/>
  <c r="I47" i="52" s="1"/>
  <c r="D49" i="52"/>
  <c r="D51" i="52"/>
  <c r="E55" i="52"/>
  <c r="D59" i="52"/>
  <c r="D61" i="52" s="1"/>
  <c r="D60" i="52"/>
  <c r="E60" i="52"/>
  <c r="D65" i="52"/>
  <c r="D73" i="52"/>
  <c r="E73" i="52"/>
  <c r="F73" i="52"/>
  <c r="H73" i="52" s="1"/>
  <c r="E75" i="52"/>
  <c r="D76" i="52"/>
  <c r="D77" i="52"/>
  <c r="D78" i="52"/>
  <c r="E79" i="52"/>
  <c r="D81" i="52"/>
  <c r="A5" i="18"/>
  <c r="H11" i="18"/>
  <c r="L11" i="18" s="1"/>
  <c r="I11" i="18"/>
  <c r="H12" i="18"/>
  <c r="F12" i="18" s="1"/>
  <c r="I12" i="18"/>
  <c r="G12" i="18" s="1"/>
  <c r="L12" i="18"/>
  <c r="D12" i="42" s="1"/>
  <c r="M12" i="18"/>
  <c r="F13" i="18"/>
  <c r="G13" i="18"/>
  <c r="H13" i="18"/>
  <c r="I13" i="18"/>
  <c r="L13" i="18"/>
  <c r="D13" i="42" s="1"/>
  <c r="M13" i="18"/>
  <c r="H14" i="18"/>
  <c r="I14" i="18"/>
  <c r="F15" i="18"/>
  <c r="H15" i="18"/>
  <c r="I15" i="18"/>
  <c r="G15" i="18" s="1"/>
  <c r="L15" i="18"/>
  <c r="M15" i="18"/>
  <c r="E15" i="42" s="1"/>
  <c r="J16" i="18"/>
  <c r="K16" i="18"/>
  <c r="H18" i="18"/>
  <c r="I18" i="18"/>
  <c r="F19" i="18"/>
  <c r="H19" i="18"/>
  <c r="I19" i="18"/>
  <c r="L19" i="18"/>
  <c r="D19" i="42" s="1"/>
  <c r="M19" i="18"/>
  <c r="H20" i="18"/>
  <c r="F20" i="18" s="1"/>
  <c r="I20" i="18"/>
  <c r="G20" i="18" s="1"/>
  <c r="L20" i="18"/>
  <c r="D20" i="42" s="1"/>
  <c r="M20" i="18"/>
  <c r="E20" i="42" s="1"/>
  <c r="F21" i="18"/>
  <c r="G21" i="18"/>
  <c r="H21" i="18"/>
  <c r="I21" i="18"/>
  <c r="L21" i="18"/>
  <c r="M21" i="18"/>
  <c r="G22" i="18"/>
  <c r="H22" i="18"/>
  <c r="L22" i="18" s="1"/>
  <c r="I22" i="18"/>
  <c r="M22" i="18" s="1"/>
  <c r="E22" i="42" s="1"/>
  <c r="F23" i="18"/>
  <c r="H23" i="18"/>
  <c r="L23" i="18" s="1"/>
  <c r="D23" i="42" s="1"/>
  <c r="I23" i="18"/>
  <c r="G23" i="18" s="1"/>
  <c r="M23" i="18"/>
  <c r="H24" i="18"/>
  <c r="J24" i="18"/>
  <c r="K24" i="18"/>
  <c r="L24" i="18"/>
  <c r="H27" i="18"/>
  <c r="F27" i="18" s="1"/>
  <c r="I27" i="18"/>
  <c r="G27" i="18" s="1"/>
  <c r="L27" i="18"/>
  <c r="L29" i="18" s="1"/>
  <c r="M27" i="18"/>
  <c r="F28" i="18"/>
  <c r="F29" i="18" s="1"/>
  <c r="G28" i="18"/>
  <c r="G29" i="18" s="1"/>
  <c r="H28" i="18"/>
  <c r="I28" i="18"/>
  <c r="L28" i="18"/>
  <c r="M28" i="18"/>
  <c r="H29" i="18"/>
  <c r="I29" i="18"/>
  <c r="J29" i="18"/>
  <c r="K29" i="18"/>
  <c r="H32" i="18"/>
  <c r="I32" i="18"/>
  <c r="M32" i="18" s="1"/>
  <c r="F33" i="18"/>
  <c r="H33" i="18"/>
  <c r="L33" i="18" s="1"/>
  <c r="I33" i="18"/>
  <c r="H34" i="18"/>
  <c r="F34" i="18" s="1"/>
  <c r="I34" i="18"/>
  <c r="G34" i="18" s="1"/>
  <c r="L34" i="18"/>
  <c r="M34" i="18"/>
  <c r="E34" i="42" s="1"/>
  <c r="F35" i="18"/>
  <c r="G35" i="18"/>
  <c r="H35" i="18"/>
  <c r="I35" i="18"/>
  <c r="L35" i="18"/>
  <c r="D35" i="42" s="1"/>
  <c r="M35" i="18"/>
  <c r="H36" i="18"/>
  <c r="J36" i="18"/>
  <c r="K36" i="18"/>
  <c r="L37" i="18"/>
  <c r="M37" i="18"/>
  <c r="H38" i="18"/>
  <c r="I38" i="18"/>
  <c r="H39" i="18"/>
  <c r="I39" i="18"/>
  <c r="G39" i="18" s="1"/>
  <c r="M39" i="18"/>
  <c r="E39" i="42" s="1"/>
  <c r="F40" i="18"/>
  <c r="G40" i="18"/>
  <c r="H40" i="18"/>
  <c r="I40" i="18"/>
  <c r="L40" i="18"/>
  <c r="M40" i="18"/>
  <c r="H41" i="18"/>
  <c r="I41" i="18"/>
  <c r="M41" i="18" s="1"/>
  <c r="H42" i="18"/>
  <c r="H43" i="18" s="1"/>
  <c r="I42" i="18"/>
  <c r="I43" i="18" s="1"/>
  <c r="J42" i="18"/>
  <c r="K42" i="18"/>
  <c r="J43" i="18"/>
  <c r="K43" i="18"/>
  <c r="F45" i="18"/>
  <c r="H45" i="18"/>
  <c r="I45" i="18"/>
  <c r="G45" i="18" s="1"/>
  <c r="L45" i="18"/>
  <c r="M45" i="18"/>
  <c r="E45" i="42" s="1"/>
  <c r="H47" i="18"/>
  <c r="F47" i="18" s="1"/>
  <c r="I47" i="18"/>
  <c r="G47" i="18" s="1"/>
  <c r="L47" i="18"/>
  <c r="D47" i="42" s="1"/>
  <c r="M47" i="18"/>
  <c r="F49" i="18"/>
  <c r="G49" i="18"/>
  <c r="H49" i="18"/>
  <c r="I49" i="18"/>
  <c r="L49" i="18"/>
  <c r="D49" i="42" s="1"/>
  <c r="M49" i="18"/>
  <c r="F51" i="18"/>
  <c r="G51" i="18"/>
  <c r="H51" i="18"/>
  <c r="L51" i="18" s="1"/>
  <c r="I51" i="18"/>
  <c r="M51" i="18" s="1"/>
  <c r="E51" i="42" s="1"/>
  <c r="H54" i="18"/>
  <c r="I54" i="18"/>
  <c r="M54" i="18"/>
  <c r="M56" i="18" s="1"/>
  <c r="H55" i="18"/>
  <c r="I55" i="18"/>
  <c r="G55" i="18" s="1"/>
  <c r="M55" i="18"/>
  <c r="J56" i="18"/>
  <c r="K56" i="18"/>
  <c r="F59" i="18"/>
  <c r="G59" i="18"/>
  <c r="H59" i="18"/>
  <c r="I59" i="18"/>
  <c r="L59" i="18"/>
  <c r="M59" i="18"/>
  <c r="M61" i="18" s="1"/>
  <c r="F60" i="18"/>
  <c r="H60" i="18"/>
  <c r="L60" i="18" s="1"/>
  <c r="I60" i="18"/>
  <c r="M60" i="18" s="1"/>
  <c r="F61" i="18"/>
  <c r="I61" i="18"/>
  <c r="J61" i="18"/>
  <c r="K61" i="18"/>
  <c r="H64" i="18"/>
  <c r="I64" i="18"/>
  <c r="L64" i="18"/>
  <c r="D64" i="42" s="1"/>
  <c r="M64" i="18"/>
  <c r="H65" i="18"/>
  <c r="F65" i="18" s="1"/>
  <c r="I65" i="18"/>
  <c r="G65" i="18" s="1"/>
  <c r="L65" i="18"/>
  <c r="M65" i="18"/>
  <c r="E65" i="42" s="1"/>
  <c r="J66" i="18"/>
  <c r="K66" i="18"/>
  <c r="M66" i="18"/>
  <c r="L69" i="18"/>
  <c r="M69" i="18"/>
  <c r="H70" i="18"/>
  <c r="F70" i="18" s="1"/>
  <c r="I70" i="18"/>
  <c r="G70" i="18" s="1"/>
  <c r="L70" i="18"/>
  <c r="M70" i="18"/>
  <c r="M72" i="18" s="1"/>
  <c r="F71" i="18"/>
  <c r="G71" i="18"/>
  <c r="G72" i="18" s="1"/>
  <c r="H71" i="18"/>
  <c r="I71" i="18"/>
  <c r="L71" i="18"/>
  <c r="D71" i="42" s="1"/>
  <c r="M71" i="18"/>
  <c r="F72" i="18"/>
  <c r="H72" i="18"/>
  <c r="I72" i="18"/>
  <c r="J72" i="18"/>
  <c r="K72" i="18"/>
  <c r="H73" i="18"/>
  <c r="L73" i="18" s="1"/>
  <c r="I73" i="18"/>
  <c r="F74" i="18"/>
  <c r="H74" i="18"/>
  <c r="L74" i="18" s="1"/>
  <c r="D74" i="42" s="1"/>
  <c r="I74" i="18"/>
  <c r="G74" i="18" s="1"/>
  <c r="M74" i="18"/>
  <c r="H75" i="18"/>
  <c r="F75" i="18" s="1"/>
  <c r="I75" i="18"/>
  <c r="G75" i="18" s="1"/>
  <c r="M75" i="18"/>
  <c r="E75" i="42" s="1"/>
  <c r="F76" i="18"/>
  <c r="G76" i="18"/>
  <c r="H76" i="18"/>
  <c r="I76" i="18"/>
  <c r="L76" i="18"/>
  <c r="D76" i="42" s="1"/>
  <c r="M76" i="18"/>
  <c r="G77" i="18"/>
  <c r="H77" i="18"/>
  <c r="I77" i="18"/>
  <c r="M77" i="18" s="1"/>
  <c r="F78" i="18"/>
  <c r="H78" i="18"/>
  <c r="I78" i="18"/>
  <c r="G78" i="18" s="1"/>
  <c r="L78" i="18"/>
  <c r="D78" i="42" s="1"/>
  <c r="H79" i="18"/>
  <c r="I79" i="18"/>
  <c r="G79" i="18" s="1"/>
  <c r="M79" i="18"/>
  <c r="F80" i="18"/>
  <c r="G80" i="18"/>
  <c r="H80" i="18"/>
  <c r="I80" i="18"/>
  <c r="L80" i="18"/>
  <c r="D80" i="42" s="1"/>
  <c r="M80" i="18"/>
  <c r="H81" i="18"/>
  <c r="L81" i="18" s="1"/>
  <c r="I81" i="18"/>
  <c r="D82" i="18"/>
  <c r="E82" i="18"/>
  <c r="A5" i="30"/>
  <c r="N8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F11" i="30"/>
  <c r="G11" i="30"/>
  <c r="E11" i="30" s="1"/>
  <c r="D12" i="30"/>
  <c r="F12" i="30"/>
  <c r="G12" i="30"/>
  <c r="E12" i="30" s="1"/>
  <c r="G12" i="42" s="1"/>
  <c r="F13" i="30"/>
  <c r="D13" i="30" s="1"/>
  <c r="G13" i="30"/>
  <c r="E13" i="30" s="1"/>
  <c r="G13" i="42" s="1"/>
  <c r="I13" i="42" s="1"/>
  <c r="D14" i="30"/>
  <c r="F14" i="42" s="1"/>
  <c r="F14" i="30"/>
  <c r="G14" i="30"/>
  <c r="E14" i="30" s="1"/>
  <c r="G14" i="42" s="1"/>
  <c r="E15" i="30"/>
  <c r="G15" i="42" s="1"/>
  <c r="F15" i="30"/>
  <c r="D15" i="30" s="1"/>
  <c r="F15" i="42" s="1"/>
  <c r="H15" i="42" s="1"/>
  <c r="G15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B82" i="30" s="1"/>
  <c r="Z650" i="44" s="1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E19" i="30"/>
  <c r="G19" i="42" s="1"/>
  <c r="F19" i="30"/>
  <c r="F24" i="30" s="1"/>
  <c r="G19" i="30"/>
  <c r="F20" i="30"/>
  <c r="D20" i="30" s="1"/>
  <c r="F20" i="42" s="1"/>
  <c r="G20" i="30"/>
  <c r="E21" i="30"/>
  <c r="G21" i="42" s="1"/>
  <c r="I21" i="42" s="1"/>
  <c r="F21" i="30"/>
  <c r="D21" i="30" s="1"/>
  <c r="F21" i="42" s="1"/>
  <c r="G21" i="30"/>
  <c r="F22" i="30"/>
  <c r="D22" i="30" s="1"/>
  <c r="G22" i="30"/>
  <c r="E22" i="30" s="1"/>
  <c r="G22" i="42" s="1"/>
  <c r="D23" i="30"/>
  <c r="F23" i="42" s="1"/>
  <c r="E23" i="30"/>
  <c r="F23" i="30"/>
  <c r="G23" i="30"/>
  <c r="H24" i="30"/>
  <c r="I24" i="30"/>
  <c r="J24" i="30"/>
  <c r="J82" i="30" s="1"/>
  <c r="H650" i="44" s="1"/>
  <c r="K24" i="30"/>
  <c r="L24" i="30"/>
  <c r="M24" i="30"/>
  <c r="N24" i="30"/>
  <c r="N82" i="30" s="1"/>
  <c r="L650" i="44" s="1"/>
  <c r="O24" i="30"/>
  <c r="P24" i="30"/>
  <c r="Q24" i="30"/>
  <c r="R24" i="30"/>
  <c r="S24" i="30"/>
  <c r="T24" i="30"/>
  <c r="U24" i="30"/>
  <c r="V24" i="30"/>
  <c r="V82" i="30" s="1"/>
  <c r="T650" i="44" s="1"/>
  <c r="W24" i="30"/>
  <c r="X24" i="30"/>
  <c r="Y24" i="30"/>
  <c r="Z24" i="30"/>
  <c r="AA24" i="30"/>
  <c r="AB24" i="30"/>
  <c r="AC24" i="30"/>
  <c r="AD24" i="30"/>
  <c r="AD82" i="30" s="1"/>
  <c r="AB650" i="44" s="1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F27" i="30"/>
  <c r="G27" i="30"/>
  <c r="E28" i="30"/>
  <c r="G28" i="42" s="1"/>
  <c r="F28" i="30"/>
  <c r="G28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F36" i="30" s="1"/>
  <c r="G32" i="30"/>
  <c r="F33" i="30"/>
  <c r="D33" i="30" s="1"/>
  <c r="F33" i="42" s="1"/>
  <c r="G33" i="30"/>
  <c r="E34" i="30"/>
  <c r="G34" i="42" s="1"/>
  <c r="F34" i="30"/>
  <c r="D34" i="30" s="1"/>
  <c r="G34" i="30"/>
  <c r="F35" i="30"/>
  <c r="D35" i="30" s="1"/>
  <c r="G35" i="30"/>
  <c r="E35" i="30" s="1"/>
  <c r="G35" i="42" s="1"/>
  <c r="H36" i="30"/>
  <c r="I36" i="30"/>
  <c r="J36" i="30"/>
  <c r="K36" i="30"/>
  <c r="L36" i="30"/>
  <c r="M36" i="30"/>
  <c r="N36" i="30"/>
  <c r="O36" i="30"/>
  <c r="P36" i="30"/>
  <c r="Q36" i="30"/>
  <c r="Q82" i="30" s="1"/>
  <c r="O650" i="44" s="1"/>
  <c r="R36" i="30"/>
  <c r="S36" i="30"/>
  <c r="T36" i="30"/>
  <c r="U36" i="30"/>
  <c r="V36" i="30"/>
  <c r="W36" i="30"/>
  <c r="X36" i="30"/>
  <c r="Y36" i="30"/>
  <c r="Y82" i="30" s="1"/>
  <c r="W650" i="44" s="1"/>
  <c r="Z36" i="30"/>
  <c r="AA36" i="30"/>
  <c r="AB36" i="30"/>
  <c r="AC36" i="30"/>
  <c r="AD36" i="30"/>
  <c r="AE36" i="30"/>
  <c r="AF36" i="30"/>
  <c r="AG36" i="30"/>
  <c r="AG82" i="30" s="1"/>
  <c r="AH36" i="30"/>
  <c r="AI36" i="30"/>
  <c r="AJ36" i="30"/>
  <c r="AK36" i="30"/>
  <c r="AL36" i="30"/>
  <c r="AM36" i="30"/>
  <c r="AN36" i="30"/>
  <c r="AO36" i="30"/>
  <c r="AO82" i="30" s="1"/>
  <c r="F39" i="30"/>
  <c r="D39" i="30" s="1"/>
  <c r="F39" i="42" s="1"/>
  <c r="G39" i="30"/>
  <c r="E39" i="30" s="1"/>
  <c r="G39" i="42" s="1"/>
  <c r="D40" i="30"/>
  <c r="F40" i="30"/>
  <c r="G40" i="30"/>
  <c r="E41" i="30"/>
  <c r="F41" i="30"/>
  <c r="G41" i="30"/>
  <c r="H42" i="30"/>
  <c r="H43" i="30" s="1"/>
  <c r="I42" i="30"/>
  <c r="I43" i="30" s="1"/>
  <c r="J42" i="30"/>
  <c r="J43" i="30" s="1"/>
  <c r="K42" i="30"/>
  <c r="K43" i="30" s="1"/>
  <c r="L42" i="30"/>
  <c r="L43" i="30" s="1"/>
  <c r="M42" i="30"/>
  <c r="N42" i="30"/>
  <c r="O42" i="30"/>
  <c r="O43" i="30" s="1"/>
  <c r="P42" i="30"/>
  <c r="P43" i="30" s="1"/>
  <c r="Q42" i="30"/>
  <c r="R42" i="30"/>
  <c r="R43" i="30" s="1"/>
  <c r="S42" i="30"/>
  <c r="S43" i="30" s="1"/>
  <c r="T42" i="30"/>
  <c r="U42" i="30"/>
  <c r="V42" i="30"/>
  <c r="W42" i="30"/>
  <c r="W43" i="30" s="1"/>
  <c r="X42" i="30"/>
  <c r="X43" i="30" s="1"/>
  <c r="Y42" i="30"/>
  <c r="Y43" i="30" s="1"/>
  <c r="Z42" i="30"/>
  <c r="Z43" i="30" s="1"/>
  <c r="AA42" i="30"/>
  <c r="AA43" i="30" s="1"/>
  <c r="AB42" i="30"/>
  <c r="AB43" i="30" s="1"/>
  <c r="AC42" i="30"/>
  <c r="AD42" i="30"/>
  <c r="AE42" i="30"/>
  <c r="AE43" i="30" s="1"/>
  <c r="AF42" i="30"/>
  <c r="AF43" i="30" s="1"/>
  <c r="AG42" i="30"/>
  <c r="AH42" i="30"/>
  <c r="AH43" i="30" s="1"/>
  <c r="AI42" i="30"/>
  <c r="AI43" i="30" s="1"/>
  <c r="AJ42" i="30"/>
  <c r="AJ43" i="30" s="1"/>
  <c r="AK42" i="30"/>
  <c r="AL42" i="30"/>
  <c r="AM42" i="30"/>
  <c r="AM43" i="30" s="1"/>
  <c r="AN42" i="30"/>
  <c r="AN43" i="30" s="1"/>
  <c r="AO42" i="30"/>
  <c r="M43" i="30"/>
  <c r="N43" i="30"/>
  <c r="Q43" i="30"/>
  <c r="T43" i="30"/>
  <c r="U43" i="30"/>
  <c r="V43" i="30"/>
  <c r="AC43" i="30"/>
  <c r="AD43" i="30"/>
  <c r="AG43" i="30"/>
  <c r="AK43" i="30"/>
  <c r="AL43" i="30"/>
  <c r="AO43" i="30"/>
  <c r="E45" i="30"/>
  <c r="G45" i="42" s="1"/>
  <c r="F45" i="30"/>
  <c r="D45" i="30" s="1"/>
  <c r="F45" i="42" s="1"/>
  <c r="H45" i="42" s="1"/>
  <c r="G45" i="30"/>
  <c r="D47" i="30"/>
  <c r="F47" i="30"/>
  <c r="G47" i="30"/>
  <c r="E47" i="30" s="1"/>
  <c r="F49" i="30"/>
  <c r="D49" i="30" s="1"/>
  <c r="F49" i="42" s="1"/>
  <c r="G49" i="30"/>
  <c r="E49" i="30" s="1"/>
  <c r="G49" i="42" s="1"/>
  <c r="D51" i="30"/>
  <c r="F51" i="42" s="1"/>
  <c r="F51" i="30"/>
  <c r="G51" i="30"/>
  <c r="E51" i="30" s="1"/>
  <c r="F54" i="30"/>
  <c r="D54" i="30" s="1"/>
  <c r="G54" i="30"/>
  <c r="D55" i="30"/>
  <c r="F55" i="30"/>
  <c r="G55" i="30"/>
  <c r="E55" i="30" s="1"/>
  <c r="G55" i="42" s="1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E82" i="30" s="1"/>
  <c r="AC650" i="44" s="1"/>
  <c r="AF56" i="30"/>
  <c r="AG56" i="30"/>
  <c r="AH56" i="30"/>
  <c r="AI56" i="30"/>
  <c r="AJ56" i="30"/>
  <c r="AK56" i="30"/>
  <c r="AL56" i="30"/>
  <c r="AM56" i="30"/>
  <c r="AN56" i="30"/>
  <c r="AO56" i="30"/>
  <c r="F59" i="30"/>
  <c r="D59" i="30" s="1"/>
  <c r="G59" i="30"/>
  <c r="D60" i="30"/>
  <c r="F60" i="42" s="1"/>
  <c r="H60" i="42" s="1"/>
  <c r="E60" i="30"/>
  <c r="G60" i="42" s="1"/>
  <c r="F60" i="30"/>
  <c r="F61" i="30" s="1"/>
  <c r="G60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F64" i="42" s="1"/>
  <c r="F64" i="30"/>
  <c r="G64" i="30"/>
  <c r="E64" i="30" s="1"/>
  <c r="F65" i="30"/>
  <c r="G65" i="30"/>
  <c r="E65" i="30" s="1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E70" i="30"/>
  <c r="F70" i="30"/>
  <c r="G70" i="30"/>
  <c r="E71" i="30"/>
  <c r="E72" i="30" s="1"/>
  <c r="E84" i="30" s="1"/>
  <c r="F71" i="30"/>
  <c r="D71" i="30" s="1"/>
  <c r="F71" i="42" s="1"/>
  <c r="G71" i="30"/>
  <c r="G72" i="30" s="1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E73" i="30"/>
  <c r="G73" i="42" s="1"/>
  <c r="F73" i="30"/>
  <c r="D73" i="30" s="1"/>
  <c r="F73" i="42" s="1"/>
  <c r="H73" i="42" s="1"/>
  <c r="G73" i="30"/>
  <c r="D74" i="30"/>
  <c r="F74" i="30"/>
  <c r="G74" i="30"/>
  <c r="E74" i="30" s="1"/>
  <c r="E75" i="30"/>
  <c r="G75" i="42" s="1"/>
  <c r="F75" i="30"/>
  <c r="D75" i="30" s="1"/>
  <c r="F75" i="42" s="1"/>
  <c r="G75" i="30"/>
  <c r="D76" i="30"/>
  <c r="F76" i="42" s="1"/>
  <c r="F76" i="30"/>
  <c r="G76" i="30"/>
  <c r="E76" i="30" s="1"/>
  <c r="F77" i="30"/>
  <c r="D77" i="30" s="1"/>
  <c r="G77" i="30"/>
  <c r="E77" i="30" s="1"/>
  <c r="G77" i="42" s="1"/>
  <c r="D78" i="30"/>
  <c r="F78" i="30"/>
  <c r="G78" i="30"/>
  <c r="E78" i="30" s="1"/>
  <c r="G78" i="42" s="1"/>
  <c r="E79" i="30"/>
  <c r="G79" i="42" s="1"/>
  <c r="F79" i="30"/>
  <c r="D79" i="30" s="1"/>
  <c r="F79" i="42" s="1"/>
  <c r="G79" i="30"/>
  <c r="D80" i="30"/>
  <c r="F80" i="42" s="1"/>
  <c r="F80" i="30"/>
  <c r="G80" i="30"/>
  <c r="E80" i="30" s="1"/>
  <c r="G80" i="42" s="1"/>
  <c r="F81" i="30"/>
  <c r="D81" i="30" s="1"/>
  <c r="G81" i="30"/>
  <c r="E81" i="30" s="1"/>
  <c r="G81" i="42" s="1"/>
  <c r="O82" i="30"/>
  <c r="M650" i="44" s="1"/>
  <c r="W82" i="30"/>
  <c r="U650" i="44" s="1"/>
  <c r="AA82" i="30"/>
  <c r="Y650" i="44" s="1"/>
  <c r="AI82" i="30"/>
  <c r="AM82" i="30"/>
  <c r="A5" i="42"/>
  <c r="E12" i="42"/>
  <c r="I12" i="42" s="1"/>
  <c r="F12" i="42"/>
  <c r="H12" i="42" s="1"/>
  <c r="E13" i="42"/>
  <c r="F13" i="42"/>
  <c r="H13" i="42"/>
  <c r="D15" i="42"/>
  <c r="H20" i="42"/>
  <c r="D21" i="42"/>
  <c r="E21" i="42"/>
  <c r="D22" i="42"/>
  <c r="F22" i="42"/>
  <c r="E23" i="42"/>
  <c r="G23" i="42"/>
  <c r="D27" i="42"/>
  <c r="D29" i="42" s="1"/>
  <c r="D28" i="42"/>
  <c r="E28" i="42"/>
  <c r="I28" i="42"/>
  <c r="G32" i="42"/>
  <c r="D33" i="42"/>
  <c r="D34" i="42"/>
  <c r="F34" i="42"/>
  <c r="E35" i="42"/>
  <c r="F35" i="42"/>
  <c r="E40" i="42"/>
  <c r="E42" i="42" s="1"/>
  <c r="E43" i="42" s="1"/>
  <c r="E41" i="42"/>
  <c r="G41" i="42"/>
  <c r="D45" i="42"/>
  <c r="E47" i="42"/>
  <c r="F47" i="42"/>
  <c r="G47" i="42"/>
  <c r="E49" i="42"/>
  <c r="H49" i="42"/>
  <c r="D51" i="42"/>
  <c r="G51" i="42"/>
  <c r="I51" i="42"/>
  <c r="E54" i="42"/>
  <c r="F54" i="42"/>
  <c r="E55" i="42"/>
  <c r="F55" i="42"/>
  <c r="E59" i="42"/>
  <c r="D60" i="42"/>
  <c r="E60" i="42"/>
  <c r="E64" i="42"/>
  <c r="G64" i="42"/>
  <c r="G65" i="42"/>
  <c r="E66" i="42"/>
  <c r="E70" i="42"/>
  <c r="G70" i="42"/>
  <c r="E71" i="42"/>
  <c r="G71" i="42"/>
  <c r="H71" i="42"/>
  <c r="D73" i="42"/>
  <c r="E74" i="42"/>
  <c r="F74" i="42"/>
  <c r="G74" i="42"/>
  <c r="I74" i="42" s="1"/>
  <c r="H74" i="42"/>
  <c r="E76" i="42"/>
  <c r="G76" i="42"/>
  <c r="I76" i="42"/>
  <c r="E77" i="42"/>
  <c r="I77" i="42" s="1"/>
  <c r="F77" i="42"/>
  <c r="F78" i="42"/>
  <c r="H78" i="42"/>
  <c r="E79" i="42"/>
  <c r="I79" i="42"/>
  <c r="E80" i="42"/>
  <c r="D81" i="42"/>
  <c r="F81" i="42"/>
  <c r="A5" i="7"/>
  <c r="D11" i="7"/>
  <c r="E11" i="7"/>
  <c r="D12" i="7"/>
  <c r="E12" i="7"/>
  <c r="D13" i="7"/>
  <c r="E13" i="7"/>
  <c r="E16" i="7" s="1"/>
  <c r="D14" i="7"/>
  <c r="E14" i="7"/>
  <c r="D15" i="7"/>
  <c r="E15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E24" i="7" s="1"/>
  <c r="D22" i="7"/>
  <c r="E22" i="7"/>
  <c r="D23" i="7"/>
  <c r="E23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E36" i="7" s="1"/>
  <c r="D34" i="7"/>
  <c r="E34" i="7"/>
  <c r="D35" i="7"/>
  <c r="E35" i="7"/>
  <c r="D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D43" i="7" s="1"/>
  <c r="E39" i="7"/>
  <c r="D40" i="7"/>
  <c r="D42" i="7" s="1"/>
  <c r="E40" i="7"/>
  <c r="D41" i="7"/>
  <c r="E41" i="7"/>
  <c r="F42" i="7"/>
  <c r="F43" i="7" s="1"/>
  <c r="G42" i="7"/>
  <c r="G43" i="7" s="1"/>
  <c r="H42" i="7"/>
  <c r="H43" i="7" s="1"/>
  <c r="H82" i="7" s="1"/>
  <c r="H91" i="7" s="1"/>
  <c r="I42" i="7"/>
  <c r="I43" i="7" s="1"/>
  <c r="I82" i="7" s="1"/>
  <c r="I91" i="7" s="1"/>
  <c r="J42" i="7"/>
  <c r="J43" i="7" s="1"/>
  <c r="K42" i="7"/>
  <c r="L42" i="7"/>
  <c r="M42" i="7"/>
  <c r="N42" i="7"/>
  <c r="N43" i="7" s="1"/>
  <c r="N82" i="7" s="1"/>
  <c r="N91" i="7" s="1"/>
  <c r="O42" i="7"/>
  <c r="O43" i="7" s="1"/>
  <c r="P42" i="7"/>
  <c r="P43" i="7" s="1"/>
  <c r="Q42" i="7"/>
  <c r="Q43" i="7" s="1"/>
  <c r="Q82" i="7" s="1"/>
  <c r="Q91" i="7" s="1"/>
  <c r="R42" i="7"/>
  <c r="R43" i="7" s="1"/>
  <c r="S42" i="7"/>
  <c r="T42" i="7"/>
  <c r="U42" i="7"/>
  <c r="V42" i="7"/>
  <c r="V43" i="7" s="1"/>
  <c r="W42" i="7"/>
  <c r="W43" i="7" s="1"/>
  <c r="X42" i="7"/>
  <c r="Y42" i="7"/>
  <c r="Y43" i="7" s="1"/>
  <c r="Z42" i="7"/>
  <c r="Z43" i="7" s="1"/>
  <c r="AA42" i="7"/>
  <c r="AB42" i="7"/>
  <c r="AC42" i="7"/>
  <c r="AD42" i="7"/>
  <c r="AD43" i="7" s="1"/>
  <c r="AD82" i="7" s="1"/>
  <c r="AE42" i="7"/>
  <c r="AE43" i="7" s="1"/>
  <c r="AF42" i="7"/>
  <c r="AF43" i="7" s="1"/>
  <c r="AG42" i="7"/>
  <c r="AG43" i="7" s="1"/>
  <c r="K43" i="7"/>
  <c r="K82" i="7" s="1"/>
  <c r="K91" i="7" s="1"/>
  <c r="L43" i="7"/>
  <c r="M43" i="7"/>
  <c r="S43" i="7"/>
  <c r="T43" i="7"/>
  <c r="U43" i="7"/>
  <c r="X43" i="7"/>
  <c r="X82" i="7" s="1"/>
  <c r="X91" i="7" s="1"/>
  <c r="AA43" i="7"/>
  <c r="AB43" i="7"/>
  <c r="AC43" i="7"/>
  <c r="D45" i="7"/>
  <c r="E45" i="7"/>
  <c r="D47" i="7"/>
  <c r="E47" i="7"/>
  <c r="D49" i="7"/>
  <c r="E49" i="7"/>
  <c r="D51" i="7"/>
  <c r="E51" i="7"/>
  <c r="D54" i="7"/>
  <c r="E54" i="7"/>
  <c r="D55" i="7"/>
  <c r="E55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E61" i="7" s="1"/>
  <c r="D60" i="7"/>
  <c r="E60" i="7"/>
  <c r="D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D72" i="7" s="1"/>
  <c r="E70" i="7"/>
  <c r="D71" i="7"/>
  <c r="E71" i="7"/>
  <c r="E72" i="7" s="1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G74" i="7"/>
  <c r="G74" i="20" s="1"/>
  <c r="E74" i="20" s="1"/>
  <c r="G74" i="32" s="1"/>
  <c r="I74" i="32" s="1"/>
  <c r="K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S82" i="7"/>
  <c r="S91" i="7" s="1"/>
  <c r="Y82" i="7"/>
  <c r="Y91" i="7" s="1"/>
  <c r="AG82" i="7"/>
  <c r="AG91" i="7" s="1"/>
  <c r="D86" i="7"/>
  <c r="E86" i="7"/>
  <c r="Y86" i="7"/>
  <c r="E87" i="7"/>
  <c r="Z87" i="7"/>
  <c r="D87" i="7" s="1"/>
  <c r="D88" i="7"/>
  <c r="Z88" i="7"/>
  <c r="D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D91" i="7"/>
  <c r="E94" i="7"/>
  <c r="E96" i="7" s="1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A5" i="5"/>
  <c r="A4" i="15"/>
  <c r="A5" i="15"/>
  <c r="D11" i="15"/>
  <c r="D16" i="15" s="1"/>
  <c r="E11" i="15"/>
  <c r="J11" i="15"/>
  <c r="J16" i="15" s="1"/>
  <c r="K11" i="15"/>
  <c r="D12" i="15"/>
  <c r="E12" i="15"/>
  <c r="I12" i="15"/>
  <c r="J12" i="15"/>
  <c r="K12" i="15"/>
  <c r="D13" i="15"/>
  <c r="E13" i="15"/>
  <c r="J13" i="15"/>
  <c r="K13" i="15"/>
  <c r="D14" i="15"/>
  <c r="E14" i="15"/>
  <c r="H14" i="15"/>
  <c r="J14" i="15"/>
  <c r="K14" i="15"/>
  <c r="D15" i="15"/>
  <c r="E15" i="15"/>
  <c r="J15" i="15"/>
  <c r="K15" i="15"/>
  <c r="E16" i="15"/>
  <c r="D19" i="15"/>
  <c r="E19" i="15"/>
  <c r="J19" i="15"/>
  <c r="K19" i="15"/>
  <c r="D20" i="15"/>
  <c r="E20" i="15"/>
  <c r="J20" i="15"/>
  <c r="K20" i="15"/>
  <c r="D21" i="15"/>
  <c r="E21" i="15"/>
  <c r="J21" i="15"/>
  <c r="K21" i="15"/>
  <c r="D22" i="15"/>
  <c r="E22" i="15"/>
  <c r="J22" i="15"/>
  <c r="K22" i="15"/>
  <c r="D23" i="15"/>
  <c r="E23" i="15"/>
  <c r="H23" i="15"/>
  <c r="J23" i="15"/>
  <c r="K23" i="15"/>
  <c r="D24" i="15"/>
  <c r="D27" i="15"/>
  <c r="E27" i="15"/>
  <c r="J27" i="15"/>
  <c r="K27" i="15"/>
  <c r="D28" i="15"/>
  <c r="E28" i="15"/>
  <c r="J28" i="15"/>
  <c r="K28" i="15"/>
  <c r="K29" i="15" s="1"/>
  <c r="E29" i="15"/>
  <c r="J29" i="15"/>
  <c r="D32" i="15"/>
  <c r="E32" i="15"/>
  <c r="I32" i="15"/>
  <c r="J32" i="15"/>
  <c r="K32" i="15"/>
  <c r="K36" i="15" s="1"/>
  <c r="D33" i="15"/>
  <c r="E33" i="15"/>
  <c r="J33" i="15"/>
  <c r="J36" i="15" s="1"/>
  <c r="K33" i="15"/>
  <c r="D34" i="15"/>
  <c r="E34" i="15"/>
  <c r="J34" i="15"/>
  <c r="K34" i="15"/>
  <c r="D35" i="15"/>
  <c r="E35" i="15"/>
  <c r="H35" i="15"/>
  <c r="J35" i="15"/>
  <c r="K35" i="15"/>
  <c r="D36" i="15"/>
  <c r="L37" i="15"/>
  <c r="M37" i="15"/>
  <c r="D39" i="15"/>
  <c r="E39" i="15"/>
  <c r="J39" i="15"/>
  <c r="K39" i="15"/>
  <c r="D40" i="15"/>
  <c r="E40" i="15"/>
  <c r="J40" i="15"/>
  <c r="J42" i="15" s="1"/>
  <c r="J43" i="15" s="1"/>
  <c r="K40" i="15"/>
  <c r="D41" i="15"/>
  <c r="E41" i="15"/>
  <c r="J41" i="15"/>
  <c r="K41" i="15"/>
  <c r="D42" i="15"/>
  <c r="E42" i="15"/>
  <c r="E43" i="15" s="1"/>
  <c r="D43" i="15"/>
  <c r="D45" i="15"/>
  <c r="E45" i="15"/>
  <c r="J45" i="15"/>
  <c r="K45" i="15"/>
  <c r="D47" i="15"/>
  <c r="E47" i="15"/>
  <c r="J47" i="15"/>
  <c r="K47" i="15"/>
  <c r="D49" i="15"/>
  <c r="E49" i="15"/>
  <c r="J49" i="15"/>
  <c r="K49" i="15"/>
  <c r="D51" i="15"/>
  <c r="E51" i="15"/>
  <c r="J51" i="15"/>
  <c r="K51" i="15"/>
  <c r="D54" i="15"/>
  <c r="E54" i="15"/>
  <c r="J54" i="15"/>
  <c r="J56" i="15" s="1"/>
  <c r="K54" i="15"/>
  <c r="D55" i="15"/>
  <c r="E55" i="15"/>
  <c r="J55" i="15"/>
  <c r="K55" i="15"/>
  <c r="K56" i="15" s="1"/>
  <c r="D56" i="15"/>
  <c r="E56" i="15"/>
  <c r="D59" i="15"/>
  <c r="E59" i="15"/>
  <c r="E61" i="15" s="1"/>
  <c r="J59" i="15"/>
  <c r="K59" i="15"/>
  <c r="D60" i="15"/>
  <c r="E60" i="15"/>
  <c r="J60" i="15"/>
  <c r="K60" i="15"/>
  <c r="M60" i="15"/>
  <c r="E60" i="39" s="1"/>
  <c r="D61" i="15"/>
  <c r="D64" i="15"/>
  <c r="E64" i="15"/>
  <c r="E66" i="15" s="1"/>
  <c r="J64" i="15"/>
  <c r="K64" i="15"/>
  <c r="D65" i="15"/>
  <c r="E65" i="15"/>
  <c r="J65" i="15"/>
  <c r="K65" i="15"/>
  <c r="D70" i="15"/>
  <c r="E70" i="15"/>
  <c r="E72" i="15" s="1"/>
  <c r="J70" i="15"/>
  <c r="K70" i="15"/>
  <c r="D71" i="15"/>
  <c r="E71" i="15"/>
  <c r="J71" i="15"/>
  <c r="J72" i="15" s="1"/>
  <c r="K71" i="15"/>
  <c r="D72" i="15"/>
  <c r="K72" i="15"/>
  <c r="D73" i="15"/>
  <c r="E73" i="15"/>
  <c r="J73" i="15"/>
  <c r="K73" i="15"/>
  <c r="D74" i="15"/>
  <c r="E74" i="15"/>
  <c r="J74" i="15"/>
  <c r="K74" i="15"/>
  <c r="D75" i="15"/>
  <c r="E75" i="15"/>
  <c r="J75" i="15"/>
  <c r="K75" i="15"/>
  <c r="D76" i="15"/>
  <c r="E76" i="15"/>
  <c r="H76" i="15"/>
  <c r="I76" i="15"/>
  <c r="J76" i="15"/>
  <c r="K76" i="15"/>
  <c r="D77" i="15"/>
  <c r="E77" i="15"/>
  <c r="J77" i="15"/>
  <c r="K77" i="15"/>
  <c r="D78" i="15"/>
  <c r="E78" i="15"/>
  <c r="J78" i="15"/>
  <c r="K78" i="15"/>
  <c r="D79" i="15"/>
  <c r="E79" i="15"/>
  <c r="J79" i="15"/>
  <c r="K79" i="15"/>
  <c r="D80" i="15"/>
  <c r="E80" i="15"/>
  <c r="J80" i="15"/>
  <c r="K80" i="15"/>
  <c r="L80" i="15"/>
  <c r="D80" i="39" s="1"/>
  <c r="D81" i="15"/>
  <c r="E81" i="15"/>
  <c r="J81" i="15"/>
  <c r="K81" i="15"/>
  <c r="D86" i="15"/>
  <c r="D89" i="15" s="1"/>
  <c r="H86" i="15"/>
  <c r="J86" i="15"/>
  <c r="K86" i="15"/>
  <c r="D87" i="15"/>
  <c r="E87" i="15"/>
  <c r="J87" i="15"/>
  <c r="K87" i="15"/>
  <c r="D88" i="15"/>
  <c r="E88" i="15"/>
  <c r="J88" i="15"/>
  <c r="J89" i="15" s="1"/>
  <c r="K88" i="15"/>
  <c r="K89" i="15"/>
  <c r="A5" i="27"/>
  <c r="N8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F11" i="27"/>
  <c r="G11" i="27"/>
  <c r="I11" i="27"/>
  <c r="J11" i="27"/>
  <c r="K11" i="27"/>
  <c r="AA11" i="27"/>
  <c r="AC11" i="27"/>
  <c r="AF11" i="27"/>
  <c r="AG11" i="27"/>
  <c r="AH11" i="27"/>
  <c r="AI11" i="27"/>
  <c r="AJ11" i="27"/>
  <c r="AK11" i="27"/>
  <c r="AL11" i="27"/>
  <c r="AM11" i="27"/>
  <c r="AN11" i="27"/>
  <c r="AO11" i="27"/>
  <c r="F12" i="27"/>
  <c r="G12" i="27"/>
  <c r="I12" i="27"/>
  <c r="M12" i="27"/>
  <c r="O12" i="27"/>
  <c r="AA12" i="27"/>
  <c r="AF12" i="27"/>
  <c r="AG12" i="27"/>
  <c r="AH12" i="27"/>
  <c r="AI12" i="27"/>
  <c r="AJ12" i="27"/>
  <c r="AK12" i="27"/>
  <c r="AL12" i="27"/>
  <c r="AM12" i="27"/>
  <c r="AN12" i="27"/>
  <c r="AO12" i="27"/>
  <c r="F13" i="27"/>
  <c r="G13" i="27"/>
  <c r="I13" i="27"/>
  <c r="M13" i="27"/>
  <c r="V13" i="27"/>
  <c r="AB13" i="27"/>
  <c r="AD13" i="27"/>
  <c r="AE13" i="27"/>
  <c r="AF13" i="27"/>
  <c r="AG13" i="27"/>
  <c r="AH13" i="27"/>
  <c r="AI13" i="27"/>
  <c r="AJ13" i="27"/>
  <c r="AK13" i="27"/>
  <c r="AL13" i="27"/>
  <c r="AM13" i="27"/>
  <c r="AM16" i="27" s="1"/>
  <c r="AN13" i="27"/>
  <c r="AO13" i="27"/>
  <c r="F14" i="27"/>
  <c r="G14" i="27"/>
  <c r="K14" i="27"/>
  <c r="P14" i="27"/>
  <c r="Y14" i="27"/>
  <c r="AF14" i="27"/>
  <c r="AG14" i="27"/>
  <c r="AH14" i="27"/>
  <c r="AI14" i="27"/>
  <c r="AJ14" i="27"/>
  <c r="AK14" i="27"/>
  <c r="AL14" i="27"/>
  <c r="AM14" i="27"/>
  <c r="AN14" i="27"/>
  <c r="AO14" i="27"/>
  <c r="F15" i="27"/>
  <c r="G15" i="27"/>
  <c r="Y15" i="27"/>
  <c r="AF15" i="27"/>
  <c r="AG15" i="27"/>
  <c r="AG16" i="27" s="1"/>
  <c r="AH15" i="27"/>
  <c r="AI15" i="27"/>
  <c r="AJ15" i="27"/>
  <c r="AK15" i="27"/>
  <c r="AL15" i="27"/>
  <c r="AM15" i="27"/>
  <c r="AN15" i="27"/>
  <c r="AO15" i="27"/>
  <c r="AO16" i="27" s="1"/>
  <c r="AK16" i="27"/>
  <c r="F19" i="27"/>
  <c r="G19" i="27"/>
  <c r="K19" i="27"/>
  <c r="M19" i="27"/>
  <c r="AC19" i="27"/>
  <c r="AE19" i="27"/>
  <c r="AF19" i="27"/>
  <c r="AG19" i="27"/>
  <c r="AH19" i="27"/>
  <c r="AI19" i="27"/>
  <c r="AI24" i="27" s="1"/>
  <c r="AJ19" i="27"/>
  <c r="AK19" i="27"/>
  <c r="AK24" i="27" s="1"/>
  <c r="AL19" i="27"/>
  <c r="AL24" i="27" s="1"/>
  <c r="AM19" i="27"/>
  <c r="AM24" i="27" s="1"/>
  <c r="AN19" i="27"/>
  <c r="AO19" i="27"/>
  <c r="F20" i="27"/>
  <c r="G20" i="27"/>
  <c r="I20" i="27"/>
  <c r="O20" i="27"/>
  <c r="X20" i="27"/>
  <c r="AA20" i="27"/>
  <c r="AC20" i="27"/>
  <c r="AF20" i="27"/>
  <c r="AG20" i="27"/>
  <c r="AH20" i="27"/>
  <c r="AI20" i="27"/>
  <c r="AJ20" i="27"/>
  <c r="AK20" i="27"/>
  <c r="AL20" i="27"/>
  <c r="AM20" i="27"/>
  <c r="AN20" i="27"/>
  <c r="AO20" i="27"/>
  <c r="F21" i="27"/>
  <c r="G21" i="27"/>
  <c r="M21" i="27"/>
  <c r="Y21" i="27"/>
  <c r="AF21" i="27"/>
  <c r="AF24" i="27" s="1"/>
  <c r="AG21" i="27"/>
  <c r="AG24" i="27" s="1"/>
  <c r="AH21" i="27"/>
  <c r="AI21" i="27"/>
  <c r="AJ21" i="27"/>
  <c r="AK21" i="27"/>
  <c r="AL21" i="27"/>
  <c r="AM21" i="27"/>
  <c r="AN21" i="27"/>
  <c r="AN24" i="27" s="1"/>
  <c r="AO21" i="27"/>
  <c r="F22" i="27"/>
  <c r="G22" i="27"/>
  <c r="K22" i="27"/>
  <c r="M22" i="27"/>
  <c r="R22" i="27"/>
  <c r="AC22" i="27"/>
  <c r="AE22" i="27"/>
  <c r="AF22" i="27"/>
  <c r="AG22" i="27"/>
  <c r="AH22" i="27"/>
  <c r="AI22" i="27"/>
  <c r="AJ22" i="27"/>
  <c r="AK22" i="27"/>
  <c r="AL22" i="27"/>
  <c r="AM22" i="27"/>
  <c r="AN22" i="27"/>
  <c r="AO22" i="27"/>
  <c r="F23" i="27"/>
  <c r="G23" i="27"/>
  <c r="Q23" i="27"/>
  <c r="AA23" i="27"/>
  <c r="AF23" i="27"/>
  <c r="AG23" i="27"/>
  <c r="AH23" i="27"/>
  <c r="AI23" i="27"/>
  <c r="AJ23" i="27"/>
  <c r="AK23" i="27"/>
  <c r="AL23" i="27"/>
  <c r="AM23" i="27"/>
  <c r="AN23" i="27"/>
  <c r="AO23" i="27"/>
  <c r="F24" i="27"/>
  <c r="AH24" i="27"/>
  <c r="AO24" i="27"/>
  <c r="F27" i="27"/>
  <c r="G27" i="27"/>
  <c r="K27" i="27"/>
  <c r="L27" i="27"/>
  <c r="M27" i="27"/>
  <c r="M29" i="27" s="1"/>
  <c r="W27" i="27"/>
  <c r="W29" i="27" s="1"/>
  <c r="AC27" i="27"/>
  <c r="AE27" i="27"/>
  <c r="AE29" i="27" s="1"/>
  <c r="AF27" i="27"/>
  <c r="AF29" i="27" s="1"/>
  <c r="AG27" i="27"/>
  <c r="AH27" i="27"/>
  <c r="AH29" i="27" s="1"/>
  <c r="AI27" i="27"/>
  <c r="AJ27" i="27"/>
  <c r="AJ29" i="27" s="1"/>
  <c r="AK27" i="27"/>
  <c r="AL27" i="27"/>
  <c r="AM27" i="27"/>
  <c r="AM29" i="27" s="1"/>
  <c r="AN27" i="27"/>
  <c r="AN29" i="27" s="1"/>
  <c r="AO27" i="27"/>
  <c r="F28" i="27"/>
  <c r="G28" i="27"/>
  <c r="K28" i="27"/>
  <c r="O28" i="27"/>
  <c r="AA28" i="27"/>
  <c r="AC28" i="27"/>
  <c r="AF28" i="27"/>
  <c r="AG28" i="27"/>
  <c r="AG29" i="27" s="1"/>
  <c r="AH28" i="27"/>
  <c r="AI28" i="27"/>
  <c r="AJ28" i="27"/>
  <c r="AK28" i="27"/>
  <c r="AK29" i="27" s="1"/>
  <c r="AL28" i="27"/>
  <c r="AM28" i="27"/>
  <c r="AN28" i="27"/>
  <c r="AO28" i="27"/>
  <c r="AO29" i="27" s="1"/>
  <c r="F29" i="27"/>
  <c r="G29" i="27"/>
  <c r="AI29" i="27"/>
  <c r="AL29" i="27"/>
  <c r="F32" i="27"/>
  <c r="G32" i="27"/>
  <c r="M32" i="27"/>
  <c r="W32" i="27"/>
  <c r="AE32" i="27"/>
  <c r="AF32" i="27"/>
  <c r="AG32" i="27"/>
  <c r="AH32" i="27"/>
  <c r="AI32" i="27"/>
  <c r="AJ32" i="27"/>
  <c r="AK32" i="27"/>
  <c r="AL32" i="27"/>
  <c r="AM32" i="27"/>
  <c r="AM36" i="27" s="1"/>
  <c r="AN32" i="27"/>
  <c r="AO32" i="27"/>
  <c r="F33" i="27"/>
  <c r="G33" i="27"/>
  <c r="I33" i="27"/>
  <c r="K33" i="27"/>
  <c r="AA33" i="27"/>
  <c r="AC33" i="27"/>
  <c r="AF33" i="27"/>
  <c r="AG33" i="27"/>
  <c r="AH33" i="27"/>
  <c r="AI33" i="27"/>
  <c r="AJ33" i="27"/>
  <c r="AK33" i="27"/>
  <c r="AK36" i="27" s="1"/>
  <c r="AL33" i="27"/>
  <c r="AM33" i="27"/>
  <c r="AN33" i="27"/>
  <c r="AO33" i="27"/>
  <c r="F34" i="27"/>
  <c r="G34" i="27"/>
  <c r="O34" i="27"/>
  <c r="R34" i="27"/>
  <c r="AF34" i="27"/>
  <c r="AG34" i="27"/>
  <c r="AH34" i="27"/>
  <c r="AI34" i="27"/>
  <c r="AJ34" i="27"/>
  <c r="AK34" i="27"/>
  <c r="AL34" i="27"/>
  <c r="AM34" i="27"/>
  <c r="AN34" i="27"/>
  <c r="AO34" i="27"/>
  <c r="F35" i="27"/>
  <c r="G35" i="27"/>
  <c r="I35" i="27"/>
  <c r="M35" i="27"/>
  <c r="N35" i="27"/>
  <c r="S35" i="27"/>
  <c r="AE35" i="27"/>
  <c r="AF35" i="27"/>
  <c r="AG35" i="27"/>
  <c r="AH35" i="27"/>
  <c r="AI35" i="27"/>
  <c r="AJ35" i="27"/>
  <c r="AK35" i="27"/>
  <c r="AL35" i="27"/>
  <c r="AM35" i="27"/>
  <c r="AN35" i="27"/>
  <c r="AO35" i="27"/>
  <c r="G36" i="27"/>
  <c r="AL36" i="27"/>
  <c r="F39" i="27"/>
  <c r="G39" i="27"/>
  <c r="M39" i="27"/>
  <c r="P39" i="27"/>
  <c r="Q39" i="27"/>
  <c r="Z39" i="27"/>
  <c r="AF39" i="27"/>
  <c r="AG39" i="27"/>
  <c r="AH39" i="27"/>
  <c r="AI39" i="27"/>
  <c r="AJ39" i="27"/>
  <c r="AK39" i="27"/>
  <c r="AL39" i="27"/>
  <c r="AM39" i="27"/>
  <c r="AN39" i="27"/>
  <c r="AO39" i="27"/>
  <c r="F40" i="27"/>
  <c r="F42" i="27" s="1"/>
  <c r="F43" i="27" s="1"/>
  <c r="G40" i="27"/>
  <c r="K40" i="27"/>
  <c r="O40" i="27"/>
  <c r="T40" i="27"/>
  <c r="AC40" i="27"/>
  <c r="AF40" i="27"/>
  <c r="AG40" i="27"/>
  <c r="AG42" i="27" s="1"/>
  <c r="AH40" i="27"/>
  <c r="AI40" i="27"/>
  <c r="AJ40" i="27"/>
  <c r="AK40" i="27"/>
  <c r="AL40" i="27"/>
  <c r="AL42" i="27" s="1"/>
  <c r="AL43" i="27" s="1"/>
  <c r="AM40" i="27"/>
  <c r="AM42" i="27" s="1"/>
  <c r="AM43" i="27" s="1"/>
  <c r="AN40" i="27"/>
  <c r="AO40" i="27"/>
  <c r="F41" i="27"/>
  <c r="G41" i="27"/>
  <c r="U41" i="27"/>
  <c r="AD41" i="27"/>
  <c r="AF41" i="27"/>
  <c r="AG41" i="27"/>
  <c r="AH41" i="27"/>
  <c r="AI41" i="27"/>
  <c r="AJ41" i="27"/>
  <c r="AK41" i="27"/>
  <c r="AL41" i="27"/>
  <c r="AM41" i="27"/>
  <c r="AN41" i="27"/>
  <c r="AN42" i="27" s="1"/>
  <c r="AO41" i="27"/>
  <c r="G42" i="27"/>
  <c r="G43" i="27" s="1"/>
  <c r="AF42" i="27"/>
  <c r="AH42" i="27"/>
  <c r="AI42" i="27"/>
  <c r="AK42" i="27"/>
  <c r="AK43" i="27" s="1"/>
  <c r="AO42" i="27"/>
  <c r="AO43" i="27" s="1"/>
  <c r="AG43" i="27"/>
  <c r="AI43" i="27"/>
  <c r="AN43" i="27"/>
  <c r="F45" i="27"/>
  <c r="G45" i="27"/>
  <c r="K45" i="27"/>
  <c r="O45" i="27"/>
  <c r="AC45" i="27"/>
  <c r="AF45" i="27"/>
  <c r="AG45" i="27"/>
  <c r="AH45" i="27"/>
  <c r="AI45" i="27"/>
  <c r="AJ45" i="27"/>
  <c r="AK45" i="27"/>
  <c r="AL45" i="27"/>
  <c r="AM45" i="27"/>
  <c r="AN45" i="27"/>
  <c r="AO45" i="27"/>
  <c r="F47" i="27"/>
  <c r="G47" i="27"/>
  <c r="S47" i="27"/>
  <c r="AF47" i="27"/>
  <c r="AG47" i="27"/>
  <c r="AH47" i="27"/>
  <c r="AI47" i="27"/>
  <c r="AJ47" i="27"/>
  <c r="AK47" i="27"/>
  <c r="AL47" i="27"/>
  <c r="AM47" i="27"/>
  <c r="AN47" i="27"/>
  <c r="AO47" i="27"/>
  <c r="F49" i="27"/>
  <c r="G49" i="27"/>
  <c r="Q49" i="27"/>
  <c r="W49" i="27"/>
  <c r="AF49" i="27"/>
  <c r="AG49" i="27"/>
  <c r="AH49" i="27"/>
  <c r="AI49" i="27"/>
  <c r="AJ49" i="27"/>
  <c r="AK49" i="27"/>
  <c r="AL49" i="27"/>
  <c r="AM49" i="27"/>
  <c r="AN49" i="27"/>
  <c r="AO49" i="27"/>
  <c r="F51" i="27"/>
  <c r="G51" i="27"/>
  <c r="M51" i="27"/>
  <c r="S51" i="27"/>
  <c r="U51" i="27"/>
  <c r="W51" i="27"/>
  <c r="AF51" i="27"/>
  <c r="AG51" i="27"/>
  <c r="AH51" i="27"/>
  <c r="AI51" i="27"/>
  <c r="AJ51" i="27"/>
  <c r="AK51" i="27"/>
  <c r="AL51" i="27"/>
  <c r="AM51" i="27"/>
  <c r="AN51" i="27"/>
  <c r="AO51" i="27"/>
  <c r="F54" i="27"/>
  <c r="G54" i="27"/>
  <c r="U54" i="27"/>
  <c r="U56" i="27" s="1"/>
  <c r="AB54" i="27"/>
  <c r="AF54" i="27"/>
  <c r="AG54" i="27"/>
  <c r="AH54" i="27"/>
  <c r="AH56" i="27" s="1"/>
  <c r="AI54" i="27"/>
  <c r="AJ54" i="27"/>
  <c r="AJ56" i="27" s="1"/>
  <c r="AK54" i="27"/>
  <c r="AK56" i="27" s="1"/>
  <c r="AL54" i="27"/>
  <c r="AL56" i="27" s="1"/>
  <c r="AM54" i="27"/>
  <c r="AN54" i="27"/>
  <c r="AO54" i="27"/>
  <c r="F55" i="27"/>
  <c r="G55" i="27"/>
  <c r="H55" i="27"/>
  <c r="Q55" i="27"/>
  <c r="Y55" i="27"/>
  <c r="AA55" i="27"/>
  <c r="AF55" i="27"/>
  <c r="AG55" i="27"/>
  <c r="AH55" i="27"/>
  <c r="AI55" i="27"/>
  <c r="AI56" i="27" s="1"/>
  <c r="AJ55" i="27"/>
  <c r="AK55" i="27"/>
  <c r="AL55" i="27"/>
  <c r="AM55" i="27"/>
  <c r="AM56" i="27" s="1"/>
  <c r="AN55" i="27"/>
  <c r="AO55" i="27"/>
  <c r="AC56" i="27"/>
  <c r="AF56" i="27"/>
  <c r="AG56" i="27"/>
  <c r="AN56" i="27"/>
  <c r="AO56" i="27"/>
  <c r="F59" i="27"/>
  <c r="G59" i="27"/>
  <c r="H59" i="27"/>
  <c r="Q59" i="27"/>
  <c r="T59" i="27"/>
  <c r="U59" i="27"/>
  <c r="Y59" i="27"/>
  <c r="AF59" i="27"/>
  <c r="AG59" i="27"/>
  <c r="AH59" i="27"/>
  <c r="AH61" i="27" s="1"/>
  <c r="AI59" i="27"/>
  <c r="AI61" i="27" s="1"/>
  <c r="AJ59" i="27"/>
  <c r="AJ61" i="27" s="1"/>
  <c r="AK59" i="27"/>
  <c r="AL59" i="27"/>
  <c r="AM59" i="27"/>
  <c r="AN59" i="27"/>
  <c r="AO59" i="27"/>
  <c r="F60" i="27"/>
  <c r="G60" i="27"/>
  <c r="O60" i="27"/>
  <c r="U60" i="27"/>
  <c r="V60" i="27"/>
  <c r="W60" i="27"/>
  <c r="AE60" i="27"/>
  <c r="AF60" i="27"/>
  <c r="AG60" i="27"/>
  <c r="AH60" i="27"/>
  <c r="AI60" i="27"/>
  <c r="AJ60" i="27"/>
  <c r="AK60" i="27"/>
  <c r="AL60" i="27"/>
  <c r="AL61" i="27" s="1"/>
  <c r="AM60" i="27"/>
  <c r="AM61" i="27" s="1"/>
  <c r="AN60" i="27"/>
  <c r="AO60" i="27"/>
  <c r="G61" i="27"/>
  <c r="U61" i="27"/>
  <c r="AF61" i="27"/>
  <c r="AG61" i="27"/>
  <c r="AK61" i="27"/>
  <c r="AN61" i="27"/>
  <c r="AO61" i="27"/>
  <c r="F64" i="27"/>
  <c r="G64" i="27"/>
  <c r="J64" i="27"/>
  <c r="J66" i="27" s="1"/>
  <c r="K64" i="27"/>
  <c r="O64" i="27"/>
  <c r="Z64" i="27"/>
  <c r="Z66" i="27" s="1"/>
  <c r="AA64" i="27"/>
  <c r="AF64" i="27"/>
  <c r="AF66" i="27" s="1"/>
  <c r="AG64" i="27"/>
  <c r="AH64" i="27"/>
  <c r="AH66" i="27" s="1"/>
  <c r="AI64" i="27"/>
  <c r="AI66" i="27" s="1"/>
  <c r="AJ64" i="27"/>
  <c r="AK64" i="27"/>
  <c r="AL64" i="27"/>
  <c r="AM64" i="27"/>
  <c r="AM66" i="27" s="1"/>
  <c r="AN64" i="27"/>
  <c r="AN66" i="27" s="1"/>
  <c r="AO64" i="27"/>
  <c r="F65" i="27"/>
  <c r="G65" i="27"/>
  <c r="K65" i="27"/>
  <c r="S65" i="27"/>
  <c r="U65" i="27"/>
  <c r="Y65" i="27"/>
  <c r="AA65" i="27"/>
  <c r="AF65" i="27"/>
  <c r="AG65" i="27"/>
  <c r="AH65" i="27"/>
  <c r="AI65" i="27"/>
  <c r="AJ65" i="27"/>
  <c r="AJ66" i="27" s="1"/>
  <c r="AK65" i="27"/>
  <c r="AK66" i="27" s="1"/>
  <c r="AL65" i="27"/>
  <c r="AM65" i="27"/>
  <c r="AN65" i="27"/>
  <c r="AO65" i="27"/>
  <c r="F66" i="27"/>
  <c r="G66" i="27"/>
  <c r="K66" i="27"/>
  <c r="AA66" i="27"/>
  <c r="AL66" i="27"/>
  <c r="F70" i="27"/>
  <c r="F72" i="27" s="1"/>
  <c r="G70" i="27"/>
  <c r="I70" i="27"/>
  <c r="O70" i="27"/>
  <c r="Q70" i="27"/>
  <c r="Q72" i="27" s="1"/>
  <c r="Y70" i="27"/>
  <c r="Y72" i="27" s="1"/>
  <c r="AE70" i="27"/>
  <c r="AF70" i="27"/>
  <c r="AF72" i="27" s="1"/>
  <c r="AG70" i="27"/>
  <c r="AG72" i="27" s="1"/>
  <c r="AH70" i="27"/>
  <c r="AI70" i="27"/>
  <c r="AJ70" i="27"/>
  <c r="AK70" i="27"/>
  <c r="AK72" i="27" s="1"/>
  <c r="AL70" i="27"/>
  <c r="AL72" i="27" s="1"/>
  <c r="AM70" i="27"/>
  <c r="AN70" i="27"/>
  <c r="AN72" i="27" s="1"/>
  <c r="AO70" i="27"/>
  <c r="AO72" i="27" s="1"/>
  <c r="F71" i="27"/>
  <c r="G71" i="27"/>
  <c r="Q71" i="27"/>
  <c r="AF71" i="27"/>
  <c r="AG71" i="27"/>
  <c r="AH71" i="27"/>
  <c r="AH72" i="27" s="1"/>
  <c r="AI71" i="27"/>
  <c r="AJ71" i="27"/>
  <c r="AK71" i="27"/>
  <c r="AL71" i="27"/>
  <c r="AM71" i="27"/>
  <c r="AN71" i="27"/>
  <c r="AO71" i="27"/>
  <c r="AI72" i="27"/>
  <c r="AJ72" i="27"/>
  <c r="F73" i="27"/>
  <c r="G73" i="27"/>
  <c r="K73" i="27"/>
  <c r="M73" i="27"/>
  <c r="U73" i="27"/>
  <c r="W73" i="27"/>
  <c r="AA73" i="27"/>
  <c r="AC73" i="27"/>
  <c r="AF73" i="27"/>
  <c r="AG73" i="27"/>
  <c r="AH73" i="27"/>
  <c r="AI73" i="27"/>
  <c r="AJ73" i="27"/>
  <c r="AK73" i="27"/>
  <c r="AL73" i="27"/>
  <c r="AM73" i="27"/>
  <c r="AN73" i="27"/>
  <c r="AO73" i="27"/>
  <c r="F74" i="27"/>
  <c r="G74" i="27"/>
  <c r="P74" i="27"/>
  <c r="U74" i="27"/>
  <c r="W74" i="27"/>
  <c r="AF74" i="27"/>
  <c r="AG74" i="27"/>
  <c r="AH74" i="27"/>
  <c r="AI74" i="27"/>
  <c r="AJ74" i="27"/>
  <c r="AK74" i="27"/>
  <c r="AL74" i="27"/>
  <c r="AM74" i="27"/>
  <c r="AN74" i="27"/>
  <c r="AO74" i="27"/>
  <c r="F75" i="27"/>
  <c r="G75" i="27"/>
  <c r="I75" i="27"/>
  <c r="Q75" i="27"/>
  <c r="S75" i="27"/>
  <c r="W75" i="27"/>
  <c r="Y75" i="27"/>
  <c r="AF75" i="27"/>
  <c r="AG75" i="27"/>
  <c r="AH75" i="27"/>
  <c r="AI75" i="27"/>
  <c r="AJ75" i="27"/>
  <c r="AK75" i="27"/>
  <c r="AL75" i="27"/>
  <c r="AM75" i="27"/>
  <c r="AN75" i="27"/>
  <c r="AO75" i="27"/>
  <c r="F76" i="27"/>
  <c r="G76" i="27"/>
  <c r="Q76" i="27"/>
  <c r="S76" i="27"/>
  <c r="T76" i="27"/>
  <c r="AF76" i="27"/>
  <c r="AG76" i="27"/>
  <c r="AH76" i="27"/>
  <c r="AI76" i="27"/>
  <c r="AJ76" i="27"/>
  <c r="AK76" i="27"/>
  <c r="AL76" i="27"/>
  <c r="AM76" i="27"/>
  <c r="AN76" i="27"/>
  <c r="AO76" i="27"/>
  <c r="F77" i="27"/>
  <c r="G77" i="27"/>
  <c r="M77" i="27"/>
  <c r="O77" i="27"/>
  <c r="U77" i="27"/>
  <c r="AC77" i="27"/>
  <c r="AE77" i="27"/>
  <c r="AF77" i="27"/>
  <c r="AG77" i="27"/>
  <c r="AH77" i="27"/>
  <c r="AI77" i="27"/>
  <c r="AJ77" i="27"/>
  <c r="AK77" i="27"/>
  <c r="AL77" i="27"/>
  <c r="AM77" i="27"/>
  <c r="AN77" i="27"/>
  <c r="AO77" i="27"/>
  <c r="F78" i="27"/>
  <c r="G78" i="27"/>
  <c r="M78" i="27"/>
  <c r="O78" i="27"/>
  <c r="P78" i="27"/>
  <c r="X78" i="27"/>
  <c r="AE78" i="27"/>
  <c r="AF78" i="27"/>
  <c r="AG78" i="27"/>
  <c r="AH78" i="27"/>
  <c r="AI78" i="27"/>
  <c r="AJ78" i="27"/>
  <c r="AK78" i="27"/>
  <c r="AL78" i="27"/>
  <c r="AM78" i="27"/>
  <c r="AN78" i="27"/>
  <c r="AO78" i="27"/>
  <c r="F79" i="27"/>
  <c r="G79" i="27"/>
  <c r="I79" i="27"/>
  <c r="K79" i="27"/>
  <c r="O79" i="27"/>
  <c r="Q79" i="27"/>
  <c r="Y79" i="27"/>
  <c r="AA79" i="27"/>
  <c r="AE79" i="27"/>
  <c r="AF79" i="27"/>
  <c r="AG79" i="27"/>
  <c r="AH79" i="27"/>
  <c r="AI79" i="27"/>
  <c r="AJ79" i="27"/>
  <c r="AK79" i="27"/>
  <c r="AL79" i="27"/>
  <c r="AM79" i="27"/>
  <c r="AN79" i="27"/>
  <c r="AO79" i="27"/>
  <c r="F80" i="27"/>
  <c r="G80" i="27"/>
  <c r="K80" i="27"/>
  <c r="AA80" i="27"/>
  <c r="AF80" i="27"/>
  <c r="AG80" i="27"/>
  <c r="AH80" i="27"/>
  <c r="AI80" i="27"/>
  <c r="AJ80" i="27"/>
  <c r="AK80" i="27"/>
  <c r="AL80" i="27"/>
  <c r="AM80" i="27"/>
  <c r="AN80" i="27"/>
  <c r="AO80" i="27"/>
  <c r="F81" i="27"/>
  <c r="G81" i="27"/>
  <c r="M81" i="27"/>
  <c r="U81" i="27"/>
  <c r="W81" i="27"/>
  <c r="AC81" i="27"/>
  <c r="AF81" i="27"/>
  <c r="AG81" i="27"/>
  <c r="AH81" i="27"/>
  <c r="AI81" i="27"/>
  <c r="AJ81" i="27"/>
  <c r="AK81" i="27"/>
  <c r="AL81" i="27"/>
  <c r="AM81" i="27"/>
  <c r="AN81" i="27"/>
  <c r="AO81" i="27"/>
  <c r="F86" i="27"/>
  <c r="G86" i="27"/>
  <c r="H86" i="27"/>
  <c r="I86" i="27"/>
  <c r="I89" i="27" s="1"/>
  <c r="J86" i="27"/>
  <c r="J89" i="27" s="1"/>
  <c r="K86" i="27"/>
  <c r="L86" i="27"/>
  <c r="M86" i="27"/>
  <c r="N86" i="27"/>
  <c r="O86" i="27"/>
  <c r="P86" i="27"/>
  <c r="Q86" i="27"/>
  <c r="R86" i="27"/>
  <c r="R89" i="27" s="1"/>
  <c r="S86" i="27"/>
  <c r="T86" i="27"/>
  <c r="U86" i="27"/>
  <c r="V86" i="27"/>
  <c r="W86" i="27"/>
  <c r="W89" i="27" s="1"/>
  <c r="X86" i="27"/>
  <c r="Y86" i="27"/>
  <c r="Y89" i="27" s="1"/>
  <c r="Z86" i="27"/>
  <c r="Z89" i="27" s="1"/>
  <c r="AA86" i="27"/>
  <c r="AB86" i="27"/>
  <c r="AC86" i="27"/>
  <c r="AD86" i="27"/>
  <c r="AE86" i="27"/>
  <c r="AF86" i="27"/>
  <c r="AG86" i="27"/>
  <c r="AH86" i="27"/>
  <c r="AH89" i="27" s="1"/>
  <c r="AI86" i="27"/>
  <c r="AJ86" i="27"/>
  <c r="AK86" i="27"/>
  <c r="AL86" i="27"/>
  <c r="AM86" i="27"/>
  <c r="AM89" i="27" s="1"/>
  <c r="AN86" i="27"/>
  <c r="AO86" i="27"/>
  <c r="AO89" i="27" s="1"/>
  <c r="F87" i="27"/>
  <c r="G87" i="27"/>
  <c r="H87" i="27"/>
  <c r="I87" i="27"/>
  <c r="J87" i="27"/>
  <c r="K87" i="27"/>
  <c r="L87" i="27"/>
  <c r="L89" i="27" s="1"/>
  <c r="M87" i="27"/>
  <c r="M89" i="27" s="1"/>
  <c r="N87" i="27"/>
  <c r="O87" i="27"/>
  <c r="P87" i="27"/>
  <c r="Q87" i="27"/>
  <c r="R87" i="27"/>
  <c r="S87" i="27"/>
  <c r="T87" i="27"/>
  <c r="T89" i="27" s="1"/>
  <c r="U87" i="27"/>
  <c r="U89" i="27" s="1"/>
  <c r="V87" i="27"/>
  <c r="W87" i="27"/>
  <c r="X87" i="27"/>
  <c r="Y87" i="27"/>
  <c r="Z87" i="27"/>
  <c r="AA87" i="27"/>
  <c r="AB87" i="27"/>
  <c r="AB89" i="27" s="1"/>
  <c r="AC87" i="27"/>
  <c r="AC89" i="27" s="1"/>
  <c r="AD87" i="27"/>
  <c r="AE87" i="27"/>
  <c r="AF87" i="27"/>
  <c r="AG87" i="27"/>
  <c r="AH87" i="27"/>
  <c r="AI87" i="27"/>
  <c r="AJ87" i="27"/>
  <c r="AJ89" i="27" s="1"/>
  <c r="AK87" i="27"/>
  <c r="AK89" i="27" s="1"/>
  <c r="AL87" i="27"/>
  <c r="AM87" i="27"/>
  <c r="AN87" i="27"/>
  <c r="AO87" i="27"/>
  <c r="F88" i="27"/>
  <c r="G88" i="27"/>
  <c r="E88" i="27" s="1"/>
  <c r="G88" i="39" s="1"/>
  <c r="H88" i="27"/>
  <c r="I88" i="27"/>
  <c r="J88" i="27"/>
  <c r="K88" i="27"/>
  <c r="L88" i="27"/>
  <c r="M88" i="27"/>
  <c r="N88" i="27"/>
  <c r="N89" i="27" s="1"/>
  <c r="O88" i="27"/>
  <c r="P88" i="27"/>
  <c r="Q88" i="27"/>
  <c r="R88" i="27"/>
  <c r="S88" i="27"/>
  <c r="T88" i="27"/>
  <c r="U88" i="27"/>
  <c r="V88" i="27"/>
  <c r="V89" i="27" s="1"/>
  <c r="W88" i="27"/>
  <c r="X88" i="27"/>
  <c r="Y88" i="27"/>
  <c r="Z88" i="27"/>
  <c r="AA88" i="27"/>
  <c r="AB88" i="27"/>
  <c r="AC88" i="27"/>
  <c r="AD88" i="27"/>
  <c r="AD89" i="27" s="1"/>
  <c r="AE88" i="27"/>
  <c r="AF88" i="27"/>
  <c r="AG88" i="27"/>
  <c r="AH88" i="27"/>
  <c r="AI88" i="27"/>
  <c r="AJ88" i="27"/>
  <c r="AK88" i="27"/>
  <c r="AL88" i="27"/>
  <c r="AL89" i="27" s="1"/>
  <c r="AM88" i="27"/>
  <c r="AN88" i="27"/>
  <c r="AO88" i="27"/>
  <c r="H89" i="27"/>
  <c r="O89" i="27"/>
  <c r="P89" i="27"/>
  <c r="Q89" i="27"/>
  <c r="X89" i="27"/>
  <c r="AE89" i="27"/>
  <c r="AF89" i="27"/>
  <c r="AG89" i="27"/>
  <c r="AN89" i="27"/>
  <c r="A4" i="39"/>
  <c r="A5" i="39"/>
  <c r="A4" i="13"/>
  <c r="A5" i="13"/>
  <c r="H11" i="13"/>
  <c r="I11" i="13"/>
  <c r="L11" i="13"/>
  <c r="M11" i="13"/>
  <c r="F12" i="13"/>
  <c r="G12" i="13"/>
  <c r="H12" i="13"/>
  <c r="I12" i="13"/>
  <c r="L12" i="13"/>
  <c r="D12" i="37" s="1"/>
  <c r="M12" i="13"/>
  <c r="E12" i="37" s="1"/>
  <c r="F13" i="13"/>
  <c r="G13" i="13"/>
  <c r="H13" i="13"/>
  <c r="L13" i="13" s="1"/>
  <c r="D13" i="37" s="1"/>
  <c r="I13" i="13"/>
  <c r="M13" i="13" s="1"/>
  <c r="H14" i="13"/>
  <c r="I14" i="13"/>
  <c r="G15" i="13"/>
  <c r="H15" i="13"/>
  <c r="I15" i="13"/>
  <c r="M15" i="13" s="1"/>
  <c r="E15" i="37" s="1"/>
  <c r="L15" i="13"/>
  <c r="J16" i="13"/>
  <c r="K16" i="13"/>
  <c r="K82" i="13" s="1"/>
  <c r="K91" i="13" s="1"/>
  <c r="H18" i="13"/>
  <c r="I18" i="13"/>
  <c r="H19" i="13"/>
  <c r="I19" i="13"/>
  <c r="L19" i="13"/>
  <c r="D19" i="37" s="1"/>
  <c r="M19" i="13"/>
  <c r="F20" i="13"/>
  <c r="G20" i="13"/>
  <c r="H20" i="13"/>
  <c r="I20" i="13"/>
  <c r="L20" i="13"/>
  <c r="M20" i="13"/>
  <c r="F21" i="13"/>
  <c r="G21" i="13"/>
  <c r="H21" i="13"/>
  <c r="L21" i="13" s="1"/>
  <c r="D21" i="37" s="1"/>
  <c r="I21" i="13"/>
  <c r="M21" i="13"/>
  <c r="H22" i="13"/>
  <c r="I22" i="13"/>
  <c r="I22" i="15" s="1"/>
  <c r="M22" i="13"/>
  <c r="G23" i="13"/>
  <c r="H23" i="13"/>
  <c r="F23" i="13" s="1"/>
  <c r="I23" i="13"/>
  <c r="L23" i="13"/>
  <c r="D23" i="37" s="1"/>
  <c r="I24" i="13"/>
  <c r="J24" i="13"/>
  <c r="K24" i="13"/>
  <c r="F27" i="13"/>
  <c r="H27" i="13"/>
  <c r="I27" i="13"/>
  <c r="L27" i="13"/>
  <c r="M27" i="13"/>
  <c r="F28" i="13"/>
  <c r="F29" i="13" s="1"/>
  <c r="G28" i="13"/>
  <c r="H28" i="13"/>
  <c r="I28" i="13"/>
  <c r="M28" i="13"/>
  <c r="E28" i="37" s="1"/>
  <c r="H29" i="13"/>
  <c r="I29" i="13"/>
  <c r="J29" i="13"/>
  <c r="K29" i="13"/>
  <c r="H32" i="13"/>
  <c r="I32" i="13"/>
  <c r="M32" i="13"/>
  <c r="G33" i="13"/>
  <c r="H33" i="13"/>
  <c r="I33" i="13"/>
  <c r="M33" i="13" s="1"/>
  <c r="L33" i="13"/>
  <c r="F34" i="13"/>
  <c r="H34" i="13"/>
  <c r="H34" i="15" s="1"/>
  <c r="I34" i="13"/>
  <c r="L34" i="13"/>
  <c r="D34" i="37" s="1"/>
  <c r="F35" i="13"/>
  <c r="H35" i="13"/>
  <c r="L35" i="13" s="1"/>
  <c r="D35" i="37" s="1"/>
  <c r="I35" i="13"/>
  <c r="M35" i="13"/>
  <c r="E35" i="37" s="1"/>
  <c r="H36" i="13"/>
  <c r="J36" i="13"/>
  <c r="K36" i="13"/>
  <c r="L37" i="13"/>
  <c r="M37" i="13"/>
  <c r="H38" i="13"/>
  <c r="I38" i="13"/>
  <c r="F39" i="13"/>
  <c r="H39" i="13"/>
  <c r="I39" i="13"/>
  <c r="L39" i="13"/>
  <c r="F40" i="13"/>
  <c r="G40" i="13"/>
  <c r="G42" i="13" s="1"/>
  <c r="H40" i="13"/>
  <c r="L40" i="13" s="1"/>
  <c r="I40" i="13"/>
  <c r="M40" i="13" s="1"/>
  <c r="E40" i="37" s="1"/>
  <c r="G41" i="13"/>
  <c r="H41" i="13"/>
  <c r="I41" i="13"/>
  <c r="M41" i="13"/>
  <c r="J42" i="13"/>
  <c r="K42" i="13"/>
  <c r="J43" i="13"/>
  <c r="K43" i="13"/>
  <c r="H45" i="13"/>
  <c r="I45" i="13"/>
  <c r="L45" i="13"/>
  <c r="D45" i="37" s="1"/>
  <c r="M45" i="13"/>
  <c r="F47" i="13"/>
  <c r="G47" i="13"/>
  <c r="H47" i="13"/>
  <c r="I47" i="13"/>
  <c r="L47" i="13"/>
  <c r="D47" i="37" s="1"/>
  <c r="M47" i="13"/>
  <c r="F49" i="13"/>
  <c r="H49" i="13"/>
  <c r="L49" i="13" s="1"/>
  <c r="D49" i="37" s="1"/>
  <c r="I49" i="13"/>
  <c r="M49" i="13" s="1"/>
  <c r="E49" i="37" s="1"/>
  <c r="H51" i="13"/>
  <c r="H51" i="15" s="1"/>
  <c r="I51" i="13"/>
  <c r="G54" i="13"/>
  <c r="G56" i="13" s="1"/>
  <c r="H54" i="13"/>
  <c r="H56" i="13" s="1"/>
  <c r="I54" i="13"/>
  <c r="L54" i="13"/>
  <c r="F55" i="13"/>
  <c r="G55" i="13"/>
  <c r="H55" i="13"/>
  <c r="I55" i="13"/>
  <c r="M55" i="13" s="1"/>
  <c r="E55" i="37" s="1"/>
  <c r="L55" i="13"/>
  <c r="D55" i="37" s="1"/>
  <c r="J56" i="13"/>
  <c r="K56" i="13"/>
  <c r="F59" i="13"/>
  <c r="G59" i="13"/>
  <c r="H59" i="13"/>
  <c r="I59" i="13"/>
  <c r="M59" i="13" s="1"/>
  <c r="E59" i="37" s="1"/>
  <c r="E61" i="37" s="1"/>
  <c r="H60" i="13"/>
  <c r="I60" i="13"/>
  <c r="I60" i="15" s="1"/>
  <c r="G60" i="15" s="1"/>
  <c r="M60" i="13"/>
  <c r="E60" i="37" s="1"/>
  <c r="J61" i="13"/>
  <c r="K61" i="13"/>
  <c r="H64" i="13"/>
  <c r="I64" i="13"/>
  <c r="L64" i="13"/>
  <c r="L66" i="13" s="1"/>
  <c r="F65" i="13"/>
  <c r="H65" i="13"/>
  <c r="H65" i="15" s="1"/>
  <c r="I65" i="13"/>
  <c r="G65" i="13" s="1"/>
  <c r="L65" i="13"/>
  <c r="M65" i="13"/>
  <c r="E65" i="37" s="1"/>
  <c r="J66" i="13"/>
  <c r="K66" i="13"/>
  <c r="L69" i="13"/>
  <c r="M69" i="13"/>
  <c r="F70" i="13"/>
  <c r="G70" i="13"/>
  <c r="H70" i="13"/>
  <c r="I70" i="13"/>
  <c r="L70" i="13"/>
  <c r="D70" i="37" s="1"/>
  <c r="M70" i="13"/>
  <c r="F71" i="13"/>
  <c r="F72" i="13" s="1"/>
  <c r="G71" i="13"/>
  <c r="H71" i="13"/>
  <c r="L71" i="13" s="1"/>
  <c r="I71" i="13"/>
  <c r="M71" i="13"/>
  <c r="H72" i="13"/>
  <c r="I72" i="13"/>
  <c r="J72" i="13"/>
  <c r="K72" i="13"/>
  <c r="M72" i="13"/>
  <c r="G73" i="13"/>
  <c r="H73" i="13"/>
  <c r="I73" i="13"/>
  <c r="M73" i="13"/>
  <c r="H74" i="13"/>
  <c r="F74" i="13" s="1"/>
  <c r="I74" i="13"/>
  <c r="L74" i="13"/>
  <c r="D74" i="37" s="1"/>
  <c r="F75" i="13"/>
  <c r="H75" i="13"/>
  <c r="I75" i="13"/>
  <c r="L75" i="13"/>
  <c r="M75" i="13"/>
  <c r="E75" i="37" s="1"/>
  <c r="F76" i="13"/>
  <c r="G76" i="13"/>
  <c r="H76" i="13"/>
  <c r="L76" i="13" s="1"/>
  <c r="I76" i="13"/>
  <c r="M76" i="13"/>
  <c r="E76" i="37" s="1"/>
  <c r="H77" i="13"/>
  <c r="I77" i="13"/>
  <c r="G78" i="13"/>
  <c r="H78" i="13"/>
  <c r="I78" i="13"/>
  <c r="L78" i="13"/>
  <c r="D78" i="37" s="1"/>
  <c r="M78" i="13"/>
  <c r="F79" i="13"/>
  <c r="G79" i="13"/>
  <c r="H79" i="13"/>
  <c r="I79" i="13"/>
  <c r="M79" i="13" s="1"/>
  <c r="E79" i="37" s="1"/>
  <c r="L79" i="13"/>
  <c r="F80" i="13"/>
  <c r="H80" i="13"/>
  <c r="H80" i="15" s="1"/>
  <c r="I80" i="13"/>
  <c r="G81" i="13"/>
  <c r="H81" i="13"/>
  <c r="I81" i="13"/>
  <c r="I81" i="15" s="1"/>
  <c r="M81" i="15" s="1"/>
  <c r="E81" i="39" s="1"/>
  <c r="M81" i="13"/>
  <c r="E81" i="37" s="1"/>
  <c r="D82" i="13"/>
  <c r="E82" i="13"/>
  <c r="E86" i="13"/>
  <c r="F86" i="13"/>
  <c r="H86" i="13"/>
  <c r="L86" i="13" s="1"/>
  <c r="H87" i="13"/>
  <c r="I87" i="13"/>
  <c r="G88" i="13"/>
  <c r="G88" i="15" s="1"/>
  <c r="H88" i="13"/>
  <c r="H88" i="15" s="1"/>
  <c r="I88" i="13"/>
  <c r="L88" i="13"/>
  <c r="D88" i="37" s="1"/>
  <c r="D89" i="13"/>
  <c r="D91" i="13" s="1"/>
  <c r="J89" i="13"/>
  <c r="K89" i="13"/>
  <c r="A5" i="25"/>
  <c r="N8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F11" i="25"/>
  <c r="G11" i="25"/>
  <c r="H11" i="25"/>
  <c r="I11" i="25"/>
  <c r="J11" i="25"/>
  <c r="K11" i="25"/>
  <c r="L11" i="25"/>
  <c r="M11" i="25"/>
  <c r="M11" i="27" s="1"/>
  <c r="N11" i="25"/>
  <c r="O11" i="25"/>
  <c r="P11" i="25"/>
  <c r="Q11" i="25"/>
  <c r="R11" i="25"/>
  <c r="S11" i="25"/>
  <c r="T11" i="25"/>
  <c r="U11" i="25"/>
  <c r="U11" i="27" s="1"/>
  <c r="V11" i="25"/>
  <c r="V16" i="25" s="1"/>
  <c r="W11" i="25"/>
  <c r="X11" i="25"/>
  <c r="Y11" i="25"/>
  <c r="Z11" i="25"/>
  <c r="AA11" i="25"/>
  <c r="AB11" i="25"/>
  <c r="AC11" i="25"/>
  <c r="AC16" i="25" s="1"/>
  <c r="AD11" i="25"/>
  <c r="AE11" i="25"/>
  <c r="AF11" i="25"/>
  <c r="AG11" i="25"/>
  <c r="AH11" i="25"/>
  <c r="AI11" i="25"/>
  <c r="AJ11" i="25"/>
  <c r="AK11" i="25"/>
  <c r="AK16" i="25" s="1"/>
  <c r="AL11" i="25"/>
  <c r="AM11" i="25"/>
  <c r="AN11" i="25"/>
  <c r="AO11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Q16" i="25" s="1"/>
  <c r="R12" i="25"/>
  <c r="S12" i="25"/>
  <c r="T12" i="25"/>
  <c r="U12" i="25"/>
  <c r="U12" i="27" s="1"/>
  <c r="V12" i="25"/>
  <c r="V12" i="27" s="1"/>
  <c r="W12" i="25"/>
  <c r="W12" i="27" s="1"/>
  <c r="X12" i="25"/>
  <c r="Y12" i="25"/>
  <c r="Y16" i="25" s="1"/>
  <c r="Z12" i="25"/>
  <c r="AA12" i="25"/>
  <c r="AB12" i="25"/>
  <c r="AC12" i="25"/>
  <c r="AC12" i="27" s="1"/>
  <c r="AD12" i="25"/>
  <c r="AE12" i="25"/>
  <c r="AE12" i="27" s="1"/>
  <c r="AF12" i="25"/>
  <c r="AG12" i="25"/>
  <c r="AH12" i="25"/>
  <c r="AI12" i="25"/>
  <c r="AJ12" i="25"/>
  <c r="AK12" i="25"/>
  <c r="AL12" i="25"/>
  <c r="AM12" i="25"/>
  <c r="AN12" i="25"/>
  <c r="AO12" i="25"/>
  <c r="F13" i="25"/>
  <c r="G13" i="25"/>
  <c r="H13" i="25"/>
  <c r="H13" i="27" s="1"/>
  <c r="I13" i="25"/>
  <c r="J13" i="25"/>
  <c r="K13" i="25"/>
  <c r="L13" i="25"/>
  <c r="L13" i="27" s="1"/>
  <c r="M13" i="25"/>
  <c r="N13" i="25"/>
  <c r="N13" i="27" s="1"/>
  <c r="O13" i="25"/>
  <c r="P13" i="25"/>
  <c r="P13" i="27" s="1"/>
  <c r="Q13" i="25"/>
  <c r="R13" i="25"/>
  <c r="R13" i="27" s="1"/>
  <c r="S13" i="25"/>
  <c r="T13" i="25"/>
  <c r="T13" i="27" s="1"/>
  <c r="U13" i="25"/>
  <c r="V13" i="25"/>
  <c r="W13" i="25"/>
  <c r="X13" i="25"/>
  <c r="X13" i="27" s="1"/>
  <c r="Y13" i="25"/>
  <c r="Z13" i="25"/>
  <c r="Z13" i="27" s="1"/>
  <c r="AA13" i="25"/>
  <c r="AB13" i="25"/>
  <c r="AC13" i="25"/>
  <c r="AD13" i="25"/>
  <c r="AE13" i="25"/>
  <c r="AF13" i="25"/>
  <c r="AG13" i="25"/>
  <c r="AH13" i="25"/>
  <c r="AI13" i="25"/>
  <c r="AI16" i="25" s="1"/>
  <c r="AJ13" i="25"/>
  <c r="AK13" i="25"/>
  <c r="AL13" i="25"/>
  <c r="AM13" i="25"/>
  <c r="AN13" i="25"/>
  <c r="AO13" i="25"/>
  <c r="F14" i="25"/>
  <c r="G14" i="25"/>
  <c r="H14" i="25"/>
  <c r="I14" i="25"/>
  <c r="J14" i="25"/>
  <c r="J14" i="27" s="1"/>
  <c r="K14" i="25"/>
  <c r="L14" i="25"/>
  <c r="L14" i="27" s="1"/>
  <c r="M14" i="25"/>
  <c r="N14" i="25"/>
  <c r="N14" i="27" s="1"/>
  <c r="O14" i="25"/>
  <c r="P14" i="25"/>
  <c r="Q14" i="25"/>
  <c r="R14" i="25"/>
  <c r="R14" i="27" s="1"/>
  <c r="S14" i="25"/>
  <c r="S14" i="27" s="1"/>
  <c r="T14" i="25"/>
  <c r="T14" i="27" s="1"/>
  <c r="U14" i="25"/>
  <c r="V14" i="25"/>
  <c r="V14" i="27" s="1"/>
  <c r="W14" i="25"/>
  <c r="X14" i="25"/>
  <c r="Y14" i="25"/>
  <c r="Z14" i="25"/>
  <c r="Z14" i="27" s="1"/>
  <c r="AA14" i="25"/>
  <c r="AA14" i="27" s="1"/>
  <c r="AB14" i="25"/>
  <c r="AB14" i="27" s="1"/>
  <c r="AC14" i="25"/>
  <c r="AD14" i="25"/>
  <c r="AD14" i="27" s="1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F15" i="37" s="1"/>
  <c r="H15" i="37" s="1"/>
  <c r="F15" i="25"/>
  <c r="G15" i="25"/>
  <c r="H15" i="25"/>
  <c r="I15" i="25"/>
  <c r="J15" i="25"/>
  <c r="K15" i="25"/>
  <c r="L15" i="25"/>
  <c r="L15" i="27" s="1"/>
  <c r="M15" i="25"/>
  <c r="N15" i="25"/>
  <c r="O15" i="25"/>
  <c r="P15" i="25"/>
  <c r="Q15" i="25"/>
  <c r="R15" i="25"/>
  <c r="S15" i="25"/>
  <c r="T15" i="25"/>
  <c r="U15" i="25"/>
  <c r="U15" i="27" s="1"/>
  <c r="V15" i="25"/>
  <c r="W15" i="25"/>
  <c r="X15" i="25"/>
  <c r="Y15" i="25"/>
  <c r="Z15" i="25"/>
  <c r="Z15" i="27" s="1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M16" i="25" s="1"/>
  <c r="AN15" i="25"/>
  <c r="AO15" i="25"/>
  <c r="I16" i="25"/>
  <c r="AG16" i="25"/>
  <c r="AO16" i="25"/>
  <c r="F19" i="25"/>
  <c r="G19" i="25"/>
  <c r="H19" i="25"/>
  <c r="I19" i="25"/>
  <c r="J19" i="25"/>
  <c r="K19" i="25"/>
  <c r="K24" i="25" s="1"/>
  <c r="L19" i="25"/>
  <c r="L19" i="27" s="1"/>
  <c r="M19" i="25"/>
  <c r="N19" i="25"/>
  <c r="N19" i="27" s="1"/>
  <c r="O19" i="25"/>
  <c r="P19" i="25"/>
  <c r="Q19" i="25"/>
  <c r="R19" i="25"/>
  <c r="S19" i="25"/>
  <c r="T19" i="25"/>
  <c r="U19" i="25"/>
  <c r="V19" i="25"/>
  <c r="V19" i="27" s="1"/>
  <c r="W19" i="25"/>
  <c r="X19" i="25"/>
  <c r="Y19" i="25"/>
  <c r="Z19" i="25"/>
  <c r="AA19" i="25"/>
  <c r="AA24" i="25" s="1"/>
  <c r="AB19" i="25"/>
  <c r="AC19" i="25"/>
  <c r="AD19" i="25"/>
  <c r="AD19" i="27" s="1"/>
  <c r="AE19" i="25"/>
  <c r="AF19" i="25"/>
  <c r="AG19" i="25"/>
  <c r="AH19" i="25"/>
  <c r="AH24" i="25" s="1"/>
  <c r="AI19" i="25"/>
  <c r="AI24" i="25" s="1"/>
  <c r="AJ19" i="25"/>
  <c r="AJ24" i="25" s="1"/>
  <c r="AK19" i="25"/>
  <c r="AL19" i="25"/>
  <c r="AM19" i="25"/>
  <c r="AN19" i="25"/>
  <c r="AO19" i="25"/>
  <c r="D20" i="25"/>
  <c r="F20" i="37" s="1"/>
  <c r="H20" i="37" s="1"/>
  <c r="F20" i="25"/>
  <c r="G20" i="25"/>
  <c r="H20" i="25"/>
  <c r="H20" i="27" s="1"/>
  <c r="I20" i="25"/>
  <c r="J20" i="25"/>
  <c r="L20" i="25"/>
  <c r="N20" i="25"/>
  <c r="O20" i="25"/>
  <c r="O24" i="25" s="1"/>
  <c r="P20" i="25"/>
  <c r="Q20" i="25"/>
  <c r="R20" i="25"/>
  <c r="S20" i="25"/>
  <c r="T20" i="25"/>
  <c r="U20" i="25"/>
  <c r="V20" i="25"/>
  <c r="W20" i="25"/>
  <c r="X20" i="25"/>
  <c r="Y20" i="25"/>
  <c r="Y20" i="27" s="1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M24" i="25" s="1"/>
  <c r="AN20" i="25"/>
  <c r="AO20" i="25"/>
  <c r="F21" i="25"/>
  <c r="G21" i="25"/>
  <c r="G24" i="25" s="1"/>
  <c r="H21" i="25"/>
  <c r="I21" i="25"/>
  <c r="I21" i="27" s="1"/>
  <c r="J21" i="25"/>
  <c r="K21" i="25"/>
  <c r="L21" i="25"/>
  <c r="M21" i="25"/>
  <c r="N21" i="25"/>
  <c r="O21" i="25"/>
  <c r="P21" i="25"/>
  <c r="Q21" i="25"/>
  <c r="Q21" i="27" s="1"/>
  <c r="R21" i="25"/>
  <c r="S21" i="25"/>
  <c r="S21" i="27" s="1"/>
  <c r="T21" i="25"/>
  <c r="T21" i="27" s="1"/>
  <c r="U21" i="25"/>
  <c r="U21" i="27" s="1"/>
  <c r="V21" i="25"/>
  <c r="W21" i="25"/>
  <c r="X21" i="25"/>
  <c r="X21" i="27" s="1"/>
  <c r="Y21" i="25"/>
  <c r="Z21" i="25"/>
  <c r="AA21" i="25"/>
  <c r="AA21" i="27" s="1"/>
  <c r="AB21" i="25"/>
  <c r="AB21" i="27" s="1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F22" i="25"/>
  <c r="G22" i="25"/>
  <c r="H22" i="25"/>
  <c r="I22" i="25"/>
  <c r="J22" i="25"/>
  <c r="K22" i="25"/>
  <c r="L22" i="25"/>
  <c r="L22" i="27" s="1"/>
  <c r="M22" i="25"/>
  <c r="N22" i="25"/>
  <c r="O22" i="25"/>
  <c r="O22" i="27" s="1"/>
  <c r="P22" i="25"/>
  <c r="P22" i="27" s="1"/>
  <c r="Q22" i="25"/>
  <c r="R22" i="25"/>
  <c r="S22" i="25"/>
  <c r="T22" i="25"/>
  <c r="T22" i="27" s="1"/>
  <c r="U22" i="25"/>
  <c r="V22" i="25"/>
  <c r="V22" i="27" s="1"/>
  <c r="W22" i="25"/>
  <c r="W22" i="27" s="1"/>
  <c r="X22" i="25"/>
  <c r="Y22" i="25"/>
  <c r="Z22" i="25"/>
  <c r="AA22" i="25"/>
  <c r="AA22" i="27" s="1"/>
  <c r="AB22" i="25"/>
  <c r="AB22" i="27" s="1"/>
  <c r="AC22" i="25"/>
  <c r="AD22" i="25"/>
  <c r="AD22" i="27" s="1"/>
  <c r="AE22" i="25"/>
  <c r="AF22" i="25"/>
  <c r="AF24" i="25" s="1"/>
  <c r="AG22" i="25"/>
  <c r="AH22" i="25"/>
  <c r="AI22" i="25"/>
  <c r="AJ22" i="25"/>
  <c r="AK22" i="25"/>
  <c r="AL22" i="25"/>
  <c r="AM22" i="25"/>
  <c r="AN22" i="25"/>
  <c r="AN24" i="25" s="1"/>
  <c r="AO22" i="25"/>
  <c r="F23" i="25"/>
  <c r="G23" i="25"/>
  <c r="H23" i="25"/>
  <c r="I23" i="25"/>
  <c r="J23" i="25"/>
  <c r="J23" i="27" s="1"/>
  <c r="K23" i="25"/>
  <c r="E23" i="25" s="1"/>
  <c r="G23" i="37" s="1"/>
  <c r="L23" i="25"/>
  <c r="M23" i="25"/>
  <c r="N23" i="25"/>
  <c r="N23" i="27" s="1"/>
  <c r="O23" i="25"/>
  <c r="P23" i="25"/>
  <c r="P23" i="27" s="1"/>
  <c r="Q23" i="25"/>
  <c r="R23" i="25"/>
  <c r="R23" i="27" s="1"/>
  <c r="S23" i="25"/>
  <c r="T23" i="25"/>
  <c r="U23" i="25"/>
  <c r="V23" i="25"/>
  <c r="V23" i="27" s="1"/>
  <c r="W23" i="25"/>
  <c r="X23" i="25"/>
  <c r="Y23" i="25"/>
  <c r="Z23" i="25"/>
  <c r="Z23" i="27" s="1"/>
  <c r="AA23" i="25"/>
  <c r="AB23" i="25"/>
  <c r="AC23" i="25"/>
  <c r="AD23" i="25"/>
  <c r="AD23" i="27" s="1"/>
  <c r="AE23" i="25"/>
  <c r="AF23" i="25"/>
  <c r="AG23" i="25"/>
  <c r="AH23" i="25"/>
  <c r="AI23" i="25"/>
  <c r="AJ23" i="25"/>
  <c r="AK23" i="25"/>
  <c r="AL23" i="25"/>
  <c r="AM23" i="25"/>
  <c r="AN23" i="25"/>
  <c r="AO23" i="25"/>
  <c r="M24" i="25"/>
  <c r="U24" i="25"/>
  <c r="W24" i="25"/>
  <c r="AC24" i="25"/>
  <c r="AE24" i="25"/>
  <c r="AK24" i="25"/>
  <c r="F27" i="25"/>
  <c r="G27" i="25"/>
  <c r="H27" i="25"/>
  <c r="I27" i="25"/>
  <c r="J27" i="25"/>
  <c r="K27" i="25"/>
  <c r="L27" i="25"/>
  <c r="L29" i="25" s="1"/>
  <c r="M27" i="25"/>
  <c r="N27" i="25"/>
  <c r="O27" i="25"/>
  <c r="P27" i="25"/>
  <c r="Q27" i="25"/>
  <c r="R27" i="25"/>
  <c r="R27" i="27" s="1"/>
  <c r="S27" i="25"/>
  <c r="T27" i="25"/>
  <c r="U27" i="25"/>
  <c r="V27" i="25"/>
  <c r="W27" i="25"/>
  <c r="W29" i="25" s="1"/>
  <c r="X27" i="25"/>
  <c r="Y27" i="25"/>
  <c r="Z27" i="25"/>
  <c r="AA27" i="25"/>
  <c r="AB27" i="25"/>
  <c r="AC27" i="25"/>
  <c r="AD27" i="25"/>
  <c r="AE27" i="25"/>
  <c r="AE29" i="25" s="1"/>
  <c r="AF27" i="25"/>
  <c r="AF29" i="25" s="1"/>
  <c r="AG27" i="25"/>
  <c r="AH27" i="25"/>
  <c r="AI27" i="25"/>
  <c r="AJ27" i="25"/>
  <c r="AJ29" i="25" s="1"/>
  <c r="AK27" i="25"/>
  <c r="AL27" i="25"/>
  <c r="AL29" i="25" s="1"/>
  <c r="AM27" i="25"/>
  <c r="AM29" i="25" s="1"/>
  <c r="AN27" i="25"/>
  <c r="AN29" i="25" s="1"/>
  <c r="AO27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T28" i="27" s="1"/>
  <c r="U28" i="25"/>
  <c r="V28" i="25"/>
  <c r="W28" i="25"/>
  <c r="W28" i="27" s="1"/>
  <c r="X28" i="25"/>
  <c r="Y28" i="25"/>
  <c r="Z28" i="25"/>
  <c r="AA28" i="25"/>
  <c r="AB28" i="25"/>
  <c r="AB28" i="27" s="1"/>
  <c r="AC28" i="25"/>
  <c r="AD28" i="25"/>
  <c r="AE28" i="25"/>
  <c r="AF28" i="25"/>
  <c r="AG28" i="25"/>
  <c r="AH28" i="25"/>
  <c r="AH29" i="25" s="1"/>
  <c r="AI28" i="25"/>
  <c r="AJ28" i="25"/>
  <c r="AK28" i="25"/>
  <c r="AL28" i="25"/>
  <c r="AM28" i="25"/>
  <c r="AN28" i="25"/>
  <c r="AO28" i="25"/>
  <c r="K29" i="25"/>
  <c r="M29" i="25"/>
  <c r="U29" i="25"/>
  <c r="Z29" i="25"/>
  <c r="AA29" i="25"/>
  <c r="AC29" i="25"/>
  <c r="AI29" i="25"/>
  <c r="AK29" i="25"/>
  <c r="F32" i="25"/>
  <c r="D32" i="25" s="1"/>
  <c r="G32" i="25"/>
  <c r="H32" i="25"/>
  <c r="I32" i="25"/>
  <c r="I32" i="27" s="1"/>
  <c r="J32" i="25"/>
  <c r="K32" i="25"/>
  <c r="L32" i="25"/>
  <c r="M32" i="25"/>
  <c r="E32" i="25" s="1"/>
  <c r="N32" i="25"/>
  <c r="N36" i="25" s="1"/>
  <c r="O32" i="25"/>
  <c r="P32" i="25"/>
  <c r="Q32" i="25"/>
  <c r="R32" i="25"/>
  <c r="S32" i="25"/>
  <c r="T32" i="25"/>
  <c r="U32" i="25"/>
  <c r="V32" i="25"/>
  <c r="V32" i="27" s="1"/>
  <c r="W32" i="25"/>
  <c r="X32" i="25"/>
  <c r="Y32" i="25"/>
  <c r="Y32" i="27" s="1"/>
  <c r="Z32" i="25"/>
  <c r="AA32" i="25"/>
  <c r="AB32" i="25"/>
  <c r="AC32" i="25"/>
  <c r="AC32" i="27" s="1"/>
  <c r="AC36" i="27" s="1"/>
  <c r="AD32" i="25"/>
  <c r="AE32" i="25"/>
  <c r="AF32" i="25"/>
  <c r="AF36" i="25" s="1"/>
  <c r="AG32" i="25"/>
  <c r="AH32" i="25"/>
  <c r="AI32" i="25"/>
  <c r="AJ32" i="25"/>
  <c r="AK32" i="25"/>
  <c r="AL32" i="25"/>
  <c r="AL36" i="25" s="1"/>
  <c r="AM32" i="25"/>
  <c r="AN32" i="25"/>
  <c r="AO32" i="25"/>
  <c r="F33" i="25"/>
  <c r="G33" i="25"/>
  <c r="H33" i="25"/>
  <c r="H33" i="27" s="1"/>
  <c r="I33" i="25"/>
  <c r="J33" i="25"/>
  <c r="K33" i="25"/>
  <c r="L33" i="25"/>
  <c r="L33" i="27" s="1"/>
  <c r="M33" i="25"/>
  <c r="N33" i="25"/>
  <c r="O33" i="25"/>
  <c r="P33" i="25"/>
  <c r="P33" i="27" s="1"/>
  <c r="Q33" i="25"/>
  <c r="R33" i="25"/>
  <c r="R33" i="27" s="1"/>
  <c r="S33" i="25"/>
  <c r="T33" i="25"/>
  <c r="U33" i="25"/>
  <c r="V33" i="25"/>
  <c r="W33" i="25"/>
  <c r="X33" i="25"/>
  <c r="X33" i="27" s="1"/>
  <c r="Y33" i="25"/>
  <c r="Z33" i="25"/>
  <c r="AA33" i="25"/>
  <c r="AB33" i="25"/>
  <c r="AC33" i="25"/>
  <c r="AD33" i="25"/>
  <c r="AE33" i="25"/>
  <c r="AF33" i="25"/>
  <c r="AG33" i="25"/>
  <c r="AH33" i="25"/>
  <c r="AH36" i="25" s="1"/>
  <c r="AI33" i="25"/>
  <c r="AJ33" i="25"/>
  <c r="AJ36" i="25" s="1"/>
  <c r="AK33" i="25"/>
  <c r="AL33" i="25"/>
  <c r="AM33" i="25"/>
  <c r="AN33" i="25"/>
  <c r="AO33" i="25"/>
  <c r="D34" i="25"/>
  <c r="F34" i="37" s="1"/>
  <c r="H34" i="37" s="1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U34" i="27" s="1"/>
  <c r="V34" i="25"/>
  <c r="W34" i="25"/>
  <c r="W34" i="27" s="1"/>
  <c r="X34" i="25"/>
  <c r="Y34" i="25"/>
  <c r="Z34" i="25"/>
  <c r="Z34" i="27" s="1"/>
  <c r="AA34" i="25"/>
  <c r="AB34" i="25"/>
  <c r="AC34" i="25"/>
  <c r="AD34" i="25"/>
  <c r="AE34" i="25"/>
  <c r="AF34" i="25"/>
  <c r="AG34" i="25"/>
  <c r="AH34" i="25"/>
  <c r="AI34" i="25"/>
  <c r="AI36" i="25" s="1"/>
  <c r="AJ34" i="25"/>
  <c r="AK34" i="25"/>
  <c r="AL34" i="25"/>
  <c r="AM34" i="25"/>
  <c r="AN34" i="25"/>
  <c r="AO34" i="25"/>
  <c r="F35" i="25"/>
  <c r="G35" i="25"/>
  <c r="H35" i="25"/>
  <c r="H35" i="27" s="1"/>
  <c r="I35" i="25"/>
  <c r="J35" i="25"/>
  <c r="K35" i="25"/>
  <c r="L35" i="25"/>
  <c r="M35" i="25"/>
  <c r="E35" i="25" s="1"/>
  <c r="G35" i="37" s="1"/>
  <c r="I35" i="37" s="1"/>
  <c r="N35" i="25"/>
  <c r="O35" i="25"/>
  <c r="O35" i="27" s="1"/>
  <c r="P35" i="25"/>
  <c r="P35" i="27" s="1"/>
  <c r="Q35" i="25"/>
  <c r="Q35" i="27" s="1"/>
  <c r="R35" i="25"/>
  <c r="S35" i="25"/>
  <c r="T35" i="25"/>
  <c r="U35" i="25"/>
  <c r="U35" i="27" s="1"/>
  <c r="V35" i="25"/>
  <c r="V35" i="27" s="1"/>
  <c r="W35" i="25"/>
  <c r="X35" i="25"/>
  <c r="X35" i="27" s="1"/>
  <c r="Y35" i="25"/>
  <c r="Z35" i="25"/>
  <c r="AA35" i="25"/>
  <c r="AB35" i="25"/>
  <c r="AC35" i="25"/>
  <c r="AC35" i="27" s="1"/>
  <c r="AD35" i="25"/>
  <c r="AD35" i="27" s="1"/>
  <c r="AE35" i="25"/>
  <c r="AF35" i="25"/>
  <c r="AG35" i="25"/>
  <c r="AH35" i="25"/>
  <c r="AI35" i="25"/>
  <c r="AJ35" i="25"/>
  <c r="AK35" i="25"/>
  <c r="AL35" i="25"/>
  <c r="AM35" i="25"/>
  <c r="AN35" i="25"/>
  <c r="AO35" i="25"/>
  <c r="G36" i="25"/>
  <c r="M36" i="25"/>
  <c r="V36" i="25"/>
  <c r="W36" i="25"/>
  <c r="AC36" i="25"/>
  <c r="AE36" i="25"/>
  <c r="AM36" i="25"/>
  <c r="F39" i="25"/>
  <c r="G39" i="25"/>
  <c r="H39" i="25"/>
  <c r="I39" i="25"/>
  <c r="I39" i="27" s="1"/>
  <c r="J39" i="25"/>
  <c r="K39" i="25"/>
  <c r="L39" i="25"/>
  <c r="M39" i="25"/>
  <c r="N39" i="25"/>
  <c r="N39" i="27" s="1"/>
  <c r="O39" i="25"/>
  <c r="P39" i="25"/>
  <c r="Q39" i="25"/>
  <c r="R39" i="25"/>
  <c r="R39" i="27" s="1"/>
  <c r="S39" i="25"/>
  <c r="S39" i="27" s="1"/>
  <c r="T39" i="25"/>
  <c r="U39" i="25"/>
  <c r="U39" i="27" s="1"/>
  <c r="V39" i="25"/>
  <c r="V39" i="27" s="1"/>
  <c r="W39" i="25"/>
  <c r="X39" i="25"/>
  <c r="Y39" i="25"/>
  <c r="Y39" i="27" s="1"/>
  <c r="Z39" i="25"/>
  <c r="AA39" i="25"/>
  <c r="AB39" i="25"/>
  <c r="AC39" i="25"/>
  <c r="AD39" i="25"/>
  <c r="AD39" i="27" s="1"/>
  <c r="AE39" i="25"/>
  <c r="AF39" i="25"/>
  <c r="AG39" i="25"/>
  <c r="AH39" i="25"/>
  <c r="AI39" i="25"/>
  <c r="AJ39" i="25"/>
  <c r="AK39" i="25"/>
  <c r="AL39" i="25"/>
  <c r="AM39" i="25"/>
  <c r="AM43" i="25" s="1"/>
  <c r="AN39" i="25"/>
  <c r="AO39" i="25"/>
  <c r="F40" i="25"/>
  <c r="F42" i="25" s="1"/>
  <c r="F43" i="25" s="1"/>
  <c r="G40" i="25"/>
  <c r="H40" i="25"/>
  <c r="I40" i="25"/>
  <c r="J40" i="25"/>
  <c r="K40" i="25"/>
  <c r="L40" i="25"/>
  <c r="M40" i="25"/>
  <c r="N40" i="25"/>
  <c r="N42" i="25" s="1"/>
  <c r="N43" i="25" s="1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F42" i="25" s="1"/>
  <c r="AF43" i="25" s="1"/>
  <c r="AG40" i="25"/>
  <c r="AG42" i="25" s="1"/>
  <c r="AG43" i="25" s="1"/>
  <c r="AH40" i="25"/>
  <c r="AH42" i="25" s="1"/>
  <c r="AH43" i="25" s="1"/>
  <c r="AI40" i="25"/>
  <c r="AJ40" i="25"/>
  <c r="AK40" i="25"/>
  <c r="AL40" i="25"/>
  <c r="AM40" i="25"/>
  <c r="AN40" i="25"/>
  <c r="AN42" i="25" s="1"/>
  <c r="AN43" i="25" s="1"/>
  <c r="AO40" i="25"/>
  <c r="AO42" i="25" s="1"/>
  <c r="D41" i="25"/>
  <c r="F41" i="37" s="1"/>
  <c r="F41" i="25"/>
  <c r="G41" i="25"/>
  <c r="H41" i="25"/>
  <c r="I41" i="25"/>
  <c r="J41" i="25"/>
  <c r="J41" i="27" s="1"/>
  <c r="K41" i="25"/>
  <c r="L41" i="25"/>
  <c r="L41" i="27" s="1"/>
  <c r="M41" i="25"/>
  <c r="N41" i="25"/>
  <c r="O41" i="25"/>
  <c r="P41" i="25"/>
  <c r="Q41" i="25"/>
  <c r="R41" i="25"/>
  <c r="R41" i="27" s="1"/>
  <c r="S41" i="25"/>
  <c r="S41" i="27" s="1"/>
  <c r="T41" i="25"/>
  <c r="T42" i="25" s="1"/>
  <c r="U41" i="25"/>
  <c r="U42" i="25" s="1"/>
  <c r="U43" i="25" s="1"/>
  <c r="V41" i="25"/>
  <c r="W41" i="25"/>
  <c r="X41" i="25"/>
  <c r="Y41" i="25"/>
  <c r="Z41" i="25"/>
  <c r="Z41" i="27" s="1"/>
  <c r="AA41" i="25"/>
  <c r="AB41" i="25"/>
  <c r="AC41" i="25"/>
  <c r="AC41" i="27" s="1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G42" i="25"/>
  <c r="M42" i="25"/>
  <c r="M43" i="25" s="1"/>
  <c r="O42" i="25"/>
  <c r="O43" i="25" s="1"/>
  <c r="V42" i="25"/>
  <c r="V43" i="25" s="1"/>
  <c r="W42" i="25"/>
  <c r="W43" i="25" s="1"/>
  <c r="X42" i="25"/>
  <c r="X43" i="25" s="1"/>
  <c r="AB42" i="25"/>
  <c r="AB43" i="25" s="1"/>
  <c r="AC42" i="25"/>
  <c r="AC43" i="25" s="1"/>
  <c r="AE42" i="25"/>
  <c r="AJ42" i="25"/>
  <c r="AJ43" i="25" s="1"/>
  <c r="AK42" i="25"/>
  <c r="AK43" i="25" s="1"/>
  <c r="AL42" i="25"/>
  <c r="AL43" i="25" s="1"/>
  <c r="AM42" i="25"/>
  <c r="T43" i="25"/>
  <c r="AE43" i="25"/>
  <c r="AO43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Q45" i="27" s="1"/>
  <c r="R45" i="25"/>
  <c r="S45" i="25"/>
  <c r="S45" i="27" s="1"/>
  <c r="T45" i="25"/>
  <c r="T45" i="27" s="1"/>
  <c r="U45" i="25"/>
  <c r="U45" i="27" s="1"/>
  <c r="V45" i="25"/>
  <c r="W45" i="25"/>
  <c r="X45" i="25"/>
  <c r="Y45" i="25"/>
  <c r="Y45" i="27" s="1"/>
  <c r="Z45" i="25"/>
  <c r="AA45" i="25"/>
  <c r="AA45" i="27" s="1"/>
  <c r="AB45" i="25"/>
  <c r="AB45" i="27" s="1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F47" i="25"/>
  <c r="G47" i="25"/>
  <c r="H47" i="25"/>
  <c r="I47" i="25"/>
  <c r="J47" i="25"/>
  <c r="K47" i="25"/>
  <c r="L47" i="25"/>
  <c r="M47" i="25"/>
  <c r="M47" i="27" s="1"/>
  <c r="N47" i="25"/>
  <c r="N47" i="27" s="1"/>
  <c r="O47" i="25"/>
  <c r="O47" i="27" s="1"/>
  <c r="P47" i="25"/>
  <c r="Q47" i="25"/>
  <c r="R47" i="25"/>
  <c r="S47" i="25"/>
  <c r="T47" i="25"/>
  <c r="U47" i="25"/>
  <c r="U47" i="27" s="1"/>
  <c r="V47" i="25"/>
  <c r="V47" i="27" s="1"/>
  <c r="W47" i="25"/>
  <c r="X47" i="25"/>
  <c r="Y47" i="25"/>
  <c r="Z47" i="25"/>
  <c r="AA47" i="25"/>
  <c r="AB47" i="25"/>
  <c r="AB47" i="27" s="1"/>
  <c r="AC47" i="25"/>
  <c r="AC47" i="27" s="1"/>
  <c r="AD47" i="25"/>
  <c r="AD47" i="27" s="1"/>
  <c r="AE47" i="25"/>
  <c r="AE47" i="27" s="1"/>
  <c r="AF47" i="25"/>
  <c r="AG47" i="25"/>
  <c r="AH47" i="25"/>
  <c r="AI47" i="25"/>
  <c r="AJ47" i="25"/>
  <c r="AK47" i="25"/>
  <c r="AL47" i="25"/>
  <c r="AM47" i="25"/>
  <c r="AN47" i="25"/>
  <c r="AO47" i="25"/>
  <c r="F49" i="25"/>
  <c r="G49" i="25"/>
  <c r="E49" i="25" s="1"/>
  <c r="G49" i="37" s="1"/>
  <c r="I49" i="37" s="1"/>
  <c r="H49" i="25"/>
  <c r="H49" i="27" s="1"/>
  <c r="I49" i="25"/>
  <c r="J49" i="25"/>
  <c r="K49" i="25"/>
  <c r="L49" i="25"/>
  <c r="M49" i="25"/>
  <c r="N49" i="25"/>
  <c r="O49" i="25"/>
  <c r="O49" i="27" s="1"/>
  <c r="P49" i="25"/>
  <c r="P49" i="27" s="1"/>
  <c r="Q49" i="25"/>
  <c r="R49" i="25"/>
  <c r="S49" i="25"/>
  <c r="T49" i="25"/>
  <c r="U49" i="25"/>
  <c r="V49" i="25"/>
  <c r="W49" i="25"/>
  <c r="X49" i="25"/>
  <c r="X49" i="27" s="1"/>
  <c r="Y49" i="25"/>
  <c r="Z49" i="25"/>
  <c r="Z49" i="27" s="1"/>
  <c r="AA49" i="25"/>
  <c r="AB49" i="25"/>
  <c r="AC49" i="25"/>
  <c r="AD49" i="25"/>
  <c r="AE49" i="25"/>
  <c r="AE49" i="27" s="1"/>
  <c r="AF49" i="25"/>
  <c r="AG49" i="25"/>
  <c r="AH49" i="25"/>
  <c r="AI49" i="25"/>
  <c r="AJ49" i="25"/>
  <c r="AK49" i="25"/>
  <c r="AL49" i="25"/>
  <c r="AM49" i="25"/>
  <c r="AN49" i="25"/>
  <c r="AO49" i="25"/>
  <c r="F51" i="25"/>
  <c r="G51" i="25"/>
  <c r="H51" i="25"/>
  <c r="I51" i="25"/>
  <c r="J51" i="25"/>
  <c r="J51" i="27" s="1"/>
  <c r="K51" i="25"/>
  <c r="K51" i="27" s="1"/>
  <c r="L51" i="25"/>
  <c r="L51" i="27" s="1"/>
  <c r="M51" i="25"/>
  <c r="N51" i="25"/>
  <c r="O51" i="25"/>
  <c r="P51" i="25"/>
  <c r="Q51" i="25"/>
  <c r="R51" i="25"/>
  <c r="R51" i="27" s="1"/>
  <c r="S51" i="25"/>
  <c r="T51" i="25"/>
  <c r="T51" i="27" s="1"/>
  <c r="U51" i="25"/>
  <c r="V51" i="25"/>
  <c r="W51" i="25"/>
  <c r="X51" i="25"/>
  <c r="Y51" i="25"/>
  <c r="Z51" i="25"/>
  <c r="Z51" i="27" s="1"/>
  <c r="AA51" i="25"/>
  <c r="AA51" i="27" s="1"/>
  <c r="AB51" i="25"/>
  <c r="AB51" i="27" s="1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F54" i="25"/>
  <c r="F56" i="25" s="1"/>
  <c r="G54" i="25"/>
  <c r="H54" i="25"/>
  <c r="I54" i="25"/>
  <c r="J54" i="25"/>
  <c r="K54" i="25"/>
  <c r="L54" i="25"/>
  <c r="L54" i="27" s="1"/>
  <c r="M54" i="25"/>
  <c r="M54" i="27" s="1"/>
  <c r="M56" i="27" s="1"/>
  <c r="N54" i="25"/>
  <c r="O54" i="25"/>
  <c r="O54" i="27" s="1"/>
  <c r="P54" i="25"/>
  <c r="Q54" i="25"/>
  <c r="Q56" i="25" s="1"/>
  <c r="R54" i="25"/>
  <c r="S54" i="25"/>
  <c r="S56" i="25" s="1"/>
  <c r="T54" i="25"/>
  <c r="T54" i="27" s="1"/>
  <c r="U54" i="25"/>
  <c r="V54" i="25"/>
  <c r="W54" i="25"/>
  <c r="X54" i="25"/>
  <c r="Y54" i="25"/>
  <c r="Z54" i="25"/>
  <c r="AA54" i="25"/>
  <c r="AB54" i="25"/>
  <c r="AB56" i="25" s="1"/>
  <c r="AC54" i="25"/>
  <c r="AD54" i="25"/>
  <c r="AE54" i="25"/>
  <c r="AE54" i="27" s="1"/>
  <c r="AF54" i="25"/>
  <c r="AG54" i="25"/>
  <c r="AG56" i="25" s="1"/>
  <c r="AH54" i="25"/>
  <c r="AI54" i="25"/>
  <c r="AI56" i="25" s="1"/>
  <c r="AJ54" i="25"/>
  <c r="AJ56" i="25" s="1"/>
  <c r="AK54" i="25"/>
  <c r="AL54" i="25"/>
  <c r="AL56" i="25" s="1"/>
  <c r="AM54" i="25"/>
  <c r="AN54" i="25"/>
  <c r="AO54" i="25"/>
  <c r="AO56" i="25" s="1"/>
  <c r="F55" i="25"/>
  <c r="D55" i="25" s="1"/>
  <c r="F55" i="37" s="1"/>
  <c r="G55" i="25"/>
  <c r="H55" i="25"/>
  <c r="H56" i="25" s="1"/>
  <c r="I55" i="25"/>
  <c r="I55" i="27" s="1"/>
  <c r="J55" i="25"/>
  <c r="K55" i="25"/>
  <c r="L55" i="25"/>
  <c r="M55" i="25"/>
  <c r="M55" i="27" s="1"/>
  <c r="N55" i="25"/>
  <c r="O55" i="25"/>
  <c r="P55" i="25"/>
  <c r="P55" i="27" s="1"/>
  <c r="Q55" i="25"/>
  <c r="R55" i="25"/>
  <c r="S55" i="25"/>
  <c r="T55" i="25"/>
  <c r="U55" i="25"/>
  <c r="U55" i="27" s="1"/>
  <c r="V55" i="25"/>
  <c r="V55" i="27" s="1"/>
  <c r="W55" i="25"/>
  <c r="W55" i="27" s="1"/>
  <c r="W56" i="27" s="1"/>
  <c r="X55" i="25"/>
  <c r="X56" i="25" s="1"/>
  <c r="Y55" i="25"/>
  <c r="Z55" i="25"/>
  <c r="AA55" i="25"/>
  <c r="AB55" i="25"/>
  <c r="AC55" i="25"/>
  <c r="AC55" i="27" s="1"/>
  <c r="AD55" i="25"/>
  <c r="AE55" i="25"/>
  <c r="AF55" i="25"/>
  <c r="AF56" i="25" s="1"/>
  <c r="AG55" i="25"/>
  <c r="AH55" i="25"/>
  <c r="AI55" i="25"/>
  <c r="AJ55" i="25"/>
  <c r="AK55" i="25"/>
  <c r="AK56" i="25" s="1"/>
  <c r="AL55" i="25"/>
  <c r="AM55" i="25"/>
  <c r="AN55" i="25"/>
  <c r="AN56" i="25" s="1"/>
  <c r="AO55" i="25"/>
  <c r="G56" i="25"/>
  <c r="J56" i="25"/>
  <c r="L56" i="25"/>
  <c r="M56" i="25"/>
  <c r="O56" i="25"/>
  <c r="R56" i="25"/>
  <c r="T56" i="25"/>
  <c r="U56" i="25"/>
  <c r="V56" i="25"/>
  <c r="W56" i="25"/>
  <c r="Z56" i="25"/>
  <c r="AC56" i="25"/>
  <c r="AE56" i="25"/>
  <c r="AH56" i="25"/>
  <c r="AM56" i="25"/>
  <c r="D59" i="25"/>
  <c r="F59" i="25"/>
  <c r="G59" i="25"/>
  <c r="H59" i="25"/>
  <c r="I59" i="25"/>
  <c r="J59" i="25"/>
  <c r="J59" i="27" s="1"/>
  <c r="K59" i="25"/>
  <c r="L59" i="25"/>
  <c r="M59" i="25"/>
  <c r="M59" i="27" s="1"/>
  <c r="M61" i="27" s="1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M61" i="25" s="1"/>
  <c r="AN59" i="25"/>
  <c r="AO59" i="25"/>
  <c r="F60" i="25"/>
  <c r="G60" i="25"/>
  <c r="H60" i="25"/>
  <c r="I60" i="25"/>
  <c r="J60" i="25"/>
  <c r="K60" i="25"/>
  <c r="K60" i="27" s="1"/>
  <c r="L60" i="25"/>
  <c r="M60" i="25"/>
  <c r="N60" i="25"/>
  <c r="O60" i="25"/>
  <c r="P60" i="25"/>
  <c r="Q60" i="25"/>
  <c r="R60" i="25"/>
  <c r="S60" i="25"/>
  <c r="S61" i="25" s="1"/>
  <c r="T60" i="25"/>
  <c r="U60" i="25"/>
  <c r="V60" i="25"/>
  <c r="V61" i="25" s="1"/>
  <c r="W60" i="25"/>
  <c r="X60" i="25"/>
  <c r="Y60" i="25"/>
  <c r="Z60" i="25"/>
  <c r="Z61" i="25" s="1"/>
  <c r="AA60" i="25"/>
  <c r="AA60" i="27" s="1"/>
  <c r="AB60" i="25"/>
  <c r="AC60" i="25"/>
  <c r="AD60" i="25"/>
  <c r="AE60" i="25"/>
  <c r="AF60" i="25"/>
  <c r="AF61" i="25" s="1"/>
  <c r="AG60" i="25"/>
  <c r="AH60" i="25"/>
  <c r="AI60" i="25"/>
  <c r="AJ60" i="25"/>
  <c r="AK60" i="25"/>
  <c r="AL60" i="25"/>
  <c r="AM60" i="25"/>
  <c r="AN60" i="25"/>
  <c r="AO60" i="25"/>
  <c r="J61" i="25"/>
  <c r="K61" i="25"/>
  <c r="L61" i="25"/>
  <c r="M61" i="25"/>
  <c r="N61" i="25"/>
  <c r="T61" i="25"/>
  <c r="U61" i="25"/>
  <c r="X61" i="25"/>
  <c r="AA61" i="25"/>
  <c r="AB61" i="25"/>
  <c r="AC61" i="25"/>
  <c r="AD61" i="25"/>
  <c r="AH61" i="25"/>
  <c r="AI61" i="25"/>
  <c r="AJ61" i="25"/>
  <c r="AK61" i="25"/>
  <c r="D64" i="25"/>
  <c r="F64" i="37" s="1"/>
  <c r="H64" i="37" s="1"/>
  <c r="F64" i="25"/>
  <c r="G64" i="25"/>
  <c r="H64" i="25"/>
  <c r="I64" i="25"/>
  <c r="J64" i="25"/>
  <c r="K64" i="25"/>
  <c r="L64" i="25"/>
  <c r="M64" i="25"/>
  <c r="N64" i="25"/>
  <c r="O64" i="25"/>
  <c r="P64" i="25"/>
  <c r="P64" i="27" s="1"/>
  <c r="Q64" i="25"/>
  <c r="R64" i="25"/>
  <c r="S64" i="25"/>
  <c r="T64" i="25"/>
  <c r="U64" i="25"/>
  <c r="V64" i="25"/>
  <c r="W64" i="25"/>
  <c r="W64" i="27" s="1"/>
  <c r="W66" i="27" s="1"/>
  <c r="X64" i="25"/>
  <c r="Y64" i="25"/>
  <c r="Z64" i="25"/>
  <c r="AA64" i="25"/>
  <c r="AB64" i="25"/>
  <c r="AC64" i="25"/>
  <c r="AD64" i="25"/>
  <c r="AE64" i="25"/>
  <c r="AF64" i="25"/>
  <c r="AF66" i="25" s="1"/>
  <c r="AG64" i="25"/>
  <c r="AH64" i="25"/>
  <c r="AI64" i="25"/>
  <c r="AJ64" i="25"/>
  <c r="AK64" i="25"/>
  <c r="AK66" i="25" s="1"/>
  <c r="AL64" i="25"/>
  <c r="AL66" i="25" s="1"/>
  <c r="AM64" i="25"/>
  <c r="AN64" i="25"/>
  <c r="AN66" i="25" s="1"/>
  <c r="AO64" i="25"/>
  <c r="F65" i="25"/>
  <c r="G65" i="25"/>
  <c r="H65" i="25"/>
  <c r="I65" i="25"/>
  <c r="I66" i="25" s="1"/>
  <c r="J65" i="25"/>
  <c r="J65" i="27" s="1"/>
  <c r="K65" i="25"/>
  <c r="L65" i="25"/>
  <c r="M65" i="25"/>
  <c r="N65" i="25"/>
  <c r="O65" i="25"/>
  <c r="O65" i="27" s="1"/>
  <c r="P65" i="25"/>
  <c r="Q65" i="25"/>
  <c r="Q65" i="27" s="1"/>
  <c r="R65" i="25"/>
  <c r="R65" i="27" s="1"/>
  <c r="S65" i="25"/>
  <c r="T65" i="25"/>
  <c r="U65" i="25"/>
  <c r="V65" i="25"/>
  <c r="W65" i="25"/>
  <c r="W65" i="27" s="1"/>
  <c r="X65" i="25"/>
  <c r="Y65" i="25"/>
  <c r="Y66" i="25" s="1"/>
  <c r="Z65" i="25"/>
  <c r="Z65" i="27" s="1"/>
  <c r="AA65" i="25"/>
  <c r="AB65" i="25"/>
  <c r="AC65" i="25"/>
  <c r="AD65" i="25"/>
  <c r="AE65" i="25"/>
  <c r="AE65" i="27" s="1"/>
  <c r="AF65" i="25"/>
  <c r="AG65" i="25"/>
  <c r="AH65" i="25"/>
  <c r="AH66" i="25" s="1"/>
  <c r="AI65" i="25"/>
  <c r="AJ65" i="25"/>
  <c r="AK65" i="25"/>
  <c r="AL65" i="25"/>
  <c r="AM65" i="25"/>
  <c r="AN65" i="25"/>
  <c r="AO65" i="25"/>
  <c r="AO66" i="25" s="1"/>
  <c r="F66" i="25"/>
  <c r="K66" i="25"/>
  <c r="N66" i="25"/>
  <c r="Q66" i="25"/>
  <c r="S66" i="25"/>
  <c r="V66" i="25"/>
  <c r="Z66" i="25"/>
  <c r="AA66" i="25"/>
  <c r="AG66" i="25"/>
  <c r="AI66" i="25"/>
  <c r="AJ66" i="25"/>
  <c r="F70" i="25"/>
  <c r="G70" i="25"/>
  <c r="H70" i="25"/>
  <c r="I70" i="25"/>
  <c r="J70" i="25"/>
  <c r="K70" i="25"/>
  <c r="L70" i="25"/>
  <c r="M70" i="25"/>
  <c r="N70" i="25"/>
  <c r="O70" i="25"/>
  <c r="P70" i="25"/>
  <c r="P70" i="27" s="1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I72" i="25" s="1"/>
  <c r="AJ70" i="25"/>
  <c r="AK70" i="25"/>
  <c r="AK72" i="25" s="1"/>
  <c r="AL70" i="25"/>
  <c r="AM70" i="25"/>
  <c r="AN70" i="25"/>
  <c r="AN72" i="25" s="1"/>
  <c r="AO70" i="25"/>
  <c r="F71" i="25"/>
  <c r="G71" i="25"/>
  <c r="H71" i="25"/>
  <c r="I71" i="25"/>
  <c r="J71" i="25"/>
  <c r="J71" i="27" s="1"/>
  <c r="K71" i="25"/>
  <c r="L71" i="25"/>
  <c r="M71" i="25"/>
  <c r="N71" i="25"/>
  <c r="O71" i="25"/>
  <c r="P71" i="25"/>
  <c r="Q71" i="25"/>
  <c r="R71" i="25"/>
  <c r="R72" i="25" s="1"/>
  <c r="S71" i="25"/>
  <c r="T71" i="25"/>
  <c r="T72" i="25" s="1"/>
  <c r="U71" i="25"/>
  <c r="V71" i="25"/>
  <c r="W71" i="25"/>
  <c r="X71" i="25"/>
  <c r="Y71" i="25"/>
  <c r="Z71" i="25"/>
  <c r="Z71" i="27" s="1"/>
  <c r="AA71" i="25"/>
  <c r="AB71" i="25"/>
  <c r="AC71" i="25"/>
  <c r="AD71" i="25"/>
  <c r="AE71" i="25"/>
  <c r="AE72" i="25" s="1"/>
  <c r="AF71" i="25"/>
  <c r="AG71" i="25"/>
  <c r="AH71" i="25"/>
  <c r="AI71" i="25"/>
  <c r="AJ71" i="25"/>
  <c r="AK71" i="25"/>
  <c r="AL71" i="25"/>
  <c r="AM71" i="25"/>
  <c r="AM72" i="25" s="1"/>
  <c r="AN71" i="25"/>
  <c r="AO71" i="25"/>
  <c r="F72" i="25"/>
  <c r="I72" i="25"/>
  <c r="J72" i="25"/>
  <c r="L72" i="25"/>
  <c r="N72" i="25"/>
  <c r="P72" i="25"/>
  <c r="Q72" i="25"/>
  <c r="V72" i="25"/>
  <c r="X72" i="25"/>
  <c r="Y72" i="25"/>
  <c r="AB72" i="25"/>
  <c r="AD72" i="25"/>
  <c r="AF72" i="25"/>
  <c r="AG72" i="25"/>
  <c r="AH72" i="25"/>
  <c r="AJ72" i="25"/>
  <c r="AL72" i="25"/>
  <c r="AO72" i="25"/>
  <c r="D73" i="25"/>
  <c r="F73" i="37" s="1"/>
  <c r="F73" i="25"/>
  <c r="G73" i="25"/>
  <c r="H73" i="25"/>
  <c r="I73" i="25"/>
  <c r="J73" i="25"/>
  <c r="K73" i="25"/>
  <c r="L73" i="25"/>
  <c r="M73" i="25"/>
  <c r="N73" i="25"/>
  <c r="O73" i="25"/>
  <c r="P73" i="25"/>
  <c r="Q73" i="25"/>
  <c r="Q73" i="27" s="1"/>
  <c r="R73" i="25"/>
  <c r="S73" i="25"/>
  <c r="S73" i="27" s="1"/>
  <c r="T73" i="25"/>
  <c r="U73" i="25"/>
  <c r="V73" i="25"/>
  <c r="W73" i="25"/>
  <c r="X73" i="25"/>
  <c r="Y73" i="25"/>
  <c r="Y73" i="27" s="1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F74" i="25"/>
  <c r="G74" i="25"/>
  <c r="H74" i="25"/>
  <c r="D74" i="25" s="1"/>
  <c r="F74" i="37" s="1"/>
  <c r="I74" i="25"/>
  <c r="J74" i="25"/>
  <c r="K74" i="25"/>
  <c r="L74" i="25"/>
  <c r="M74" i="25"/>
  <c r="M74" i="27" s="1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C74" i="27" s="1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F75" i="25"/>
  <c r="G75" i="25"/>
  <c r="H75" i="25"/>
  <c r="I75" i="25"/>
  <c r="J75" i="25"/>
  <c r="K75" i="25"/>
  <c r="L75" i="25"/>
  <c r="M75" i="25"/>
  <c r="N75" i="25"/>
  <c r="O75" i="25"/>
  <c r="O75" i="27" s="1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E75" i="27" s="1"/>
  <c r="AF75" i="25"/>
  <c r="AG75" i="25"/>
  <c r="AH75" i="25"/>
  <c r="AI75" i="25"/>
  <c r="AJ75" i="25"/>
  <c r="AK75" i="25"/>
  <c r="AL75" i="25"/>
  <c r="AM75" i="25"/>
  <c r="AN75" i="25"/>
  <c r="AO75" i="25"/>
  <c r="F76" i="25"/>
  <c r="G76" i="25"/>
  <c r="H76" i="25"/>
  <c r="I76" i="25"/>
  <c r="I76" i="27" s="1"/>
  <c r="J76" i="25"/>
  <c r="K76" i="25"/>
  <c r="L76" i="25"/>
  <c r="L76" i="27" s="1"/>
  <c r="M76" i="25"/>
  <c r="N76" i="25"/>
  <c r="O76" i="25"/>
  <c r="O76" i="27" s="1"/>
  <c r="E76" i="27" s="1"/>
  <c r="G76" i="39" s="1"/>
  <c r="P76" i="25"/>
  <c r="Q76" i="25"/>
  <c r="R76" i="25"/>
  <c r="S76" i="25"/>
  <c r="T76" i="25"/>
  <c r="U76" i="25"/>
  <c r="V76" i="25"/>
  <c r="W76" i="25"/>
  <c r="W76" i="27" s="1"/>
  <c r="X76" i="25"/>
  <c r="Y76" i="25"/>
  <c r="Y76" i="27" s="1"/>
  <c r="Z76" i="25"/>
  <c r="AA76" i="25"/>
  <c r="AB76" i="25"/>
  <c r="AB76" i="27" s="1"/>
  <c r="AC76" i="25"/>
  <c r="AD76" i="25"/>
  <c r="AE76" i="25"/>
  <c r="AE76" i="27" s="1"/>
  <c r="AF76" i="25"/>
  <c r="AG76" i="25"/>
  <c r="AH76" i="25"/>
  <c r="AI76" i="25"/>
  <c r="AJ76" i="25"/>
  <c r="AK76" i="25"/>
  <c r="AL76" i="25"/>
  <c r="AM76" i="25"/>
  <c r="AN76" i="25"/>
  <c r="AO76" i="25"/>
  <c r="F77" i="25"/>
  <c r="G77" i="25"/>
  <c r="H77" i="25"/>
  <c r="I77" i="25"/>
  <c r="J77" i="25"/>
  <c r="K77" i="25"/>
  <c r="K77" i="27" s="1"/>
  <c r="L77" i="25"/>
  <c r="M77" i="25"/>
  <c r="N77" i="25"/>
  <c r="O77" i="25"/>
  <c r="P77" i="25"/>
  <c r="Q77" i="25"/>
  <c r="Q77" i="27" s="1"/>
  <c r="R77" i="25"/>
  <c r="S77" i="25"/>
  <c r="S77" i="27" s="1"/>
  <c r="T77" i="25"/>
  <c r="U77" i="25"/>
  <c r="V77" i="25"/>
  <c r="W77" i="25"/>
  <c r="X77" i="25"/>
  <c r="Y77" i="25"/>
  <c r="Y77" i="27" s="1"/>
  <c r="Z77" i="25"/>
  <c r="AA77" i="25"/>
  <c r="AA77" i="27" s="1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F78" i="25"/>
  <c r="G78" i="25"/>
  <c r="H78" i="25"/>
  <c r="I78" i="25"/>
  <c r="J78" i="25"/>
  <c r="K78" i="25"/>
  <c r="K78" i="27" s="1"/>
  <c r="L78" i="25"/>
  <c r="M78" i="25"/>
  <c r="N78" i="25"/>
  <c r="O78" i="25"/>
  <c r="P78" i="25"/>
  <c r="Q78" i="25"/>
  <c r="R78" i="25"/>
  <c r="S78" i="25"/>
  <c r="S78" i="27" s="1"/>
  <c r="T78" i="25"/>
  <c r="U78" i="25"/>
  <c r="U78" i="27" s="1"/>
  <c r="V78" i="25"/>
  <c r="W78" i="25"/>
  <c r="X78" i="25"/>
  <c r="Y78" i="25"/>
  <c r="Z78" i="25"/>
  <c r="AA78" i="25"/>
  <c r="AA78" i="27" s="1"/>
  <c r="AB78" i="25"/>
  <c r="AC78" i="25"/>
  <c r="AC78" i="27" s="1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F79" i="25"/>
  <c r="G79" i="25"/>
  <c r="H79" i="25"/>
  <c r="I79" i="25"/>
  <c r="J79" i="25"/>
  <c r="J79" i="27" s="1"/>
  <c r="K79" i="25"/>
  <c r="L79" i="25"/>
  <c r="M79" i="25"/>
  <c r="M79" i="27" s="1"/>
  <c r="N79" i="25"/>
  <c r="N79" i="27" s="1"/>
  <c r="O79" i="25"/>
  <c r="P79" i="25"/>
  <c r="Q79" i="25"/>
  <c r="R79" i="25"/>
  <c r="R79" i="27" s="1"/>
  <c r="S79" i="25"/>
  <c r="T79" i="25"/>
  <c r="U79" i="25"/>
  <c r="U79" i="27" s="1"/>
  <c r="V79" i="25"/>
  <c r="V79" i="27" s="1"/>
  <c r="W79" i="25"/>
  <c r="W79" i="27" s="1"/>
  <c r="X79" i="25"/>
  <c r="Y79" i="25"/>
  <c r="Z79" i="25"/>
  <c r="Z79" i="27" s="1"/>
  <c r="AA79" i="25"/>
  <c r="AB79" i="25"/>
  <c r="AC79" i="25"/>
  <c r="AC79" i="27" s="1"/>
  <c r="AD79" i="25"/>
  <c r="AD79" i="27" s="1"/>
  <c r="AE79" i="25"/>
  <c r="AF79" i="25"/>
  <c r="AG79" i="25"/>
  <c r="AH79" i="25"/>
  <c r="AI79" i="25"/>
  <c r="AJ79" i="25"/>
  <c r="AK79" i="25"/>
  <c r="AL79" i="25"/>
  <c r="AM79" i="25"/>
  <c r="AN79" i="25"/>
  <c r="AO79" i="25"/>
  <c r="F80" i="25"/>
  <c r="G80" i="25"/>
  <c r="H80" i="25"/>
  <c r="I80" i="25"/>
  <c r="I80" i="27" s="1"/>
  <c r="J80" i="25"/>
  <c r="J80" i="27" s="1"/>
  <c r="K80" i="25"/>
  <c r="L80" i="25"/>
  <c r="M80" i="25"/>
  <c r="N80" i="25"/>
  <c r="O80" i="25"/>
  <c r="P80" i="25"/>
  <c r="Q80" i="25"/>
  <c r="Q80" i="27" s="1"/>
  <c r="R80" i="25"/>
  <c r="R80" i="27" s="1"/>
  <c r="S80" i="25"/>
  <c r="T80" i="25"/>
  <c r="U80" i="25"/>
  <c r="V80" i="25"/>
  <c r="W80" i="25"/>
  <c r="X80" i="25"/>
  <c r="Y80" i="25"/>
  <c r="Y80" i="27" s="1"/>
  <c r="Z80" i="25"/>
  <c r="Z80" i="27" s="1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F81" i="37" s="1"/>
  <c r="F81" i="25"/>
  <c r="G81" i="25"/>
  <c r="H81" i="25"/>
  <c r="I81" i="25"/>
  <c r="J81" i="25"/>
  <c r="K81" i="25"/>
  <c r="K81" i="27" s="1"/>
  <c r="L81" i="25"/>
  <c r="L81" i="27" s="1"/>
  <c r="M81" i="25"/>
  <c r="N81" i="25"/>
  <c r="O81" i="25"/>
  <c r="P81" i="25"/>
  <c r="Q81" i="25"/>
  <c r="Q81" i="27" s="1"/>
  <c r="R81" i="25"/>
  <c r="S81" i="25"/>
  <c r="S81" i="27" s="1"/>
  <c r="T81" i="25"/>
  <c r="T81" i="27" s="1"/>
  <c r="U81" i="25"/>
  <c r="V81" i="25"/>
  <c r="W81" i="25"/>
  <c r="X81" i="25"/>
  <c r="Y81" i="25"/>
  <c r="Y81" i="27" s="1"/>
  <c r="Z81" i="25"/>
  <c r="AA81" i="25"/>
  <c r="AA81" i="27" s="1"/>
  <c r="AB81" i="25"/>
  <c r="AB81" i="27" s="1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6" i="25"/>
  <c r="F86" i="37" s="1"/>
  <c r="F86" i="25"/>
  <c r="G86" i="25"/>
  <c r="E87" i="25"/>
  <c r="F87" i="25"/>
  <c r="G87" i="25"/>
  <c r="D88" i="25"/>
  <c r="F88" i="25"/>
  <c r="G88" i="25"/>
  <c r="E88" i="25" s="1"/>
  <c r="G88" i="37" s="1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A5" i="37"/>
  <c r="D11" i="37"/>
  <c r="E11" i="37"/>
  <c r="F11" i="37"/>
  <c r="H11" i="37" s="1"/>
  <c r="E13" i="37"/>
  <c r="D15" i="37"/>
  <c r="D20" i="37"/>
  <c r="E20" i="37"/>
  <c r="E21" i="37"/>
  <c r="E22" i="37"/>
  <c r="D27" i="37"/>
  <c r="G32" i="37"/>
  <c r="D33" i="37"/>
  <c r="E33" i="37"/>
  <c r="D39" i="37"/>
  <c r="E45" i="37"/>
  <c r="E47" i="37"/>
  <c r="D64" i="37"/>
  <c r="D66" i="37" s="1"/>
  <c r="D65" i="37"/>
  <c r="E70" i="37"/>
  <c r="E72" i="37" s="1"/>
  <c r="D71" i="37"/>
  <c r="D71" i="5" s="1"/>
  <c r="E71" i="37"/>
  <c r="E73" i="37"/>
  <c r="H74" i="37"/>
  <c r="D75" i="37"/>
  <c r="D76" i="37"/>
  <c r="E78" i="37"/>
  <c r="D79" i="37"/>
  <c r="D86" i="37"/>
  <c r="G87" i="37"/>
  <c r="F88" i="37"/>
  <c r="A4" i="45"/>
  <c r="A5" i="45"/>
  <c r="F11" i="45"/>
  <c r="H11" i="45"/>
  <c r="L11" i="45" s="1"/>
  <c r="I11" i="45"/>
  <c r="M11" i="45"/>
  <c r="E11" i="47" s="1"/>
  <c r="F12" i="45"/>
  <c r="H12" i="45"/>
  <c r="L12" i="45" s="1"/>
  <c r="I12" i="45"/>
  <c r="G13" i="45"/>
  <c r="H13" i="45"/>
  <c r="I13" i="45"/>
  <c r="M13" i="45" s="1"/>
  <c r="E13" i="47" s="1"/>
  <c r="F14" i="45"/>
  <c r="H14" i="45"/>
  <c r="I14" i="45"/>
  <c r="G14" i="45" s="1"/>
  <c r="L14" i="45"/>
  <c r="D14" i="47" s="1"/>
  <c r="F15" i="45"/>
  <c r="H15" i="45"/>
  <c r="L15" i="45" s="1"/>
  <c r="I15" i="45"/>
  <c r="H16" i="45"/>
  <c r="J16" i="45"/>
  <c r="K16" i="45"/>
  <c r="H18" i="45"/>
  <c r="I18" i="45"/>
  <c r="F19" i="45"/>
  <c r="G19" i="45"/>
  <c r="H19" i="45"/>
  <c r="L19" i="45" s="1"/>
  <c r="I19" i="45"/>
  <c r="M19" i="45" s="1"/>
  <c r="F20" i="45"/>
  <c r="H20" i="45"/>
  <c r="I20" i="45"/>
  <c r="G20" i="45" s="1"/>
  <c r="G21" i="45"/>
  <c r="H21" i="45"/>
  <c r="F21" i="45" s="1"/>
  <c r="I21" i="45"/>
  <c r="L21" i="45"/>
  <c r="D21" i="47" s="1"/>
  <c r="M21" i="45"/>
  <c r="F22" i="45"/>
  <c r="G22" i="45"/>
  <c r="H22" i="45"/>
  <c r="I22" i="45"/>
  <c r="M22" i="45" s="1"/>
  <c r="E22" i="47" s="1"/>
  <c r="L22" i="45"/>
  <c r="F23" i="45"/>
  <c r="H23" i="45"/>
  <c r="L23" i="45" s="1"/>
  <c r="D23" i="47" s="1"/>
  <c r="I23" i="45"/>
  <c r="J24" i="45"/>
  <c r="K24" i="45"/>
  <c r="K82" i="45" s="1"/>
  <c r="F27" i="45"/>
  <c r="F29" i="45" s="1"/>
  <c r="G27" i="45"/>
  <c r="H27" i="45"/>
  <c r="I27" i="45"/>
  <c r="M27" i="45"/>
  <c r="H28" i="45"/>
  <c r="F28" i="45" s="1"/>
  <c r="I28" i="45"/>
  <c r="L28" i="45"/>
  <c r="D28" i="47" s="1"/>
  <c r="J29" i="45"/>
  <c r="K29" i="45"/>
  <c r="F32" i="45"/>
  <c r="G32" i="45"/>
  <c r="H32" i="45"/>
  <c r="I32" i="45"/>
  <c r="L32" i="45"/>
  <c r="M32" i="45"/>
  <c r="F33" i="45"/>
  <c r="G33" i="45"/>
  <c r="H33" i="45"/>
  <c r="L33" i="45" s="1"/>
  <c r="D33" i="47" s="1"/>
  <c r="I33" i="45"/>
  <c r="M33" i="45"/>
  <c r="G34" i="45"/>
  <c r="H34" i="45"/>
  <c r="L34" i="45" s="1"/>
  <c r="I34" i="45"/>
  <c r="M34" i="45"/>
  <c r="E34" i="47" s="1"/>
  <c r="G35" i="45"/>
  <c r="H35" i="45"/>
  <c r="F35" i="45" s="1"/>
  <c r="I35" i="45"/>
  <c r="M35" i="45"/>
  <c r="I36" i="45"/>
  <c r="J36" i="45"/>
  <c r="K36" i="45"/>
  <c r="L37" i="45"/>
  <c r="M37" i="45"/>
  <c r="H38" i="45"/>
  <c r="I38" i="45"/>
  <c r="F39" i="45"/>
  <c r="G39" i="45"/>
  <c r="H39" i="45"/>
  <c r="L39" i="45" s="1"/>
  <c r="D39" i="47" s="1"/>
  <c r="H39" i="47" s="1"/>
  <c r="I39" i="45"/>
  <c r="M39" i="45" s="1"/>
  <c r="G40" i="45"/>
  <c r="G42" i="45" s="1"/>
  <c r="G43" i="45" s="1"/>
  <c r="H40" i="45"/>
  <c r="I40" i="45"/>
  <c r="I42" i="45" s="1"/>
  <c r="I43" i="45" s="1"/>
  <c r="L40" i="45"/>
  <c r="D40" i="47" s="1"/>
  <c r="F41" i="45"/>
  <c r="H41" i="45"/>
  <c r="I41" i="45"/>
  <c r="G41" i="45" s="1"/>
  <c r="L41" i="45"/>
  <c r="J42" i="45"/>
  <c r="K42" i="45"/>
  <c r="L42" i="45"/>
  <c r="L43" i="45" s="1"/>
  <c r="J43" i="45"/>
  <c r="K43" i="45"/>
  <c r="F45" i="45"/>
  <c r="H45" i="45"/>
  <c r="L45" i="45" s="1"/>
  <c r="D45" i="47" s="1"/>
  <c r="I45" i="45"/>
  <c r="M45" i="45" s="1"/>
  <c r="E45" i="47" s="1"/>
  <c r="I45" i="47" s="1"/>
  <c r="H47" i="45"/>
  <c r="I47" i="45"/>
  <c r="G47" i="45" s="1"/>
  <c r="M47" i="45"/>
  <c r="G49" i="45"/>
  <c r="H49" i="45"/>
  <c r="I49" i="45"/>
  <c r="M49" i="45" s="1"/>
  <c r="E49" i="47" s="1"/>
  <c r="F51" i="45"/>
  <c r="H51" i="45"/>
  <c r="I51" i="45"/>
  <c r="L51" i="45"/>
  <c r="D51" i="47" s="1"/>
  <c r="F54" i="45"/>
  <c r="H54" i="45"/>
  <c r="L54" i="45" s="1"/>
  <c r="I54" i="45"/>
  <c r="G54" i="45" s="1"/>
  <c r="G56" i="45" s="1"/>
  <c r="M54" i="45"/>
  <c r="F55" i="45"/>
  <c r="G55" i="45"/>
  <c r="H55" i="45"/>
  <c r="L55" i="45" s="1"/>
  <c r="I55" i="45"/>
  <c r="M55" i="45" s="1"/>
  <c r="E55" i="47" s="1"/>
  <c r="I55" i="47" s="1"/>
  <c r="H56" i="45"/>
  <c r="I56" i="45"/>
  <c r="J56" i="45"/>
  <c r="K56" i="45"/>
  <c r="H59" i="45"/>
  <c r="I59" i="45"/>
  <c r="G59" i="45" s="1"/>
  <c r="L59" i="45"/>
  <c r="L61" i="45" s="1"/>
  <c r="M59" i="45"/>
  <c r="M61" i="45" s="1"/>
  <c r="F60" i="45"/>
  <c r="G60" i="45"/>
  <c r="H60" i="45"/>
  <c r="I60" i="45"/>
  <c r="L60" i="45"/>
  <c r="M60" i="45"/>
  <c r="E60" i="47" s="1"/>
  <c r="G61" i="45"/>
  <c r="I61" i="45"/>
  <c r="J61" i="45"/>
  <c r="K61" i="45"/>
  <c r="F64" i="45"/>
  <c r="F66" i="45" s="1"/>
  <c r="H64" i="45"/>
  <c r="L64" i="45" s="1"/>
  <c r="I64" i="45"/>
  <c r="F65" i="45"/>
  <c r="H65" i="45"/>
  <c r="L65" i="45" s="1"/>
  <c r="I65" i="45"/>
  <c r="H66" i="45"/>
  <c r="J66" i="45"/>
  <c r="K66" i="45"/>
  <c r="G70" i="45"/>
  <c r="G72" i="45" s="1"/>
  <c r="H70" i="45"/>
  <c r="I70" i="45"/>
  <c r="I72" i="45" s="1"/>
  <c r="L70" i="45"/>
  <c r="M70" i="45"/>
  <c r="M72" i="45" s="1"/>
  <c r="F71" i="45"/>
  <c r="H71" i="45"/>
  <c r="I71" i="45"/>
  <c r="G71" i="45" s="1"/>
  <c r="L71" i="45"/>
  <c r="M71" i="45"/>
  <c r="J72" i="45"/>
  <c r="K72" i="45"/>
  <c r="L72" i="45"/>
  <c r="F73" i="45"/>
  <c r="G73" i="45"/>
  <c r="H73" i="45"/>
  <c r="L73" i="45" s="1"/>
  <c r="D73" i="47" s="1"/>
  <c r="I73" i="45"/>
  <c r="M73" i="45"/>
  <c r="G74" i="45"/>
  <c r="H74" i="45"/>
  <c r="L74" i="45" s="1"/>
  <c r="I74" i="45"/>
  <c r="M74" i="45" s="1"/>
  <c r="E74" i="47" s="1"/>
  <c r="G75" i="45"/>
  <c r="H75" i="45"/>
  <c r="F75" i="45" s="1"/>
  <c r="I75" i="45"/>
  <c r="M75" i="45"/>
  <c r="E75" i="47" s="1"/>
  <c r="F76" i="45"/>
  <c r="G76" i="45"/>
  <c r="H76" i="45"/>
  <c r="I76" i="45"/>
  <c r="M76" i="45" s="1"/>
  <c r="L76" i="45"/>
  <c r="D76" i="47" s="1"/>
  <c r="F77" i="45"/>
  <c r="H77" i="45"/>
  <c r="L77" i="45" s="1"/>
  <c r="I77" i="45"/>
  <c r="F78" i="45"/>
  <c r="G78" i="45"/>
  <c r="H78" i="45"/>
  <c r="L78" i="45" s="1"/>
  <c r="I78" i="45"/>
  <c r="M78" i="45"/>
  <c r="H79" i="45"/>
  <c r="F79" i="45" s="1"/>
  <c r="I79" i="45"/>
  <c r="F80" i="45"/>
  <c r="H80" i="45"/>
  <c r="I80" i="45"/>
  <c r="G80" i="45" s="1"/>
  <c r="L80" i="45"/>
  <c r="D80" i="47" s="1"/>
  <c r="M80" i="45"/>
  <c r="E80" i="47" s="1"/>
  <c r="F81" i="45"/>
  <c r="G81" i="45"/>
  <c r="H81" i="45"/>
  <c r="L81" i="45" s="1"/>
  <c r="I81" i="45"/>
  <c r="M81" i="45"/>
  <c r="E81" i="47" s="1"/>
  <c r="D82" i="45"/>
  <c r="E82" i="45"/>
  <c r="A5" i="46"/>
  <c r="N8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E11" i="46"/>
  <c r="F11" i="46"/>
  <c r="F16" i="46" s="1"/>
  <c r="G11" i="46"/>
  <c r="D12" i="46"/>
  <c r="F12" i="47" s="1"/>
  <c r="H12" i="47" s="1"/>
  <c r="F12" i="46"/>
  <c r="G12" i="46"/>
  <c r="E12" i="46" s="1"/>
  <c r="E13" i="46"/>
  <c r="G13" i="47" s="1"/>
  <c r="F13" i="46"/>
  <c r="D13" i="46" s="1"/>
  <c r="F13" i="47" s="1"/>
  <c r="G13" i="46"/>
  <c r="D14" i="46"/>
  <c r="F14" i="47" s="1"/>
  <c r="H14" i="47" s="1"/>
  <c r="F14" i="46"/>
  <c r="G14" i="46"/>
  <c r="E14" i="46" s="1"/>
  <c r="F15" i="46"/>
  <c r="D15" i="46" s="1"/>
  <c r="F15" i="47" s="1"/>
  <c r="H15" i="47" s="1"/>
  <c r="H16" i="46"/>
  <c r="I16" i="46"/>
  <c r="J16" i="46"/>
  <c r="J82" i="46" s="1"/>
  <c r="K16" i="46"/>
  <c r="L16" i="46"/>
  <c r="L82" i="46" s="1"/>
  <c r="J646" i="44" s="1"/>
  <c r="M16" i="46"/>
  <c r="N16" i="46"/>
  <c r="N82" i="46" s="1"/>
  <c r="L646" i="44" s="1"/>
  <c r="O16" i="46"/>
  <c r="P16" i="46"/>
  <c r="P82" i="46" s="1"/>
  <c r="N646" i="44" s="1"/>
  <c r="Q16" i="46"/>
  <c r="R16" i="46"/>
  <c r="R82" i="46" s="1"/>
  <c r="P646" i="44" s="1"/>
  <c r="S16" i="46"/>
  <c r="T16" i="46"/>
  <c r="T82" i="46" s="1"/>
  <c r="R646" i="44" s="1"/>
  <c r="U16" i="46"/>
  <c r="V16" i="46"/>
  <c r="W16" i="46"/>
  <c r="X16" i="46"/>
  <c r="X82" i="46" s="1"/>
  <c r="V646" i="44" s="1"/>
  <c r="Y16" i="46"/>
  <c r="Z16" i="46"/>
  <c r="Z82" i="46" s="1"/>
  <c r="X646" i="44" s="1"/>
  <c r="AA16" i="46"/>
  <c r="AB16" i="46"/>
  <c r="AB82" i="46" s="1"/>
  <c r="Z646" i="44" s="1"/>
  <c r="AC16" i="46"/>
  <c r="AD16" i="46"/>
  <c r="AE16" i="46"/>
  <c r="AF16" i="46"/>
  <c r="AF82" i="46" s="1"/>
  <c r="AG16" i="46"/>
  <c r="AH16" i="46"/>
  <c r="AI16" i="46"/>
  <c r="AJ16" i="46"/>
  <c r="AJ82" i="46" s="1"/>
  <c r="AK16" i="46"/>
  <c r="AL16" i="46"/>
  <c r="AM16" i="46"/>
  <c r="AN16" i="46"/>
  <c r="AN82" i="46" s="1"/>
  <c r="AO16" i="46"/>
  <c r="E19" i="46"/>
  <c r="F19" i="46"/>
  <c r="D19" i="46" s="1"/>
  <c r="F19" i="47" s="1"/>
  <c r="G19" i="46"/>
  <c r="E20" i="46"/>
  <c r="G20" i="47" s="1"/>
  <c r="F20" i="46"/>
  <c r="D20" i="46" s="1"/>
  <c r="G20" i="46"/>
  <c r="E21" i="46"/>
  <c r="F21" i="46"/>
  <c r="D21" i="46" s="1"/>
  <c r="F21" i="47" s="1"/>
  <c r="H21" i="47" s="1"/>
  <c r="G21" i="46"/>
  <c r="D22" i="46"/>
  <c r="F22" i="47" s="1"/>
  <c r="H22" i="47" s="1"/>
  <c r="E22" i="46"/>
  <c r="G22" i="47" s="1"/>
  <c r="F22" i="46"/>
  <c r="G22" i="46"/>
  <c r="E23" i="46"/>
  <c r="F23" i="46"/>
  <c r="D23" i="46" s="1"/>
  <c r="F23" i="47" s="1"/>
  <c r="G23" i="46"/>
  <c r="E24" i="46"/>
  <c r="G24" i="46"/>
  <c r="H24" i="46"/>
  <c r="I24" i="46"/>
  <c r="J24" i="46"/>
  <c r="K24" i="46"/>
  <c r="L24" i="46"/>
  <c r="M24" i="46"/>
  <c r="M82" i="46" s="1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C82" i="46" s="1"/>
  <c r="AA646" i="44" s="1"/>
  <c r="AD24" i="46"/>
  <c r="AE24" i="46"/>
  <c r="AF24" i="46"/>
  <c r="AG24" i="46"/>
  <c r="AH24" i="46"/>
  <c r="AI24" i="46"/>
  <c r="AJ24" i="46"/>
  <c r="AK24" i="46"/>
  <c r="AK82" i="46" s="1"/>
  <c r="AL24" i="46"/>
  <c r="AM24" i="46"/>
  <c r="AN24" i="46"/>
  <c r="AO24" i="46"/>
  <c r="F27" i="46"/>
  <c r="G27" i="46"/>
  <c r="H27" i="46"/>
  <c r="H29" i="46" s="1"/>
  <c r="I27" i="46"/>
  <c r="I29" i="46" s="1"/>
  <c r="J27" i="46"/>
  <c r="K27" i="46"/>
  <c r="F28" i="46"/>
  <c r="G28" i="46"/>
  <c r="E28" i="46" s="1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F32" i="46"/>
  <c r="D32" i="46" s="1"/>
  <c r="G32" i="46"/>
  <c r="E32" i="46" s="1"/>
  <c r="D33" i="46"/>
  <c r="F33" i="47" s="1"/>
  <c r="E33" i="46"/>
  <c r="F33" i="46"/>
  <c r="G33" i="46"/>
  <c r="F34" i="46"/>
  <c r="D34" i="46" s="1"/>
  <c r="F34" i="47" s="1"/>
  <c r="H34" i="47" s="1"/>
  <c r="G34" i="46"/>
  <c r="E34" i="46" s="1"/>
  <c r="G34" i="47" s="1"/>
  <c r="E35" i="46"/>
  <c r="F35" i="46"/>
  <c r="D35" i="46" s="1"/>
  <c r="F35" i="47" s="1"/>
  <c r="G35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F39" i="47" s="1"/>
  <c r="F39" i="46"/>
  <c r="G39" i="46"/>
  <c r="E39" i="46" s="1"/>
  <c r="E40" i="46"/>
  <c r="E42" i="46" s="1"/>
  <c r="E43" i="46" s="1"/>
  <c r="F40" i="46"/>
  <c r="D40" i="46" s="1"/>
  <c r="G40" i="46"/>
  <c r="G42" i="46" s="1"/>
  <c r="G43" i="46" s="1"/>
  <c r="F41" i="46"/>
  <c r="F42" i="46" s="1"/>
  <c r="F43" i="46" s="1"/>
  <c r="G41" i="46"/>
  <c r="E41" i="46" s="1"/>
  <c r="H42" i="46"/>
  <c r="I42" i="46"/>
  <c r="J42" i="46"/>
  <c r="K42" i="46"/>
  <c r="K43" i="46" s="1"/>
  <c r="L42" i="46"/>
  <c r="M42" i="46"/>
  <c r="N42" i="46"/>
  <c r="N43" i="46" s="1"/>
  <c r="O42" i="46"/>
  <c r="P42" i="46"/>
  <c r="P43" i="46" s="1"/>
  <c r="Q42" i="46"/>
  <c r="R42" i="46"/>
  <c r="R43" i="46" s="1"/>
  <c r="S42" i="46"/>
  <c r="S43" i="46" s="1"/>
  <c r="T42" i="46"/>
  <c r="U42" i="46"/>
  <c r="V42" i="46"/>
  <c r="V43" i="46" s="1"/>
  <c r="W42" i="46"/>
  <c r="W43" i="46" s="1"/>
  <c r="X42" i="46"/>
  <c r="X43" i="46" s="1"/>
  <c r="Y42" i="46"/>
  <c r="Z42" i="46"/>
  <c r="AA42" i="46"/>
  <c r="AB42" i="46"/>
  <c r="AC42" i="46"/>
  <c r="AD42" i="46"/>
  <c r="AD43" i="46" s="1"/>
  <c r="AE42" i="46"/>
  <c r="AE43" i="46" s="1"/>
  <c r="AF42" i="46"/>
  <c r="AF43" i="46" s="1"/>
  <c r="AG42" i="46"/>
  <c r="AH42" i="46"/>
  <c r="AH43" i="46" s="1"/>
  <c r="AI42" i="46"/>
  <c r="AJ42" i="46"/>
  <c r="AK42" i="46"/>
  <c r="AL42" i="46"/>
  <c r="AM42" i="46"/>
  <c r="AM43" i="46" s="1"/>
  <c r="AN42" i="46"/>
  <c r="AN43" i="46" s="1"/>
  <c r="AO42" i="46"/>
  <c r="H43" i="46"/>
  <c r="I43" i="46"/>
  <c r="J43" i="46"/>
  <c r="L43" i="46"/>
  <c r="M43" i="46"/>
  <c r="O43" i="46"/>
  <c r="Q43" i="46"/>
  <c r="Q82" i="46" s="1"/>
  <c r="O646" i="44" s="1"/>
  <c r="T43" i="46"/>
  <c r="U43" i="46"/>
  <c r="Y43" i="46"/>
  <c r="Z43" i="46"/>
  <c r="AA43" i="46"/>
  <c r="AB43" i="46"/>
  <c r="AC43" i="46"/>
  <c r="AG43" i="46"/>
  <c r="AI43" i="46"/>
  <c r="AJ43" i="46"/>
  <c r="AK43" i="46"/>
  <c r="AL43" i="46"/>
  <c r="AO43" i="46"/>
  <c r="F45" i="46"/>
  <c r="D45" i="46" s="1"/>
  <c r="F45" i="47" s="1"/>
  <c r="H45" i="47" s="1"/>
  <c r="G45" i="46"/>
  <c r="E45" i="46" s="1"/>
  <c r="D47" i="46"/>
  <c r="F47" i="47" s="1"/>
  <c r="E47" i="46"/>
  <c r="F47" i="46"/>
  <c r="G47" i="46"/>
  <c r="D49" i="46"/>
  <c r="F49" i="47" s="1"/>
  <c r="F49" i="46"/>
  <c r="G49" i="46"/>
  <c r="E49" i="46" s="1"/>
  <c r="G49" i="47" s="1"/>
  <c r="I49" i="47" s="1"/>
  <c r="D51" i="46"/>
  <c r="F51" i="47" s="1"/>
  <c r="E51" i="46"/>
  <c r="F51" i="46"/>
  <c r="G51" i="46"/>
  <c r="F54" i="46"/>
  <c r="G54" i="46"/>
  <c r="E54" i="46" s="1"/>
  <c r="E56" i="46" s="1"/>
  <c r="D55" i="46"/>
  <c r="F55" i="47" s="1"/>
  <c r="H55" i="47" s="1"/>
  <c r="E55" i="46"/>
  <c r="F55" i="46"/>
  <c r="G55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W82" i="46" s="1"/>
  <c r="U646" i="44" s="1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M82" i="46" s="1"/>
  <c r="AN56" i="46"/>
  <c r="AO56" i="46"/>
  <c r="F59" i="46"/>
  <c r="D59" i="46" s="1"/>
  <c r="F59" i="47" s="1"/>
  <c r="G59" i="46"/>
  <c r="E59" i="46" s="1"/>
  <c r="E61" i="46" s="1"/>
  <c r="E60" i="46"/>
  <c r="F60" i="46"/>
  <c r="D60" i="46" s="1"/>
  <c r="G60" i="46"/>
  <c r="I60" i="46"/>
  <c r="I61" i="46" s="1"/>
  <c r="M60" i="46"/>
  <c r="F61" i="46"/>
  <c r="G61" i="46"/>
  <c r="H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F64" i="46"/>
  <c r="D64" i="46" s="1"/>
  <c r="D66" i="46" s="1"/>
  <c r="G64" i="46"/>
  <c r="E64" i="46" s="1"/>
  <c r="D65" i="46"/>
  <c r="F65" i="47" s="1"/>
  <c r="H65" i="47" s="1"/>
  <c r="E65" i="46"/>
  <c r="F65" i="46"/>
  <c r="G65" i="46"/>
  <c r="G66" i="46"/>
  <c r="H66" i="46"/>
  <c r="I66" i="46"/>
  <c r="I82" i="46" s="1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Y82" i="46" s="1"/>
  <c r="W646" i="44" s="1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F70" i="47" s="1"/>
  <c r="E70" i="46"/>
  <c r="F70" i="46"/>
  <c r="G70" i="46"/>
  <c r="F71" i="46"/>
  <c r="F72" i="46" s="1"/>
  <c r="G71" i="46"/>
  <c r="H72" i="46"/>
  <c r="I72" i="46"/>
  <c r="J72" i="46"/>
  <c r="K72" i="46"/>
  <c r="K82" i="46" s="1"/>
  <c r="I646" i="44" s="1"/>
  <c r="L72" i="46"/>
  <c r="M72" i="46"/>
  <c r="N72" i="46"/>
  <c r="O72" i="46"/>
  <c r="P72" i="46"/>
  <c r="Q72" i="46"/>
  <c r="R72" i="46"/>
  <c r="S72" i="46"/>
  <c r="S82" i="46" s="1"/>
  <c r="Q646" i="44" s="1"/>
  <c r="T72" i="46"/>
  <c r="U72" i="46"/>
  <c r="V72" i="46"/>
  <c r="W72" i="46"/>
  <c r="X72" i="46"/>
  <c r="Y72" i="46"/>
  <c r="Z72" i="46"/>
  <c r="AA72" i="46"/>
  <c r="AA82" i="46" s="1"/>
  <c r="Y646" i="44" s="1"/>
  <c r="AB72" i="46"/>
  <c r="AC72" i="46"/>
  <c r="AD72" i="46"/>
  <c r="AE72" i="46"/>
  <c r="AF72" i="46"/>
  <c r="AG72" i="46"/>
  <c r="AH72" i="46"/>
  <c r="AI72" i="46"/>
  <c r="AI82" i="46" s="1"/>
  <c r="AJ72" i="46"/>
  <c r="AK72" i="46"/>
  <c r="AL72" i="46"/>
  <c r="AM72" i="46"/>
  <c r="AN72" i="46"/>
  <c r="AO72" i="46"/>
  <c r="E73" i="46"/>
  <c r="F73" i="46"/>
  <c r="D73" i="46" s="1"/>
  <c r="F73" i="47" s="1"/>
  <c r="H73" i="47" s="1"/>
  <c r="G73" i="46"/>
  <c r="F74" i="46"/>
  <c r="D74" i="46" s="1"/>
  <c r="F74" i="47" s="1"/>
  <c r="H74" i="47" s="1"/>
  <c r="G74" i="46"/>
  <c r="E74" i="46" s="1"/>
  <c r="G74" i="47" s="1"/>
  <c r="M74" i="46"/>
  <c r="D75" i="46"/>
  <c r="F75" i="47" s="1"/>
  <c r="E75" i="46"/>
  <c r="F75" i="46"/>
  <c r="G75" i="46"/>
  <c r="F76" i="46"/>
  <c r="D76" i="46" s="1"/>
  <c r="F76" i="47" s="1"/>
  <c r="H76" i="47" s="1"/>
  <c r="G76" i="46"/>
  <c r="E76" i="46" s="1"/>
  <c r="G76" i="47" s="1"/>
  <c r="I76" i="47" s="1"/>
  <c r="D77" i="46"/>
  <c r="F77" i="47" s="1"/>
  <c r="H77" i="47" s="1"/>
  <c r="E77" i="46"/>
  <c r="G77" i="47" s="1"/>
  <c r="F77" i="46"/>
  <c r="G77" i="46"/>
  <c r="F78" i="46"/>
  <c r="D78" i="46" s="1"/>
  <c r="F78" i="47" s="1"/>
  <c r="H78" i="47" s="1"/>
  <c r="G78" i="46"/>
  <c r="E78" i="46" s="1"/>
  <c r="G78" i="47" s="1"/>
  <c r="I78" i="47" s="1"/>
  <c r="D79" i="46"/>
  <c r="F79" i="47" s="1"/>
  <c r="E79" i="46"/>
  <c r="F79" i="46"/>
  <c r="G79" i="46"/>
  <c r="E80" i="46"/>
  <c r="F80" i="46"/>
  <c r="D80" i="46" s="1"/>
  <c r="F80" i="47" s="1"/>
  <c r="H80" i="47" s="1"/>
  <c r="G80" i="46"/>
  <c r="D81" i="46"/>
  <c r="F81" i="47" s="1"/>
  <c r="H81" i="47" s="1"/>
  <c r="E81" i="46"/>
  <c r="G81" i="47" s="1"/>
  <c r="I81" i="47" s="1"/>
  <c r="F81" i="46"/>
  <c r="G81" i="46"/>
  <c r="O82" i="46"/>
  <c r="M646" i="44" s="1"/>
  <c r="AE82" i="46"/>
  <c r="AC646" i="44" s="1"/>
  <c r="AG82" i="46"/>
  <c r="D86" i="46"/>
  <c r="F86" i="46"/>
  <c r="G86" i="46"/>
  <c r="E86" i="46" s="1"/>
  <c r="E87" i="46"/>
  <c r="G87" i="47" s="1"/>
  <c r="F87" i="46"/>
  <c r="D87" i="46" s="1"/>
  <c r="G87" i="46"/>
  <c r="D88" i="46"/>
  <c r="F88" i="47" s="1"/>
  <c r="H88" i="47" s="1"/>
  <c r="F88" i="46"/>
  <c r="G88" i="46"/>
  <c r="E88" i="46" s="1"/>
  <c r="G88" i="47" s="1"/>
  <c r="I88" i="47" s="1"/>
  <c r="E89" i="46"/>
  <c r="G21" i="4" s="1"/>
  <c r="H21" i="4" s="1"/>
  <c r="F89" i="46"/>
  <c r="G89" i="46"/>
  <c r="H89" i="46"/>
  <c r="I89" i="46"/>
  <c r="J89" i="46"/>
  <c r="K89" i="46"/>
  <c r="L89" i="46"/>
  <c r="M89" i="46"/>
  <c r="K91" i="46"/>
  <c r="A4" i="47"/>
  <c r="A5" i="47"/>
  <c r="G11" i="47"/>
  <c r="D12" i="47"/>
  <c r="G12" i="47"/>
  <c r="I13" i="47"/>
  <c r="G14" i="47"/>
  <c r="D15" i="47"/>
  <c r="D19" i="47"/>
  <c r="E19" i="47"/>
  <c r="G19" i="47"/>
  <c r="I19" i="47"/>
  <c r="F20" i="47"/>
  <c r="E21" i="47"/>
  <c r="I21" i="47" s="1"/>
  <c r="G21" i="47"/>
  <c r="D22" i="47"/>
  <c r="I22" i="47"/>
  <c r="G23" i="47"/>
  <c r="F24" i="47"/>
  <c r="E27" i="47"/>
  <c r="G28" i="47"/>
  <c r="E32" i="47"/>
  <c r="F32" i="47"/>
  <c r="E33" i="47"/>
  <c r="G33" i="47"/>
  <c r="I33" i="47" s="1"/>
  <c r="H33" i="47"/>
  <c r="D34" i="47"/>
  <c r="E35" i="47"/>
  <c r="G35" i="47"/>
  <c r="I35" i="47"/>
  <c r="F36" i="47"/>
  <c r="E39" i="47"/>
  <c r="I39" i="47" s="1"/>
  <c r="G39" i="47"/>
  <c r="G40" i="47"/>
  <c r="D41" i="47"/>
  <c r="G41" i="47"/>
  <c r="G42" i="47"/>
  <c r="G43" i="47" s="1"/>
  <c r="G45" i="47"/>
  <c r="E47" i="47"/>
  <c r="G47" i="47"/>
  <c r="I47" i="47"/>
  <c r="G51" i="47"/>
  <c r="H51" i="47"/>
  <c r="G54" i="47"/>
  <c r="D55" i="47"/>
  <c r="G55" i="47"/>
  <c r="G56" i="47"/>
  <c r="G59" i="47"/>
  <c r="D60" i="47"/>
  <c r="G60" i="47"/>
  <c r="I60" i="47" s="1"/>
  <c r="D65" i="47"/>
  <c r="G65" i="47"/>
  <c r="D70" i="47"/>
  <c r="D72" i="47" s="1"/>
  <c r="E70" i="47"/>
  <c r="E72" i="47" s="1"/>
  <c r="G70" i="47"/>
  <c r="D71" i="47"/>
  <c r="E71" i="47"/>
  <c r="E73" i="47"/>
  <c r="G73" i="47"/>
  <c r="I73" i="47" s="1"/>
  <c r="D74" i="47"/>
  <c r="I74" i="47"/>
  <c r="G75" i="47"/>
  <c r="E76" i="47"/>
  <c r="D77" i="47"/>
  <c r="D78" i="47"/>
  <c r="E78" i="47"/>
  <c r="G79" i="47"/>
  <c r="G80" i="47"/>
  <c r="I80" i="47" s="1"/>
  <c r="D81" i="47"/>
  <c r="D86" i="47"/>
  <c r="E86" i="47"/>
  <c r="E89" i="47" s="1"/>
  <c r="F86" i="47"/>
  <c r="G86" i="47"/>
  <c r="D87" i="47"/>
  <c r="E87" i="47"/>
  <c r="D88" i="47"/>
  <c r="E88" i="47"/>
  <c r="D89" i="47"/>
  <c r="A4" i="14"/>
  <c r="A5" i="14"/>
  <c r="H11" i="14"/>
  <c r="I11" i="14"/>
  <c r="G11" i="14" s="1"/>
  <c r="H12" i="14"/>
  <c r="F12" i="14" s="1"/>
  <c r="I12" i="14"/>
  <c r="G12" i="14" s="1"/>
  <c r="L12" i="14"/>
  <c r="M12" i="14"/>
  <c r="E12" i="38" s="1"/>
  <c r="F13" i="14"/>
  <c r="H13" i="14"/>
  <c r="I13" i="14"/>
  <c r="L13" i="14"/>
  <c r="F14" i="14"/>
  <c r="G14" i="14"/>
  <c r="H14" i="14"/>
  <c r="L14" i="14" s="1"/>
  <c r="D14" i="38" s="1"/>
  <c r="I14" i="14"/>
  <c r="M14" i="14"/>
  <c r="E14" i="38" s="1"/>
  <c r="G15" i="14"/>
  <c r="H15" i="14"/>
  <c r="I15" i="14"/>
  <c r="M15" i="14" s="1"/>
  <c r="E15" i="38" s="1"/>
  <c r="J16" i="14"/>
  <c r="K16" i="14"/>
  <c r="H18" i="14"/>
  <c r="I18" i="14"/>
  <c r="H19" i="14"/>
  <c r="I19" i="14"/>
  <c r="M19" i="14" s="1"/>
  <c r="H20" i="14"/>
  <c r="F20" i="14" s="1"/>
  <c r="I20" i="14"/>
  <c r="M20" i="14" s="1"/>
  <c r="E20" i="38" s="1"/>
  <c r="L20" i="14"/>
  <c r="D20" i="38" s="1"/>
  <c r="F21" i="14"/>
  <c r="H21" i="14"/>
  <c r="I21" i="14"/>
  <c r="G21" i="14" s="1"/>
  <c r="L21" i="14"/>
  <c r="M21" i="14"/>
  <c r="E21" i="38" s="1"/>
  <c r="F22" i="14"/>
  <c r="G22" i="14"/>
  <c r="H22" i="14"/>
  <c r="L22" i="14" s="1"/>
  <c r="D22" i="38" s="1"/>
  <c r="I22" i="14"/>
  <c r="M22" i="14"/>
  <c r="E22" i="38" s="1"/>
  <c r="H23" i="14"/>
  <c r="I23" i="14"/>
  <c r="M23" i="14" s="1"/>
  <c r="E23" i="38" s="1"/>
  <c r="J24" i="14"/>
  <c r="K24" i="14"/>
  <c r="G27" i="14"/>
  <c r="G29" i="14" s="1"/>
  <c r="H27" i="14"/>
  <c r="H29" i="14" s="1"/>
  <c r="I27" i="14"/>
  <c r="I29" i="14" s="1"/>
  <c r="L27" i="14"/>
  <c r="L29" i="14" s="1"/>
  <c r="M27" i="14"/>
  <c r="E27" i="38" s="1"/>
  <c r="E29" i="38" s="1"/>
  <c r="F28" i="14"/>
  <c r="H28" i="14"/>
  <c r="I28" i="14"/>
  <c r="G28" i="14" s="1"/>
  <c r="L28" i="14"/>
  <c r="M28" i="14"/>
  <c r="J29" i="14"/>
  <c r="K29" i="14"/>
  <c r="M29" i="14"/>
  <c r="F32" i="14"/>
  <c r="G32" i="14"/>
  <c r="H32" i="14"/>
  <c r="L32" i="14" s="1"/>
  <c r="I32" i="14"/>
  <c r="M32" i="14"/>
  <c r="E32" i="38" s="1"/>
  <c r="H33" i="14"/>
  <c r="I33" i="14"/>
  <c r="G33" i="14" s="1"/>
  <c r="H34" i="14"/>
  <c r="F34" i="14" s="1"/>
  <c r="I34" i="14"/>
  <c r="G34" i="14" s="1"/>
  <c r="L34" i="14"/>
  <c r="M34" i="14"/>
  <c r="E34" i="38" s="1"/>
  <c r="F35" i="14"/>
  <c r="H35" i="14"/>
  <c r="I35" i="14"/>
  <c r="L35" i="14"/>
  <c r="J36" i="14"/>
  <c r="K36" i="14"/>
  <c r="L37" i="14"/>
  <c r="M37" i="14"/>
  <c r="H38" i="14"/>
  <c r="I38" i="14"/>
  <c r="H39" i="14"/>
  <c r="F39" i="14" s="1"/>
  <c r="I39" i="14"/>
  <c r="G39" i="14" s="1"/>
  <c r="L39" i="14"/>
  <c r="M39" i="14"/>
  <c r="E39" i="38" s="1"/>
  <c r="F40" i="14"/>
  <c r="H40" i="14"/>
  <c r="H40" i="15" s="1"/>
  <c r="I40" i="14"/>
  <c r="G40" i="14" s="1"/>
  <c r="L40" i="14"/>
  <c r="M40" i="14"/>
  <c r="F41" i="14"/>
  <c r="F42" i="14" s="1"/>
  <c r="F43" i="14" s="1"/>
  <c r="G41" i="14"/>
  <c r="H41" i="14"/>
  <c r="L41" i="14" s="1"/>
  <c r="D41" i="38" s="1"/>
  <c r="I41" i="14"/>
  <c r="M41" i="14"/>
  <c r="E41" i="38" s="1"/>
  <c r="G42" i="14"/>
  <c r="H42" i="14"/>
  <c r="I42" i="14"/>
  <c r="J42" i="14"/>
  <c r="K42" i="14"/>
  <c r="M42" i="14"/>
  <c r="M43" i="14" s="1"/>
  <c r="H43" i="14"/>
  <c r="J43" i="14"/>
  <c r="K43" i="14"/>
  <c r="G45" i="14"/>
  <c r="H45" i="14"/>
  <c r="I45" i="14"/>
  <c r="M45" i="14" s="1"/>
  <c r="G47" i="14"/>
  <c r="H47" i="14"/>
  <c r="F47" i="14" s="1"/>
  <c r="I47" i="14"/>
  <c r="L47" i="14"/>
  <c r="D47" i="38" s="1"/>
  <c r="M47" i="14"/>
  <c r="E47" i="38" s="1"/>
  <c r="F49" i="14"/>
  <c r="H49" i="14"/>
  <c r="I49" i="14"/>
  <c r="G49" i="14" s="1"/>
  <c r="L49" i="14"/>
  <c r="M49" i="14"/>
  <c r="E49" i="38" s="1"/>
  <c r="F51" i="14"/>
  <c r="G51" i="14"/>
  <c r="H51" i="14"/>
  <c r="L51" i="14" s="1"/>
  <c r="D51" i="38" s="1"/>
  <c r="I51" i="14"/>
  <c r="M51" i="14"/>
  <c r="E51" i="38" s="1"/>
  <c r="H54" i="14"/>
  <c r="I54" i="14"/>
  <c r="M54" i="14" s="1"/>
  <c r="H55" i="14"/>
  <c r="H55" i="15" s="1"/>
  <c r="I55" i="14"/>
  <c r="L55" i="14"/>
  <c r="J56" i="14"/>
  <c r="K56" i="14"/>
  <c r="F59" i="14"/>
  <c r="H59" i="14"/>
  <c r="I59" i="14"/>
  <c r="L59" i="14"/>
  <c r="F60" i="14"/>
  <c r="F61" i="14" s="1"/>
  <c r="G60" i="14"/>
  <c r="H60" i="14"/>
  <c r="L60" i="14" s="1"/>
  <c r="D60" i="38" s="1"/>
  <c r="D61" i="38" s="1"/>
  <c r="I60" i="14"/>
  <c r="M60" i="14"/>
  <c r="H61" i="14"/>
  <c r="J61" i="14"/>
  <c r="K61" i="14"/>
  <c r="H64" i="14"/>
  <c r="I64" i="14"/>
  <c r="M64" i="14" s="1"/>
  <c r="H65" i="14"/>
  <c r="F65" i="14" s="1"/>
  <c r="I65" i="14"/>
  <c r="I65" i="15" s="1"/>
  <c r="L65" i="14"/>
  <c r="D65" i="38" s="1"/>
  <c r="M65" i="14"/>
  <c r="E65" i="38" s="1"/>
  <c r="J66" i="14"/>
  <c r="K66" i="14"/>
  <c r="F70" i="14"/>
  <c r="H70" i="14"/>
  <c r="H70" i="15" s="1"/>
  <c r="I70" i="14"/>
  <c r="G70" i="14" s="1"/>
  <c r="L70" i="14"/>
  <c r="L72" i="14" s="1"/>
  <c r="F71" i="14"/>
  <c r="F72" i="14" s="1"/>
  <c r="G71" i="14"/>
  <c r="H71" i="14"/>
  <c r="L71" i="14" s="1"/>
  <c r="D71" i="38" s="1"/>
  <c r="I71" i="14"/>
  <c r="M71" i="14"/>
  <c r="E71" i="38" s="1"/>
  <c r="G72" i="14"/>
  <c r="H72" i="14"/>
  <c r="J72" i="14"/>
  <c r="K72" i="14"/>
  <c r="H73" i="14"/>
  <c r="I73" i="14"/>
  <c r="M73" i="14" s="1"/>
  <c r="H74" i="14"/>
  <c r="H74" i="15" s="1"/>
  <c r="I74" i="14"/>
  <c r="M74" i="14" s="1"/>
  <c r="L74" i="14"/>
  <c r="F75" i="14"/>
  <c r="H75" i="14"/>
  <c r="I75" i="14"/>
  <c r="G75" i="14" s="1"/>
  <c r="L75" i="14"/>
  <c r="F76" i="14"/>
  <c r="G76" i="14"/>
  <c r="H76" i="14"/>
  <c r="L76" i="14" s="1"/>
  <c r="D76" i="38" s="1"/>
  <c r="I76" i="14"/>
  <c r="M76" i="14"/>
  <c r="E76" i="38" s="1"/>
  <c r="G77" i="14"/>
  <c r="H77" i="14"/>
  <c r="I77" i="14"/>
  <c r="M77" i="14" s="1"/>
  <c r="G78" i="14"/>
  <c r="H78" i="14"/>
  <c r="F78" i="14" s="1"/>
  <c r="I78" i="14"/>
  <c r="M78" i="14" s="1"/>
  <c r="E78" i="38" s="1"/>
  <c r="L78" i="14"/>
  <c r="F79" i="14"/>
  <c r="H79" i="14"/>
  <c r="I79" i="14"/>
  <c r="G79" i="14" s="1"/>
  <c r="L79" i="14"/>
  <c r="F80" i="14"/>
  <c r="G80" i="14"/>
  <c r="H80" i="14"/>
  <c r="L80" i="14" s="1"/>
  <c r="D80" i="38" s="1"/>
  <c r="I80" i="14"/>
  <c r="M80" i="14"/>
  <c r="E80" i="38" s="1"/>
  <c r="G81" i="14"/>
  <c r="H81" i="14"/>
  <c r="I81" i="14"/>
  <c r="M81" i="14" s="1"/>
  <c r="D82" i="14"/>
  <c r="E82" i="14"/>
  <c r="A5" i="26"/>
  <c r="N8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F11" i="26"/>
  <c r="G11" i="26"/>
  <c r="H11" i="26"/>
  <c r="I11" i="26"/>
  <c r="J11" i="26"/>
  <c r="K11" i="26"/>
  <c r="L11" i="26"/>
  <c r="L16" i="26" s="1"/>
  <c r="M11" i="26"/>
  <c r="N11" i="26"/>
  <c r="N16" i="26" s="1"/>
  <c r="O11" i="26"/>
  <c r="P11" i="26"/>
  <c r="Q11" i="26"/>
  <c r="R11" i="26"/>
  <c r="S11" i="26"/>
  <c r="S11" i="27" s="1"/>
  <c r="T11" i="26"/>
  <c r="U11" i="26"/>
  <c r="V11" i="26"/>
  <c r="W11" i="26"/>
  <c r="X11" i="26"/>
  <c r="Y11" i="26"/>
  <c r="Y11" i="27" s="1"/>
  <c r="Z11" i="26"/>
  <c r="AA11" i="26"/>
  <c r="AB11" i="26"/>
  <c r="AC11" i="26"/>
  <c r="AD11" i="26"/>
  <c r="AD16" i="26" s="1"/>
  <c r="AE11" i="26"/>
  <c r="AF11" i="26"/>
  <c r="AG11" i="26"/>
  <c r="AH11" i="26"/>
  <c r="AI11" i="26"/>
  <c r="AJ11" i="26"/>
  <c r="AJ16" i="26" s="1"/>
  <c r="AK11" i="26"/>
  <c r="AL11" i="26"/>
  <c r="AL16" i="26" s="1"/>
  <c r="AL82" i="26" s="1"/>
  <c r="AM11" i="26"/>
  <c r="AN11" i="26"/>
  <c r="AO11" i="26"/>
  <c r="F12" i="26"/>
  <c r="G12" i="26"/>
  <c r="E12" i="26" s="1"/>
  <c r="G12" i="38" s="1"/>
  <c r="H12" i="26"/>
  <c r="I12" i="26"/>
  <c r="J12" i="26"/>
  <c r="J16" i="26" s="1"/>
  <c r="K12" i="26"/>
  <c r="L12" i="26"/>
  <c r="M12" i="26"/>
  <c r="N12" i="26"/>
  <c r="O12" i="26"/>
  <c r="P12" i="26"/>
  <c r="Q12" i="26"/>
  <c r="R12" i="26"/>
  <c r="R16" i="26" s="1"/>
  <c r="S12" i="26"/>
  <c r="T12" i="26"/>
  <c r="U12" i="26"/>
  <c r="V12" i="26"/>
  <c r="W12" i="26"/>
  <c r="X12" i="26"/>
  <c r="Y12" i="26"/>
  <c r="Z12" i="26"/>
  <c r="Z16" i="26" s="1"/>
  <c r="AA12" i="26"/>
  <c r="AB12" i="26"/>
  <c r="AC12" i="26"/>
  <c r="AD12" i="26"/>
  <c r="AE12" i="26"/>
  <c r="AF12" i="26"/>
  <c r="AG12" i="26"/>
  <c r="AH12" i="26"/>
  <c r="AH16" i="26" s="1"/>
  <c r="AI12" i="26"/>
  <c r="AJ12" i="26"/>
  <c r="AK12" i="26"/>
  <c r="AL12" i="26"/>
  <c r="AM12" i="26"/>
  <c r="AN12" i="26"/>
  <c r="AO12" i="26"/>
  <c r="D13" i="26"/>
  <c r="F13" i="38" s="1"/>
  <c r="F13" i="26"/>
  <c r="G13" i="26"/>
  <c r="H13" i="26"/>
  <c r="I13" i="26"/>
  <c r="J13" i="26"/>
  <c r="K13" i="26"/>
  <c r="K16" i="26" s="1"/>
  <c r="L13" i="26"/>
  <c r="M13" i="26"/>
  <c r="N13" i="26"/>
  <c r="O13" i="26"/>
  <c r="P13" i="26"/>
  <c r="Q13" i="26"/>
  <c r="R13" i="26"/>
  <c r="S13" i="26"/>
  <c r="S16" i="26" s="1"/>
  <c r="T13" i="26"/>
  <c r="U13" i="26"/>
  <c r="U13" i="27" s="1"/>
  <c r="V13" i="26"/>
  <c r="W13" i="26"/>
  <c r="W13" i="27" s="1"/>
  <c r="X13" i="26"/>
  <c r="Y13" i="26"/>
  <c r="Z13" i="26"/>
  <c r="AA13" i="26"/>
  <c r="AA16" i="26" s="1"/>
  <c r="AB13" i="26"/>
  <c r="AC13" i="26"/>
  <c r="AD13" i="26"/>
  <c r="AE13" i="26"/>
  <c r="AF13" i="26"/>
  <c r="AG13" i="26"/>
  <c r="AH13" i="26"/>
  <c r="AI13" i="26"/>
  <c r="AI16" i="26" s="1"/>
  <c r="AJ13" i="26"/>
  <c r="AK13" i="26"/>
  <c r="AL13" i="26"/>
  <c r="AM13" i="26"/>
  <c r="AN13" i="26"/>
  <c r="AO13" i="26"/>
  <c r="F14" i="26"/>
  <c r="G14" i="26"/>
  <c r="H14" i="26"/>
  <c r="I14" i="26"/>
  <c r="I14" i="27" s="1"/>
  <c r="J14" i="26"/>
  <c r="K14" i="26"/>
  <c r="L14" i="26"/>
  <c r="D14" i="26" s="1"/>
  <c r="F14" i="38" s="1"/>
  <c r="M14" i="26"/>
  <c r="E14" i="26" s="1"/>
  <c r="G14" i="38" s="1"/>
  <c r="I14" i="38" s="1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C14" i="27" s="1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F15" i="26"/>
  <c r="G15" i="26"/>
  <c r="H15" i="26"/>
  <c r="I15" i="26"/>
  <c r="J15" i="26"/>
  <c r="K15" i="26"/>
  <c r="L15" i="26"/>
  <c r="M15" i="26"/>
  <c r="N15" i="26"/>
  <c r="O15" i="26"/>
  <c r="P15" i="26"/>
  <c r="P15" i="27" s="1"/>
  <c r="Q15" i="26"/>
  <c r="Q15" i="27" s="1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I16" i="26"/>
  <c r="Q16" i="26"/>
  <c r="V16" i="26"/>
  <c r="Y16" i="26"/>
  <c r="AG16" i="26"/>
  <c r="AO16" i="26"/>
  <c r="F19" i="26"/>
  <c r="G19" i="26"/>
  <c r="H19" i="26"/>
  <c r="I19" i="26"/>
  <c r="E19" i="26" s="1"/>
  <c r="G19" i="38" s="1"/>
  <c r="J19" i="26"/>
  <c r="K19" i="26"/>
  <c r="L19" i="26"/>
  <c r="M19" i="26"/>
  <c r="N19" i="26"/>
  <c r="O19" i="26"/>
  <c r="P19" i="26"/>
  <c r="P24" i="26" s="1"/>
  <c r="Q19" i="26"/>
  <c r="R19" i="26"/>
  <c r="S19" i="26"/>
  <c r="T19" i="26"/>
  <c r="U19" i="26"/>
  <c r="U19" i="27" s="1"/>
  <c r="V19" i="26"/>
  <c r="W19" i="26"/>
  <c r="X19" i="26"/>
  <c r="X24" i="26" s="1"/>
  <c r="Y19" i="26"/>
  <c r="Z19" i="26"/>
  <c r="AA19" i="26"/>
  <c r="AB19" i="26"/>
  <c r="AC19" i="26"/>
  <c r="AD19" i="26"/>
  <c r="AE19" i="26"/>
  <c r="AF19" i="26"/>
  <c r="AF24" i="26" s="1"/>
  <c r="AG19" i="26"/>
  <c r="AH19" i="26"/>
  <c r="AI19" i="26"/>
  <c r="AJ19" i="26"/>
  <c r="AK19" i="26"/>
  <c r="AL19" i="26"/>
  <c r="AM19" i="26"/>
  <c r="AN19" i="26"/>
  <c r="AN24" i="26" s="1"/>
  <c r="AO19" i="26"/>
  <c r="F20" i="26"/>
  <c r="G20" i="26"/>
  <c r="H20" i="26"/>
  <c r="I20" i="26"/>
  <c r="J20" i="26"/>
  <c r="D20" i="26" s="1"/>
  <c r="F20" i="38" s="1"/>
  <c r="H20" i="38" s="1"/>
  <c r="K20" i="26"/>
  <c r="K20" i="27" s="1"/>
  <c r="L20" i="26"/>
  <c r="L24" i="26" s="1"/>
  <c r="M20" i="26"/>
  <c r="M20" i="27" s="1"/>
  <c r="N20" i="26"/>
  <c r="O20" i="26"/>
  <c r="P20" i="26"/>
  <c r="Q20" i="26"/>
  <c r="Q20" i="27" s="1"/>
  <c r="R20" i="26"/>
  <c r="S20" i="26"/>
  <c r="S20" i="27" s="1"/>
  <c r="T20" i="26"/>
  <c r="U20" i="26"/>
  <c r="V20" i="26"/>
  <c r="W20" i="26"/>
  <c r="X20" i="26"/>
  <c r="Y20" i="26"/>
  <c r="Z20" i="26"/>
  <c r="AA20" i="26"/>
  <c r="AB20" i="26"/>
  <c r="AB24" i="26" s="1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F21" i="38" s="1"/>
  <c r="F21" i="26"/>
  <c r="G21" i="26"/>
  <c r="H21" i="26"/>
  <c r="I21" i="26"/>
  <c r="J21" i="26"/>
  <c r="K21" i="26"/>
  <c r="K21" i="27" s="1"/>
  <c r="L21" i="26"/>
  <c r="M21" i="26"/>
  <c r="N21" i="26"/>
  <c r="O21" i="26"/>
  <c r="O24" i="26" s="1"/>
  <c r="P21" i="26"/>
  <c r="P21" i="27" s="1"/>
  <c r="Q21" i="26"/>
  <c r="R21" i="26"/>
  <c r="S21" i="26"/>
  <c r="T21" i="26"/>
  <c r="U21" i="26"/>
  <c r="V21" i="26"/>
  <c r="W21" i="26"/>
  <c r="W24" i="26" s="1"/>
  <c r="X21" i="26"/>
  <c r="Y21" i="26"/>
  <c r="Z21" i="26"/>
  <c r="AA21" i="26"/>
  <c r="AB21" i="26"/>
  <c r="AC21" i="26"/>
  <c r="AC21" i="27" s="1"/>
  <c r="AD21" i="26"/>
  <c r="AE21" i="26"/>
  <c r="AE24" i="26" s="1"/>
  <c r="AF21" i="26"/>
  <c r="AG21" i="26"/>
  <c r="AH21" i="26"/>
  <c r="AI21" i="26"/>
  <c r="AJ21" i="26"/>
  <c r="AK21" i="26"/>
  <c r="AL21" i="26"/>
  <c r="AM21" i="26"/>
  <c r="AM24" i="26" s="1"/>
  <c r="AN21" i="26"/>
  <c r="AO21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U22" i="27" s="1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W23" i="27" s="1"/>
  <c r="X23" i="26"/>
  <c r="Y23" i="26"/>
  <c r="Y23" i="27" s="1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F24" i="26"/>
  <c r="M24" i="26"/>
  <c r="N24" i="26"/>
  <c r="U24" i="26"/>
  <c r="V24" i="26"/>
  <c r="AC24" i="26"/>
  <c r="AD24" i="26"/>
  <c r="AK24" i="26"/>
  <c r="AL24" i="26"/>
  <c r="F27" i="26"/>
  <c r="G27" i="26"/>
  <c r="H27" i="26"/>
  <c r="H29" i="26" s="1"/>
  <c r="I27" i="26"/>
  <c r="J27" i="26"/>
  <c r="K27" i="26"/>
  <c r="L27" i="26"/>
  <c r="L29" i="26" s="1"/>
  <c r="M27" i="26"/>
  <c r="M29" i="26" s="1"/>
  <c r="N27" i="26"/>
  <c r="N29" i="26" s="1"/>
  <c r="O27" i="26"/>
  <c r="O29" i="26" s="1"/>
  <c r="P27" i="26"/>
  <c r="P29" i="26" s="1"/>
  <c r="Q27" i="26"/>
  <c r="R27" i="26"/>
  <c r="S27" i="26"/>
  <c r="T27" i="26"/>
  <c r="U27" i="26"/>
  <c r="U29" i="26" s="1"/>
  <c r="V27" i="26"/>
  <c r="V29" i="26" s="1"/>
  <c r="W27" i="26"/>
  <c r="W29" i="26" s="1"/>
  <c r="X27" i="26"/>
  <c r="X29" i="26" s="1"/>
  <c r="Y27" i="26"/>
  <c r="Z27" i="26"/>
  <c r="AA27" i="26"/>
  <c r="AA27" i="27" s="1"/>
  <c r="AA29" i="27" s="1"/>
  <c r="AB27" i="26"/>
  <c r="AB29" i="26" s="1"/>
  <c r="AC27" i="26"/>
  <c r="AC29" i="26" s="1"/>
  <c r="AD27" i="26"/>
  <c r="AD29" i="26" s="1"/>
  <c r="AE27" i="26"/>
  <c r="AE29" i="26" s="1"/>
  <c r="AF27" i="26"/>
  <c r="AF29" i="26" s="1"/>
  <c r="AG27" i="26"/>
  <c r="AH27" i="26"/>
  <c r="AI27" i="26"/>
  <c r="AJ27" i="26"/>
  <c r="AK27" i="26"/>
  <c r="AK29" i="26" s="1"/>
  <c r="AL27" i="26"/>
  <c r="AL29" i="26" s="1"/>
  <c r="AM27" i="26"/>
  <c r="AM29" i="26" s="1"/>
  <c r="AN27" i="26"/>
  <c r="AN29" i="26" s="1"/>
  <c r="AO27" i="26"/>
  <c r="F28" i="26"/>
  <c r="G28" i="26"/>
  <c r="E28" i="26" s="1"/>
  <c r="G28" i="38" s="1"/>
  <c r="H28" i="26"/>
  <c r="I28" i="26"/>
  <c r="I29" i="26" s="1"/>
  <c r="J28" i="26"/>
  <c r="J29" i="26" s="1"/>
  <c r="K28" i="26"/>
  <c r="L28" i="26"/>
  <c r="M28" i="26"/>
  <c r="M28" i="27" s="1"/>
  <c r="N28" i="26"/>
  <c r="O28" i="26"/>
  <c r="P28" i="26"/>
  <c r="Q28" i="26"/>
  <c r="Q29" i="26" s="1"/>
  <c r="R28" i="26"/>
  <c r="S28" i="26"/>
  <c r="T28" i="26"/>
  <c r="U28" i="26"/>
  <c r="V28" i="26"/>
  <c r="W28" i="26"/>
  <c r="X28" i="26"/>
  <c r="Y28" i="26"/>
  <c r="Y29" i="26" s="1"/>
  <c r="Z28" i="26"/>
  <c r="Z29" i="26" s="1"/>
  <c r="AA28" i="26"/>
  <c r="AB28" i="26"/>
  <c r="AC28" i="26"/>
  <c r="AD28" i="26"/>
  <c r="AE28" i="26"/>
  <c r="AE28" i="27" s="1"/>
  <c r="AF28" i="26"/>
  <c r="AG28" i="26"/>
  <c r="AG29" i="26" s="1"/>
  <c r="AH28" i="26"/>
  <c r="AH29" i="26" s="1"/>
  <c r="AI28" i="26"/>
  <c r="AJ28" i="26"/>
  <c r="AK28" i="26"/>
  <c r="AL28" i="26"/>
  <c r="AM28" i="26"/>
  <c r="AN28" i="26"/>
  <c r="AO28" i="26"/>
  <c r="AO29" i="26" s="1"/>
  <c r="K29" i="26"/>
  <c r="R29" i="26"/>
  <c r="S29" i="26"/>
  <c r="T29" i="26"/>
  <c r="AA29" i="26"/>
  <c r="AI29" i="26"/>
  <c r="AJ29" i="26"/>
  <c r="F32" i="26"/>
  <c r="G32" i="26"/>
  <c r="H32" i="26"/>
  <c r="I32" i="26"/>
  <c r="J32" i="26"/>
  <c r="K32" i="26"/>
  <c r="L32" i="26"/>
  <c r="M32" i="26"/>
  <c r="E32" i="26" s="1"/>
  <c r="N32" i="26"/>
  <c r="N32" i="27" s="1"/>
  <c r="O32" i="26"/>
  <c r="P32" i="26"/>
  <c r="Q32" i="26"/>
  <c r="Q32" i="27" s="1"/>
  <c r="R32" i="26"/>
  <c r="S32" i="26"/>
  <c r="S32" i="27" s="1"/>
  <c r="T32" i="26"/>
  <c r="U32" i="26"/>
  <c r="U36" i="26" s="1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K36" i="26" s="1"/>
  <c r="AL32" i="26"/>
  <c r="AM32" i="26"/>
  <c r="AN32" i="26"/>
  <c r="AO32" i="26"/>
  <c r="D33" i="26"/>
  <c r="F33" i="38" s="1"/>
  <c r="F33" i="26"/>
  <c r="G33" i="26"/>
  <c r="H33" i="26"/>
  <c r="I33" i="26"/>
  <c r="J33" i="26"/>
  <c r="K33" i="26"/>
  <c r="L33" i="26"/>
  <c r="M33" i="26"/>
  <c r="M33" i="27" s="1"/>
  <c r="N33" i="26"/>
  <c r="O33" i="26"/>
  <c r="O36" i="26" s="1"/>
  <c r="P33" i="26"/>
  <c r="Q33" i="26"/>
  <c r="R33" i="26"/>
  <c r="S33" i="26"/>
  <c r="S33" i="27" s="1"/>
  <c r="T33" i="26"/>
  <c r="U33" i="26"/>
  <c r="V33" i="26"/>
  <c r="W33" i="26"/>
  <c r="W36" i="26" s="1"/>
  <c r="X33" i="26"/>
  <c r="Y33" i="26"/>
  <c r="Z33" i="26"/>
  <c r="AA33" i="26"/>
  <c r="AB33" i="26"/>
  <c r="AC33" i="26"/>
  <c r="AD33" i="26"/>
  <c r="AE33" i="26"/>
  <c r="AE36" i="26" s="1"/>
  <c r="AF33" i="26"/>
  <c r="AG33" i="26"/>
  <c r="AH33" i="26"/>
  <c r="AI33" i="26"/>
  <c r="AJ33" i="26"/>
  <c r="AK33" i="26"/>
  <c r="AL33" i="26"/>
  <c r="AM33" i="26"/>
  <c r="AM36" i="26" s="1"/>
  <c r="AN33" i="26"/>
  <c r="AO33" i="26"/>
  <c r="F34" i="26"/>
  <c r="G34" i="26"/>
  <c r="H34" i="26"/>
  <c r="I34" i="26"/>
  <c r="I34" i="27" s="1"/>
  <c r="J34" i="26"/>
  <c r="K34" i="26"/>
  <c r="L34" i="26"/>
  <c r="M34" i="26"/>
  <c r="M34" i="27" s="1"/>
  <c r="N34" i="26"/>
  <c r="N36" i="26" s="1"/>
  <c r="O34" i="26"/>
  <c r="P34" i="26"/>
  <c r="Q34" i="26"/>
  <c r="Q34" i="27" s="1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C34" i="27" s="1"/>
  <c r="AD34" i="26"/>
  <c r="AD36" i="26" s="1"/>
  <c r="AE34" i="26"/>
  <c r="AE34" i="27" s="1"/>
  <c r="AF34" i="26"/>
  <c r="AG34" i="26"/>
  <c r="AH34" i="26"/>
  <c r="AI34" i="26"/>
  <c r="AJ34" i="26"/>
  <c r="AK34" i="26"/>
  <c r="AL34" i="26"/>
  <c r="AM34" i="26"/>
  <c r="AN34" i="26"/>
  <c r="AO34" i="26"/>
  <c r="F35" i="26"/>
  <c r="G35" i="26"/>
  <c r="H35" i="26"/>
  <c r="I35" i="26"/>
  <c r="E35" i="26" s="1"/>
  <c r="J35" i="26"/>
  <c r="K35" i="26"/>
  <c r="K36" i="26" s="1"/>
  <c r="L35" i="26"/>
  <c r="L36" i="26" s="1"/>
  <c r="M35" i="26"/>
  <c r="N35" i="26"/>
  <c r="O35" i="26"/>
  <c r="P35" i="26"/>
  <c r="Q35" i="26"/>
  <c r="R35" i="26"/>
  <c r="S35" i="26"/>
  <c r="S36" i="26" s="1"/>
  <c r="T35" i="26"/>
  <c r="T36" i="26" s="1"/>
  <c r="U35" i="26"/>
  <c r="V35" i="26"/>
  <c r="W35" i="26"/>
  <c r="W35" i="27" s="1"/>
  <c r="X35" i="26"/>
  <c r="Y35" i="26"/>
  <c r="Y35" i="27" s="1"/>
  <c r="Z35" i="26"/>
  <c r="AA35" i="26"/>
  <c r="AA36" i="26" s="1"/>
  <c r="AB35" i="26"/>
  <c r="AC35" i="26"/>
  <c r="AD35" i="26"/>
  <c r="AE35" i="26"/>
  <c r="AF35" i="26"/>
  <c r="AG35" i="26"/>
  <c r="AH35" i="26"/>
  <c r="AI35" i="26"/>
  <c r="AI36" i="26" s="1"/>
  <c r="AJ35" i="26"/>
  <c r="AJ36" i="26" s="1"/>
  <c r="AK35" i="26"/>
  <c r="AL35" i="26"/>
  <c r="AM35" i="26"/>
  <c r="AN35" i="26"/>
  <c r="AO35" i="26"/>
  <c r="F36" i="26"/>
  <c r="M36" i="26"/>
  <c r="V36" i="26"/>
  <c r="AC36" i="26"/>
  <c r="AL36" i="26"/>
  <c r="F39" i="26"/>
  <c r="D39" i="26" s="1"/>
  <c r="F39" i="38" s="1"/>
  <c r="H39" i="38" s="1"/>
  <c r="G39" i="26"/>
  <c r="H39" i="26"/>
  <c r="H39" i="27" s="1"/>
  <c r="I39" i="26"/>
  <c r="J39" i="26"/>
  <c r="K39" i="26"/>
  <c r="K39" i="27" s="1"/>
  <c r="L39" i="26"/>
  <c r="L43" i="26" s="1"/>
  <c r="M39" i="26"/>
  <c r="N39" i="26"/>
  <c r="O39" i="26"/>
  <c r="P39" i="26"/>
  <c r="Q39" i="26"/>
  <c r="R39" i="26"/>
  <c r="S39" i="26"/>
  <c r="T39" i="26"/>
  <c r="T43" i="26" s="1"/>
  <c r="U39" i="26"/>
  <c r="V39" i="26"/>
  <c r="W39" i="26"/>
  <c r="X39" i="26"/>
  <c r="Y39" i="26"/>
  <c r="Z39" i="26"/>
  <c r="AA39" i="26"/>
  <c r="AA39" i="27" s="1"/>
  <c r="AB39" i="26"/>
  <c r="AC39" i="26"/>
  <c r="AC39" i="27" s="1"/>
  <c r="AD39" i="26"/>
  <c r="AE39" i="26"/>
  <c r="AF39" i="26"/>
  <c r="AG39" i="26"/>
  <c r="AH39" i="26"/>
  <c r="AI39" i="26"/>
  <c r="AJ39" i="26"/>
  <c r="AJ43" i="26" s="1"/>
  <c r="AK39" i="26"/>
  <c r="AL39" i="26"/>
  <c r="AM39" i="26"/>
  <c r="AN39" i="26"/>
  <c r="AO39" i="26"/>
  <c r="F40" i="26"/>
  <c r="G40" i="26"/>
  <c r="G42" i="26" s="1"/>
  <c r="H40" i="26"/>
  <c r="H42" i="26" s="1"/>
  <c r="H43" i="26" s="1"/>
  <c r="I40" i="26"/>
  <c r="I42" i="26" s="1"/>
  <c r="I43" i="26" s="1"/>
  <c r="J40" i="26"/>
  <c r="K40" i="26"/>
  <c r="L40" i="26"/>
  <c r="M40" i="26"/>
  <c r="M40" i="27" s="1"/>
  <c r="N40" i="26"/>
  <c r="N42" i="26" s="1"/>
  <c r="N43" i="26" s="1"/>
  <c r="O40" i="26"/>
  <c r="O42" i="26" s="1"/>
  <c r="P40" i="26"/>
  <c r="P42" i="26" s="1"/>
  <c r="P43" i="26" s="1"/>
  <c r="Q40" i="26"/>
  <c r="Q42" i="26" s="1"/>
  <c r="Q43" i="26" s="1"/>
  <c r="R40" i="26"/>
  <c r="S40" i="26"/>
  <c r="T40" i="26"/>
  <c r="U40" i="26"/>
  <c r="V40" i="26"/>
  <c r="V42" i="26" s="1"/>
  <c r="V43" i="26" s="1"/>
  <c r="W40" i="26"/>
  <c r="W42" i="26" s="1"/>
  <c r="X40" i="26"/>
  <c r="X42" i="26" s="1"/>
  <c r="X43" i="26" s="1"/>
  <c r="Y40" i="26"/>
  <c r="Y42" i="26" s="1"/>
  <c r="Y43" i="26" s="1"/>
  <c r="Z40" i="26"/>
  <c r="AA40" i="26"/>
  <c r="AB40" i="26"/>
  <c r="AC40" i="26"/>
  <c r="AD40" i="26"/>
  <c r="AD42" i="26" s="1"/>
  <c r="AD43" i="26" s="1"/>
  <c r="AE40" i="26"/>
  <c r="AE42" i="26" s="1"/>
  <c r="AF40" i="26"/>
  <c r="AF42" i="26" s="1"/>
  <c r="AF43" i="26" s="1"/>
  <c r="AG40" i="26"/>
  <c r="AG42" i="26" s="1"/>
  <c r="AG43" i="26" s="1"/>
  <c r="AH40" i="26"/>
  <c r="AI40" i="26"/>
  <c r="AJ40" i="26"/>
  <c r="AK40" i="26"/>
  <c r="AL40" i="26"/>
  <c r="AL42" i="26" s="1"/>
  <c r="AL43" i="26" s="1"/>
  <c r="AM40" i="26"/>
  <c r="AM42" i="26" s="1"/>
  <c r="AN40" i="26"/>
  <c r="AN42" i="26" s="1"/>
  <c r="AN43" i="26" s="1"/>
  <c r="AO40" i="26"/>
  <c r="AO42" i="26" s="1"/>
  <c r="AO43" i="26" s="1"/>
  <c r="D41" i="26"/>
  <c r="F41" i="26"/>
  <c r="G41" i="26"/>
  <c r="H41" i="26"/>
  <c r="I41" i="26"/>
  <c r="J41" i="26"/>
  <c r="K41" i="26"/>
  <c r="K42" i="26" s="1"/>
  <c r="K43" i="26" s="1"/>
  <c r="L41" i="26"/>
  <c r="M41" i="26"/>
  <c r="N41" i="26"/>
  <c r="O41" i="26"/>
  <c r="P41" i="26"/>
  <c r="Q41" i="26"/>
  <c r="R41" i="26"/>
  <c r="S41" i="26"/>
  <c r="S42" i="26" s="1"/>
  <c r="S43" i="26" s="1"/>
  <c r="T41" i="26"/>
  <c r="U41" i="26"/>
  <c r="V41" i="26"/>
  <c r="W41" i="26"/>
  <c r="W41" i="27" s="1"/>
  <c r="X41" i="26"/>
  <c r="Y41" i="26"/>
  <c r="Y41" i="27" s="1"/>
  <c r="Z41" i="26"/>
  <c r="AA41" i="26"/>
  <c r="AA42" i="26" s="1"/>
  <c r="AA43" i="26" s="1"/>
  <c r="AB41" i="26"/>
  <c r="AC41" i="26"/>
  <c r="AD41" i="26"/>
  <c r="AE41" i="26"/>
  <c r="AF41" i="26"/>
  <c r="AG41" i="26"/>
  <c r="AH41" i="26"/>
  <c r="AI41" i="26"/>
  <c r="AI42" i="26" s="1"/>
  <c r="AI43" i="26" s="1"/>
  <c r="AJ41" i="26"/>
  <c r="AK41" i="26"/>
  <c r="AL41" i="26"/>
  <c r="AM41" i="26"/>
  <c r="AN41" i="26"/>
  <c r="AO41" i="26"/>
  <c r="J42" i="26"/>
  <c r="J43" i="26" s="1"/>
  <c r="L42" i="26"/>
  <c r="M42" i="26"/>
  <c r="M43" i="26" s="1"/>
  <c r="R42" i="26"/>
  <c r="R43" i="26" s="1"/>
  <c r="T42" i="26"/>
  <c r="U42" i="26"/>
  <c r="U43" i="26" s="1"/>
  <c r="Z42" i="26"/>
  <c r="Z43" i="26" s="1"/>
  <c r="AB42" i="26"/>
  <c r="AC42" i="26"/>
  <c r="AC43" i="26" s="1"/>
  <c r="AH42" i="26"/>
  <c r="AH43" i="26" s="1"/>
  <c r="AJ42" i="26"/>
  <c r="AK42" i="26"/>
  <c r="AK43" i="26" s="1"/>
  <c r="G43" i="26"/>
  <c r="O43" i="26"/>
  <c r="W43" i="26"/>
  <c r="AB43" i="26"/>
  <c r="AE43" i="26"/>
  <c r="AM43" i="26"/>
  <c r="F45" i="26"/>
  <c r="G45" i="26"/>
  <c r="E45" i="26" s="1"/>
  <c r="G45" i="38" s="1"/>
  <c r="I45" i="38" s="1"/>
  <c r="H45" i="26"/>
  <c r="I45" i="26"/>
  <c r="J45" i="26"/>
  <c r="K45" i="26"/>
  <c r="L45" i="26"/>
  <c r="M45" i="26"/>
  <c r="M45" i="27" s="1"/>
  <c r="N45" i="26"/>
  <c r="N45" i="27" s="1"/>
  <c r="O45" i="26"/>
  <c r="P45" i="26"/>
  <c r="Q45" i="26"/>
  <c r="R45" i="26"/>
  <c r="S45" i="26"/>
  <c r="T45" i="26"/>
  <c r="U45" i="26"/>
  <c r="V45" i="26"/>
  <c r="W45" i="26"/>
  <c r="W45" i="27" s="1"/>
  <c r="X45" i="26"/>
  <c r="Y45" i="26"/>
  <c r="Z45" i="26"/>
  <c r="AA45" i="26"/>
  <c r="AB45" i="26"/>
  <c r="AC45" i="26"/>
  <c r="AD45" i="26"/>
  <c r="AE45" i="26"/>
  <c r="AE45" i="27" s="1"/>
  <c r="AF45" i="26"/>
  <c r="AG45" i="26"/>
  <c r="AH45" i="26"/>
  <c r="AI45" i="26"/>
  <c r="AJ45" i="26"/>
  <c r="AK45" i="26"/>
  <c r="AL45" i="26"/>
  <c r="AM45" i="26"/>
  <c r="AN45" i="26"/>
  <c r="AO45" i="26"/>
  <c r="D47" i="26"/>
  <c r="F47" i="38" s="1"/>
  <c r="F47" i="26"/>
  <c r="G47" i="26"/>
  <c r="H47" i="26"/>
  <c r="I47" i="26"/>
  <c r="J47" i="26"/>
  <c r="K47" i="26"/>
  <c r="L47" i="26"/>
  <c r="L47" i="27" s="1"/>
  <c r="M47" i="26"/>
  <c r="N47" i="26"/>
  <c r="O47" i="26"/>
  <c r="P47" i="26"/>
  <c r="Q47" i="26"/>
  <c r="R47" i="26"/>
  <c r="S47" i="26"/>
  <c r="T47" i="26"/>
  <c r="T47" i="27" s="1"/>
  <c r="U47" i="26"/>
  <c r="V47" i="26"/>
  <c r="W47" i="26"/>
  <c r="W47" i="27" s="1"/>
  <c r="X47" i="26"/>
  <c r="Y47" i="26"/>
  <c r="Y47" i="27" s="1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F49" i="26"/>
  <c r="G49" i="26"/>
  <c r="H49" i="26"/>
  <c r="I49" i="26"/>
  <c r="I49" i="27" s="1"/>
  <c r="J49" i="26"/>
  <c r="D49" i="26" s="1"/>
  <c r="F49" i="38" s="1"/>
  <c r="H49" i="38" s="1"/>
  <c r="K49" i="26"/>
  <c r="K49" i="27" s="1"/>
  <c r="L49" i="26"/>
  <c r="M49" i="26"/>
  <c r="E49" i="26" s="1"/>
  <c r="G49" i="38" s="1"/>
  <c r="I49" i="38" s="1"/>
  <c r="N49" i="26"/>
  <c r="N49" i="27" s="1"/>
  <c r="O49" i="26"/>
  <c r="P49" i="26"/>
  <c r="Q49" i="26"/>
  <c r="R49" i="26"/>
  <c r="R49" i="27" s="1"/>
  <c r="S49" i="26"/>
  <c r="T49" i="26"/>
  <c r="U49" i="26"/>
  <c r="V49" i="26"/>
  <c r="W49" i="26"/>
  <c r="X49" i="26"/>
  <c r="Y49" i="26"/>
  <c r="Y49" i="27" s="1"/>
  <c r="Z49" i="26"/>
  <c r="AA49" i="26"/>
  <c r="AA49" i="27" s="1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F54" i="26"/>
  <c r="G54" i="26"/>
  <c r="G56" i="26" s="1"/>
  <c r="H54" i="26"/>
  <c r="H56" i="26" s="1"/>
  <c r="I54" i="26"/>
  <c r="I56" i="26" s="1"/>
  <c r="J54" i="26"/>
  <c r="J54" i="27" s="1"/>
  <c r="K54" i="26"/>
  <c r="L54" i="26"/>
  <c r="M54" i="26"/>
  <c r="N54" i="26"/>
  <c r="N56" i="26" s="1"/>
  <c r="O54" i="26"/>
  <c r="O56" i="26" s="1"/>
  <c r="P54" i="26"/>
  <c r="P56" i="26" s="1"/>
  <c r="Q54" i="26"/>
  <c r="Q56" i="26" s="1"/>
  <c r="R54" i="26"/>
  <c r="R56" i="26" s="1"/>
  <c r="S54" i="26"/>
  <c r="T54" i="26"/>
  <c r="U54" i="26"/>
  <c r="V54" i="26"/>
  <c r="V56" i="26" s="1"/>
  <c r="W54" i="26"/>
  <c r="W54" i="27" s="1"/>
  <c r="X54" i="26"/>
  <c r="X56" i="26" s="1"/>
  <c r="Y54" i="26"/>
  <c r="Y56" i="26" s="1"/>
  <c r="Z54" i="26"/>
  <c r="Z54" i="27" s="1"/>
  <c r="AA54" i="26"/>
  <c r="AB54" i="26"/>
  <c r="AC54" i="26"/>
  <c r="AC54" i="27" s="1"/>
  <c r="AD54" i="26"/>
  <c r="AD56" i="26" s="1"/>
  <c r="AE54" i="26"/>
  <c r="AE56" i="26" s="1"/>
  <c r="AF54" i="26"/>
  <c r="AF56" i="26" s="1"/>
  <c r="AG54" i="26"/>
  <c r="AG56" i="26" s="1"/>
  <c r="AH54" i="26"/>
  <c r="AH56" i="26" s="1"/>
  <c r="AI54" i="26"/>
  <c r="AJ54" i="26"/>
  <c r="AK54" i="26"/>
  <c r="AL54" i="26"/>
  <c r="AL56" i="26" s="1"/>
  <c r="AM54" i="26"/>
  <c r="AM56" i="26" s="1"/>
  <c r="AN54" i="26"/>
  <c r="AN56" i="26" s="1"/>
  <c r="AO54" i="26"/>
  <c r="AO56" i="26" s="1"/>
  <c r="D55" i="26"/>
  <c r="F55" i="38" s="1"/>
  <c r="H55" i="38" s="1"/>
  <c r="F55" i="26"/>
  <c r="G55" i="26"/>
  <c r="H55" i="26"/>
  <c r="I55" i="26"/>
  <c r="E55" i="26" s="1"/>
  <c r="J55" i="26"/>
  <c r="K55" i="26"/>
  <c r="K56" i="26" s="1"/>
  <c r="L55" i="26"/>
  <c r="L56" i="26" s="1"/>
  <c r="M55" i="26"/>
  <c r="N55" i="26"/>
  <c r="O55" i="26"/>
  <c r="O55" i="27" s="1"/>
  <c r="P55" i="26"/>
  <c r="Q55" i="26"/>
  <c r="R55" i="26"/>
  <c r="S55" i="26"/>
  <c r="S56" i="26" s="1"/>
  <c r="T55" i="26"/>
  <c r="T56" i="26" s="1"/>
  <c r="U55" i="26"/>
  <c r="V55" i="26"/>
  <c r="W55" i="26"/>
  <c r="X55" i="26"/>
  <c r="Y55" i="26"/>
  <c r="Z55" i="26"/>
  <c r="AA55" i="26"/>
  <c r="AA56" i="26" s="1"/>
  <c r="AB55" i="26"/>
  <c r="AB56" i="26" s="1"/>
  <c r="AC55" i="26"/>
  <c r="AD55" i="26"/>
  <c r="AE55" i="26"/>
  <c r="AE55" i="27" s="1"/>
  <c r="AF55" i="26"/>
  <c r="AG55" i="26"/>
  <c r="AH55" i="26"/>
  <c r="AI55" i="26"/>
  <c r="AI56" i="26" s="1"/>
  <c r="AJ55" i="26"/>
  <c r="AJ56" i="26" s="1"/>
  <c r="AK55" i="26"/>
  <c r="AL55" i="26"/>
  <c r="AM55" i="26"/>
  <c r="AN55" i="26"/>
  <c r="AO55" i="26"/>
  <c r="J56" i="26"/>
  <c r="M56" i="26"/>
  <c r="U56" i="26"/>
  <c r="Z56" i="26"/>
  <c r="AC56" i="26"/>
  <c r="AK56" i="26"/>
  <c r="D59" i="26"/>
  <c r="F59" i="26"/>
  <c r="G59" i="26"/>
  <c r="H59" i="26"/>
  <c r="I59" i="26"/>
  <c r="J59" i="26"/>
  <c r="K59" i="26"/>
  <c r="K59" i="27" s="1"/>
  <c r="L59" i="26"/>
  <c r="L61" i="26" s="1"/>
  <c r="M59" i="26"/>
  <c r="M61" i="26" s="1"/>
  <c r="N59" i="26"/>
  <c r="O59" i="26"/>
  <c r="O61" i="26" s="1"/>
  <c r="P59" i="26"/>
  <c r="Q59" i="26"/>
  <c r="R59" i="26"/>
  <c r="S59" i="26"/>
  <c r="S59" i="27" s="1"/>
  <c r="T59" i="26"/>
  <c r="T61" i="26" s="1"/>
  <c r="U59" i="26"/>
  <c r="U61" i="26" s="1"/>
  <c r="V59" i="26"/>
  <c r="W59" i="26"/>
  <c r="W61" i="26" s="1"/>
  <c r="X59" i="26"/>
  <c r="Y59" i="26"/>
  <c r="Z59" i="26"/>
  <c r="AA59" i="26"/>
  <c r="AA59" i="27" s="1"/>
  <c r="AB59" i="26"/>
  <c r="AB61" i="26" s="1"/>
  <c r="AC59" i="26"/>
  <c r="AC61" i="26" s="1"/>
  <c r="AD59" i="26"/>
  <c r="AE59" i="26"/>
  <c r="AE61" i="26" s="1"/>
  <c r="AF59" i="26"/>
  <c r="AG59" i="26"/>
  <c r="AH59" i="26"/>
  <c r="AI59" i="26"/>
  <c r="AJ59" i="26"/>
  <c r="AJ61" i="26" s="1"/>
  <c r="AK59" i="26"/>
  <c r="AK61" i="26" s="1"/>
  <c r="AL59" i="26"/>
  <c r="AM59" i="26"/>
  <c r="AM61" i="26" s="1"/>
  <c r="AN59" i="26"/>
  <c r="AO59" i="26"/>
  <c r="F60" i="26"/>
  <c r="G60" i="26"/>
  <c r="H60" i="26"/>
  <c r="I60" i="26"/>
  <c r="I61" i="26" s="1"/>
  <c r="J60" i="26"/>
  <c r="J61" i="26" s="1"/>
  <c r="K60" i="26"/>
  <c r="L60" i="26"/>
  <c r="M60" i="26"/>
  <c r="M60" i="27" s="1"/>
  <c r="N60" i="26"/>
  <c r="O60" i="26"/>
  <c r="P60" i="26"/>
  <c r="P61" i="26" s="1"/>
  <c r="Q60" i="26"/>
  <c r="Q61" i="26" s="1"/>
  <c r="R60" i="26"/>
  <c r="S60" i="26"/>
  <c r="T60" i="26"/>
  <c r="U60" i="26"/>
  <c r="V60" i="26"/>
  <c r="W60" i="26"/>
  <c r="X60" i="26"/>
  <c r="Y60" i="26"/>
  <c r="Y61" i="26" s="1"/>
  <c r="Z60" i="26"/>
  <c r="Z61" i="26" s="1"/>
  <c r="AA60" i="26"/>
  <c r="AB60" i="26"/>
  <c r="AC60" i="26"/>
  <c r="AC60" i="27" s="1"/>
  <c r="AD60" i="26"/>
  <c r="AE60" i="26"/>
  <c r="AF60" i="26"/>
  <c r="AF61" i="26" s="1"/>
  <c r="AG60" i="26"/>
  <c r="AG61" i="26" s="1"/>
  <c r="AH60" i="26"/>
  <c r="AI60" i="26"/>
  <c r="AJ60" i="26"/>
  <c r="AK60" i="26"/>
  <c r="AL60" i="26"/>
  <c r="AM60" i="26"/>
  <c r="AN60" i="26"/>
  <c r="AO60" i="26"/>
  <c r="AO61" i="26" s="1"/>
  <c r="H61" i="26"/>
  <c r="K61" i="26"/>
  <c r="R61" i="26"/>
  <c r="S61" i="26"/>
  <c r="X61" i="26"/>
  <c r="AA61" i="26"/>
  <c r="AH61" i="26"/>
  <c r="AI61" i="26"/>
  <c r="AN61" i="26"/>
  <c r="F64" i="26"/>
  <c r="D64" i="26" s="1"/>
  <c r="G64" i="26"/>
  <c r="H64" i="26"/>
  <c r="I64" i="26"/>
  <c r="I64" i="27" s="1"/>
  <c r="J64" i="26"/>
  <c r="K64" i="26"/>
  <c r="K66" i="26" s="1"/>
  <c r="L64" i="26"/>
  <c r="M64" i="26"/>
  <c r="M66" i="26" s="1"/>
  <c r="N64" i="26"/>
  <c r="O64" i="26"/>
  <c r="P64" i="26"/>
  <c r="Q64" i="26"/>
  <c r="Q64" i="27" s="1"/>
  <c r="Q66" i="27" s="1"/>
  <c r="R64" i="26"/>
  <c r="S64" i="26"/>
  <c r="S66" i="26" s="1"/>
  <c r="T64" i="26"/>
  <c r="U64" i="26"/>
  <c r="U66" i="26" s="1"/>
  <c r="V64" i="26"/>
  <c r="W64" i="26"/>
  <c r="X64" i="26"/>
  <c r="Y64" i="26"/>
  <c r="Y64" i="27" s="1"/>
  <c r="Y66" i="27" s="1"/>
  <c r="Z64" i="26"/>
  <c r="AA64" i="26"/>
  <c r="AA66" i="26" s="1"/>
  <c r="AB64" i="26"/>
  <c r="AC64" i="26"/>
  <c r="AC66" i="26" s="1"/>
  <c r="AD64" i="26"/>
  <c r="AE64" i="26"/>
  <c r="AF64" i="26"/>
  <c r="AG64" i="26"/>
  <c r="AH64" i="26"/>
  <c r="AI64" i="26"/>
  <c r="AI66" i="26" s="1"/>
  <c r="AJ64" i="26"/>
  <c r="AK64" i="26"/>
  <c r="AK66" i="26" s="1"/>
  <c r="AL64" i="26"/>
  <c r="AM64" i="26"/>
  <c r="AN64" i="26"/>
  <c r="AO64" i="26"/>
  <c r="F65" i="26"/>
  <c r="G65" i="26"/>
  <c r="H65" i="26"/>
  <c r="H66" i="26" s="1"/>
  <c r="I65" i="26"/>
  <c r="J65" i="26"/>
  <c r="K65" i="26"/>
  <c r="L65" i="26"/>
  <c r="M65" i="26"/>
  <c r="M65" i="27" s="1"/>
  <c r="N65" i="26"/>
  <c r="N66" i="26" s="1"/>
  <c r="O65" i="26"/>
  <c r="O66" i="26" s="1"/>
  <c r="P65" i="26"/>
  <c r="P66" i="26" s="1"/>
  <c r="Q65" i="26"/>
  <c r="R65" i="26"/>
  <c r="S65" i="26"/>
  <c r="T65" i="26"/>
  <c r="U65" i="26"/>
  <c r="V65" i="26"/>
  <c r="V66" i="26" s="1"/>
  <c r="W65" i="26"/>
  <c r="W66" i="26" s="1"/>
  <c r="X65" i="26"/>
  <c r="X66" i="26" s="1"/>
  <c r="Y65" i="26"/>
  <c r="Z65" i="26"/>
  <c r="AA65" i="26"/>
  <c r="AB65" i="26"/>
  <c r="AC65" i="26"/>
  <c r="AC65" i="27" s="1"/>
  <c r="AD65" i="26"/>
  <c r="AD66" i="26" s="1"/>
  <c r="AE65" i="26"/>
  <c r="AE66" i="26" s="1"/>
  <c r="AF65" i="26"/>
  <c r="AF66" i="26" s="1"/>
  <c r="AG65" i="26"/>
  <c r="AH65" i="26"/>
  <c r="AI65" i="26"/>
  <c r="AJ65" i="26"/>
  <c r="AK65" i="26"/>
  <c r="AL65" i="26"/>
  <c r="AL66" i="26" s="1"/>
  <c r="AM65" i="26"/>
  <c r="AM66" i="26" s="1"/>
  <c r="AN65" i="26"/>
  <c r="AN66" i="26" s="1"/>
  <c r="AO65" i="26"/>
  <c r="I66" i="26"/>
  <c r="J66" i="26"/>
  <c r="Q66" i="26"/>
  <c r="R66" i="26"/>
  <c r="Y66" i="26"/>
  <c r="Z66" i="26"/>
  <c r="AG66" i="26"/>
  <c r="AH66" i="26"/>
  <c r="AO66" i="26"/>
  <c r="F70" i="26"/>
  <c r="G70" i="26"/>
  <c r="H70" i="26"/>
  <c r="H72" i="26" s="1"/>
  <c r="I70" i="26"/>
  <c r="J70" i="26"/>
  <c r="K70" i="26"/>
  <c r="K72" i="26" s="1"/>
  <c r="L70" i="26"/>
  <c r="M70" i="26"/>
  <c r="N70" i="26"/>
  <c r="O70" i="26"/>
  <c r="P70" i="26"/>
  <c r="P72" i="26" s="1"/>
  <c r="Q70" i="26"/>
  <c r="Q72" i="26" s="1"/>
  <c r="R70" i="26"/>
  <c r="S70" i="26"/>
  <c r="S72" i="26" s="1"/>
  <c r="T70" i="26"/>
  <c r="T72" i="26" s="1"/>
  <c r="U70" i="26"/>
  <c r="V70" i="26"/>
  <c r="W70" i="26"/>
  <c r="W70" i="27" s="1"/>
  <c r="X70" i="26"/>
  <c r="X72" i="26" s="1"/>
  <c r="Y70" i="26"/>
  <c r="Y72" i="26" s="1"/>
  <c r="Z70" i="26"/>
  <c r="AA70" i="26"/>
  <c r="AA72" i="26" s="1"/>
  <c r="AB70" i="26"/>
  <c r="AC70" i="26"/>
  <c r="AD70" i="26"/>
  <c r="AE70" i="26"/>
  <c r="AF70" i="26"/>
  <c r="AF72" i="26" s="1"/>
  <c r="AG70" i="26"/>
  <c r="AG72" i="26" s="1"/>
  <c r="AH70" i="26"/>
  <c r="AI70" i="26"/>
  <c r="AI72" i="26" s="1"/>
  <c r="AJ70" i="26"/>
  <c r="AJ72" i="26" s="1"/>
  <c r="AK70" i="26"/>
  <c r="AL70" i="26"/>
  <c r="AM70" i="26"/>
  <c r="AN70" i="26"/>
  <c r="AN72" i="26" s="1"/>
  <c r="AO70" i="26"/>
  <c r="AO72" i="26" s="1"/>
  <c r="F71" i="26"/>
  <c r="G71" i="26"/>
  <c r="H71" i="26"/>
  <c r="I71" i="26"/>
  <c r="I71" i="27" s="1"/>
  <c r="J71" i="26"/>
  <c r="K71" i="26"/>
  <c r="K71" i="27" s="1"/>
  <c r="L71" i="26"/>
  <c r="M71" i="26"/>
  <c r="M72" i="26" s="1"/>
  <c r="N71" i="26"/>
  <c r="N72" i="26" s="1"/>
  <c r="O71" i="26"/>
  <c r="P71" i="26"/>
  <c r="Q71" i="26"/>
  <c r="R71" i="26"/>
  <c r="R71" i="27" s="1"/>
  <c r="S71" i="26"/>
  <c r="S71" i="27" s="1"/>
  <c r="T71" i="26"/>
  <c r="U71" i="26"/>
  <c r="U72" i="26" s="1"/>
  <c r="V71" i="26"/>
  <c r="V72" i="26" s="1"/>
  <c r="W71" i="26"/>
  <c r="X71" i="26"/>
  <c r="Y71" i="26"/>
  <c r="Y71" i="27" s="1"/>
  <c r="Z71" i="26"/>
  <c r="AA71" i="26"/>
  <c r="AA71" i="27" s="1"/>
  <c r="AB71" i="26"/>
  <c r="AC71" i="26"/>
  <c r="AC72" i="26" s="1"/>
  <c r="AD71" i="26"/>
  <c r="AD72" i="26" s="1"/>
  <c r="AE71" i="26"/>
  <c r="AF71" i="26"/>
  <c r="AG71" i="26"/>
  <c r="AH71" i="26"/>
  <c r="AI71" i="26"/>
  <c r="AJ71" i="26"/>
  <c r="AK71" i="26"/>
  <c r="AK72" i="26" s="1"/>
  <c r="AL71" i="26"/>
  <c r="AL72" i="26" s="1"/>
  <c r="AM71" i="26"/>
  <c r="AN71" i="26"/>
  <c r="AO71" i="26"/>
  <c r="G72" i="26"/>
  <c r="L72" i="26"/>
  <c r="O72" i="26"/>
  <c r="W72" i="26"/>
  <c r="AB72" i="26"/>
  <c r="AE72" i="26"/>
  <c r="AM72" i="26"/>
  <c r="F73" i="26"/>
  <c r="G73" i="26"/>
  <c r="E73" i="26" s="1"/>
  <c r="G73" i="38" s="1"/>
  <c r="H73" i="26"/>
  <c r="I73" i="26"/>
  <c r="J73" i="26"/>
  <c r="K73" i="26"/>
  <c r="L73" i="26"/>
  <c r="M73" i="26"/>
  <c r="N73" i="26"/>
  <c r="O73" i="26"/>
  <c r="O73" i="27" s="1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E73" i="27" s="1"/>
  <c r="AF73" i="26"/>
  <c r="AG73" i="26"/>
  <c r="AH73" i="26"/>
  <c r="AI73" i="26"/>
  <c r="AJ73" i="26"/>
  <c r="AK73" i="26"/>
  <c r="AL73" i="26"/>
  <c r="AM73" i="26"/>
  <c r="AN73" i="26"/>
  <c r="AO73" i="26"/>
  <c r="D74" i="26"/>
  <c r="F74" i="38" s="1"/>
  <c r="H74" i="38" s="1"/>
  <c r="F74" i="26"/>
  <c r="G74" i="26"/>
  <c r="H74" i="26"/>
  <c r="H74" i="27" s="1"/>
  <c r="I74" i="26"/>
  <c r="I74" i="27" s="1"/>
  <c r="J74" i="26"/>
  <c r="K74" i="26"/>
  <c r="L74" i="26"/>
  <c r="M74" i="26"/>
  <c r="N74" i="26"/>
  <c r="O74" i="26"/>
  <c r="O74" i="27" s="1"/>
  <c r="P74" i="26"/>
  <c r="Q74" i="26"/>
  <c r="Q74" i="27" s="1"/>
  <c r="R74" i="26"/>
  <c r="S74" i="26"/>
  <c r="T74" i="26"/>
  <c r="U74" i="26"/>
  <c r="V74" i="26"/>
  <c r="W74" i="26"/>
  <c r="X74" i="26"/>
  <c r="X74" i="27" s="1"/>
  <c r="Y74" i="26"/>
  <c r="Y74" i="27" s="1"/>
  <c r="Z74" i="26"/>
  <c r="AA74" i="26"/>
  <c r="AB74" i="26"/>
  <c r="AC74" i="26"/>
  <c r="AD74" i="26"/>
  <c r="AE74" i="26"/>
  <c r="AE74" i="27" s="1"/>
  <c r="AF74" i="26"/>
  <c r="AG74" i="26"/>
  <c r="AH74" i="26"/>
  <c r="AI74" i="26"/>
  <c r="AJ74" i="26"/>
  <c r="AK74" i="26"/>
  <c r="AL74" i="26"/>
  <c r="AM74" i="26"/>
  <c r="AN74" i="26"/>
  <c r="AO74" i="26"/>
  <c r="F75" i="26"/>
  <c r="G75" i="26"/>
  <c r="H75" i="26"/>
  <c r="I75" i="26"/>
  <c r="J75" i="26"/>
  <c r="D75" i="26" s="1"/>
  <c r="F75" i="38" s="1"/>
  <c r="H75" i="38" s="1"/>
  <c r="K75" i="26"/>
  <c r="K75" i="27" s="1"/>
  <c r="L75" i="26"/>
  <c r="M75" i="26"/>
  <c r="E75" i="26" s="1"/>
  <c r="G75" i="38" s="1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A75" i="27" s="1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F76" i="26"/>
  <c r="G76" i="26"/>
  <c r="H76" i="26"/>
  <c r="I76" i="26"/>
  <c r="J76" i="26"/>
  <c r="K76" i="26"/>
  <c r="K76" i="27" s="1"/>
  <c r="L76" i="26"/>
  <c r="M76" i="26"/>
  <c r="M76" i="27" s="1"/>
  <c r="N76" i="26"/>
  <c r="O76" i="26"/>
  <c r="P76" i="26"/>
  <c r="Q76" i="26"/>
  <c r="R76" i="26"/>
  <c r="S76" i="26"/>
  <c r="T76" i="26"/>
  <c r="U76" i="26"/>
  <c r="U76" i="27" s="1"/>
  <c r="V76" i="26"/>
  <c r="W76" i="26"/>
  <c r="X76" i="26"/>
  <c r="Y76" i="26"/>
  <c r="Z76" i="26"/>
  <c r="AA76" i="26"/>
  <c r="AA76" i="27" s="1"/>
  <c r="AB76" i="26"/>
  <c r="AC76" i="26"/>
  <c r="AC76" i="27" s="1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W77" i="27" s="1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F78" i="38" s="1"/>
  <c r="H78" i="38" s="1"/>
  <c r="F78" i="26"/>
  <c r="G78" i="26"/>
  <c r="H78" i="26"/>
  <c r="H78" i="27" s="1"/>
  <c r="I78" i="26"/>
  <c r="E78" i="26" s="1"/>
  <c r="J78" i="26"/>
  <c r="K78" i="26"/>
  <c r="L78" i="26"/>
  <c r="M78" i="26"/>
  <c r="N78" i="26"/>
  <c r="O78" i="26"/>
  <c r="P78" i="26"/>
  <c r="Q78" i="26"/>
  <c r="Q78" i="27" s="1"/>
  <c r="R78" i="26"/>
  <c r="S78" i="26"/>
  <c r="T78" i="26"/>
  <c r="U78" i="26"/>
  <c r="V78" i="26"/>
  <c r="W78" i="26"/>
  <c r="W78" i="27" s="1"/>
  <c r="X78" i="26"/>
  <c r="Y78" i="26"/>
  <c r="Y78" i="27" s="1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F79" i="26"/>
  <c r="D79" i="26" s="1"/>
  <c r="F79" i="38" s="1"/>
  <c r="H79" i="38" s="1"/>
  <c r="G79" i="26"/>
  <c r="H79" i="26"/>
  <c r="I79" i="26"/>
  <c r="J79" i="26"/>
  <c r="K79" i="26"/>
  <c r="L79" i="26"/>
  <c r="M79" i="26"/>
  <c r="E79" i="26" s="1"/>
  <c r="G79" i="38" s="1"/>
  <c r="N79" i="26"/>
  <c r="O79" i="26"/>
  <c r="P79" i="26"/>
  <c r="Q79" i="26"/>
  <c r="R79" i="26"/>
  <c r="S79" i="26"/>
  <c r="S79" i="27" s="1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F80" i="26"/>
  <c r="G80" i="26"/>
  <c r="H80" i="26"/>
  <c r="I80" i="26"/>
  <c r="J80" i="26"/>
  <c r="K80" i="26"/>
  <c r="L80" i="26"/>
  <c r="L80" i="27" s="1"/>
  <c r="M80" i="26"/>
  <c r="M80" i="27" s="1"/>
  <c r="N80" i="26"/>
  <c r="O80" i="26"/>
  <c r="P80" i="26"/>
  <c r="Q80" i="26"/>
  <c r="R80" i="26"/>
  <c r="S80" i="26"/>
  <c r="S80" i="27" s="1"/>
  <c r="T80" i="26"/>
  <c r="T80" i="27" s="1"/>
  <c r="U80" i="26"/>
  <c r="U80" i="27" s="1"/>
  <c r="V80" i="26"/>
  <c r="W80" i="26"/>
  <c r="X80" i="26"/>
  <c r="Y80" i="26"/>
  <c r="Z80" i="26"/>
  <c r="AA80" i="26"/>
  <c r="AB80" i="26"/>
  <c r="AB80" i="27" s="1"/>
  <c r="AC80" i="26"/>
  <c r="AC80" i="27" s="1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F81" i="26"/>
  <c r="G81" i="26"/>
  <c r="E81" i="26" s="1"/>
  <c r="G81" i="38" s="1"/>
  <c r="H81" i="26"/>
  <c r="I81" i="26"/>
  <c r="J81" i="26"/>
  <c r="K81" i="26"/>
  <c r="L81" i="26"/>
  <c r="M81" i="26"/>
  <c r="N81" i="26"/>
  <c r="O81" i="26"/>
  <c r="O81" i="27" s="1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E81" i="27" s="1"/>
  <c r="AF81" i="26"/>
  <c r="AG81" i="26"/>
  <c r="AH81" i="26"/>
  <c r="AI81" i="26"/>
  <c r="AJ81" i="26"/>
  <c r="AK81" i="26"/>
  <c r="AL81" i="26"/>
  <c r="AM81" i="26"/>
  <c r="AN81" i="26"/>
  <c r="AO81" i="26"/>
  <c r="A4" i="38"/>
  <c r="A5" i="38"/>
  <c r="D12" i="38"/>
  <c r="D13" i="38"/>
  <c r="H13" i="38"/>
  <c r="H14" i="38"/>
  <c r="D21" i="38"/>
  <c r="D27" i="38"/>
  <c r="D29" i="38" s="1"/>
  <c r="D28" i="38"/>
  <c r="E28" i="38"/>
  <c r="D34" i="38"/>
  <c r="D35" i="38"/>
  <c r="G35" i="38"/>
  <c r="D39" i="38"/>
  <c r="D40" i="38"/>
  <c r="E40" i="38"/>
  <c r="F41" i="38"/>
  <c r="E45" i="38"/>
  <c r="H47" i="38"/>
  <c r="D49" i="38"/>
  <c r="E54" i="38"/>
  <c r="D55" i="38"/>
  <c r="G55" i="38"/>
  <c r="D59" i="38"/>
  <c r="E60" i="38"/>
  <c r="F64" i="38"/>
  <c r="D70" i="38"/>
  <c r="D72" i="38" s="1"/>
  <c r="E73" i="38"/>
  <c r="D74" i="38"/>
  <c r="E74" i="38"/>
  <c r="D75" i="38"/>
  <c r="E77" i="38"/>
  <c r="D78" i="38"/>
  <c r="G78" i="38"/>
  <c r="D79" i="38"/>
  <c r="E81" i="38"/>
  <c r="A4" i="16"/>
  <c r="A5" i="16"/>
  <c r="G11" i="16"/>
  <c r="H11" i="16"/>
  <c r="I11" i="16"/>
  <c r="M11" i="16" s="1"/>
  <c r="H12" i="16"/>
  <c r="F12" i="16" s="1"/>
  <c r="I12" i="16"/>
  <c r="G12" i="16" s="1"/>
  <c r="L12" i="16"/>
  <c r="D12" i="40" s="1"/>
  <c r="F13" i="16"/>
  <c r="G13" i="16"/>
  <c r="H13" i="16"/>
  <c r="L13" i="16" s="1"/>
  <c r="D13" i="40" s="1"/>
  <c r="I13" i="16"/>
  <c r="M13" i="16"/>
  <c r="G14" i="16"/>
  <c r="H14" i="16"/>
  <c r="L14" i="16" s="1"/>
  <c r="D14" i="40" s="1"/>
  <c r="I14" i="16"/>
  <c r="M14" i="16" s="1"/>
  <c r="H15" i="16"/>
  <c r="F15" i="16" s="1"/>
  <c r="I15" i="16"/>
  <c r="J16" i="16"/>
  <c r="K16" i="16"/>
  <c r="H18" i="16"/>
  <c r="I18" i="16"/>
  <c r="F19" i="16"/>
  <c r="H19" i="16"/>
  <c r="I19" i="16"/>
  <c r="M19" i="16" s="1"/>
  <c r="H20" i="16"/>
  <c r="F20" i="16" s="1"/>
  <c r="I20" i="16"/>
  <c r="G20" i="16" s="1"/>
  <c r="F21" i="16"/>
  <c r="G21" i="16"/>
  <c r="H21" i="16"/>
  <c r="I21" i="16"/>
  <c r="L21" i="16"/>
  <c r="D21" i="40" s="1"/>
  <c r="M21" i="16"/>
  <c r="F22" i="16"/>
  <c r="G22" i="16"/>
  <c r="H22" i="16"/>
  <c r="L22" i="16" s="1"/>
  <c r="D22" i="40" s="1"/>
  <c r="I22" i="16"/>
  <c r="M22" i="16" s="1"/>
  <c r="F23" i="16"/>
  <c r="H23" i="16"/>
  <c r="L23" i="16" s="1"/>
  <c r="D23" i="40" s="1"/>
  <c r="I23" i="16"/>
  <c r="J24" i="16"/>
  <c r="K24" i="16"/>
  <c r="F27" i="16"/>
  <c r="F29" i="16" s="1"/>
  <c r="H27" i="16"/>
  <c r="I27" i="16"/>
  <c r="L27" i="16"/>
  <c r="D27" i="40" s="1"/>
  <c r="F28" i="16"/>
  <c r="G28" i="16"/>
  <c r="H28" i="16"/>
  <c r="L28" i="16" s="1"/>
  <c r="D28" i="40" s="1"/>
  <c r="I28" i="16"/>
  <c r="M28" i="16"/>
  <c r="E28" i="40" s="1"/>
  <c r="H29" i="16"/>
  <c r="J29" i="16"/>
  <c r="K29" i="16"/>
  <c r="F32" i="16"/>
  <c r="F36" i="16" s="1"/>
  <c r="G32" i="16"/>
  <c r="H32" i="16"/>
  <c r="H36" i="16" s="1"/>
  <c r="I32" i="16"/>
  <c r="M32" i="16" s="1"/>
  <c r="E32" i="40" s="1"/>
  <c r="L32" i="16"/>
  <c r="F33" i="16"/>
  <c r="G33" i="16"/>
  <c r="H33" i="16"/>
  <c r="I33" i="16"/>
  <c r="L33" i="16"/>
  <c r="D33" i="40" s="1"/>
  <c r="H34" i="16"/>
  <c r="F34" i="16" s="1"/>
  <c r="I34" i="16"/>
  <c r="G34" i="16" s="1"/>
  <c r="G36" i="16" s="1"/>
  <c r="G35" i="16"/>
  <c r="H35" i="16"/>
  <c r="F35" i="16" s="1"/>
  <c r="I35" i="16"/>
  <c r="L35" i="16"/>
  <c r="M35" i="16"/>
  <c r="E35" i="40" s="1"/>
  <c r="J36" i="16"/>
  <c r="K36" i="16"/>
  <c r="L37" i="16"/>
  <c r="M37" i="16"/>
  <c r="H38" i="16"/>
  <c r="I38" i="16"/>
  <c r="F39" i="16"/>
  <c r="H39" i="16"/>
  <c r="I39" i="16"/>
  <c r="G39" i="16" s="1"/>
  <c r="L39" i="16"/>
  <c r="D39" i="40" s="1"/>
  <c r="M39" i="16"/>
  <c r="E39" i="40" s="1"/>
  <c r="F40" i="16"/>
  <c r="G40" i="16"/>
  <c r="H40" i="16"/>
  <c r="I40" i="16"/>
  <c r="L40" i="16"/>
  <c r="M40" i="16"/>
  <c r="E40" i="40" s="1"/>
  <c r="E42" i="40" s="1"/>
  <c r="F41" i="16"/>
  <c r="G41" i="16"/>
  <c r="G42" i="16" s="1"/>
  <c r="G43" i="16" s="1"/>
  <c r="H41" i="16"/>
  <c r="L41" i="16" s="1"/>
  <c r="D41" i="40" s="1"/>
  <c r="I41" i="16"/>
  <c r="M41" i="16" s="1"/>
  <c r="E41" i="40" s="1"/>
  <c r="F42" i="16"/>
  <c r="F43" i="16" s="1"/>
  <c r="H42" i="16"/>
  <c r="H43" i="16" s="1"/>
  <c r="I42" i="16"/>
  <c r="I43" i="16" s="1"/>
  <c r="J42" i="16"/>
  <c r="J43" i="16" s="1"/>
  <c r="J82" i="16" s="1"/>
  <c r="J91" i="16" s="1"/>
  <c r="K42" i="16"/>
  <c r="L42" i="16"/>
  <c r="L43" i="16" s="1"/>
  <c r="K43" i="16"/>
  <c r="F45" i="16"/>
  <c r="H45" i="16"/>
  <c r="L45" i="16" s="1"/>
  <c r="D45" i="40" s="1"/>
  <c r="I45" i="16"/>
  <c r="M45" i="16" s="1"/>
  <c r="H47" i="16"/>
  <c r="F47" i="16" s="1"/>
  <c r="I47" i="16"/>
  <c r="G47" i="16" s="1"/>
  <c r="L47" i="16"/>
  <c r="F49" i="16"/>
  <c r="G49" i="16"/>
  <c r="H49" i="16"/>
  <c r="I49" i="16"/>
  <c r="L49" i="16"/>
  <c r="D49" i="40" s="1"/>
  <c r="M49" i="16"/>
  <c r="F51" i="16"/>
  <c r="G51" i="16"/>
  <c r="H51" i="16"/>
  <c r="L51" i="16" s="1"/>
  <c r="D51" i="40" s="1"/>
  <c r="I51" i="16"/>
  <c r="M51" i="16" s="1"/>
  <c r="F54" i="16"/>
  <c r="F56" i="16" s="1"/>
  <c r="G54" i="16"/>
  <c r="G56" i="16" s="1"/>
  <c r="H54" i="16"/>
  <c r="L54" i="16" s="1"/>
  <c r="L56" i="16" s="1"/>
  <c r="I54" i="16"/>
  <c r="F55" i="16"/>
  <c r="H55" i="16"/>
  <c r="I55" i="16"/>
  <c r="G55" i="16" s="1"/>
  <c r="L55" i="16"/>
  <c r="M55" i="16"/>
  <c r="H56" i="16"/>
  <c r="J56" i="16"/>
  <c r="K56" i="16"/>
  <c r="F59" i="16"/>
  <c r="G59" i="16"/>
  <c r="H59" i="16"/>
  <c r="L59" i="16" s="1"/>
  <c r="D59" i="40" s="1"/>
  <c r="I59" i="16"/>
  <c r="M59" i="16"/>
  <c r="G60" i="16"/>
  <c r="G61" i="16" s="1"/>
  <c r="H60" i="16"/>
  <c r="F60" i="16" s="1"/>
  <c r="F61" i="16" s="1"/>
  <c r="I60" i="16"/>
  <c r="M60" i="16" s="1"/>
  <c r="H61" i="16"/>
  <c r="I61" i="16"/>
  <c r="J61" i="16"/>
  <c r="K61" i="16"/>
  <c r="F64" i="16"/>
  <c r="F66" i="16" s="1"/>
  <c r="G64" i="16"/>
  <c r="H64" i="16"/>
  <c r="I64" i="16"/>
  <c r="L64" i="16"/>
  <c r="H65" i="16"/>
  <c r="F65" i="16" s="1"/>
  <c r="I65" i="16"/>
  <c r="G65" i="16" s="1"/>
  <c r="H66" i="16"/>
  <c r="J66" i="16"/>
  <c r="K66" i="16"/>
  <c r="F70" i="16"/>
  <c r="G70" i="16"/>
  <c r="H70" i="16"/>
  <c r="I70" i="16"/>
  <c r="L70" i="16"/>
  <c r="M70" i="16"/>
  <c r="F71" i="16"/>
  <c r="G71" i="16"/>
  <c r="G72" i="16" s="1"/>
  <c r="H71" i="16"/>
  <c r="L71" i="16" s="1"/>
  <c r="D71" i="40" s="1"/>
  <c r="I71" i="16"/>
  <c r="M71" i="16" s="1"/>
  <c r="E71" i="40" s="1"/>
  <c r="F72" i="16"/>
  <c r="H72" i="16"/>
  <c r="I72" i="16"/>
  <c r="J72" i="16"/>
  <c r="K72" i="16"/>
  <c r="G73" i="16"/>
  <c r="H73" i="16"/>
  <c r="F73" i="16" s="1"/>
  <c r="I73" i="16"/>
  <c r="M73" i="16" s="1"/>
  <c r="L73" i="16"/>
  <c r="D73" i="40" s="1"/>
  <c r="F74" i="16"/>
  <c r="H74" i="16"/>
  <c r="L74" i="16" s="1"/>
  <c r="D74" i="40" s="1"/>
  <c r="I74" i="16"/>
  <c r="G75" i="16"/>
  <c r="H75" i="16"/>
  <c r="F75" i="16" s="1"/>
  <c r="I75" i="16"/>
  <c r="M75" i="16"/>
  <c r="E75" i="40" s="1"/>
  <c r="G76" i="16"/>
  <c r="H76" i="16"/>
  <c r="F76" i="16" s="1"/>
  <c r="I76" i="16"/>
  <c r="M76" i="16" s="1"/>
  <c r="E76" i="40" s="1"/>
  <c r="L76" i="16"/>
  <c r="D76" i="40" s="1"/>
  <c r="F77" i="16"/>
  <c r="G77" i="16"/>
  <c r="H77" i="16"/>
  <c r="L77" i="16" s="1"/>
  <c r="D77" i="40" s="1"/>
  <c r="I77" i="16"/>
  <c r="M77" i="16" s="1"/>
  <c r="H78" i="16"/>
  <c r="F78" i="16" s="1"/>
  <c r="I78" i="16"/>
  <c r="G78" i="16" s="1"/>
  <c r="L78" i="16"/>
  <c r="D78" i="40" s="1"/>
  <c r="F79" i="16"/>
  <c r="G79" i="16"/>
  <c r="H79" i="16"/>
  <c r="L79" i="16" s="1"/>
  <c r="D79" i="40" s="1"/>
  <c r="I79" i="16"/>
  <c r="M79" i="16"/>
  <c r="E79" i="40" s="1"/>
  <c r="F80" i="16"/>
  <c r="G80" i="16"/>
  <c r="H80" i="16"/>
  <c r="L80" i="16" s="1"/>
  <c r="D80" i="40" s="1"/>
  <c r="I80" i="16"/>
  <c r="M80" i="16" s="1"/>
  <c r="H81" i="16"/>
  <c r="F81" i="16" s="1"/>
  <c r="I81" i="16"/>
  <c r="D82" i="16"/>
  <c r="E82" i="16"/>
  <c r="D89" i="16"/>
  <c r="E89" i="16"/>
  <c r="F89" i="16"/>
  <c r="G89" i="16"/>
  <c r="H89" i="16"/>
  <c r="I89" i="16"/>
  <c r="J89" i="16"/>
  <c r="K89" i="16"/>
  <c r="L89" i="16"/>
  <c r="M89" i="16"/>
  <c r="E91" i="16"/>
  <c r="A5" i="28"/>
  <c r="N8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F11" i="28"/>
  <c r="G11" i="28"/>
  <c r="H11" i="28"/>
  <c r="I11" i="28"/>
  <c r="J11" i="28"/>
  <c r="D11" i="28" s="1"/>
  <c r="K11" i="28"/>
  <c r="L11" i="28"/>
  <c r="M11" i="28"/>
  <c r="N11" i="28"/>
  <c r="O11" i="28"/>
  <c r="P11" i="28"/>
  <c r="Q11" i="28"/>
  <c r="Q16" i="28" s="1"/>
  <c r="R11" i="28"/>
  <c r="S11" i="28"/>
  <c r="T11" i="28"/>
  <c r="U11" i="28"/>
  <c r="V11" i="28"/>
  <c r="W11" i="28"/>
  <c r="X11" i="28"/>
  <c r="Y11" i="28"/>
  <c r="Y16" i="28" s="1"/>
  <c r="Z11" i="28"/>
  <c r="AA11" i="28"/>
  <c r="AB11" i="28"/>
  <c r="AC11" i="28"/>
  <c r="AD11" i="28"/>
  <c r="AE11" i="28"/>
  <c r="AF11" i="28"/>
  <c r="AG11" i="28"/>
  <c r="AG16" i="28" s="1"/>
  <c r="AH11" i="28"/>
  <c r="AI11" i="28"/>
  <c r="AJ11" i="28"/>
  <c r="AK11" i="28"/>
  <c r="AL11" i="28"/>
  <c r="AM11" i="28"/>
  <c r="AN11" i="28"/>
  <c r="AO11" i="28"/>
  <c r="AO16" i="28" s="1"/>
  <c r="E12" i="28"/>
  <c r="G12" i="40" s="1"/>
  <c r="F12" i="28"/>
  <c r="G12" i="28"/>
  <c r="H12" i="28"/>
  <c r="I12" i="28"/>
  <c r="J12" i="28"/>
  <c r="K12" i="28"/>
  <c r="L12" i="28"/>
  <c r="D12" i="28" s="1"/>
  <c r="F12" i="40" s="1"/>
  <c r="H12" i="40" s="1"/>
  <c r="M12" i="28"/>
  <c r="N12" i="28"/>
  <c r="O12" i="28"/>
  <c r="P12" i="28"/>
  <c r="Q12" i="28"/>
  <c r="R12" i="28"/>
  <c r="S12" i="28"/>
  <c r="S16" i="28" s="1"/>
  <c r="S82" i="28" s="1"/>
  <c r="Q648" i="44" s="1"/>
  <c r="T12" i="28"/>
  <c r="T16" i="28" s="1"/>
  <c r="U12" i="28"/>
  <c r="U16" i="28" s="1"/>
  <c r="V12" i="28"/>
  <c r="W12" i="28"/>
  <c r="W16" i="28" s="1"/>
  <c r="X12" i="28"/>
  <c r="Y12" i="28"/>
  <c r="Z12" i="28"/>
  <c r="AA12" i="28"/>
  <c r="AB12" i="28"/>
  <c r="AC12" i="28"/>
  <c r="AC16" i="28" s="1"/>
  <c r="AD12" i="28"/>
  <c r="AE12" i="28"/>
  <c r="AF12" i="28"/>
  <c r="AG12" i="28"/>
  <c r="AH12" i="28"/>
  <c r="AI12" i="28"/>
  <c r="AJ12" i="28"/>
  <c r="AK12" i="28"/>
  <c r="AK16" i="28" s="1"/>
  <c r="AL12" i="28"/>
  <c r="AM12" i="28"/>
  <c r="AN12" i="28"/>
  <c r="AO12" i="28"/>
  <c r="E13" i="28"/>
  <c r="G13" i="40" s="1"/>
  <c r="F13" i="28"/>
  <c r="G13" i="28"/>
  <c r="H13" i="28"/>
  <c r="H16" i="28" s="1"/>
  <c r="H82" i="28" s="1"/>
  <c r="F648" i="44" s="1"/>
  <c r="I13" i="28"/>
  <c r="J13" i="28"/>
  <c r="K13" i="28"/>
  <c r="L13" i="28"/>
  <c r="M13" i="28"/>
  <c r="N13" i="28"/>
  <c r="N16" i="28" s="1"/>
  <c r="O13" i="28"/>
  <c r="P13" i="28"/>
  <c r="P16" i="28" s="1"/>
  <c r="P82" i="28" s="1"/>
  <c r="N648" i="44" s="1"/>
  <c r="Q13" i="28"/>
  <c r="R13" i="28"/>
  <c r="S13" i="28"/>
  <c r="T13" i="28"/>
  <c r="U13" i="28"/>
  <c r="V13" i="28"/>
  <c r="V16" i="28" s="1"/>
  <c r="W13" i="28"/>
  <c r="X13" i="28"/>
  <c r="X16" i="28" s="1"/>
  <c r="Y13" i="28"/>
  <c r="Z13" i="28"/>
  <c r="AA13" i="28"/>
  <c r="AB13" i="28"/>
  <c r="AC13" i="28"/>
  <c r="AD13" i="28"/>
  <c r="AD16" i="28" s="1"/>
  <c r="AE13" i="28"/>
  <c r="AF13" i="28"/>
  <c r="AF16" i="28" s="1"/>
  <c r="AG13" i="28"/>
  <c r="AH13" i="28"/>
  <c r="AI13" i="28"/>
  <c r="AJ13" i="28"/>
  <c r="AK13" i="28"/>
  <c r="AL13" i="28"/>
  <c r="AL16" i="28" s="1"/>
  <c r="AM13" i="28"/>
  <c r="AN13" i="28"/>
  <c r="AN16" i="28" s="1"/>
  <c r="AN82" i="28" s="1"/>
  <c r="AO13" i="28"/>
  <c r="F14" i="28"/>
  <c r="G14" i="28"/>
  <c r="H14" i="28"/>
  <c r="D14" i="28" s="1"/>
  <c r="F14" i="40" s="1"/>
  <c r="H14" i="40" s="1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F15" i="28"/>
  <c r="G15" i="28"/>
  <c r="H15" i="28"/>
  <c r="I15" i="28"/>
  <c r="J15" i="28"/>
  <c r="D15" i="28" s="1"/>
  <c r="F15" i="40" s="1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E15" i="28" s="1"/>
  <c r="G15" i="40" s="1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G16" i="28"/>
  <c r="L16" i="28"/>
  <c r="O16" i="28"/>
  <c r="AA16" i="28"/>
  <c r="AA82" i="28" s="1"/>
  <c r="Y648" i="44" s="1"/>
  <c r="AB16" i="28"/>
  <c r="AE16" i="28"/>
  <c r="AJ16" i="28"/>
  <c r="AM16" i="28"/>
  <c r="F19" i="28"/>
  <c r="G19" i="28"/>
  <c r="H19" i="28"/>
  <c r="I19" i="28"/>
  <c r="J19" i="28"/>
  <c r="K19" i="28"/>
  <c r="K24" i="28" s="1"/>
  <c r="L19" i="28"/>
  <c r="M19" i="28"/>
  <c r="N19" i="28"/>
  <c r="O19" i="28"/>
  <c r="P19" i="28"/>
  <c r="P24" i="28" s="1"/>
  <c r="Q19" i="28"/>
  <c r="Q24" i="28" s="1"/>
  <c r="R19" i="28"/>
  <c r="S19" i="28"/>
  <c r="S24" i="28" s="1"/>
  <c r="T19" i="28"/>
  <c r="U19" i="28"/>
  <c r="V19" i="28"/>
  <c r="W19" i="28"/>
  <c r="X19" i="28"/>
  <c r="Y19" i="28"/>
  <c r="Y24" i="28" s="1"/>
  <c r="Z19" i="28"/>
  <c r="AA19" i="28"/>
  <c r="AA24" i="28" s="1"/>
  <c r="AB19" i="28"/>
  <c r="AC19" i="28"/>
  <c r="AD19" i="28"/>
  <c r="AE19" i="28"/>
  <c r="AF19" i="28"/>
  <c r="AG19" i="28"/>
  <c r="AG24" i="28" s="1"/>
  <c r="AH19" i="28"/>
  <c r="AI19" i="28"/>
  <c r="AI24" i="28" s="1"/>
  <c r="AJ19" i="28"/>
  <c r="AK19" i="28"/>
  <c r="AL19" i="28"/>
  <c r="AM19" i="28"/>
  <c r="AN19" i="28"/>
  <c r="AO19" i="28"/>
  <c r="AO24" i="28" s="1"/>
  <c r="F20" i="28"/>
  <c r="G20" i="28"/>
  <c r="H20" i="28"/>
  <c r="D20" i="28" s="1"/>
  <c r="I20" i="28"/>
  <c r="E20" i="28" s="1"/>
  <c r="G20" i="40" s="1"/>
  <c r="J20" i="28"/>
  <c r="K20" i="28"/>
  <c r="L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J24" i="28" s="1"/>
  <c r="AK20" i="28"/>
  <c r="AL20" i="28"/>
  <c r="AM20" i="28"/>
  <c r="AN20" i="28"/>
  <c r="AO20" i="28"/>
  <c r="F21" i="28"/>
  <c r="D21" i="28" s="1"/>
  <c r="F21" i="40" s="1"/>
  <c r="H21" i="40" s="1"/>
  <c r="G21" i="28"/>
  <c r="H21" i="28"/>
  <c r="I21" i="28"/>
  <c r="J21" i="28"/>
  <c r="K21" i="28"/>
  <c r="E21" i="28" s="1"/>
  <c r="G21" i="40" s="1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F22" i="28"/>
  <c r="D22" i="28" s="1"/>
  <c r="F22" i="40" s="1"/>
  <c r="H22" i="40" s="1"/>
  <c r="G22" i="28"/>
  <c r="H22" i="28"/>
  <c r="I22" i="28"/>
  <c r="J22" i="28"/>
  <c r="K22" i="28"/>
  <c r="L22" i="28"/>
  <c r="M22" i="28"/>
  <c r="E22" i="28" s="1"/>
  <c r="G22" i="40" s="1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F23" i="28"/>
  <c r="G23" i="28"/>
  <c r="H23" i="28"/>
  <c r="I23" i="28"/>
  <c r="J23" i="28"/>
  <c r="K23" i="28"/>
  <c r="L23" i="28"/>
  <c r="L24" i="28" s="1"/>
  <c r="M23" i="28"/>
  <c r="N23" i="28"/>
  <c r="O23" i="28"/>
  <c r="P23" i="28"/>
  <c r="Q23" i="28"/>
  <c r="R23" i="28"/>
  <c r="S23" i="28"/>
  <c r="T23" i="28"/>
  <c r="T24" i="28" s="1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L24" i="28" s="1"/>
  <c r="AM23" i="28"/>
  <c r="AN23" i="28"/>
  <c r="AO23" i="28"/>
  <c r="H24" i="28"/>
  <c r="J24" i="28"/>
  <c r="R24" i="28"/>
  <c r="X24" i="28"/>
  <c r="Z24" i="28"/>
  <c r="AB24" i="28"/>
  <c r="AB82" i="28" s="1"/>
  <c r="Z648" i="44" s="1"/>
  <c r="AF24" i="28"/>
  <c r="AH24" i="28"/>
  <c r="AN24" i="28"/>
  <c r="D27" i="28"/>
  <c r="F27" i="28"/>
  <c r="G27" i="28"/>
  <c r="H27" i="28"/>
  <c r="H29" i="28" s="1"/>
  <c r="I27" i="28"/>
  <c r="J27" i="28"/>
  <c r="J29" i="28" s="1"/>
  <c r="K27" i="28"/>
  <c r="K29" i="28" s="1"/>
  <c r="L27" i="28"/>
  <c r="M27" i="28"/>
  <c r="N27" i="28"/>
  <c r="O27" i="28"/>
  <c r="P27" i="28"/>
  <c r="Q27" i="28"/>
  <c r="R27" i="28"/>
  <c r="R29" i="28" s="1"/>
  <c r="S27" i="28"/>
  <c r="S29" i="28" s="1"/>
  <c r="T27" i="28"/>
  <c r="U27" i="28"/>
  <c r="V27" i="28"/>
  <c r="W27" i="28"/>
  <c r="X27" i="28"/>
  <c r="X29" i="28" s="1"/>
  <c r="Y27" i="28"/>
  <c r="Z27" i="28"/>
  <c r="Z29" i="28" s="1"/>
  <c r="AA27" i="28"/>
  <c r="AA29" i="28" s="1"/>
  <c r="AB27" i="28"/>
  <c r="AB29" i="28" s="1"/>
  <c r="AC27" i="28"/>
  <c r="AD27" i="28"/>
  <c r="AE27" i="28"/>
  <c r="AF27" i="28"/>
  <c r="AF29" i="28" s="1"/>
  <c r="AG27" i="28"/>
  <c r="AH27" i="28"/>
  <c r="AH29" i="28" s="1"/>
  <c r="AI27" i="28"/>
  <c r="AI29" i="28" s="1"/>
  <c r="AJ27" i="28"/>
  <c r="AK27" i="28"/>
  <c r="AL27" i="28"/>
  <c r="AM27" i="28"/>
  <c r="AN27" i="28"/>
  <c r="AN29" i="28" s="1"/>
  <c r="AO27" i="28"/>
  <c r="F28" i="28"/>
  <c r="D28" i="28" s="1"/>
  <c r="F28" i="40" s="1"/>
  <c r="H28" i="40" s="1"/>
  <c r="G28" i="28"/>
  <c r="H28" i="28"/>
  <c r="I28" i="28"/>
  <c r="J28" i="28"/>
  <c r="K28" i="28"/>
  <c r="L28" i="28"/>
  <c r="M28" i="28"/>
  <c r="E28" i="28" s="1"/>
  <c r="N28" i="28"/>
  <c r="O28" i="28"/>
  <c r="P28" i="28"/>
  <c r="P29" i="28" s="1"/>
  <c r="Q28" i="28"/>
  <c r="R28" i="28"/>
  <c r="S28" i="28"/>
  <c r="T28" i="28"/>
  <c r="T29" i="28" s="1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G29" i="28"/>
  <c r="I29" i="28"/>
  <c r="O29" i="28"/>
  <c r="Q29" i="28"/>
  <c r="W29" i="28"/>
  <c r="Y29" i="28"/>
  <c r="AE29" i="28"/>
  <c r="AG29" i="28"/>
  <c r="AM29" i="28"/>
  <c r="AO29" i="28"/>
  <c r="F32" i="28"/>
  <c r="G32" i="28"/>
  <c r="H32" i="28"/>
  <c r="I32" i="28"/>
  <c r="E32" i="28" s="1"/>
  <c r="G32" i="40" s="1"/>
  <c r="J32" i="28"/>
  <c r="J36" i="28" s="1"/>
  <c r="K32" i="28"/>
  <c r="L32" i="28"/>
  <c r="M32" i="28"/>
  <c r="N32" i="28"/>
  <c r="N36" i="28" s="1"/>
  <c r="O32" i="28"/>
  <c r="P32" i="28"/>
  <c r="Q32" i="28"/>
  <c r="R32" i="28"/>
  <c r="R36" i="28" s="1"/>
  <c r="S32" i="28"/>
  <c r="T32" i="28"/>
  <c r="T36" i="28" s="1"/>
  <c r="U32" i="28"/>
  <c r="V32" i="28"/>
  <c r="V36" i="28" s="1"/>
  <c r="W32" i="28"/>
  <c r="X32" i="28"/>
  <c r="Y32" i="28"/>
  <c r="Z32" i="28"/>
  <c r="Z36" i="28" s="1"/>
  <c r="AA32" i="28"/>
  <c r="AA36" i="28" s="1"/>
  <c r="AB32" i="28"/>
  <c r="AB36" i="28" s="1"/>
  <c r="AC32" i="28"/>
  <c r="AD32" i="28"/>
  <c r="AD36" i="28" s="1"/>
  <c r="AE32" i="28"/>
  <c r="AF32" i="28"/>
  <c r="AG32" i="28"/>
  <c r="AH32" i="28"/>
  <c r="AH36" i="28" s="1"/>
  <c r="AI32" i="28"/>
  <c r="AJ32" i="28"/>
  <c r="AJ36" i="28" s="1"/>
  <c r="AK32" i="28"/>
  <c r="AL32" i="28"/>
  <c r="AL36" i="28" s="1"/>
  <c r="AM32" i="28"/>
  <c r="AN32" i="28"/>
  <c r="AO32" i="28"/>
  <c r="D33" i="28"/>
  <c r="F33" i="40" s="1"/>
  <c r="H33" i="40" s="1"/>
  <c r="F33" i="28"/>
  <c r="G33" i="28"/>
  <c r="H33" i="28"/>
  <c r="I33" i="28"/>
  <c r="J33" i="28"/>
  <c r="K33" i="28"/>
  <c r="E33" i="28" s="1"/>
  <c r="L33" i="28"/>
  <c r="M33" i="28"/>
  <c r="N33" i="28"/>
  <c r="O33" i="28"/>
  <c r="P33" i="28"/>
  <c r="Q33" i="28"/>
  <c r="R33" i="28"/>
  <c r="S33" i="28"/>
  <c r="S36" i="28" s="1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I36" i="28" s="1"/>
  <c r="AJ33" i="28"/>
  <c r="AK33" i="28"/>
  <c r="AL33" i="28"/>
  <c r="AM33" i="28"/>
  <c r="AN33" i="28"/>
  <c r="AO33" i="28"/>
  <c r="E34" i="28"/>
  <c r="G34" i="40" s="1"/>
  <c r="F34" i="28"/>
  <c r="G34" i="28"/>
  <c r="H34" i="28"/>
  <c r="H36" i="28" s="1"/>
  <c r="I34" i="28"/>
  <c r="J34" i="28"/>
  <c r="K34" i="28"/>
  <c r="L34" i="28"/>
  <c r="M34" i="28"/>
  <c r="N34" i="28"/>
  <c r="O34" i="28"/>
  <c r="P34" i="28"/>
  <c r="P36" i="28" s="1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N36" i="28" s="1"/>
  <c r="AO34" i="28"/>
  <c r="D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G36" i="28" s="1"/>
  <c r="AH35" i="28"/>
  <c r="AI35" i="28"/>
  <c r="AJ35" i="28"/>
  <c r="AK35" i="28"/>
  <c r="AL35" i="28"/>
  <c r="AM35" i="28"/>
  <c r="AN35" i="28"/>
  <c r="AO35" i="28"/>
  <c r="F36" i="28"/>
  <c r="G36" i="28"/>
  <c r="K36" i="28"/>
  <c r="L36" i="28"/>
  <c r="X36" i="28"/>
  <c r="E39" i="28"/>
  <c r="G39" i="40" s="1"/>
  <c r="I39" i="40" s="1"/>
  <c r="F39" i="28"/>
  <c r="G39" i="28"/>
  <c r="H39" i="28"/>
  <c r="I39" i="28"/>
  <c r="J39" i="28"/>
  <c r="K39" i="28"/>
  <c r="L39" i="28"/>
  <c r="M39" i="28"/>
  <c r="N39" i="28"/>
  <c r="N43" i="28" s="1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D43" i="28" s="1"/>
  <c r="AE39" i="28"/>
  <c r="AF39" i="28"/>
  <c r="AG39" i="28"/>
  <c r="AH39" i="28"/>
  <c r="AI39" i="28"/>
  <c r="AJ39" i="28"/>
  <c r="AK39" i="28"/>
  <c r="AK43" i="28" s="1"/>
  <c r="AL39" i="28"/>
  <c r="AM39" i="28"/>
  <c r="AN39" i="28"/>
  <c r="AO39" i="28"/>
  <c r="F40" i="28"/>
  <c r="G40" i="28"/>
  <c r="E40" i="28" s="1"/>
  <c r="H40" i="28"/>
  <c r="I40" i="28"/>
  <c r="J40" i="28"/>
  <c r="J42" i="28" s="1"/>
  <c r="J43" i="28" s="1"/>
  <c r="K40" i="28"/>
  <c r="L40" i="28"/>
  <c r="L42" i="28" s="1"/>
  <c r="M40" i="28"/>
  <c r="M42" i="28" s="1"/>
  <c r="M43" i="28" s="1"/>
  <c r="N40" i="28"/>
  <c r="O40" i="28"/>
  <c r="P40" i="28"/>
  <c r="Q40" i="28"/>
  <c r="R40" i="28"/>
  <c r="S40" i="28"/>
  <c r="T40" i="28"/>
  <c r="U40" i="28"/>
  <c r="U42" i="28" s="1"/>
  <c r="U43" i="28" s="1"/>
  <c r="V40" i="28"/>
  <c r="V42" i="28" s="1"/>
  <c r="V43" i="28" s="1"/>
  <c r="W40" i="28"/>
  <c r="X40" i="28"/>
  <c r="X42" i="28" s="1"/>
  <c r="Y40" i="28"/>
  <c r="Z40" i="28"/>
  <c r="AA40" i="28"/>
  <c r="AB40" i="28"/>
  <c r="AC40" i="28"/>
  <c r="AC42" i="28" s="1"/>
  <c r="AD40" i="28"/>
  <c r="AD42" i="28" s="1"/>
  <c r="AE40" i="28"/>
  <c r="AF40" i="28"/>
  <c r="AF42" i="28" s="1"/>
  <c r="AG40" i="28"/>
  <c r="AH40" i="28"/>
  <c r="AH42" i="28" s="1"/>
  <c r="AH43" i="28" s="1"/>
  <c r="AI40" i="28"/>
  <c r="AJ40" i="28"/>
  <c r="AK40" i="28"/>
  <c r="AK42" i="28" s="1"/>
  <c r="AL40" i="28"/>
  <c r="AL42" i="28" s="1"/>
  <c r="AM40" i="28"/>
  <c r="AN40" i="28"/>
  <c r="AO40" i="28"/>
  <c r="D41" i="28"/>
  <c r="F41" i="40" s="1"/>
  <c r="H41" i="40" s="1"/>
  <c r="F41" i="28"/>
  <c r="G41" i="28"/>
  <c r="H41" i="28"/>
  <c r="I41" i="28"/>
  <c r="I42" i="28" s="1"/>
  <c r="I43" i="28" s="1"/>
  <c r="J41" i="28"/>
  <c r="K41" i="28"/>
  <c r="L41" i="28"/>
  <c r="M41" i="28"/>
  <c r="N41" i="28"/>
  <c r="O41" i="28"/>
  <c r="P41" i="28"/>
  <c r="Q41" i="28"/>
  <c r="Q42" i="28" s="1"/>
  <c r="Q43" i="28" s="1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G42" i="28" s="1"/>
  <c r="AG43" i="28" s="1"/>
  <c r="AH41" i="28"/>
  <c r="AI41" i="28"/>
  <c r="AJ41" i="28"/>
  <c r="AK41" i="28"/>
  <c r="AL41" i="28"/>
  <c r="AM41" i="28"/>
  <c r="AN41" i="28"/>
  <c r="AO41" i="28"/>
  <c r="AO42" i="28" s="1"/>
  <c r="AO43" i="28" s="1"/>
  <c r="F42" i="28"/>
  <c r="G42" i="28"/>
  <c r="H42" i="28"/>
  <c r="H43" i="28" s="1"/>
  <c r="K42" i="28"/>
  <c r="K43" i="28" s="1"/>
  <c r="N42" i="28"/>
  <c r="P42" i="28"/>
  <c r="P43" i="28" s="1"/>
  <c r="R42" i="28"/>
  <c r="R43" i="28" s="1"/>
  <c r="S42" i="28"/>
  <c r="T42" i="28"/>
  <c r="Y42" i="28"/>
  <c r="Y43" i="28" s="1"/>
  <c r="Z42" i="28"/>
  <c r="Z43" i="28" s="1"/>
  <c r="AA42" i="28"/>
  <c r="AB42" i="28"/>
  <c r="AB43" i="28" s="1"/>
  <c r="AI42" i="28"/>
  <c r="AI43" i="28" s="1"/>
  <c r="AJ42" i="28"/>
  <c r="AJ43" i="28" s="1"/>
  <c r="AN42" i="28"/>
  <c r="AN43" i="28" s="1"/>
  <c r="F43" i="28"/>
  <c r="L43" i="28"/>
  <c r="S43" i="28"/>
  <c r="T43" i="28"/>
  <c r="AA43" i="28"/>
  <c r="AC43" i="28"/>
  <c r="D45" i="28"/>
  <c r="F45" i="40" s="1"/>
  <c r="H45" i="40" s="1"/>
  <c r="F45" i="28"/>
  <c r="G45" i="28"/>
  <c r="H45" i="28"/>
  <c r="I45" i="28"/>
  <c r="J45" i="28"/>
  <c r="K45" i="28"/>
  <c r="L45" i="28"/>
  <c r="M45" i="28"/>
  <c r="E45" i="28" s="1"/>
  <c r="G45" i="40" s="1"/>
  <c r="I45" i="40" s="1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F46" i="28"/>
  <c r="G46" i="28"/>
  <c r="F47" i="28"/>
  <c r="D47" i="28" s="1"/>
  <c r="F47" i="40" s="1"/>
  <c r="H47" i="40" s="1"/>
  <c r="G47" i="28"/>
  <c r="H47" i="28"/>
  <c r="I47" i="28"/>
  <c r="J47" i="28"/>
  <c r="K47" i="28"/>
  <c r="L47" i="28"/>
  <c r="M47" i="28"/>
  <c r="E47" i="28" s="1"/>
  <c r="G47" i="40" s="1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F49" i="28"/>
  <c r="D49" i="28" s="1"/>
  <c r="F49" i="40" s="1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F51" i="28"/>
  <c r="G51" i="28"/>
  <c r="H51" i="28"/>
  <c r="I51" i="28"/>
  <c r="E51" i="28" s="1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F54" i="28"/>
  <c r="G54" i="28"/>
  <c r="H54" i="28"/>
  <c r="I54" i="28"/>
  <c r="J54" i="28"/>
  <c r="J56" i="28" s="1"/>
  <c r="K54" i="28"/>
  <c r="K56" i="28" s="1"/>
  <c r="L54" i="28"/>
  <c r="M54" i="28"/>
  <c r="N54" i="28"/>
  <c r="O54" i="28"/>
  <c r="P54" i="28"/>
  <c r="Q54" i="28"/>
  <c r="R54" i="28"/>
  <c r="S54" i="28"/>
  <c r="S56" i="28" s="1"/>
  <c r="T54" i="28"/>
  <c r="U54" i="28"/>
  <c r="V54" i="28"/>
  <c r="W54" i="28"/>
  <c r="X54" i="28"/>
  <c r="Y54" i="28"/>
  <c r="Z54" i="28"/>
  <c r="Z56" i="28" s="1"/>
  <c r="AA54" i="28"/>
  <c r="AA56" i="28" s="1"/>
  <c r="AB54" i="28"/>
  <c r="AB56" i="28" s="1"/>
  <c r="AC54" i="28"/>
  <c r="AD54" i="28"/>
  <c r="AE54" i="28"/>
  <c r="AF54" i="28"/>
  <c r="AG54" i="28"/>
  <c r="AH54" i="28"/>
  <c r="AH56" i="28" s="1"/>
  <c r="AI54" i="28"/>
  <c r="AI56" i="28" s="1"/>
  <c r="AJ54" i="28"/>
  <c r="AJ56" i="28" s="1"/>
  <c r="AK54" i="28"/>
  <c r="AL54" i="28"/>
  <c r="AM54" i="28"/>
  <c r="AN54" i="28"/>
  <c r="AO54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R56" i="28" s="1"/>
  <c r="S55" i="28"/>
  <c r="T55" i="28"/>
  <c r="U55" i="28"/>
  <c r="V55" i="28"/>
  <c r="W55" i="28"/>
  <c r="X55" i="28"/>
  <c r="Y55" i="28"/>
  <c r="Z55" i="28"/>
  <c r="AA55" i="28"/>
  <c r="AB55" i="28"/>
  <c r="AC55" i="28"/>
  <c r="E55" i="28" s="1"/>
  <c r="G55" i="40" s="1"/>
  <c r="I55" i="40" s="1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G56" i="28"/>
  <c r="I56" i="28"/>
  <c r="L56" i="28"/>
  <c r="O56" i="28"/>
  <c r="Q56" i="28"/>
  <c r="T56" i="28"/>
  <c r="W56" i="28"/>
  <c r="Y56" i="28"/>
  <c r="AE56" i="28"/>
  <c r="AG56" i="28"/>
  <c r="AM56" i="28"/>
  <c r="AO56" i="28"/>
  <c r="F59" i="28"/>
  <c r="G59" i="28"/>
  <c r="H59" i="28"/>
  <c r="I59" i="28"/>
  <c r="J59" i="28"/>
  <c r="J61" i="28" s="1"/>
  <c r="K59" i="28"/>
  <c r="K61" i="28" s="1"/>
  <c r="L59" i="28"/>
  <c r="M59" i="28"/>
  <c r="N59" i="28"/>
  <c r="N61" i="28" s="1"/>
  <c r="O59" i="28"/>
  <c r="P59" i="28"/>
  <c r="Q59" i="28"/>
  <c r="Q61" i="28" s="1"/>
  <c r="R59" i="28"/>
  <c r="S59" i="28"/>
  <c r="S61" i="28" s="1"/>
  <c r="T59" i="28"/>
  <c r="U59" i="28"/>
  <c r="V59" i="28"/>
  <c r="V61" i="28" s="1"/>
  <c r="W59" i="28"/>
  <c r="X59" i="28"/>
  <c r="Y59" i="28"/>
  <c r="Y61" i="28" s="1"/>
  <c r="Z59" i="28"/>
  <c r="Z61" i="28" s="1"/>
  <c r="AA59" i="28"/>
  <c r="AA61" i="28" s="1"/>
  <c r="AB59" i="28"/>
  <c r="AB61" i="28" s="1"/>
  <c r="AC59" i="28"/>
  <c r="AD59" i="28"/>
  <c r="AE59" i="28"/>
  <c r="AF59" i="28"/>
  <c r="AG59" i="28"/>
  <c r="AG61" i="28" s="1"/>
  <c r="AH59" i="28"/>
  <c r="AH61" i="28" s="1"/>
  <c r="AI59" i="28"/>
  <c r="AI61" i="28" s="1"/>
  <c r="AJ59" i="28"/>
  <c r="AJ61" i="28" s="1"/>
  <c r="AK59" i="28"/>
  <c r="AL59" i="28"/>
  <c r="AL61" i="28" s="1"/>
  <c r="AM59" i="28"/>
  <c r="AN59" i="28"/>
  <c r="AO59" i="28"/>
  <c r="AO61" i="28" s="1"/>
  <c r="E60" i="28"/>
  <c r="G60" i="40" s="1"/>
  <c r="F60" i="28"/>
  <c r="G60" i="28"/>
  <c r="H60" i="28"/>
  <c r="H61" i="28" s="1"/>
  <c r="I60" i="28"/>
  <c r="J60" i="28"/>
  <c r="K60" i="28"/>
  <c r="L60" i="28"/>
  <c r="M60" i="28"/>
  <c r="M61" i="28" s="1"/>
  <c r="N60" i="28"/>
  <c r="O60" i="28"/>
  <c r="P60" i="28"/>
  <c r="Q60" i="28"/>
  <c r="R60" i="28"/>
  <c r="R61" i="28" s="1"/>
  <c r="S60" i="28"/>
  <c r="T60" i="28"/>
  <c r="U60" i="28"/>
  <c r="U61" i="28" s="1"/>
  <c r="V60" i="28"/>
  <c r="W60" i="28"/>
  <c r="X60" i="28"/>
  <c r="X61" i="28" s="1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K61" i="28" s="1"/>
  <c r="AL60" i="28"/>
  <c r="AM60" i="28"/>
  <c r="AN60" i="28"/>
  <c r="AN61" i="28" s="1"/>
  <c r="AO60" i="28"/>
  <c r="G61" i="28"/>
  <c r="L61" i="28"/>
  <c r="O61" i="28"/>
  <c r="T61" i="28"/>
  <c r="W61" i="28"/>
  <c r="AC61" i="28"/>
  <c r="AD61" i="28"/>
  <c r="AE61" i="28"/>
  <c r="AF61" i="28"/>
  <c r="AM61" i="28"/>
  <c r="F64" i="28"/>
  <c r="G64" i="28"/>
  <c r="H64" i="28"/>
  <c r="H66" i="28" s="1"/>
  <c r="I64" i="28"/>
  <c r="J64" i="28"/>
  <c r="K64" i="28"/>
  <c r="L64" i="28"/>
  <c r="L66" i="28" s="1"/>
  <c r="M64" i="28"/>
  <c r="N64" i="28"/>
  <c r="N66" i="28" s="1"/>
  <c r="O64" i="28"/>
  <c r="O66" i="28" s="1"/>
  <c r="P64" i="28"/>
  <c r="Q64" i="28"/>
  <c r="R64" i="28"/>
  <c r="R66" i="28" s="1"/>
  <c r="S64" i="28"/>
  <c r="T64" i="28"/>
  <c r="T66" i="28" s="1"/>
  <c r="U64" i="28"/>
  <c r="V64" i="28"/>
  <c r="V66" i="28" s="1"/>
  <c r="W64" i="28"/>
  <c r="W66" i="28" s="1"/>
  <c r="X64" i="28"/>
  <c r="Y64" i="28"/>
  <c r="Z64" i="28"/>
  <c r="Z66" i="28" s="1"/>
  <c r="AA64" i="28"/>
  <c r="AB64" i="28"/>
  <c r="AB66" i="28" s="1"/>
  <c r="AC64" i="28"/>
  <c r="AD64" i="28"/>
  <c r="AD66" i="28" s="1"/>
  <c r="AE64" i="28"/>
  <c r="AE66" i="28" s="1"/>
  <c r="AF64" i="28"/>
  <c r="AG64" i="28"/>
  <c r="AH64" i="28"/>
  <c r="AH66" i="28" s="1"/>
  <c r="AI64" i="28"/>
  <c r="AJ64" i="28"/>
  <c r="AJ66" i="28" s="1"/>
  <c r="AK64" i="28"/>
  <c r="AL64" i="28"/>
  <c r="AL66" i="28" s="1"/>
  <c r="AM64" i="28"/>
  <c r="AM66" i="28" s="1"/>
  <c r="AN64" i="28"/>
  <c r="AN66" i="28" s="1"/>
  <c r="AO64" i="28"/>
  <c r="F65" i="28"/>
  <c r="D65" i="28" s="1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S66" i="28" s="1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J66" i="28"/>
  <c r="K66" i="28"/>
  <c r="M66" i="28"/>
  <c r="P66" i="28"/>
  <c r="U66" i="28"/>
  <c r="X66" i="28"/>
  <c r="AA66" i="28"/>
  <c r="AC66" i="28"/>
  <c r="AF66" i="28"/>
  <c r="AI66" i="28"/>
  <c r="AK66" i="28"/>
  <c r="D70" i="28"/>
  <c r="F70" i="40" s="1"/>
  <c r="F70" i="28"/>
  <c r="F72" i="28" s="1"/>
  <c r="G70" i="28"/>
  <c r="G72" i="28" s="1"/>
  <c r="H70" i="28"/>
  <c r="I70" i="28"/>
  <c r="J70" i="28"/>
  <c r="K70" i="28"/>
  <c r="L70" i="28"/>
  <c r="M70" i="28"/>
  <c r="M72" i="28" s="1"/>
  <c r="N70" i="28"/>
  <c r="O70" i="28"/>
  <c r="O72" i="28" s="1"/>
  <c r="P70" i="28"/>
  <c r="Q70" i="28"/>
  <c r="R70" i="28"/>
  <c r="S70" i="28"/>
  <c r="T70" i="28"/>
  <c r="T72" i="28" s="1"/>
  <c r="U70" i="28"/>
  <c r="U72" i="28" s="1"/>
  <c r="V70" i="28"/>
  <c r="W70" i="28"/>
  <c r="W72" i="28" s="1"/>
  <c r="X70" i="28"/>
  <c r="Y70" i="28"/>
  <c r="Z70" i="28"/>
  <c r="AA70" i="28"/>
  <c r="AB70" i="28"/>
  <c r="AC70" i="28"/>
  <c r="AC72" i="28" s="1"/>
  <c r="AD70" i="28"/>
  <c r="AE70" i="28"/>
  <c r="AE72" i="28" s="1"/>
  <c r="AF70" i="28"/>
  <c r="AG70" i="28"/>
  <c r="AH70" i="28"/>
  <c r="AI70" i="28"/>
  <c r="AJ70" i="28"/>
  <c r="AK70" i="28"/>
  <c r="AK72" i="28" s="1"/>
  <c r="AL70" i="28"/>
  <c r="AL72" i="28" s="1"/>
  <c r="AM70" i="28"/>
  <c r="AM72" i="28" s="1"/>
  <c r="AN70" i="28"/>
  <c r="AO70" i="28"/>
  <c r="F71" i="28"/>
  <c r="G71" i="28"/>
  <c r="E71" i="28" s="1"/>
  <c r="G71" i="40" s="1"/>
  <c r="I71" i="40" s="1"/>
  <c r="H71" i="28"/>
  <c r="H72" i="28" s="1"/>
  <c r="I71" i="28"/>
  <c r="J71" i="28"/>
  <c r="J72" i="28" s="1"/>
  <c r="K71" i="28"/>
  <c r="L71" i="28"/>
  <c r="M71" i="28"/>
  <c r="N71" i="28"/>
  <c r="N72" i="28" s="1"/>
  <c r="O71" i="28"/>
  <c r="P71" i="28"/>
  <c r="P72" i="28" s="1"/>
  <c r="Q71" i="28"/>
  <c r="Q72" i="28" s="1"/>
  <c r="R71" i="28"/>
  <c r="R72" i="28" s="1"/>
  <c r="S71" i="28"/>
  <c r="T71" i="28"/>
  <c r="U71" i="28"/>
  <c r="V71" i="28"/>
  <c r="W71" i="28"/>
  <c r="X71" i="28"/>
  <c r="X72" i="28" s="1"/>
  <c r="Y71" i="28"/>
  <c r="Z71" i="28"/>
  <c r="Z72" i="28" s="1"/>
  <c r="AA71" i="28"/>
  <c r="AB71" i="28"/>
  <c r="AC71" i="28"/>
  <c r="AD71" i="28"/>
  <c r="AD72" i="28" s="1"/>
  <c r="AE71" i="28"/>
  <c r="AF71" i="28"/>
  <c r="AF72" i="28" s="1"/>
  <c r="AG71" i="28"/>
  <c r="AH71" i="28"/>
  <c r="AH72" i="28" s="1"/>
  <c r="AI71" i="28"/>
  <c r="AJ71" i="28"/>
  <c r="AK71" i="28"/>
  <c r="AL71" i="28"/>
  <c r="AM71" i="28"/>
  <c r="AN71" i="28"/>
  <c r="AN72" i="28" s="1"/>
  <c r="AO71" i="28"/>
  <c r="I72" i="28"/>
  <c r="K72" i="28"/>
  <c r="L72" i="28"/>
  <c r="S72" i="28"/>
  <c r="V72" i="28"/>
  <c r="Y72" i="28"/>
  <c r="AA72" i="28"/>
  <c r="AB72" i="28"/>
  <c r="AG72" i="28"/>
  <c r="AI72" i="28"/>
  <c r="AJ72" i="28"/>
  <c r="AO72" i="28"/>
  <c r="E73" i="28"/>
  <c r="G73" i="40" s="1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F74" i="28"/>
  <c r="G74" i="28"/>
  <c r="E74" i="28" s="1"/>
  <c r="G74" i="40" s="1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F75" i="40" s="1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F77" i="28"/>
  <c r="G77" i="28"/>
  <c r="H77" i="28"/>
  <c r="I77" i="28"/>
  <c r="J77" i="28"/>
  <c r="K77" i="28"/>
  <c r="L77" i="28"/>
  <c r="M77" i="28"/>
  <c r="E77" i="28" s="1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F78" i="28"/>
  <c r="G78" i="28"/>
  <c r="E78" i="28" s="1"/>
  <c r="G78" i="40" s="1"/>
  <c r="H78" i="28"/>
  <c r="I78" i="28"/>
  <c r="J78" i="28"/>
  <c r="D78" i="28" s="1"/>
  <c r="F78" i="40" s="1"/>
  <c r="H78" i="40" s="1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F79" i="28"/>
  <c r="G79" i="28"/>
  <c r="E79" i="28" s="1"/>
  <c r="G79" i="40" s="1"/>
  <c r="I79" i="40" s="1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F81" i="28"/>
  <c r="G81" i="28"/>
  <c r="H81" i="28"/>
  <c r="I81" i="28"/>
  <c r="J81" i="28"/>
  <c r="K81" i="28"/>
  <c r="E81" i="28" s="1"/>
  <c r="G81" i="40" s="1"/>
  <c r="L81" i="28"/>
  <c r="D81" i="28" s="1"/>
  <c r="F81" i="40" s="1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A5" i="40"/>
  <c r="E11" i="40"/>
  <c r="E13" i="40"/>
  <c r="I13" i="40" s="1"/>
  <c r="E14" i="40"/>
  <c r="E19" i="40"/>
  <c r="F20" i="40"/>
  <c r="E21" i="40"/>
  <c r="I21" i="40"/>
  <c r="E22" i="40"/>
  <c r="F27" i="40"/>
  <c r="G28" i="40"/>
  <c r="I28" i="40" s="1"/>
  <c r="D32" i="40"/>
  <c r="G33" i="40"/>
  <c r="D35" i="40"/>
  <c r="F35" i="40"/>
  <c r="D40" i="40"/>
  <c r="D42" i="40" s="1"/>
  <c r="D43" i="40" s="1"/>
  <c r="E43" i="40"/>
  <c r="E45" i="40"/>
  <c r="D47" i="40"/>
  <c r="E49" i="40"/>
  <c r="E51" i="40"/>
  <c r="G51" i="40"/>
  <c r="I51" i="40" s="1"/>
  <c r="D54" i="40"/>
  <c r="D56" i="40" s="1"/>
  <c r="D55" i="40"/>
  <c r="E55" i="40"/>
  <c r="E59" i="40"/>
  <c r="E60" i="40"/>
  <c r="D64" i="40"/>
  <c r="F65" i="40"/>
  <c r="D70" i="40"/>
  <c r="E70" i="40"/>
  <c r="E72" i="40"/>
  <c r="E73" i="40"/>
  <c r="E77" i="40"/>
  <c r="G77" i="40"/>
  <c r="I77" i="40" s="1"/>
  <c r="F79" i="40"/>
  <c r="H79" i="40" s="1"/>
  <c r="E80" i="40"/>
  <c r="AC82" i="28" l="1"/>
  <c r="AA648" i="44" s="1"/>
  <c r="L82" i="26"/>
  <c r="J645" i="44" s="1"/>
  <c r="I15" i="40"/>
  <c r="D61" i="40"/>
  <c r="F11" i="40"/>
  <c r="G24" i="26"/>
  <c r="E21" i="26"/>
  <c r="G21" i="38" s="1"/>
  <c r="I21" i="38" s="1"/>
  <c r="D74" i="28"/>
  <c r="F74" i="40" s="1"/>
  <c r="H74" i="40" s="1"/>
  <c r="F54" i="40"/>
  <c r="H49" i="40"/>
  <c r="D32" i="28"/>
  <c r="I24" i="28"/>
  <c r="E19" i="28"/>
  <c r="G74" i="16"/>
  <c r="M74" i="16"/>
  <c r="E74" i="40" s="1"/>
  <c r="I74" i="40" s="1"/>
  <c r="F59" i="38"/>
  <c r="D61" i="26"/>
  <c r="AB35" i="27"/>
  <c r="AB36" i="26"/>
  <c r="G55" i="14"/>
  <c r="I55" i="15"/>
  <c r="K82" i="14"/>
  <c r="H79" i="47"/>
  <c r="G64" i="45"/>
  <c r="I66" i="45"/>
  <c r="M64" i="45"/>
  <c r="M14" i="45"/>
  <c r="E14" i="47" s="1"/>
  <c r="E76" i="25"/>
  <c r="G76" i="37" s="1"/>
  <c r="I76" i="37" s="1"/>
  <c r="H55" i="37"/>
  <c r="D51" i="25"/>
  <c r="F51" i="37" s="1"/>
  <c r="AA36" i="25"/>
  <c r="AA34" i="27"/>
  <c r="S34" i="27"/>
  <c r="S36" i="25"/>
  <c r="K34" i="27"/>
  <c r="K36" i="25"/>
  <c r="I39" i="15"/>
  <c r="G39" i="13"/>
  <c r="G24" i="27"/>
  <c r="J20" i="27"/>
  <c r="D20" i="27" s="1"/>
  <c r="F20" i="39" s="1"/>
  <c r="G24" i="53"/>
  <c r="L36" i="19"/>
  <c r="D32" i="43"/>
  <c r="D36" i="43" s="1"/>
  <c r="D76" i="28"/>
  <c r="F76" i="40" s="1"/>
  <c r="H76" i="40" s="1"/>
  <c r="E70" i="28"/>
  <c r="P61" i="28"/>
  <c r="AF36" i="28"/>
  <c r="AF82" i="28" s="1"/>
  <c r="I22" i="40"/>
  <c r="AI16" i="28"/>
  <c r="AI82" i="28" s="1"/>
  <c r="K16" i="28"/>
  <c r="K82" i="28" s="1"/>
  <c r="I648" i="44" s="1"/>
  <c r="G66" i="16"/>
  <c r="M54" i="16"/>
  <c r="I56" i="16"/>
  <c r="L20" i="16"/>
  <c r="D20" i="40" s="1"/>
  <c r="H20" i="40" s="1"/>
  <c r="F14" i="16"/>
  <c r="D81" i="26"/>
  <c r="F81" i="38" s="1"/>
  <c r="E47" i="26"/>
  <c r="G47" i="38" s="1"/>
  <c r="I47" i="38" s="1"/>
  <c r="D45" i="26"/>
  <c r="F45" i="38" s="1"/>
  <c r="E34" i="26"/>
  <c r="G34" i="38" s="1"/>
  <c r="I34" i="38" s="1"/>
  <c r="S36" i="27"/>
  <c r="D23" i="26"/>
  <c r="F23" i="38" s="1"/>
  <c r="H23" i="38" s="1"/>
  <c r="AH24" i="26"/>
  <c r="Z24" i="26"/>
  <c r="Z82" i="26" s="1"/>
  <c r="X645" i="44" s="1"/>
  <c r="R24" i="26"/>
  <c r="J24" i="26"/>
  <c r="D15" i="26"/>
  <c r="F15" i="38" s="1"/>
  <c r="AN16" i="26"/>
  <c r="AF16" i="26"/>
  <c r="X16" i="26"/>
  <c r="X82" i="26" s="1"/>
  <c r="V645" i="44" s="1"/>
  <c r="P16" i="26"/>
  <c r="H16" i="26"/>
  <c r="H82" i="26" s="1"/>
  <c r="F645" i="44" s="1"/>
  <c r="G59" i="14"/>
  <c r="G61" i="14" s="1"/>
  <c r="M59" i="14"/>
  <c r="I61" i="14"/>
  <c r="E36" i="47"/>
  <c r="I34" i="47"/>
  <c r="D24" i="46"/>
  <c r="G77" i="45"/>
  <c r="M77" i="45"/>
  <c r="E77" i="47" s="1"/>
  <c r="I77" i="47" s="1"/>
  <c r="M56" i="45"/>
  <c r="E54" i="47"/>
  <c r="E56" i="47" s="1"/>
  <c r="G45" i="45"/>
  <c r="J82" i="45"/>
  <c r="E78" i="25"/>
  <c r="G78" i="37" s="1"/>
  <c r="I78" i="37" s="1"/>
  <c r="E47" i="25"/>
  <c r="G47" i="37" s="1"/>
  <c r="I47" i="37" s="1"/>
  <c r="D35" i="25"/>
  <c r="F35" i="37" s="1"/>
  <c r="H35" i="37" s="1"/>
  <c r="AB27" i="27"/>
  <c r="AB29" i="27" s="1"/>
  <c r="AB29" i="25"/>
  <c r="T27" i="27"/>
  <c r="T29" i="27" s="1"/>
  <c r="T29" i="25"/>
  <c r="D14" i="25"/>
  <c r="F14" i="37" s="1"/>
  <c r="J13" i="27"/>
  <c r="D13" i="27" s="1"/>
  <c r="F13" i="39" s="1"/>
  <c r="J16" i="25"/>
  <c r="F56" i="27"/>
  <c r="G36" i="42"/>
  <c r="L77" i="18"/>
  <c r="D77" i="42" s="1"/>
  <c r="F77" i="18"/>
  <c r="F74" i="19"/>
  <c r="L74" i="19"/>
  <c r="D74" i="43" s="1"/>
  <c r="D32" i="47"/>
  <c r="AD24" i="27"/>
  <c r="N24" i="27"/>
  <c r="AE16" i="25"/>
  <c r="AE82" i="25" s="1"/>
  <c r="AE15" i="27"/>
  <c r="W15" i="27"/>
  <c r="W16" i="25"/>
  <c r="O16" i="25"/>
  <c r="O82" i="25" s="1"/>
  <c r="O15" i="27"/>
  <c r="E15" i="25"/>
  <c r="G15" i="37" s="1"/>
  <c r="I15" i="37" s="1"/>
  <c r="G16" i="25"/>
  <c r="E86" i="15"/>
  <c r="E89" i="15" s="1"/>
  <c r="I86" i="13"/>
  <c r="E89" i="13"/>
  <c r="I80" i="15"/>
  <c r="G80" i="13"/>
  <c r="M80" i="13"/>
  <c r="E80" i="37" s="1"/>
  <c r="E60" i="27"/>
  <c r="G60" i="39" s="1"/>
  <c r="I60" i="39" s="1"/>
  <c r="L14" i="15"/>
  <c r="D14" i="39" s="1"/>
  <c r="F14" i="15"/>
  <c r="H35" i="40"/>
  <c r="F29" i="40"/>
  <c r="H27" i="40"/>
  <c r="H29" i="40" s="1"/>
  <c r="D77" i="28"/>
  <c r="F77" i="40" s="1"/>
  <c r="H77" i="40" s="1"/>
  <c r="F61" i="28"/>
  <c r="D59" i="28"/>
  <c r="D55" i="28"/>
  <c r="F55" i="40" s="1"/>
  <c r="H55" i="40" s="1"/>
  <c r="D39" i="28"/>
  <c r="F39" i="40" s="1"/>
  <c r="H39" i="40" s="1"/>
  <c r="AD24" i="28"/>
  <c r="AD82" i="28" s="1"/>
  <c r="AB648" i="44" s="1"/>
  <c r="V24" i="28"/>
  <c r="T82" i="28"/>
  <c r="R648" i="44" s="1"/>
  <c r="I16" i="28"/>
  <c r="E11" i="28"/>
  <c r="M65" i="16"/>
  <c r="E65" i="40" s="1"/>
  <c r="L61" i="16"/>
  <c r="M23" i="16"/>
  <c r="E23" i="40" s="1"/>
  <c r="I24" i="16"/>
  <c r="H16" i="16"/>
  <c r="L11" i="16"/>
  <c r="D51" i="26"/>
  <c r="F51" i="38" s="1"/>
  <c r="H51" i="38" s="1"/>
  <c r="H24" i="26"/>
  <c r="D19" i="26"/>
  <c r="Q82" i="26"/>
  <c r="O645" i="44" s="1"/>
  <c r="J82" i="26"/>
  <c r="H645" i="44" s="1"/>
  <c r="AD82" i="26"/>
  <c r="AB645" i="44" s="1"/>
  <c r="N82" i="26"/>
  <c r="L645" i="44" s="1"/>
  <c r="D11" i="26"/>
  <c r="G13" i="14"/>
  <c r="G16" i="14" s="1"/>
  <c r="M13" i="14"/>
  <c r="E13" i="38" s="1"/>
  <c r="I11" i="47"/>
  <c r="E66" i="46"/>
  <c r="G64" i="47"/>
  <c r="F60" i="47"/>
  <c r="H60" i="47" s="1"/>
  <c r="D61" i="46"/>
  <c r="AO82" i="46"/>
  <c r="D28" i="46"/>
  <c r="F28" i="47" s="1"/>
  <c r="H28" i="47" s="1"/>
  <c r="F29" i="46"/>
  <c r="E16" i="47"/>
  <c r="G36" i="37"/>
  <c r="G88" i="5"/>
  <c r="W71" i="27"/>
  <c r="W72" i="25"/>
  <c r="O72" i="25"/>
  <c r="O71" i="27"/>
  <c r="O72" i="27" s="1"/>
  <c r="G72" i="25"/>
  <c r="E71" i="25"/>
  <c r="G71" i="37" s="1"/>
  <c r="I71" i="37" s="1"/>
  <c r="AE61" i="25"/>
  <c r="AE59" i="27"/>
  <c r="AE61" i="27" s="1"/>
  <c r="W61" i="25"/>
  <c r="W59" i="27"/>
  <c r="W61" i="27" s="1"/>
  <c r="O61" i="25"/>
  <c r="O59" i="27"/>
  <c r="O61" i="27" s="1"/>
  <c r="G61" i="25"/>
  <c r="E59" i="25"/>
  <c r="AE56" i="27"/>
  <c r="O56" i="27"/>
  <c r="R36" i="25"/>
  <c r="F61" i="27"/>
  <c r="K42" i="27"/>
  <c r="K43" i="27" s="1"/>
  <c r="F16" i="27"/>
  <c r="G12" i="15"/>
  <c r="M12" i="15"/>
  <c r="E12" i="39" s="1"/>
  <c r="D11" i="42"/>
  <c r="L16" i="18"/>
  <c r="I14" i="52"/>
  <c r="F66" i="26"/>
  <c r="D65" i="26"/>
  <c r="F65" i="38" s="1"/>
  <c r="H65" i="38" s="1"/>
  <c r="V82" i="26"/>
  <c r="T645" i="44" s="1"/>
  <c r="G20" i="14"/>
  <c r="I20" i="15"/>
  <c r="M79" i="45"/>
  <c r="E79" i="47" s="1"/>
  <c r="G79" i="45"/>
  <c r="F88" i="5"/>
  <c r="H88" i="37"/>
  <c r="E77" i="25"/>
  <c r="G77" i="37" s="1"/>
  <c r="I77" i="27"/>
  <c r="E77" i="27" s="1"/>
  <c r="G77" i="39" s="1"/>
  <c r="D71" i="28"/>
  <c r="D51" i="28"/>
  <c r="F51" i="40" s="1"/>
  <c r="H51" i="40" s="1"/>
  <c r="F24" i="28"/>
  <c r="D23" i="28"/>
  <c r="F23" i="40" s="1"/>
  <c r="H23" i="40" s="1"/>
  <c r="N24" i="28"/>
  <c r="D13" i="28"/>
  <c r="F13" i="40" s="1"/>
  <c r="H13" i="40" s="1"/>
  <c r="F16" i="28"/>
  <c r="D73" i="26"/>
  <c r="F73" i="38" s="1"/>
  <c r="H73" i="38" s="1"/>
  <c r="D35" i="26"/>
  <c r="F35" i="38" s="1"/>
  <c r="H35" i="38" s="1"/>
  <c r="H21" i="38"/>
  <c r="G646" i="44"/>
  <c r="I91" i="46"/>
  <c r="D79" i="25"/>
  <c r="F79" i="37" s="1"/>
  <c r="H79" i="37" s="1"/>
  <c r="L24" i="27"/>
  <c r="F51" i="15"/>
  <c r="L51" i="15"/>
  <c r="D51" i="39" s="1"/>
  <c r="G43" i="13"/>
  <c r="E19" i="37"/>
  <c r="E87" i="27"/>
  <c r="G87" i="39" s="1"/>
  <c r="AK82" i="27"/>
  <c r="AK91" i="27" s="1"/>
  <c r="G32" i="15"/>
  <c r="M32" i="15"/>
  <c r="E20" i="54"/>
  <c r="G20" i="52" s="1"/>
  <c r="I20" i="52" s="1"/>
  <c r="N651" i="44"/>
  <c r="P91" i="31"/>
  <c r="E61" i="40"/>
  <c r="I81" i="40"/>
  <c r="F66" i="28"/>
  <c r="D64" i="28"/>
  <c r="AN56" i="28"/>
  <c r="AF56" i="28"/>
  <c r="X56" i="28"/>
  <c r="P56" i="28"/>
  <c r="H56" i="28"/>
  <c r="I47" i="40"/>
  <c r="AF43" i="28"/>
  <c r="X43" i="28"/>
  <c r="X82" i="28" s="1"/>
  <c r="V648" i="44" s="1"/>
  <c r="D40" i="28"/>
  <c r="AO36" i="28"/>
  <c r="AO82" i="28" s="1"/>
  <c r="Y36" i="28"/>
  <c r="Y82" i="28" s="1"/>
  <c r="W648" i="44" s="1"/>
  <c r="Q36" i="28"/>
  <c r="Q82" i="28" s="1"/>
  <c r="O648" i="44" s="1"/>
  <c r="I32" i="40"/>
  <c r="AL29" i="28"/>
  <c r="AL82" i="28" s="1"/>
  <c r="AD29" i="28"/>
  <c r="V29" i="28"/>
  <c r="V82" i="28" s="1"/>
  <c r="T648" i="44" s="1"/>
  <c r="N29" i="28"/>
  <c r="F29" i="28"/>
  <c r="E14" i="28"/>
  <c r="G14" i="40" s="1"/>
  <c r="I14" i="40" s="1"/>
  <c r="D91" i="16"/>
  <c r="D29" i="40"/>
  <c r="G23" i="16"/>
  <c r="H24" i="16"/>
  <c r="F11" i="16"/>
  <c r="H41" i="38"/>
  <c r="D80" i="26"/>
  <c r="F80" i="38" s="1"/>
  <c r="H80" i="38" s="1"/>
  <c r="F16" i="26"/>
  <c r="S82" i="26"/>
  <c r="Q645" i="44" s="1"/>
  <c r="AJ82" i="26"/>
  <c r="AB16" i="26"/>
  <c r="AB82" i="26" s="1"/>
  <c r="Z645" i="44" s="1"/>
  <c r="AB11" i="27"/>
  <c r="T16" i="26"/>
  <c r="T11" i="27"/>
  <c r="G74" i="14"/>
  <c r="I43" i="14"/>
  <c r="G35" i="14"/>
  <c r="M35" i="14"/>
  <c r="E35" i="38" s="1"/>
  <c r="E36" i="38" s="1"/>
  <c r="AH82" i="46"/>
  <c r="H646" i="44"/>
  <c r="J91" i="46"/>
  <c r="H13" i="47"/>
  <c r="D11" i="46"/>
  <c r="M29" i="45"/>
  <c r="Y60" i="27"/>
  <c r="Q60" i="27"/>
  <c r="Q61" i="27" s="1"/>
  <c r="I60" i="27"/>
  <c r="F59" i="37"/>
  <c r="Z40" i="27"/>
  <c r="Z42" i="27" s="1"/>
  <c r="Z43" i="27" s="1"/>
  <c r="Z42" i="25"/>
  <c r="Z43" i="25" s="1"/>
  <c r="R40" i="27"/>
  <c r="R42" i="27" s="1"/>
  <c r="R43" i="27" s="1"/>
  <c r="R42" i="25"/>
  <c r="R43" i="25" s="1"/>
  <c r="J40" i="27"/>
  <c r="J42" i="27" s="1"/>
  <c r="J42" i="25"/>
  <c r="J43" i="25" s="1"/>
  <c r="D39" i="25"/>
  <c r="F39" i="37" s="1"/>
  <c r="H39" i="37" s="1"/>
  <c r="AB23" i="27"/>
  <c r="X22" i="27"/>
  <c r="X24" i="25"/>
  <c r="H22" i="27"/>
  <c r="H24" i="25"/>
  <c r="L21" i="27"/>
  <c r="D21" i="25"/>
  <c r="F21" i="37" s="1"/>
  <c r="H21" i="37" s="1"/>
  <c r="T16" i="25"/>
  <c r="V82" i="25"/>
  <c r="W36" i="27"/>
  <c r="H81" i="42"/>
  <c r="I80" i="42"/>
  <c r="I75" i="42"/>
  <c r="H70" i="40"/>
  <c r="G36" i="14"/>
  <c r="E24" i="40"/>
  <c r="G32" i="38"/>
  <c r="F29" i="26"/>
  <c r="D27" i="26"/>
  <c r="D60" i="28"/>
  <c r="F60" i="40" s="1"/>
  <c r="M81" i="16"/>
  <c r="E81" i="40" s="1"/>
  <c r="G81" i="16"/>
  <c r="D76" i="26"/>
  <c r="F76" i="38" s="1"/>
  <c r="H76" i="38" s="1"/>
  <c r="D66" i="26"/>
  <c r="G61" i="26"/>
  <c r="E59" i="26"/>
  <c r="E41" i="26"/>
  <c r="G41" i="38" s="1"/>
  <c r="I41" i="38" s="1"/>
  <c r="D40" i="26"/>
  <c r="F42" i="26"/>
  <c r="F43" i="26" s="1"/>
  <c r="G64" i="14"/>
  <c r="M55" i="14"/>
  <c r="I79" i="47"/>
  <c r="I70" i="47"/>
  <c r="H20" i="47"/>
  <c r="I87" i="47"/>
  <c r="U82" i="46"/>
  <c r="S646" i="44" s="1"/>
  <c r="K646" i="44"/>
  <c r="M91" i="46"/>
  <c r="E65" i="25"/>
  <c r="G65" i="37" s="1"/>
  <c r="I65" i="37" s="1"/>
  <c r="Z33" i="27"/>
  <c r="Z36" i="25"/>
  <c r="J33" i="27"/>
  <c r="D33" i="27" s="1"/>
  <c r="F33" i="39" s="1"/>
  <c r="J36" i="25"/>
  <c r="F32" i="37"/>
  <c r="L24" i="25"/>
  <c r="Z19" i="27"/>
  <c r="Z24" i="25"/>
  <c r="R19" i="27"/>
  <c r="R24" i="25"/>
  <c r="J19" i="27"/>
  <c r="J24" i="25"/>
  <c r="L16" i="25"/>
  <c r="AC82" i="25"/>
  <c r="I87" i="15"/>
  <c r="G87" i="13"/>
  <c r="G87" i="15" s="1"/>
  <c r="M87" i="13"/>
  <c r="M61" i="13"/>
  <c r="G61" i="13"/>
  <c r="E41" i="37"/>
  <c r="E42" i="37" s="1"/>
  <c r="M42" i="13"/>
  <c r="M43" i="13" s="1"/>
  <c r="M39" i="13"/>
  <c r="E39" i="37" s="1"/>
  <c r="E32" i="37"/>
  <c r="I32" i="37" s="1"/>
  <c r="G56" i="27"/>
  <c r="O21" i="27"/>
  <c r="E21" i="27" s="1"/>
  <c r="G21" i="39" s="1"/>
  <c r="J66" i="15"/>
  <c r="E56" i="42"/>
  <c r="I49" i="42"/>
  <c r="I35" i="42"/>
  <c r="H47" i="42"/>
  <c r="D47" i="5"/>
  <c r="G78" i="53"/>
  <c r="M78" i="53"/>
  <c r="E78" i="52" s="1"/>
  <c r="M13" i="53"/>
  <c r="E13" i="52" s="1"/>
  <c r="G13" i="53"/>
  <c r="I16" i="53"/>
  <c r="D47" i="31"/>
  <c r="F47" i="43" s="1"/>
  <c r="H47" i="43" s="1"/>
  <c r="W12" i="24"/>
  <c r="W16" i="23"/>
  <c r="E12" i="23"/>
  <c r="G12" i="35" s="1"/>
  <c r="I12" i="35" s="1"/>
  <c r="M65" i="15"/>
  <c r="E65" i="39" s="1"/>
  <c r="G65" i="15"/>
  <c r="M11" i="14"/>
  <c r="I16" i="14"/>
  <c r="G24" i="47"/>
  <c r="I20" i="40"/>
  <c r="L29" i="16"/>
  <c r="M15" i="16"/>
  <c r="E15" i="40" s="1"/>
  <c r="G15" i="16"/>
  <c r="I16" i="16"/>
  <c r="E64" i="38"/>
  <c r="E66" i="38" s="1"/>
  <c r="M66" i="14"/>
  <c r="L45" i="14"/>
  <c r="D45" i="38" s="1"/>
  <c r="F45" i="14"/>
  <c r="M33" i="14"/>
  <c r="E33" i="38" s="1"/>
  <c r="I36" i="14"/>
  <c r="G23" i="45"/>
  <c r="G24" i="45" s="1"/>
  <c r="M23" i="45"/>
  <c r="E23" i="47" s="1"/>
  <c r="I23" i="47" s="1"/>
  <c r="I24" i="45"/>
  <c r="AB19" i="27"/>
  <c r="AB24" i="25"/>
  <c r="T19" i="27"/>
  <c r="T24" i="25"/>
  <c r="D73" i="28"/>
  <c r="F73" i="40" s="1"/>
  <c r="H73" i="40" s="1"/>
  <c r="E65" i="28"/>
  <c r="G65" i="40" s="1"/>
  <c r="I65" i="40" s="1"/>
  <c r="D34" i="28"/>
  <c r="F34" i="40" s="1"/>
  <c r="D29" i="28"/>
  <c r="F24" i="16"/>
  <c r="F66" i="38"/>
  <c r="G40" i="40"/>
  <c r="D80" i="28"/>
  <c r="F80" i="40" s="1"/>
  <c r="H80" i="40" s="1"/>
  <c r="I73" i="40"/>
  <c r="I60" i="40"/>
  <c r="AL56" i="28"/>
  <c r="AD56" i="28"/>
  <c r="V56" i="28"/>
  <c r="N56" i="28"/>
  <c r="F56" i="28"/>
  <c r="E49" i="28"/>
  <c r="G49" i="40" s="1"/>
  <c r="I49" i="40" s="1"/>
  <c r="AL43" i="28"/>
  <c r="AJ29" i="28"/>
  <c r="AJ82" i="28" s="1"/>
  <c r="L29" i="28"/>
  <c r="L82" i="28" s="1"/>
  <c r="J648" i="44" s="1"/>
  <c r="AE82" i="28"/>
  <c r="AC648" i="44" s="1"/>
  <c r="M16" i="28"/>
  <c r="L72" i="16"/>
  <c r="M34" i="16"/>
  <c r="E34" i="40" s="1"/>
  <c r="I34" i="40" s="1"/>
  <c r="F72" i="26"/>
  <c r="D71" i="26"/>
  <c r="F71" i="38" s="1"/>
  <c r="H71" i="38" s="1"/>
  <c r="H33" i="38"/>
  <c r="AH36" i="26"/>
  <c r="Z36" i="26"/>
  <c r="R36" i="26"/>
  <c r="J32" i="27"/>
  <c r="J36" i="26"/>
  <c r="D32" i="26"/>
  <c r="AJ24" i="26"/>
  <c r="T24" i="26"/>
  <c r="L81" i="14"/>
  <c r="D81" i="38" s="1"/>
  <c r="F81" i="14"/>
  <c r="L77" i="14"/>
  <c r="D77" i="38" s="1"/>
  <c r="F77" i="14"/>
  <c r="I66" i="14"/>
  <c r="G43" i="14"/>
  <c r="E29" i="47"/>
  <c r="D54" i="46"/>
  <c r="F56" i="46"/>
  <c r="H82" i="46"/>
  <c r="D87" i="25"/>
  <c r="F89" i="25"/>
  <c r="L45" i="27"/>
  <c r="D45" i="25"/>
  <c r="F45" i="37" s="1"/>
  <c r="H45" i="37" s="1"/>
  <c r="AA41" i="27"/>
  <c r="E41" i="25"/>
  <c r="G41" i="37" s="1"/>
  <c r="I41" i="37" s="1"/>
  <c r="K41" i="27"/>
  <c r="X40" i="27"/>
  <c r="P40" i="27"/>
  <c r="P42" i="25"/>
  <c r="P43" i="25" s="1"/>
  <c r="H40" i="27"/>
  <c r="H42" i="25"/>
  <c r="H43" i="25" s="1"/>
  <c r="E36" i="25"/>
  <c r="Z28" i="27"/>
  <c r="R28" i="27"/>
  <c r="D28" i="25"/>
  <c r="F28" i="37" s="1"/>
  <c r="J28" i="27"/>
  <c r="D28" i="27" s="1"/>
  <c r="F28" i="39" s="1"/>
  <c r="AD27" i="27"/>
  <c r="AD29" i="25"/>
  <c r="V27" i="27"/>
  <c r="V29" i="25"/>
  <c r="N27" i="27"/>
  <c r="N29" i="25"/>
  <c r="F29" i="25"/>
  <c r="D27" i="25"/>
  <c r="N22" i="27"/>
  <c r="N24" i="25"/>
  <c r="D22" i="25"/>
  <c r="F22" i="37" s="1"/>
  <c r="AB16" i="25"/>
  <c r="AB82" i="25" s="1"/>
  <c r="AF16" i="25"/>
  <c r="AF82" i="25" s="1"/>
  <c r="AF91" i="25" s="1"/>
  <c r="I77" i="15"/>
  <c r="G77" i="13"/>
  <c r="M77" i="13"/>
  <c r="E77" i="37" s="1"/>
  <c r="AE71" i="27"/>
  <c r="O66" i="27"/>
  <c r="H77" i="15"/>
  <c r="D65" i="42"/>
  <c r="L66" i="18"/>
  <c r="D77" i="54"/>
  <c r="F77" i="52" s="1"/>
  <c r="H77" i="52" s="1"/>
  <c r="L24" i="23"/>
  <c r="D21" i="23"/>
  <c r="F21" i="35" s="1"/>
  <c r="AA82" i="23"/>
  <c r="Y641" i="44" s="1"/>
  <c r="E75" i="28"/>
  <c r="G75" i="40" s="1"/>
  <c r="I75" i="40" s="1"/>
  <c r="E41" i="28"/>
  <c r="G41" i="40" s="1"/>
  <c r="I41" i="40" s="1"/>
  <c r="AK24" i="28"/>
  <c r="AK82" i="28" s="1"/>
  <c r="AC24" i="28"/>
  <c r="U24" i="28"/>
  <c r="M24" i="28"/>
  <c r="M64" i="16"/>
  <c r="I66" i="16"/>
  <c r="M61" i="16"/>
  <c r="M33" i="16"/>
  <c r="I36" i="16"/>
  <c r="I29" i="16"/>
  <c r="G27" i="16"/>
  <c r="G29" i="16" s="1"/>
  <c r="I78" i="38"/>
  <c r="D77" i="26"/>
  <c r="F77" i="38" s="1"/>
  <c r="H77" i="38" s="1"/>
  <c r="E64" i="26"/>
  <c r="D54" i="26"/>
  <c r="G36" i="26"/>
  <c r="E33" i="26"/>
  <c r="G33" i="38" s="1"/>
  <c r="I33" i="38" s="1"/>
  <c r="L54" i="14"/>
  <c r="H56" i="14"/>
  <c r="F54" i="14"/>
  <c r="F56" i="14" s="1"/>
  <c r="L40" i="15"/>
  <c r="F40" i="15"/>
  <c r="L19" i="14"/>
  <c r="F19" i="14"/>
  <c r="H24" i="14"/>
  <c r="G61" i="47"/>
  <c r="H32" i="47"/>
  <c r="D11" i="47"/>
  <c r="E81" i="25"/>
  <c r="G81" i="37" s="1"/>
  <c r="I81" i="37" s="1"/>
  <c r="I81" i="27"/>
  <c r="E81" i="27" s="1"/>
  <c r="G81" i="39" s="1"/>
  <c r="I81" i="39" s="1"/>
  <c r="AD80" i="27"/>
  <c r="V80" i="27"/>
  <c r="N80" i="27"/>
  <c r="D80" i="25"/>
  <c r="F80" i="37" s="1"/>
  <c r="AC75" i="27"/>
  <c r="U75" i="27"/>
  <c r="E75" i="27" s="1"/>
  <c r="G75" i="39" s="1"/>
  <c r="M75" i="27"/>
  <c r="E75" i="25"/>
  <c r="G75" i="37" s="1"/>
  <c r="I75" i="37" s="1"/>
  <c r="AA74" i="27"/>
  <c r="S74" i="27"/>
  <c r="K74" i="27"/>
  <c r="E74" i="27" s="1"/>
  <c r="G74" i="39" s="1"/>
  <c r="E74" i="25"/>
  <c r="G74" i="37" s="1"/>
  <c r="AC72" i="25"/>
  <c r="AC70" i="27"/>
  <c r="AC72" i="27" s="1"/>
  <c r="U72" i="25"/>
  <c r="U70" i="27"/>
  <c r="U72" i="27" s="1"/>
  <c r="M72" i="25"/>
  <c r="M70" i="27"/>
  <c r="M72" i="27" s="1"/>
  <c r="E70" i="25"/>
  <c r="AA56" i="25"/>
  <c r="AA54" i="27"/>
  <c r="AA56" i="27" s="1"/>
  <c r="K56" i="25"/>
  <c r="K54" i="27"/>
  <c r="X51" i="27"/>
  <c r="P51" i="27"/>
  <c r="H51" i="27"/>
  <c r="V45" i="27"/>
  <c r="E34" i="25"/>
  <c r="G34" i="37" s="1"/>
  <c r="AB36" i="25"/>
  <c r="AB33" i="27"/>
  <c r="T33" i="27"/>
  <c r="T36" i="25"/>
  <c r="AN36" i="25"/>
  <c r="X36" i="25"/>
  <c r="X32" i="27"/>
  <c r="P32" i="27"/>
  <c r="P36" i="25"/>
  <c r="H32" i="27"/>
  <c r="H36" i="25"/>
  <c r="X27" i="27"/>
  <c r="X29" i="27" s="1"/>
  <c r="P27" i="27"/>
  <c r="H27" i="27"/>
  <c r="H29" i="25"/>
  <c r="D23" i="25"/>
  <c r="F23" i="37" s="1"/>
  <c r="H23" i="37" s="1"/>
  <c r="AL24" i="25"/>
  <c r="F24" i="25"/>
  <c r="AN16" i="25"/>
  <c r="AN82" i="25" s="1"/>
  <c r="AN91" i="25" s="1"/>
  <c r="X12" i="27"/>
  <c r="X16" i="25"/>
  <c r="P12" i="27"/>
  <c r="H12" i="27"/>
  <c r="D12" i="27" s="1"/>
  <c r="F12" i="39" s="1"/>
  <c r="H16" i="25"/>
  <c r="H82" i="25" s="1"/>
  <c r="D72" i="37"/>
  <c r="I64" i="15"/>
  <c r="M64" i="13"/>
  <c r="I66" i="13"/>
  <c r="G64" i="13"/>
  <c r="G66" i="13" s="1"/>
  <c r="M54" i="13"/>
  <c r="I56" i="13"/>
  <c r="I54" i="15"/>
  <c r="M29" i="13"/>
  <c r="E27" i="37"/>
  <c r="E29" i="37" s="1"/>
  <c r="L22" i="13"/>
  <c r="H22" i="15"/>
  <c r="F22" i="13"/>
  <c r="I65" i="27"/>
  <c r="E65" i="27" s="1"/>
  <c r="G65" i="39" s="1"/>
  <c r="I65" i="39" s="1"/>
  <c r="Y61" i="27"/>
  <c r="S54" i="27"/>
  <c r="AC42" i="27"/>
  <c r="AC43" i="27" s="1"/>
  <c r="H23" i="27"/>
  <c r="D23" i="27" s="1"/>
  <c r="F23" i="39" s="1"/>
  <c r="H23" i="39" s="1"/>
  <c r="M76" i="15"/>
  <c r="E76" i="39" s="1"/>
  <c r="I76" i="39" s="1"/>
  <c r="G76" i="15"/>
  <c r="I73" i="15"/>
  <c r="L23" i="15"/>
  <c r="D23" i="39" s="1"/>
  <c r="F23" i="15"/>
  <c r="G66" i="42"/>
  <c r="I64" i="42"/>
  <c r="I41" i="42"/>
  <c r="H34" i="42"/>
  <c r="I78" i="42"/>
  <c r="D61" i="30"/>
  <c r="F59" i="42"/>
  <c r="F32" i="42"/>
  <c r="D36" i="30"/>
  <c r="F27" i="42"/>
  <c r="D29" i="30"/>
  <c r="H56" i="18"/>
  <c r="F54" i="18"/>
  <c r="L54" i="18"/>
  <c r="D75" i="54"/>
  <c r="F75" i="52" s="1"/>
  <c r="H75" i="52" s="1"/>
  <c r="G42" i="54"/>
  <c r="E40" i="54"/>
  <c r="E54" i="31"/>
  <c r="D28" i="31"/>
  <c r="F28" i="43" s="1"/>
  <c r="L29" i="31"/>
  <c r="AO82" i="31"/>
  <c r="AO91" i="31" s="1"/>
  <c r="D32" i="23"/>
  <c r="J36" i="23"/>
  <c r="E27" i="23"/>
  <c r="L55" i="49"/>
  <c r="D55" i="50" s="1"/>
  <c r="H56" i="49"/>
  <c r="F55" i="49"/>
  <c r="F56" i="49" s="1"/>
  <c r="E76" i="28"/>
  <c r="G76" i="40" s="1"/>
  <c r="I76" i="40" s="1"/>
  <c r="G66" i="28"/>
  <c r="E64" i="28"/>
  <c r="AM36" i="28"/>
  <c r="AE36" i="28"/>
  <c r="W36" i="28"/>
  <c r="O36" i="28"/>
  <c r="AK29" i="28"/>
  <c r="AC29" i="28"/>
  <c r="U29" i="28"/>
  <c r="M29" i="28"/>
  <c r="E27" i="28"/>
  <c r="E23" i="28"/>
  <c r="G23" i="40" s="1"/>
  <c r="I23" i="40" s="1"/>
  <c r="M47" i="16"/>
  <c r="E47" i="40" s="1"/>
  <c r="G45" i="16"/>
  <c r="M20" i="16"/>
  <c r="E20" i="40" s="1"/>
  <c r="G19" i="16"/>
  <c r="W72" i="27"/>
  <c r="E65" i="26"/>
  <c r="G65" i="38" s="1"/>
  <c r="I65" i="38" s="1"/>
  <c r="G66" i="26"/>
  <c r="AJ66" i="26"/>
  <c r="AB66" i="26"/>
  <c r="T66" i="26"/>
  <c r="L66" i="26"/>
  <c r="G29" i="26"/>
  <c r="E27" i="26"/>
  <c r="E20" i="26"/>
  <c r="AI24" i="26"/>
  <c r="AI82" i="26" s="1"/>
  <c r="AA24" i="26"/>
  <c r="AA82" i="26" s="1"/>
  <c r="Y645" i="44" s="1"/>
  <c r="S24" i="26"/>
  <c r="K24" i="26"/>
  <c r="K82" i="26" s="1"/>
  <c r="I645" i="44" s="1"/>
  <c r="AM16" i="26"/>
  <c r="AM82" i="26" s="1"/>
  <c r="AE16" i="26"/>
  <c r="AE82" i="26" s="1"/>
  <c r="AC645" i="44" s="1"/>
  <c r="W16" i="26"/>
  <c r="W82" i="26" s="1"/>
  <c r="U645" i="44" s="1"/>
  <c r="O16" i="26"/>
  <c r="O82" i="26" s="1"/>
  <c r="M645" i="44" s="1"/>
  <c r="E11" i="26"/>
  <c r="G16" i="26"/>
  <c r="M79" i="14"/>
  <c r="E79" i="38" s="1"/>
  <c r="I79" i="38" s="1"/>
  <c r="G65" i="14"/>
  <c r="L61" i="14"/>
  <c r="I56" i="14"/>
  <c r="G54" i="14"/>
  <c r="G56" i="14" s="1"/>
  <c r="G19" i="14"/>
  <c r="L15" i="14"/>
  <c r="D15" i="38" s="1"/>
  <c r="F15" i="14"/>
  <c r="I75" i="47"/>
  <c r="E59" i="47"/>
  <c r="E61" i="47" s="1"/>
  <c r="D89" i="46"/>
  <c r="F87" i="47"/>
  <c r="H87" i="47" s="1"/>
  <c r="F61" i="47"/>
  <c r="D41" i="46"/>
  <c r="F41" i="47" s="1"/>
  <c r="H41" i="47" s="1"/>
  <c r="G29" i="46"/>
  <c r="E27" i="46"/>
  <c r="H19" i="47"/>
  <c r="M51" i="45"/>
  <c r="E51" i="47" s="1"/>
  <c r="I51" i="47" s="1"/>
  <c r="G51" i="45"/>
  <c r="L47" i="45"/>
  <c r="D47" i="47" s="1"/>
  <c r="H47" i="47" s="1"/>
  <c r="F47" i="45"/>
  <c r="M41" i="45"/>
  <c r="E41" i="47" s="1"/>
  <c r="I41" i="47" s="1"/>
  <c r="G36" i="45"/>
  <c r="L20" i="45"/>
  <c r="D20" i="47" s="1"/>
  <c r="H24" i="45"/>
  <c r="H82" i="45" s="1"/>
  <c r="F13" i="45"/>
  <c r="F16" i="45" s="1"/>
  <c r="L13" i="45"/>
  <c r="D13" i="47" s="1"/>
  <c r="F66" i="37"/>
  <c r="X76" i="27"/>
  <c r="P76" i="27"/>
  <c r="H76" i="27"/>
  <c r="AB75" i="27"/>
  <c r="T75" i="27"/>
  <c r="L75" i="27"/>
  <c r="D75" i="27" s="1"/>
  <c r="F75" i="39" s="1"/>
  <c r="D75" i="25"/>
  <c r="F75" i="37" s="1"/>
  <c r="H75" i="37" s="1"/>
  <c r="Z74" i="27"/>
  <c r="R74" i="27"/>
  <c r="J74" i="27"/>
  <c r="D74" i="27" s="1"/>
  <c r="F74" i="39" s="1"/>
  <c r="H74" i="39" s="1"/>
  <c r="AD73" i="27"/>
  <c r="V73" i="27"/>
  <c r="N73" i="27"/>
  <c r="AB64" i="27"/>
  <c r="AB66" i="27" s="1"/>
  <c r="AB66" i="25"/>
  <c r="T64" i="27"/>
  <c r="T66" i="27" s="1"/>
  <c r="T66" i="25"/>
  <c r="L64" i="27"/>
  <c r="L66" i="27" s="1"/>
  <c r="L66" i="25"/>
  <c r="AN61" i="25"/>
  <c r="H61" i="25"/>
  <c r="E55" i="25"/>
  <c r="G55" i="37" s="1"/>
  <c r="I55" i="37" s="1"/>
  <c r="AE51" i="27"/>
  <c r="O51" i="27"/>
  <c r="P47" i="27"/>
  <c r="L42" i="25"/>
  <c r="L43" i="25" s="1"/>
  <c r="AE39" i="27"/>
  <c r="W39" i="27"/>
  <c r="O39" i="27"/>
  <c r="E39" i="25"/>
  <c r="G39" i="37" s="1"/>
  <c r="I39" i="37" s="1"/>
  <c r="G43" i="25"/>
  <c r="AD34" i="27"/>
  <c r="AD36" i="25"/>
  <c r="V34" i="27"/>
  <c r="N34" i="27"/>
  <c r="O32" i="27"/>
  <c r="O36" i="25"/>
  <c r="S28" i="27"/>
  <c r="S29" i="25"/>
  <c r="O27" i="27"/>
  <c r="O29" i="27" s="1"/>
  <c r="O29" i="25"/>
  <c r="G29" i="25"/>
  <c r="E27" i="25"/>
  <c r="AD24" i="25"/>
  <c r="I22" i="27"/>
  <c r="Z20" i="27"/>
  <c r="R20" i="27"/>
  <c r="D19" i="25"/>
  <c r="X15" i="27"/>
  <c r="H15" i="27"/>
  <c r="U14" i="27"/>
  <c r="U16" i="27" s="1"/>
  <c r="M14" i="27"/>
  <c r="M16" i="27" s="1"/>
  <c r="M82" i="27" s="1"/>
  <c r="E14" i="25"/>
  <c r="G14" i="37" s="1"/>
  <c r="AA16" i="25"/>
  <c r="AA13" i="27"/>
  <c r="S16" i="25"/>
  <c r="S13" i="27"/>
  <c r="K16" i="25"/>
  <c r="K82" i="25" s="1"/>
  <c r="K91" i="25" s="1"/>
  <c r="I644" i="44" s="1"/>
  <c r="K13" i="27"/>
  <c r="E12" i="25"/>
  <c r="G12" i="37" s="1"/>
  <c r="I12" i="37" s="1"/>
  <c r="AJ16" i="25"/>
  <c r="AJ82" i="25" s="1"/>
  <c r="AJ91" i="25" s="1"/>
  <c r="L11" i="27"/>
  <c r="I88" i="15"/>
  <c r="M88" i="13"/>
  <c r="I70" i="15"/>
  <c r="G60" i="13"/>
  <c r="I45" i="15"/>
  <c r="G45" i="13"/>
  <c r="I35" i="15"/>
  <c r="I11" i="15"/>
  <c r="G11" i="13"/>
  <c r="AI89" i="27"/>
  <c r="AA89" i="27"/>
  <c r="S89" i="27"/>
  <c r="K89" i="27"/>
  <c r="T41" i="27"/>
  <c r="T42" i="27"/>
  <c r="T43" i="27" s="1"/>
  <c r="AN36" i="27"/>
  <c r="AF36" i="27"/>
  <c r="F36" i="27"/>
  <c r="AC29" i="27"/>
  <c r="AL16" i="27"/>
  <c r="AL82" i="27" s="1"/>
  <c r="AL91" i="27" s="1"/>
  <c r="F76" i="15"/>
  <c r="L76" i="15"/>
  <c r="D76" i="39" s="1"/>
  <c r="L35" i="15"/>
  <c r="D35" i="39" s="1"/>
  <c r="F35" i="15"/>
  <c r="E82" i="15"/>
  <c r="E91" i="15" s="1"/>
  <c r="D16" i="7"/>
  <c r="I71" i="42"/>
  <c r="F40" i="42"/>
  <c r="D19" i="30"/>
  <c r="AH82" i="30"/>
  <c r="Z82" i="30"/>
  <c r="X650" i="44" s="1"/>
  <c r="R82" i="30"/>
  <c r="P650" i="44" s="1"/>
  <c r="H14" i="42"/>
  <c r="G11" i="18"/>
  <c r="I16" i="18"/>
  <c r="M11" i="18"/>
  <c r="L42" i="53"/>
  <c r="D40" i="52"/>
  <c r="D42" i="52" s="1"/>
  <c r="D43" i="52" s="1"/>
  <c r="I49" i="52"/>
  <c r="D71" i="31"/>
  <c r="F71" i="43" s="1"/>
  <c r="U24" i="21"/>
  <c r="U82" i="21" s="1"/>
  <c r="D23" i="21"/>
  <c r="F23" i="33" s="1"/>
  <c r="H23" i="33" s="1"/>
  <c r="AA20" i="24"/>
  <c r="AA24" i="21"/>
  <c r="S20" i="24"/>
  <c r="S24" i="21"/>
  <c r="J24" i="21"/>
  <c r="J20" i="24"/>
  <c r="AL24" i="21"/>
  <c r="AD24" i="21"/>
  <c r="AD19" i="24"/>
  <c r="AD24" i="24" s="1"/>
  <c r="V19" i="24"/>
  <c r="V24" i="21"/>
  <c r="N24" i="21"/>
  <c r="N19" i="24"/>
  <c r="F24" i="21"/>
  <c r="G11" i="34"/>
  <c r="E16" i="22"/>
  <c r="I39" i="42"/>
  <c r="I34" i="42"/>
  <c r="F11" i="18"/>
  <c r="H16" i="18"/>
  <c r="H82" i="18" s="1"/>
  <c r="I71" i="52"/>
  <c r="K72" i="54"/>
  <c r="E70" i="54"/>
  <c r="G54" i="52"/>
  <c r="E34" i="54"/>
  <c r="G34" i="52" s="1"/>
  <c r="I34" i="52" s="1"/>
  <c r="AG82" i="54"/>
  <c r="E79" i="31"/>
  <c r="G79" i="43" s="1"/>
  <c r="E35" i="31"/>
  <c r="G35" i="43" s="1"/>
  <c r="I35" i="43" s="1"/>
  <c r="Q71" i="24"/>
  <c r="Q72" i="21"/>
  <c r="I71" i="24"/>
  <c r="I72" i="21"/>
  <c r="E71" i="21"/>
  <c r="G71" i="33" s="1"/>
  <c r="I71" i="33" s="1"/>
  <c r="AC21" i="24"/>
  <c r="AC24" i="21"/>
  <c r="M21" i="24"/>
  <c r="M24" i="21"/>
  <c r="M82" i="21" s="1"/>
  <c r="E21" i="21"/>
  <c r="G21" i="33" s="1"/>
  <c r="I21" i="33" s="1"/>
  <c r="F19" i="33"/>
  <c r="D87" i="57"/>
  <c r="D89" i="57" s="1"/>
  <c r="L89" i="56"/>
  <c r="D72" i="40"/>
  <c r="E80" i="28"/>
  <c r="G80" i="40" s="1"/>
  <c r="I80" i="40" s="1"/>
  <c r="AK56" i="28"/>
  <c r="AC56" i="28"/>
  <c r="U56" i="28"/>
  <c r="U82" i="28" s="1"/>
  <c r="S648" i="44" s="1"/>
  <c r="M56" i="28"/>
  <c r="E54" i="28"/>
  <c r="AK36" i="28"/>
  <c r="AC36" i="28"/>
  <c r="U36" i="28"/>
  <c r="M36" i="28"/>
  <c r="AH16" i="28"/>
  <c r="AH82" i="28" s="1"/>
  <c r="Z16" i="28"/>
  <c r="Z82" i="28" s="1"/>
  <c r="X648" i="44" s="1"/>
  <c r="R16" i="28"/>
  <c r="R82" i="28" s="1"/>
  <c r="P648" i="44" s="1"/>
  <c r="J16" i="28"/>
  <c r="J82" i="28" s="1"/>
  <c r="H648" i="44" s="1"/>
  <c r="L81" i="16"/>
  <c r="D81" i="40" s="1"/>
  <c r="H81" i="40" s="1"/>
  <c r="M78" i="16"/>
  <c r="E78" i="40" s="1"/>
  <c r="I78" i="40" s="1"/>
  <c r="L75" i="16"/>
  <c r="D75" i="40" s="1"/>
  <c r="H75" i="40" s="1"/>
  <c r="L65" i="16"/>
  <c r="L60" i="16"/>
  <c r="D60" i="40" s="1"/>
  <c r="L34" i="16"/>
  <c r="D34" i="40" s="1"/>
  <c r="D36" i="40" s="1"/>
  <c r="L15" i="16"/>
  <c r="D15" i="40" s="1"/>
  <c r="H15" i="40" s="1"/>
  <c r="M12" i="16"/>
  <c r="E12" i="40" s="1"/>
  <c r="I12" i="40" s="1"/>
  <c r="G16" i="16"/>
  <c r="I81" i="38"/>
  <c r="E76" i="26"/>
  <c r="G76" i="38" s="1"/>
  <c r="I76" i="38" s="1"/>
  <c r="I73" i="38"/>
  <c r="D70" i="26"/>
  <c r="AL61" i="26"/>
  <c r="AD61" i="26"/>
  <c r="V61" i="26"/>
  <c r="N61" i="26"/>
  <c r="F61" i="26"/>
  <c r="E51" i="26"/>
  <c r="G51" i="38" s="1"/>
  <c r="I51" i="38" s="1"/>
  <c r="AO24" i="26"/>
  <c r="AO82" i="26" s="1"/>
  <c r="AG24" i="26"/>
  <c r="AG82" i="26" s="1"/>
  <c r="Y24" i="26"/>
  <c r="Y82" i="26" s="1"/>
  <c r="W645" i="44" s="1"/>
  <c r="Q24" i="26"/>
  <c r="AK16" i="26"/>
  <c r="AK82" i="26" s="1"/>
  <c r="AC16" i="26"/>
  <c r="AC82" i="26" s="1"/>
  <c r="AA645" i="44" s="1"/>
  <c r="U16" i="26"/>
  <c r="U82" i="26" s="1"/>
  <c r="S645" i="44" s="1"/>
  <c r="M16" i="26"/>
  <c r="M82" i="26" s="1"/>
  <c r="K645" i="44" s="1"/>
  <c r="M75" i="14"/>
  <c r="E75" i="38" s="1"/>
  <c r="I75" i="38" s="1"/>
  <c r="F74" i="15"/>
  <c r="L74" i="15"/>
  <c r="D74" i="39" s="1"/>
  <c r="I72" i="14"/>
  <c r="M70" i="14"/>
  <c r="L64" i="14"/>
  <c r="H66" i="14"/>
  <c r="F64" i="14"/>
  <c r="F66" i="14" s="1"/>
  <c r="M36" i="14"/>
  <c r="L33" i="14"/>
  <c r="D33" i="38" s="1"/>
  <c r="H36" i="14"/>
  <c r="F33" i="14"/>
  <c r="F36" i="14" s="1"/>
  <c r="I24" i="14"/>
  <c r="L11" i="14"/>
  <c r="F11" i="14"/>
  <c r="F16" i="14" s="1"/>
  <c r="H16" i="14"/>
  <c r="H70" i="47"/>
  <c r="D42" i="46"/>
  <c r="D43" i="46" s="1"/>
  <c r="F40" i="47"/>
  <c r="F36" i="46"/>
  <c r="D27" i="46"/>
  <c r="H23" i="47"/>
  <c r="L79" i="45"/>
  <c r="D79" i="47" s="1"/>
  <c r="L66" i="45"/>
  <c r="D64" i="47"/>
  <c r="D66" i="47" s="1"/>
  <c r="M36" i="45"/>
  <c r="G12" i="45"/>
  <c r="M12" i="45"/>
  <c r="E12" i="47" s="1"/>
  <c r="I12" i="47" s="1"/>
  <c r="AD81" i="27"/>
  <c r="V81" i="27"/>
  <c r="N81" i="27"/>
  <c r="AB78" i="27"/>
  <c r="T78" i="27"/>
  <c r="L78" i="27"/>
  <c r="D78" i="27" s="1"/>
  <c r="F78" i="39" s="1"/>
  <c r="D78" i="25"/>
  <c r="F78" i="37" s="1"/>
  <c r="H78" i="37" s="1"/>
  <c r="Z77" i="27"/>
  <c r="R77" i="27"/>
  <c r="J77" i="27"/>
  <c r="D77" i="25"/>
  <c r="F77" i="37" s="1"/>
  <c r="AD76" i="27"/>
  <c r="V76" i="27"/>
  <c r="N76" i="27"/>
  <c r="D76" i="25"/>
  <c r="F76" i="37" s="1"/>
  <c r="H76" i="37" s="1"/>
  <c r="Z75" i="27"/>
  <c r="R75" i="27"/>
  <c r="J75" i="27"/>
  <c r="Z72" i="25"/>
  <c r="P66" i="25"/>
  <c r="R66" i="25"/>
  <c r="J66" i="25"/>
  <c r="Z60" i="27"/>
  <c r="R60" i="27"/>
  <c r="R61" i="25"/>
  <c r="J60" i="27"/>
  <c r="AL61" i="25"/>
  <c r="AD59" i="27"/>
  <c r="AD61" i="27" s="1"/>
  <c r="V59" i="27"/>
  <c r="V61" i="27" s="1"/>
  <c r="N59" i="27"/>
  <c r="N61" i="27" s="1"/>
  <c r="F61" i="25"/>
  <c r="P56" i="25"/>
  <c r="D47" i="25"/>
  <c r="F47" i="37" s="1"/>
  <c r="H47" i="37" s="1"/>
  <c r="AB41" i="27"/>
  <c r="Y42" i="25"/>
  <c r="Y43" i="25" s="1"/>
  <c r="Y40" i="27"/>
  <c r="Y42" i="27" s="1"/>
  <c r="Y43" i="27" s="1"/>
  <c r="Q40" i="27"/>
  <c r="Q42" i="25"/>
  <c r="Q43" i="25" s="1"/>
  <c r="Q82" i="25" s="1"/>
  <c r="I42" i="25"/>
  <c r="I43" i="25" s="1"/>
  <c r="I40" i="27"/>
  <c r="U36" i="25"/>
  <c r="AK36" i="25"/>
  <c r="AK82" i="25" s="1"/>
  <c r="AK91" i="25" s="1"/>
  <c r="U32" i="27"/>
  <c r="X29" i="25"/>
  <c r="Y28" i="27"/>
  <c r="Q28" i="27"/>
  <c r="E28" i="27" s="1"/>
  <c r="G28" i="39" s="1"/>
  <c r="E28" i="25"/>
  <c r="G28" i="37" s="1"/>
  <c r="I28" i="37" s="1"/>
  <c r="S23" i="27"/>
  <c r="P20" i="27"/>
  <c r="P24" i="25"/>
  <c r="AD15" i="27"/>
  <c r="V15" i="27"/>
  <c r="N15" i="27"/>
  <c r="D12" i="25"/>
  <c r="F12" i="37" s="1"/>
  <c r="H12" i="37" s="1"/>
  <c r="AH16" i="25"/>
  <c r="AH82" i="25" s="1"/>
  <c r="AH91" i="25" s="1"/>
  <c r="Z11" i="27"/>
  <c r="Z16" i="25"/>
  <c r="R11" i="27"/>
  <c r="R16" i="25"/>
  <c r="L77" i="13"/>
  <c r="D77" i="37" s="1"/>
  <c r="F77" i="13"/>
  <c r="I75" i="15"/>
  <c r="G72" i="13"/>
  <c r="I51" i="15"/>
  <c r="G51" i="13"/>
  <c r="M51" i="13"/>
  <c r="E51" i="37" s="1"/>
  <c r="I41" i="15"/>
  <c r="I23" i="15"/>
  <c r="G14" i="13"/>
  <c r="I14" i="15"/>
  <c r="M14" i="13"/>
  <c r="I72" i="27"/>
  <c r="N40" i="27"/>
  <c r="I28" i="27"/>
  <c r="D24" i="7"/>
  <c r="Z82" i="7"/>
  <c r="Z91" i="7" s="1"/>
  <c r="R82" i="7"/>
  <c r="R91" i="7" s="1"/>
  <c r="J82" i="7"/>
  <c r="J91" i="7" s="1"/>
  <c r="I70" i="42"/>
  <c r="I72" i="42" s="1"/>
  <c r="G72" i="42"/>
  <c r="I47" i="42"/>
  <c r="I55" i="42"/>
  <c r="I45" i="42"/>
  <c r="D70" i="42"/>
  <c r="L72" i="18"/>
  <c r="L61" i="18"/>
  <c r="D59" i="42"/>
  <c r="L19" i="53"/>
  <c r="H24" i="53"/>
  <c r="H82" i="53" s="1"/>
  <c r="AF82" i="6"/>
  <c r="P82" i="6"/>
  <c r="AC82" i="6"/>
  <c r="D20" i="5"/>
  <c r="E76" i="23"/>
  <c r="G76" i="35" s="1"/>
  <c r="I76" i="35" s="1"/>
  <c r="I51" i="12"/>
  <c r="M51" i="11"/>
  <c r="E51" i="35" s="1"/>
  <c r="E51" i="5" s="1"/>
  <c r="G51" i="11"/>
  <c r="I14" i="12"/>
  <c r="G14" i="11"/>
  <c r="G16" i="11" s="1"/>
  <c r="M14" i="11"/>
  <c r="E14" i="35" s="1"/>
  <c r="Y66" i="21"/>
  <c r="Y64" i="24"/>
  <c r="Q66" i="21"/>
  <c r="Q64" i="24"/>
  <c r="Q66" i="24" s="1"/>
  <c r="I64" i="24"/>
  <c r="I66" i="21"/>
  <c r="E64" i="21"/>
  <c r="W42" i="28"/>
  <c r="W43" i="28" s="1"/>
  <c r="E71" i="26"/>
  <c r="G71" i="38" s="1"/>
  <c r="I71" i="38" s="1"/>
  <c r="F56" i="26"/>
  <c r="M42" i="27"/>
  <c r="M43" i="27" s="1"/>
  <c r="D34" i="26"/>
  <c r="F34" i="38" s="1"/>
  <c r="H34" i="38" s="1"/>
  <c r="I28" i="38"/>
  <c r="E15" i="26"/>
  <c r="G15" i="38" s="1"/>
  <c r="I15" i="38" s="1"/>
  <c r="I12" i="38"/>
  <c r="L55" i="15"/>
  <c r="D55" i="39" s="1"/>
  <c r="F55" i="15"/>
  <c r="J82" i="14"/>
  <c r="G72" i="46"/>
  <c r="E71" i="46"/>
  <c r="F49" i="45"/>
  <c r="L49" i="45"/>
  <c r="D49" i="47" s="1"/>
  <c r="H49" i="47" s="1"/>
  <c r="E79" i="25"/>
  <c r="G79" i="37" s="1"/>
  <c r="I79" i="37" s="1"/>
  <c r="X70" i="27"/>
  <c r="H72" i="25"/>
  <c r="H70" i="27"/>
  <c r="AB65" i="27"/>
  <c r="T65" i="27"/>
  <c r="L65" i="27"/>
  <c r="X64" i="27"/>
  <c r="X66" i="27" s="1"/>
  <c r="X66" i="25"/>
  <c r="P66" i="27"/>
  <c r="H64" i="27"/>
  <c r="H66" i="25"/>
  <c r="X60" i="27"/>
  <c r="P60" i="27"/>
  <c r="P61" i="25"/>
  <c r="H60" i="27"/>
  <c r="D60" i="27" s="1"/>
  <c r="F60" i="39" s="1"/>
  <c r="AB59" i="27"/>
  <c r="L59" i="27"/>
  <c r="L61" i="27" s="1"/>
  <c r="AD54" i="27"/>
  <c r="AD56" i="25"/>
  <c r="V54" i="27"/>
  <c r="V56" i="27" s="1"/>
  <c r="N54" i="27"/>
  <c r="N56" i="27" s="1"/>
  <c r="N56" i="25"/>
  <c r="E45" i="25"/>
  <c r="G45" i="37" s="1"/>
  <c r="I45" i="37" s="1"/>
  <c r="I45" i="27"/>
  <c r="E45" i="27" s="1"/>
  <c r="G45" i="39" s="1"/>
  <c r="P29" i="25"/>
  <c r="V24" i="25"/>
  <c r="AD20" i="27"/>
  <c r="V20" i="27"/>
  <c r="V24" i="27" s="1"/>
  <c r="N20" i="27"/>
  <c r="AB15" i="27"/>
  <c r="T15" i="27"/>
  <c r="P11" i="27"/>
  <c r="E91" i="13"/>
  <c r="F80" i="15"/>
  <c r="F65" i="15"/>
  <c r="L65" i="15"/>
  <c r="D65" i="39" s="1"/>
  <c r="F61" i="13"/>
  <c r="M34" i="13"/>
  <c r="E34" i="37" s="1"/>
  <c r="I34" i="15"/>
  <c r="I36" i="15" s="1"/>
  <c r="G34" i="13"/>
  <c r="I36" i="13"/>
  <c r="D88" i="27"/>
  <c r="F88" i="39" s="1"/>
  <c r="F89" i="27"/>
  <c r="AH43" i="27"/>
  <c r="AH36" i="27"/>
  <c r="K29" i="27"/>
  <c r="Y12" i="27"/>
  <c r="G81" i="15"/>
  <c r="K61" i="15"/>
  <c r="H54" i="15"/>
  <c r="J24" i="15"/>
  <c r="J82" i="15" s="1"/>
  <c r="J91" i="15" s="1"/>
  <c r="I15" i="15"/>
  <c r="E89" i="7"/>
  <c r="AA82" i="7"/>
  <c r="AA91" i="7" s="1"/>
  <c r="D29" i="7"/>
  <c r="E47" i="5"/>
  <c r="F66" i="30"/>
  <c r="D65" i="30"/>
  <c r="F79" i="18"/>
  <c r="L79" i="18"/>
  <c r="D79" i="42" s="1"/>
  <c r="M73" i="18"/>
  <c r="E73" i="42" s="1"/>
  <c r="I73" i="42" s="1"/>
  <c r="G73" i="18"/>
  <c r="F55" i="18"/>
  <c r="L55" i="18"/>
  <c r="D55" i="42" s="1"/>
  <c r="E27" i="42"/>
  <c r="M29" i="18"/>
  <c r="K82" i="18"/>
  <c r="L14" i="18"/>
  <c r="D14" i="42" s="1"/>
  <c r="F14" i="18"/>
  <c r="F55" i="53"/>
  <c r="L55" i="53"/>
  <c r="D55" i="52" s="1"/>
  <c r="F34" i="53"/>
  <c r="L34" i="53"/>
  <c r="D34" i="52" s="1"/>
  <c r="F19" i="53"/>
  <c r="E75" i="54"/>
  <c r="G75" i="52" s="1"/>
  <c r="I75" i="52" s="1"/>
  <c r="G66" i="54"/>
  <c r="E64" i="54"/>
  <c r="F56" i="54"/>
  <c r="D55" i="54"/>
  <c r="F55" i="52" s="1"/>
  <c r="AO24" i="54"/>
  <c r="AO82" i="54" s="1"/>
  <c r="AG24" i="54"/>
  <c r="Y24" i="54"/>
  <c r="Q24" i="54"/>
  <c r="I24" i="54"/>
  <c r="I82" i="54" s="1"/>
  <c r="G653" i="44" s="1"/>
  <c r="D36" i="6"/>
  <c r="AD82" i="6"/>
  <c r="J82" i="6"/>
  <c r="D42" i="43"/>
  <c r="D43" i="43" s="1"/>
  <c r="L42" i="19"/>
  <c r="L43" i="19" s="1"/>
  <c r="D41" i="43"/>
  <c r="H41" i="43" s="1"/>
  <c r="F15" i="19"/>
  <c r="L15" i="19"/>
  <c r="D15" i="43" s="1"/>
  <c r="D15" i="5" s="1"/>
  <c r="I55" i="35"/>
  <c r="K24" i="23"/>
  <c r="E23" i="23"/>
  <c r="G23" i="35" s="1"/>
  <c r="I23" i="35" s="1"/>
  <c r="M13" i="11"/>
  <c r="E13" i="35" s="1"/>
  <c r="E16" i="35" s="1"/>
  <c r="G13" i="11"/>
  <c r="I16" i="11"/>
  <c r="AE42" i="28"/>
  <c r="AE43" i="28" s="1"/>
  <c r="I35" i="38"/>
  <c r="E35" i="28"/>
  <c r="G35" i="40" s="1"/>
  <c r="AM24" i="28"/>
  <c r="AM82" i="28" s="1"/>
  <c r="AE24" i="28"/>
  <c r="W24" i="28"/>
  <c r="W82" i="28" s="1"/>
  <c r="U648" i="44" s="1"/>
  <c r="O24" i="28"/>
  <c r="O82" i="28" s="1"/>
  <c r="M648" i="44" s="1"/>
  <c r="G24" i="28"/>
  <c r="G82" i="28" s="1"/>
  <c r="M72" i="16"/>
  <c r="M42" i="16"/>
  <c r="M43" i="16" s="1"/>
  <c r="M27" i="16"/>
  <c r="L19" i="16"/>
  <c r="K82" i="16"/>
  <c r="K91" i="16" s="1"/>
  <c r="D42" i="38"/>
  <c r="D43" i="38" s="1"/>
  <c r="AH72" i="26"/>
  <c r="J72" i="26"/>
  <c r="AO36" i="26"/>
  <c r="AG36" i="26"/>
  <c r="Y36" i="26"/>
  <c r="Q36" i="26"/>
  <c r="I36" i="26"/>
  <c r="D28" i="26"/>
  <c r="F28" i="38" s="1"/>
  <c r="H28" i="38" s="1"/>
  <c r="E22" i="26"/>
  <c r="G22" i="38" s="1"/>
  <c r="I22" i="38" s="1"/>
  <c r="E13" i="26"/>
  <c r="G13" i="38" s="1"/>
  <c r="I13" i="38" s="1"/>
  <c r="D12" i="26"/>
  <c r="F12" i="38" s="1"/>
  <c r="H12" i="38" s="1"/>
  <c r="L73" i="14"/>
  <c r="D73" i="38" s="1"/>
  <c r="F73" i="14"/>
  <c r="L70" i="15"/>
  <c r="F70" i="15"/>
  <c r="L42" i="14"/>
  <c r="L43" i="14" s="1"/>
  <c r="L23" i="14"/>
  <c r="D23" i="38" s="1"/>
  <c r="F23" i="14"/>
  <c r="I86" i="47"/>
  <c r="I89" i="47" s="1"/>
  <c r="G89" i="47"/>
  <c r="F64" i="47"/>
  <c r="I59" i="47"/>
  <c r="I61" i="47" s="1"/>
  <c r="E36" i="46"/>
  <c r="AL82" i="46"/>
  <c r="AD82" i="46"/>
  <c r="AB646" i="44" s="1"/>
  <c r="V82" i="46"/>
  <c r="T646" i="44" s="1"/>
  <c r="G65" i="45"/>
  <c r="M65" i="45"/>
  <c r="E65" i="47" s="1"/>
  <c r="I65" i="47" s="1"/>
  <c r="L56" i="45"/>
  <c r="D54" i="47"/>
  <c r="D56" i="47" s="1"/>
  <c r="M40" i="45"/>
  <c r="M28" i="45"/>
  <c r="E28" i="47" s="1"/>
  <c r="I28" i="47" s="1"/>
  <c r="I29" i="45"/>
  <c r="G28" i="45"/>
  <c r="G29" i="45" s="1"/>
  <c r="F24" i="45"/>
  <c r="D16" i="37"/>
  <c r="G89" i="25"/>
  <c r="E86" i="25"/>
  <c r="X80" i="27"/>
  <c r="P80" i="27"/>
  <c r="H80" i="27"/>
  <c r="E73" i="25"/>
  <c r="G73" i="37" s="1"/>
  <c r="I73" i="37" s="1"/>
  <c r="I73" i="27"/>
  <c r="E73" i="27" s="1"/>
  <c r="G73" i="39" s="1"/>
  <c r="AM66" i="25"/>
  <c r="AM82" i="25" s="1"/>
  <c r="AM91" i="25" s="1"/>
  <c r="AE66" i="25"/>
  <c r="W66" i="25"/>
  <c r="O66" i="25"/>
  <c r="G66" i="25"/>
  <c r="E64" i="25"/>
  <c r="D54" i="25"/>
  <c r="D49" i="25"/>
  <c r="F49" i="37" s="1"/>
  <c r="H49" i="37" s="1"/>
  <c r="AA47" i="27"/>
  <c r="K47" i="27"/>
  <c r="AD40" i="27"/>
  <c r="AD42" i="27" s="1"/>
  <c r="AD43" i="27" s="1"/>
  <c r="AD42" i="25"/>
  <c r="AD43" i="25" s="1"/>
  <c r="V40" i="27"/>
  <c r="V42" i="27" s="1"/>
  <c r="V43" i="27" s="1"/>
  <c r="D40" i="25"/>
  <c r="L36" i="25"/>
  <c r="L35" i="27"/>
  <c r="Y34" i="27"/>
  <c r="E34" i="27" s="1"/>
  <c r="G34" i="39" s="1"/>
  <c r="D33" i="25"/>
  <c r="F33" i="37" s="1"/>
  <c r="H33" i="37" s="1"/>
  <c r="R29" i="27"/>
  <c r="J29" i="25"/>
  <c r="X23" i="27"/>
  <c r="H19" i="27"/>
  <c r="I82" i="25"/>
  <c r="D13" i="25"/>
  <c r="F13" i="37" s="1"/>
  <c r="H13" i="37" s="1"/>
  <c r="Z12" i="27"/>
  <c r="R12" i="27"/>
  <c r="F34" i="15"/>
  <c r="L34" i="15"/>
  <c r="D34" i="39" s="1"/>
  <c r="L32" i="13"/>
  <c r="H32" i="15"/>
  <c r="F32" i="13"/>
  <c r="F36" i="13" s="1"/>
  <c r="I16" i="13"/>
  <c r="AM72" i="27"/>
  <c r="AM82" i="27" s="1"/>
  <c r="AM91" i="27" s="1"/>
  <c r="AE72" i="27"/>
  <c r="AE64" i="27"/>
  <c r="AE66" i="27" s="1"/>
  <c r="X55" i="27"/>
  <c r="M36" i="27"/>
  <c r="M24" i="27"/>
  <c r="H89" i="15"/>
  <c r="H35" i="42"/>
  <c r="E27" i="30"/>
  <c r="G29" i="30"/>
  <c r="F23" i="5"/>
  <c r="H23" i="5" s="1"/>
  <c r="H23" i="42"/>
  <c r="I15" i="42"/>
  <c r="M78" i="18"/>
  <c r="E78" i="42" s="1"/>
  <c r="L75" i="18"/>
  <c r="D75" i="42" s="1"/>
  <c r="G33" i="18"/>
  <c r="M33" i="18"/>
  <c r="E33" i="42" s="1"/>
  <c r="I36" i="18"/>
  <c r="M24" i="18"/>
  <c r="E19" i="42"/>
  <c r="M71" i="53"/>
  <c r="E71" i="52" s="1"/>
  <c r="M33" i="53"/>
  <c r="E33" i="52" s="1"/>
  <c r="E36" i="52" s="1"/>
  <c r="I36" i="53"/>
  <c r="G33" i="53"/>
  <c r="G36" i="53" s="1"/>
  <c r="E79" i="54"/>
  <c r="G79" i="52" s="1"/>
  <c r="I79" i="52" s="1"/>
  <c r="E78" i="54"/>
  <c r="G78" i="52" s="1"/>
  <c r="E60" i="54"/>
  <c r="G60" i="52" s="1"/>
  <c r="I60" i="52" s="1"/>
  <c r="D47" i="54"/>
  <c r="F47" i="52" s="1"/>
  <c r="H47" i="52" s="1"/>
  <c r="G55" i="29"/>
  <c r="E55" i="29" s="1"/>
  <c r="G55" i="41" s="1"/>
  <c r="I55" i="41" s="1"/>
  <c r="AG56" i="6"/>
  <c r="D43" i="6"/>
  <c r="D82" i="6" s="1"/>
  <c r="E19" i="31"/>
  <c r="V651" i="44"/>
  <c r="X91" i="31"/>
  <c r="D12" i="31"/>
  <c r="F12" i="43" s="1"/>
  <c r="H16" i="31"/>
  <c r="L81" i="19"/>
  <c r="D81" i="43" s="1"/>
  <c r="G41" i="11"/>
  <c r="M41" i="11"/>
  <c r="E41" i="35" s="1"/>
  <c r="I41" i="35" s="1"/>
  <c r="AM42" i="28"/>
  <c r="AM43" i="28" s="1"/>
  <c r="O42" i="28"/>
  <c r="O43" i="28" s="1"/>
  <c r="E36" i="28"/>
  <c r="E42" i="38"/>
  <c r="E43" i="38" s="1"/>
  <c r="Z72" i="26"/>
  <c r="R72" i="26"/>
  <c r="E60" i="26"/>
  <c r="G60" i="38" s="1"/>
  <c r="I60" i="38" s="1"/>
  <c r="AA61" i="27"/>
  <c r="K61" i="27"/>
  <c r="AO66" i="28"/>
  <c r="AG66" i="28"/>
  <c r="AG82" i="28" s="1"/>
  <c r="Y66" i="28"/>
  <c r="Q66" i="28"/>
  <c r="I66" i="28"/>
  <c r="E59" i="28"/>
  <c r="I61" i="28"/>
  <c r="I36" i="28"/>
  <c r="D19" i="28"/>
  <c r="M24" i="16"/>
  <c r="E80" i="26"/>
  <c r="G80" i="38" s="1"/>
  <c r="I80" i="38" s="1"/>
  <c r="E77" i="26"/>
  <c r="G77" i="38" s="1"/>
  <c r="I77" i="38" s="1"/>
  <c r="E70" i="26"/>
  <c r="D60" i="26"/>
  <c r="F60" i="38" s="1"/>
  <c r="H60" i="38" s="1"/>
  <c r="E39" i="26"/>
  <c r="G39" i="38" s="1"/>
  <c r="I39" i="38" s="1"/>
  <c r="AN36" i="26"/>
  <c r="AF36" i="26"/>
  <c r="X36" i="26"/>
  <c r="P36" i="26"/>
  <c r="H36" i="26"/>
  <c r="E23" i="26"/>
  <c r="G23" i="38" s="1"/>
  <c r="I23" i="38" s="1"/>
  <c r="D22" i="26"/>
  <c r="F22" i="38" s="1"/>
  <c r="H22" i="38" s="1"/>
  <c r="E85" i="15"/>
  <c r="G73" i="14"/>
  <c r="D32" i="38"/>
  <c r="D36" i="38" s="1"/>
  <c r="L36" i="14"/>
  <c r="G23" i="14"/>
  <c r="M24" i="14"/>
  <c r="E19" i="38"/>
  <c r="E24" i="38" s="1"/>
  <c r="H86" i="47"/>
  <c r="H89" i="47" s="1"/>
  <c r="F89" i="47"/>
  <c r="G32" i="47"/>
  <c r="D24" i="47"/>
  <c r="I14" i="47"/>
  <c r="L91" i="46"/>
  <c r="D71" i="46"/>
  <c r="F66" i="46"/>
  <c r="D36" i="46"/>
  <c r="F24" i="46"/>
  <c r="F82" i="46" s="1"/>
  <c r="F91" i="46" s="1"/>
  <c r="D42" i="47"/>
  <c r="D43" i="47" s="1"/>
  <c r="M20" i="45"/>
  <c r="G15" i="45"/>
  <c r="M15" i="45"/>
  <c r="E15" i="47" s="1"/>
  <c r="I16" i="45"/>
  <c r="G11" i="45"/>
  <c r="G16" i="45" s="1"/>
  <c r="AD77" i="27"/>
  <c r="V77" i="27"/>
  <c r="N77" i="27"/>
  <c r="D77" i="27" s="1"/>
  <c r="F77" i="39" s="1"/>
  <c r="X73" i="27"/>
  <c r="P73" i="27"/>
  <c r="H73" i="27"/>
  <c r="D70" i="25"/>
  <c r="AD64" i="27"/>
  <c r="AD66" i="27" s="1"/>
  <c r="AD66" i="25"/>
  <c r="V64" i="27"/>
  <c r="V66" i="27" s="1"/>
  <c r="N64" i="27"/>
  <c r="AD60" i="27"/>
  <c r="N60" i="27"/>
  <c r="D60" i="25"/>
  <c r="F60" i="37" s="1"/>
  <c r="H60" i="37" s="1"/>
  <c r="J61" i="27"/>
  <c r="T56" i="27"/>
  <c r="AC49" i="27"/>
  <c r="U49" i="27"/>
  <c r="M49" i="27"/>
  <c r="X41" i="27"/>
  <c r="P41" i="27"/>
  <c r="H41" i="27"/>
  <c r="D41" i="27" s="1"/>
  <c r="F41" i="39" s="1"/>
  <c r="E39" i="27"/>
  <c r="G39" i="39" s="1"/>
  <c r="I36" i="27"/>
  <c r="I27" i="27"/>
  <c r="W21" i="27"/>
  <c r="Q12" i="27"/>
  <c r="AL16" i="25"/>
  <c r="AL82" i="25" s="1"/>
  <c r="AL91" i="25" s="1"/>
  <c r="AD11" i="27"/>
  <c r="AD16" i="25"/>
  <c r="V11" i="27"/>
  <c r="N11" i="27"/>
  <c r="N16" i="27" s="1"/>
  <c r="N16" i="25"/>
  <c r="F16" i="25"/>
  <c r="F82" i="25" s="1"/>
  <c r="F91" i="25" s="1"/>
  <c r="L89" i="13"/>
  <c r="L86" i="15"/>
  <c r="I74" i="15"/>
  <c r="M74" i="13"/>
  <c r="E74" i="37" s="1"/>
  <c r="G74" i="13"/>
  <c r="G49" i="13"/>
  <c r="M22" i="15"/>
  <c r="E22" i="39" s="1"/>
  <c r="G22" i="15"/>
  <c r="H19" i="15"/>
  <c r="I49" i="15"/>
  <c r="K24" i="15"/>
  <c r="I13" i="15"/>
  <c r="I65" i="42"/>
  <c r="G79" i="5"/>
  <c r="H76" i="42"/>
  <c r="D70" i="30"/>
  <c r="F72" i="30"/>
  <c r="I22" i="42"/>
  <c r="AJ82" i="30"/>
  <c r="T82" i="30"/>
  <c r="R650" i="44" s="1"/>
  <c r="L82" i="30"/>
  <c r="J650" i="44" s="1"/>
  <c r="E16" i="30"/>
  <c r="G11" i="42"/>
  <c r="M56" i="53"/>
  <c r="E54" i="52"/>
  <c r="E56" i="52" s="1"/>
  <c r="L33" i="53"/>
  <c r="H36" i="53"/>
  <c r="F33" i="53"/>
  <c r="F36" i="53" s="1"/>
  <c r="D79" i="54"/>
  <c r="F79" i="52" s="1"/>
  <c r="AO36" i="54"/>
  <c r="AG36" i="54"/>
  <c r="Y36" i="54"/>
  <c r="Q36" i="54"/>
  <c r="I36" i="54"/>
  <c r="F64" i="19"/>
  <c r="F66" i="19" s="1"/>
  <c r="L64" i="19"/>
  <c r="H66" i="19"/>
  <c r="I79" i="35"/>
  <c r="E77" i="23"/>
  <c r="G77" i="35" s="1"/>
  <c r="I77" i="35" s="1"/>
  <c r="E70" i="23"/>
  <c r="I72" i="23"/>
  <c r="D64" i="23"/>
  <c r="J66" i="23"/>
  <c r="E51" i="23"/>
  <c r="G51" i="35" s="1"/>
  <c r="I51" i="35" s="1"/>
  <c r="H72" i="45"/>
  <c r="F70" i="45"/>
  <c r="F72" i="45" s="1"/>
  <c r="H42" i="45"/>
  <c r="H43" i="45" s="1"/>
  <c r="F40" i="45"/>
  <c r="F42" i="45" s="1"/>
  <c r="F43" i="45" s="1"/>
  <c r="Z81" i="27"/>
  <c r="R81" i="27"/>
  <c r="J81" i="27"/>
  <c r="AE80" i="27"/>
  <c r="W80" i="27"/>
  <c r="O80" i="27"/>
  <c r="E80" i="27" s="1"/>
  <c r="G80" i="39" s="1"/>
  <c r="E80" i="25"/>
  <c r="G80" i="37" s="1"/>
  <c r="I80" i="37" s="1"/>
  <c r="AB79" i="27"/>
  <c r="T79" i="27"/>
  <c r="L79" i="27"/>
  <c r="Z78" i="27"/>
  <c r="R78" i="27"/>
  <c r="J78" i="27"/>
  <c r="X77" i="27"/>
  <c r="P77" i="27"/>
  <c r="H77" i="27"/>
  <c r="X71" i="27"/>
  <c r="P71" i="27"/>
  <c r="P72" i="27" s="1"/>
  <c r="H71" i="27"/>
  <c r="AD70" i="27"/>
  <c r="V70" i="27"/>
  <c r="V72" i="27" s="1"/>
  <c r="N70" i="27"/>
  <c r="X65" i="27"/>
  <c r="P65" i="27"/>
  <c r="H65" i="27"/>
  <c r="AC66" i="25"/>
  <c r="AC64" i="27"/>
  <c r="AC66" i="27" s="1"/>
  <c r="U66" i="25"/>
  <c r="U64" i="27"/>
  <c r="U66" i="27" s="1"/>
  <c r="M66" i="25"/>
  <c r="M64" i="27"/>
  <c r="M66" i="27" s="1"/>
  <c r="E60" i="25"/>
  <c r="G60" i="37" s="1"/>
  <c r="I60" i="37" s="1"/>
  <c r="AD55" i="27"/>
  <c r="N55" i="27"/>
  <c r="Y51" i="27"/>
  <c r="Q51" i="27"/>
  <c r="I51" i="27"/>
  <c r="AD49" i="27"/>
  <c r="V49" i="27"/>
  <c r="Z45" i="27"/>
  <c r="R45" i="27"/>
  <c r="J45" i="27"/>
  <c r="Q41" i="27"/>
  <c r="E40" i="25"/>
  <c r="AB39" i="27"/>
  <c r="T39" i="27"/>
  <c r="L39" i="27"/>
  <c r="AB34" i="27"/>
  <c r="T34" i="27"/>
  <c r="L34" i="27"/>
  <c r="AO36" i="25"/>
  <c r="AG36" i="25"/>
  <c r="Y36" i="25"/>
  <c r="Q36" i="25"/>
  <c r="Q33" i="27"/>
  <c r="I36" i="25"/>
  <c r="AD32" i="27"/>
  <c r="AD36" i="27" s="1"/>
  <c r="X28" i="27"/>
  <c r="P28" i="27"/>
  <c r="H28" i="27"/>
  <c r="AE23" i="27"/>
  <c r="O23" i="27"/>
  <c r="Z21" i="27"/>
  <c r="R21" i="27"/>
  <c r="J21" i="27"/>
  <c r="AE20" i="27"/>
  <c r="AE24" i="27" s="1"/>
  <c r="W20" i="27"/>
  <c r="E20" i="25"/>
  <c r="G20" i="37" s="1"/>
  <c r="I20" i="37" s="1"/>
  <c r="S24" i="25"/>
  <c r="S19" i="27"/>
  <c r="AC15" i="27"/>
  <c r="AC16" i="27" s="1"/>
  <c r="M15" i="27"/>
  <c r="Y13" i="27"/>
  <c r="Y16" i="27" s="1"/>
  <c r="Q13" i="27"/>
  <c r="AD12" i="27"/>
  <c r="N12" i="27"/>
  <c r="L60" i="13"/>
  <c r="D60" i="37" s="1"/>
  <c r="H60" i="15"/>
  <c r="F60" i="13"/>
  <c r="H61" i="13"/>
  <c r="L41" i="13"/>
  <c r="D41" i="37" s="1"/>
  <c r="H41" i="37" s="1"/>
  <c r="H41" i="15"/>
  <c r="F41" i="13"/>
  <c r="F42" i="13" s="1"/>
  <c r="F43" i="13" s="1"/>
  <c r="H42" i="13"/>
  <c r="H43" i="13" s="1"/>
  <c r="I27" i="15"/>
  <c r="I19" i="15"/>
  <c r="J82" i="13"/>
  <c r="J91" i="13" s="1"/>
  <c r="D87" i="27"/>
  <c r="F87" i="39" s="1"/>
  <c r="I78" i="27"/>
  <c r="E78" i="27" s="1"/>
  <c r="G78" i="39" s="1"/>
  <c r="S60" i="27"/>
  <c r="S61" i="27" s="1"/>
  <c r="AE40" i="27"/>
  <c r="I23" i="27"/>
  <c r="E23" i="27" s="1"/>
  <c r="G23" i="39" s="1"/>
  <c r="AA19" i="27"/>
  <c r="AA24" i="27" s="1"/>
  <c r="AJ16" i="27"/>
  <c r="E11" i="27"/>
  <c r="G16" i="27"/>
  <c r="K42" i="15"/>
  <c r="K43" i="15" s="1"/>
  <c r="E24" i="15"/>
  <c r="AF82" i="7"/>
  <c r="AF91" i="7" s="1"/>
  <c r="P82" i="7"/>
  <c r="P91" i="7" s="1"/>
  <c r="E82" i="7"/>
  <c r="E91" i="7" s="1"/>
  <c r="H64" i="42"/>
  <c r="E59" i="30"/>
  <c r="G61" i="30"/>
  <c r="E54" i="30"/>
  <c r="G56" i="30"/>
  <c r="I19" i="42"/>
  <c r="G24" i="42"/>
  <c r="S82" i="30"/>
  <c r="Q650" i="44" s="1"/>
  <c r="K82" i="30"/>
  <c r="I650" i="44" s="1"/>
  <c r="F16" i="30"/>
  <c r="D11" i="30"/>
  <c r="M14" i="18"/>
  <c r="E14" i="42" s="1"/>
  <c r="G14" i="18"/>
  <c r="G56" i="53"/>
  <c r="M45" i="53"/>
  <c r="E45" i="52" s="1"/>
  <c r="I45" i="52" s="1"/>
  <c r="G45" i="53"/>
  <c r="E40" i="52"/>
  <c r="E42" i="52" s="1"/>
  <c r="E43" i="52" s="1"/>
  <c r="M42" i="53"/>
  <c r="M43" i="53" s="1"/>
  <c r="M22" i="53"/>
  <c r="G22" i="53"/>
  <c r="AO72" i="54"/>
  <c r="I72" i="54"/>
  <c r="M56" i="54"/>
  <c r="K36" i="54"/>
  <c r="AM36" i="54"/>
  <c r="AM82" i="54" s="1"/>
  <c r="E32" i="54"/>
  <c r="E21" i="54"/>
  <c r="G21" i="52" s="1"/>
  <c r="I21" i="52" s="1"/>
  <c r="G24" i="54"/>
  <c r="S24" i="54"/>
  <c r="S82" i="54" s="1"/>
  <c r="Q653" i="44" s="1"/>
  <c r="E11" i="54"/>
  <c r="G16" i="54"/>
  <c r="D59" i="31"/>
  <c r="H61" i="31"/>
  <c r="D23" i="31"/>
  <c r="F23" i="43" s="1"/>
  <c r="E20" i="31"/>
  <c r="G20" i="43" s="1"/>
  <c r="I20" i="43" s="1"/>
  <c r="Z82" i="31"/>
  <c r="F19" i="19"/>
  <c r="F24" i="19" s="1"/>
  <c r="H24" i="19"/>
  <c r="L19" i="19"/>
  <c r="L28" i="11"/>
  <c r="D28" i="35" s="1"/>
  <c r="D29" i="35" s="1"/>
  <c r="F28" i="11"/>
  <c r="H29" i="11"/>
  <c r="AE27" i="24"/>
  <c r="AE29" i="21"/>
  <c r="W27" i="24"/>
  <c r="W29" i="21"/>
  <c r="O27" i="24"/>
  <c r="O29" i="21"/>
  <c r="E27" i="21"/>
  <c r="G29" i="21"/>
  <c r="E87" i="24"/>
  <c r="G87" i="36" s="1"/>
  <c r="E54" i="26"/>
  <c r="E40" i="26"/>
  <c r="Q36" i="27"/>
  <c r="I24" i="26"/>
  <c r="I82" i="26" s="1"/>
  <c r="G645" i="44" s="1"/>
  <c r="F74" i="14"/>
  <c r="F55" i="14"/>
  <c r="F27" i="14"/>
  <c r="F29" i="14" s="1"/>
  <c r="D59" i="47"/>
  <c r="L75" i="45"/>
  <c r="D75" i="47" s="1"/>
  <c r="H75" i="47" s="1"/>
  <c r="F74" i="45"/>
  <c r="H61" i="45"/>
  <c r="F59" i="45"/>
  <c r="F61" i="45" s="1"/>
  <c r="L35" i="45"/>
  <c r="D35" i="47" s="1"/>
  <c r="H35" i="47" s="1"/>
  <c r="F34" i="45"/>
  <c r="F36" i="45" s="1"/>
  <c r="X81" i="27"/>
  <c r="P81" i="27"/>
  <c r="H81" i="27"/>
  <c r="D81" i="27" s="1"/>
  <c r="F81" i="39" s="1"/>
  <c r="X75" i="27"/>
  <c r="P75" i="27"/>
  <c r="H75" i="27"/>
  <c r="AD74" i="27"/>
  <c r="V74" i="27"/>
  <c r="N74" i="27"/>
  <c r="AB73" i="27"/>
  <c r="T73" i="27"/>
  <c r="L73" i="27"/>
  <c r="AD71" i="27"/>
  <c r="V71" i="27"/>
  <c r="N71" i="27"/>
  <c r="AB70" i="27"/>
  <c r="T70" i="27"/>
  <c r="L70" i="27"/>
  <c r="AD65" i="27"/>
  <c r="V65" i="27"/>
  <c r="N65" i="27"/>
  <c r="Z59" i="27"/>
  <c r="Z61" i="27" s="1"/>
  <c r="R59" i="27"/>
  <c r="R61" i="27" s="1"/>
  <c r="AB55" i="27"/>
  <c r="AB56" i="27" s="1"/>
  <c r="T55" i="27"/>
  <c r="L55" i="27"/>
  <c r="L56" i="27" s="1"/>
  <c r="R54" i="27"/>
  <c r="R56" i="27" s="1"/>
  <c r="E51" i="25"/>
  <c r="G51" i="37" s="1"/>
  <c r="I51" i="37" s="1"/>
  <c r="AB49" i="27"/>
  <c r="T49" i="27"/>
  <c r="L49" i="27"/>
  <c r="D49" i="27" s="1"/>
  <c r="F49" i="39" s="1"/>
  <c r="Z47" i="27"/>
  <c r="R47" i="27"/>
  <c r="J47" i="27"/>
  <c r="X45" i="27"/>
  <c r="P45" i="27"/>
  <c r="H45" i="27"/>
  <c r="D45" i="27" s="1"/>
  <c r="F45" i="39" s="1"/>
  <c r="AE41" i="27"/>
  <c r="O41" i="27"/>
  <c r="O42" i="27" s="1"/>
  <c r="O43" i="27" s="1"/>
  <c r="U40" i="27"/>
  <c r="U42" i="27" s="1"/>
  <c r="U43" i="27" s="1"/>
  <c r="J39" i="27"/>
  <c r="D39" i="27" s="1"/>
  <c r="F39" i="39" s="1"/>
  <c r="F36" i="25"/>
  <c r="T35" i="27"/>
  <c r="J34" i="27"/>
  <c r="AE33" i="27"/>
  <c r="AE36" i="27" s="1"/>
  <c r="W33" i="27"/>
  <c r="O33" i="27"/>
  <c r="E33" i="25"/>
  <c r="G33" i="37" s="1"/>
  <c r="I33" i="37" s="1"/>
  <c r="AB32" i="27"/>
  <c r="T32" i="27"/>
  <c r="L32" i="27"/>
  <c r="L36" i="27" s="1"/>
  <c r="AD28" i="27"/>
  <c r="V28" i="27"/>
  <c r="N28" i="27"/>
  <c r="S27" i="27"/>
  <c r="S29" i="27" s="1"/>
  <c r="AC23" i="27"/>
  <c r="AC24" i="27" s="1"/>
  <c r="U23" i="27"/>
  <c r="M23" i="27"/>
  <c r="S22" i="27"/>
  <c r="H21" i="27"/>
  <c r="U20" i="27"/>
  <c r="E20" i="27" s="1"/>
  <c r="G20" i="39" s="1"/>
  <c r="L20" i="27"/>
  <c r="AO24" i="25"/>
  <c r="AO82" i="25" s="1"/>
  <c r="AO91" i="25" s="1"/>
  <c r="AG24" i="25"/>
  <c r="AG82" i="25" s="1"/>
  <c r="AG91" i="25" s="1"/>
  <c r="Y24" i="25"/>
  <c r="Y19" i="27"/>
  <c r="Q24" i="25"/>
  <c r="I24" i="25"/>
  <c r="I19" i="27"/>
  <c r="I24" i="27" s="1"/>
  <c r="P16" i="25"/>
  <c r="AA15" i="27"/>
  <c r="AA16" i="27" s="1"/>
  <c r="S15" i="27"/>
  <c r="K15" i="27"/>
  <c r="Q14" i="27"/>
  <c r="O13" i="27"/>
  <c r="E13" i="27" s="1"/>
  <c r="G13" i="39" s="1"/>
  <c r="E13" i="25"/>
  <c r="G13" i="37" s="1"/>
  <c r="I13" i="37" s="1"/>
  <c r="AB12" i="27"/>
  <c r="T12" i="27"/>
  <c r="L12" i="27"/>
  <c r="Q11" i="27"/>
  <c r="H87" i="15"/>
  <c r="L87" i="13"/>
  <c r="F87" i="13"/>
  <c r="F87" i="15" s="1"/>
  <c r="H89" i="13"/>
  <c r="I78" i="15"/>
  <c r="G75" i="13"/>
  <c r="L51" i="13"/>
  <c r="D51" i="37" s="1"/>
  <c r="F51" i="13"/>
  <c r="H45" i="15"/>
  <c r="H39" i="15"/>
  <c r="G35" i="13"/>
  <c r="G32" i="13"/>
  <c r="I28" i="15"/>
  <c r="G27" i="13"/>
  <c r="G29" i="13" s="1"/>
  <c r="M23" i="13"/>
  <c r="E23" i="37" s="1"/>
  <c r="I23" i="37" s="1"/>
  <c r="G22" i="13"/>
  <c r="G19" i="13"/>
  <c r="G24" i="13" s="1"/>
  <c r="L14" i="13"/>
  <c r="D14" i="37" s="1"/>
  <c r="F14" i="13"/>
  <c r="D86" i="27"/>
  <c r="E79" i="27"/>
  <c r="G79" i="39" s="1"/>
  <c r="S64" i="27"/>
  <c r="S66" i="27" s="1"/>
  <c r="AC59" i="27"/>
  <c r="AC61" i="27" s="1"/>
  <c r="Q54" i="27"/>
  <c r="Q56" i="27" s="1"/>
  <c r="AF43" i="27"/>
  <c r="AJ36" i="27"/>
  <c r="Y33" i="27"/>
  <c r="Y36" i="27" s="1"/>
  <c r="E33" i="27"/>
  <c r="G33" i="39" s="1"/>
  <c r="AI36" i="27"/>
  <c r="U27" i="27"/>
  <c r="AI16" i="27"/>
  <c r="AH16" i="27"/>
  <c r="E36" i="15"/>
  <c r="V82" i="7"/>
  <c r="V91" i="7" s="1"/>
  <c r="F82" i="7"/>
  <c r="F91" i="7" s="1"/>
  <c r="F42" i="30"/>
  <c r="F43" i="30" s="1"/>
  <c r="D41" i="30"/>
  <c r="F41" i="42" s="1"/>
  <c r="G36" i="30"/>
  <c r="E33" i="30"/>
  <c r="G33" i="42" s="1"/>
  <c r="E24" i="30"/>
  <c r="H21" i="42"/>
  <c r="I82" i="30"/>
  <c r="G650" i="44" s="1"/>
  <c r="L41" i="18"/>
  <c r="D41" i="42" s="1"/>
  <c r="F41" i="18"/>
  <c r="F42" i="18" s="1"/>
  <c r="D24" i="42"/>
  <c r="J82" i="18"/>
  <c r="H72" i="53"/>
  <c r="F70" i="53"/>
  <c r="F72" i="53" s="1"/>
  <c r="L70" i="53"/>
  <c r="I42" i="53"/>
  <c r="I43" i="53" s="1"/>
  <c r="G40" i="53"/>
  <c r="G42" i="53" s="1"/>
  <c r="G43" i="53" s="1"/>
  <c r="G12" i="53"/>
  <c r="M12" i="53"/>
  <c r="E12" i="52" s="1"/>
  <c r="E80" i="54"/>
  <c r="G80" i="52" s="1"/>
  <c r="I80" i="52" s="1"/>
  <c r="E33" i="54"/>
  <c r="G33" i="52" s="1"/>
  <c r="I33" i="52" s="1"/>
  <c r="E29" i="54"/>
  <c r="D19" i="54"/>
  <c r="E13" i="54"/>
  <c r="G13" i="52" s="1"/>
  <c r="I13" i="52" s="1"/>
  <c r="AK16" i="54"/>
  <c r="D74" i="31"/>
  <c r="F74" i="43" s="1"/>
  <c r="H74" i="43" s="1"/>
  <c r="E73" i="31"/>
  <c r="G73" i="43" s="1"/>
  <c r="I73" i="43" s="1"/>
  <c r="E41" i="31"/>
  <c r="G41" i="43" s="1"/>
  <c r="I41" i="43" s="1"/>
  <c r="AG24" i="31"/>
  <c r="AG82" i="31" s="1"/>
  <c r="AG91" i="31" s="1"/>
  <c r="G88" i="19"/>
  <c r="M88" i="19"/>
  <c r="E88" i="43" s="1"/>
  <c r="I89" i="19"/>
  <c r="E80" i="23"/>
  <c r="G80" i="35" s="1"/>
  <c r="I80" i="35" s="1"/>
  <c r="AI82" i="23"/>
  <c r="S12" i="24"/>
  <c r="S16" i="23"/>
  <c r="AM16" i="23"/>
  <c r="AM82" i="23" s="1"/>
  <c r="AE16" i="23"/>
  <c r="AE82" i="23" s="1"/>
  <c r="AC641" i="44" s="1"/>
  <c r="O16" i="23"/>
  <c r="O82" i="23" s="1"/>
  <c r="M641" i="44" s="1"/>
  <c r="G16" i="23"/>
  <c r="E11" i="23"/>
  <c r="F41" i="11"/>
  <c r="L41" i="11"/>
  <c r="D41" i="35" s="1"/>
  <c r="L36" i="11"/>
  <c r="D32" i="35"/>
  <c r="D29" i="21"/>
  <c r="F27" i="33"/>
  <c r="H60" i="12"/>
  <c r="F60" i="9"/>
  <c r="L60" i="9"/>
  <c r="D60" i="33" s="1"/>
  <c r="F22" i="8"/>
  <c r="L22" i="8"/>
  <c r="D22" i="32" s="1"/>
  <c r="F56" i="45"/>
  <c r="L27" i="45"/>
  <c r="H29" i="45"/>
  <c r="Z76" i="27"/>
  <c r="R76" i="27"/>
  <c r="J76" i="27"/>
  <c r="AC71" i="27"/>
  <c r="U71" i="27"/>
  <c r="M71" i="27"/>
  <c r="E71" i="27" s="1"/>
  <c r="G71" i="39" s="1"/>
  <c r="AA72" i="25"/>
  <c r="AA70" i="27"/>
  <c r="AA72" i="27" s="1"/>
  <c r="S72" i="25"/>
  <c r="S70" i="27"/>
  <c r="S72" i="27" s="1"/>
  <c r="K72" i="25"/>
  <c r="K70" i="27"/>
  <c r="D65" i="25"/>
  <c r="F65" i="37" s="1"/>
  <c r="H65" i="37" s="1"/>
  <c r="H66" i="37" s="1"/>
  <c r="AB60" i="27"/>
  <c r="T60" i="27"/>
  <c r="T61" i="27" s="1"/>
  <c r="L60" i="27"/>
  <c r="AO61" i="25"/>
  <c r="AG61" i="25"/>
  <c r="Y61" i="25"/>
  <c r="Q61" i="25"/>
  <c r="I61" i="25"/>
  <c r="I59" i="27"/>
  <c r="S55" i="27"/>
  <c r="E55" i="27" s="1"/>
  <c r="G55" i="39" s="1"/>
  <c r="K55" i="27"/>
  <c r="Y56" i="25"/>
  <c r="Y82" i="25" s="1"/>
  <c r="Y54" i="27"/>
  <c r="Y56" i="27" s="1"/>
  <c r="E54" i="25"/>
  <c r="I56" i="25"/>
  <c r="I54" i="27"/>
  <c r="I56" i="27" s="1"/>
  <c r="AD51" i="27"/>
  <c r="V51" i="27"/>
  <c r="N51" i="27"/>
  <c r="S49" i="27"/>
  <c r="E49" i="27" s="1"/>
  <c r="G49" i="39" s="1"/>
  <c r="Q47" i="27"/>
  <c r="V41" i="27"/>
  <c r="N41" i="27"/>
  <c r="AB40" i="27"/>
  <c r="AB42" i="27" s="1"/>
  <c r="AB43" i="27" s="1"/>
  <c r="L40" i="27"/>
  <c r="L42" i="27" s="1"/>
  <c r="AA35" i="27"/>
  <c r="K35" i="27"/>
  <c r="E35" i="27" s="1"/>
  <c r="G35" i="39" s="1"/>
  <c r="AD33" i="27"/>
  <c r="V33" i="27"/>
  <c r="V36" i="27" s="1"/>
  <c r="N33" i="27"/>
  <c r="N36" i="27" s="1"/>
  <c r="AA32" i="27"/>
  <c r="K32" i="27"/>
  <c r="K36" i="27" s="1"/>
  <c r="U28" i="27"/>
  <c r="Z27" i="27"/>
  <c r="Z29" i="27" s="1"/>
  <c r="J27" i="27"/>
  <c r="T23" i="27"/>
  <c r="L23" i="27"/>
  <c r="Z22" i="27"/>
  <c r="J22" i="27"/>
  <c r="AE21" i="27"/>
  <c r="E21" i="25"/>
  <c r="G21" i="37" s="1"/>
  <c r="I21" i="37" s="1"/>
  <c r="AB20" i="27"/>
  <c r="T20" i="27"/>
  <c r="X19" i="27"/>
  <c r="X24" i="27" s="1"/>
  <c r="P19" i="27"/>
  <c r="P24" i="27" s="1"/>
  <c r="R15" i="27"/>
  <c r="J15" i="27"/>
  <c r="X14" i="27"/>
  <c r="H14" i="27"/>
  <c r="D14" i="27" s="1"/>
  <c r="F14" i="39" s="1"/>
  <c r="H14" i="39" s="1"/>
  <c r="S12" i="27"/>
  <c r="E12" i="27" s="1"/>
  <c r="G12" i="39" s="1"/>
  <c r="I12" i="39" s="1"/>
  <c r="K12" i="27"/>
  <c r="K16" i="27" s="1"/>
  <c r="X11" i="27"/>
  <c r="H11" i="27"/>
  <c r="L81" i="13"/>
  <c r="D81" i="37" s="1"/>
  <c r="H81" i="37" s="1"/>
  <c r="H81" i="15"/>
  <c r="F81" i="13"/>
  <c r="H78" i="15"/>
  <c r="L73" i="13"/>
  <c r="D73" i="37" s="1"/>
  <c r="H73" i="37" s="1"/>
  <c r="H73" i="15"/>
  <c r="F73" i="13"/>
  <c r="I59" i="15"/>
  <c r="I47" i="15"/>
  <c r="I40" i="15"/>
  <c r="H28" i="15"/>
  <c r="H20" i="15"/>
  <c r="E86" i="27"/>
  <c r="G72" i="27"/>
  <c r="AO66" i="27"/>
  <c r="AG66" i="27"/>
  <c r="R64" i="27"/>
  <c r="R66" i="27" s="1"/>
  <c r="I47" i="27"/>
  <c r="I41" i="27"/>
  <c r="W40" i="27"/>
  <c r="W42" i="27" s="1"/>
  <c r="W43" i="27" s="1"/>
  <c r="L88" i="15"/>
  <c r="D88" i="39" s="1"/>
  <c r="K66" i="15"/>
  <c r="I60" i="42"/>
  <c r="E61" i="42"/>
  <c r="E60" i="5"/>
  <c r="H22" i="42"/>
  <c r="F29" i="30"/>
  <c r="D28" i="30"/>
  <c r="F28" i="42" s="1"/>
  <c r="AL82" i="30"/>
  <c r="F39" i="18"/>
  <c r="L39" i="18"/>
  <c r="D39" i="42" s="1"/>
  <c r="H39" i="42" s="1"/>
  <c r="L32" i="18"/>
  <c r="F32" i="18"/>
  <c r="F36" i="18" s="1"/>
  <c r="G19" i="18"/>
  <c r="G24" i="18" s="1"/>
  <c r="I24" i="18"/>
  <c r="E15" i="5"/>
  <c r="L74" i="53"/>
  <c r="D74" i="52" s="1"/>
  <c r="F74" i="53"/>
  <c r="G72" i="53"/>
  <c r="G14" i="53"/>
  <c r="M14" i="53"/>
  <c r="E14" i="52" s="1"/>
  <c r="E35" i="54"/>
  <c r="G35" i="52" s="1"/>
  <c r="I35" i="52" s="1"/>
  <c r="D28" i="54"/>
  <c r="F28" i="52" s="1"/>
  <c r="H28" i="52" s="1"/>
  <c r="D27" i="54"/>
  <c r="Z82" i="6"/>
  <c r="R82" i="6"/>
  <c r="I88" i="43"/>
  <c r="E75" i="31"/>
  <c r="G75" i="43" s="1"/>
  <c r="I75" i="43" s="1"/>
  <c r="D15" i="31"/>
  <c r="F15" i="43" s="1"/>
  <c r="H80" i="35"/>
  <c r="H75" i="35"/>
  <c r="K60" i="24"/>
  <c r="K61" i="23"/>
  <c r="G61" i="23"/>
  <c r="E59" i="23"/>
  <c r="E49" i="23"/>
  <c r="G49" i="35" s="1"/>
  <c r="I49" i="35" s="1"/>
  <c r="E45" i="23"/>
  <c r="G45" i="35" s="1"/>
  <c r="I45" i="35" s="1"/>
  <c r="E34" i="23"/>
  <c r="G34" i="35" s="1"/>
  <c r="U60" i="24"/>
  <c r="U61" i="21"/>
  <c r="M60" i="24"/>
  <c r="M61" i="21"/>
  <c r="E60" i="21"/>
  <c r="G60" i="33" s="1"/>
  <c r="L39" i="24"/>
  <c r="D39" i="21"/>
  <c r="F39" i="33" s="1"/>
  <c r="E74" i="26"/>
  <c r="G74" i="38" s="1"/>
  <c r="I74" i="38" s="1"/>
  <c r="I72" i="26"/>
  <c r="W56" i="26"/>
  <c r="L24" i="45"/>
  <c r="H86" i="37"/>
  <c r="X79" i="27"/>
  <c r="P79" i="27"/>
  <c r="H79" i="27"/>
  <c r="D79" i="27" s="1"/>
  <c r="F79" i="39" s="1"/>
  <c r="AD78" i="27"/>
  <c r="V78" i="27"/>
  <c r="N78" i="27"/>
  <c r="AB77" i="27"/>
  <c r="T77" i="27"/>
  <c r="L77" i="27"/>
  <c r="AD75" i="27"/>
  <c r="V75" i="27"/>
  <c r="N75" i="27"/>
  <c r="AB74" i="27"/>
  <c r="T74" i="27"/>
  <c r="L74" i="27"/>
  <c r="Z73" i="27"/>
  <c r="R73" i="27"/>
  <c r="J73" i="27"/>
  <c r="D73" i="27" s="1"/>
  <c r="F73" i="39" s="1"/>
  <c r="AB71" i="27"/>
  <c r="T71" i="27"/>
  <c r="L71" i="27"/>
  <c r="D71" i="25"/>
  <c r="F71" i="37" s="1"/>
  <c r="H71" i="37" s="1"/>
  <c r="Z70" i="27"/>
  <c r="Z72" i="27" s="1"/>
  <c r="R70" i="27"/>
  <c r="R72" i="27" s="1"/>
  <c r="J70" i="27"/>
  <c r="J72" i="27" s="1"/>
  <c r="X59" i="27"/>
  <c r="X61" i="27" s="1"/>
  <c r="P59" i="27"/>
  <c r="Z55" i="27"/>
  <c r="Z56" i="27" s="1"/>
  <c r="R55" i="27"/>
  <c r="J55" i="27"/>
  <c r="D55" i="27" s="1"/>
  <c r="F55" i="39" s="1"/>
  <c r="H55" i="39" s="1"/>
  <c r="X54" i="27"/>
  <c r="X56" i="27" s="1"/>
  <c r="P54" i="27"/>
  <c r="P56" i="27" s="1"/>
  <c r="H54" i="27"/>
  <c r="AC51" i="27"/>
  <c r="J49" i="27"/>
  <c r="X47" i="27"/>
  <c r="D47" i="27" s="1"/>
  <c r="F47" i="39" s="1"/>
  <c r="H47" i="27"/>
  <c r="AD45" i="27"/>
  <c r="M41" i="27"/>
  <c r="AI42" i="25"/>
  <c r="AI43" i="25" s="1"/>
  <c r="AI82" i="25" s="1"/>
  <c r="AI91" i="25" s="1"/>
  <c r="AA40" i="27"/>
  <c r="AA42" i="25"/>
  <c r="AA43" i="25" s="1"/>
  <c r="S40" i="27"/>
  <c r="S42" i="27" s="1"/>
  <c r="S43" i="27" s="1"/>
  <c r="S42" i="25"/>
  <c r="S43" i="25" s="1"/>
  <c r="K42" i="25"/>
  <c r="K43" i="25" s="1"/>
  <c r="X39" i="27"/>
  <c r="Z35" i="27"/>
  <c r="R35" i="27"/>
  <c r="J35" i="27"/>
  <c r="X34" i="27"/>
  <c r="P34" i="27"/>
  <c r="H34" i="27"/>
  <c r="D34" i="27" s="1"/>
  <c r="F34" i="39" s="1"/>
  <c r="H34" i="39" s="1"/>
  <c r="U33" i="27"/>
  <c r="Z32" i="27"/>
  <c r="Z36" i="27" s="1"/>
  <c r="R32" i="27"/>
  <c r="R29" i="25"/>
  <c r="L28" i="27"/>
  <c r="L29" i="27" s="1"/>
  <c r="AO29" i="25"/>
  <c r="AG29" i="25"/>
  <c r="Y27" i="27"/>
  <c r="Y29" i="27" s="1"/>
  <c r="Y29" i="25"/>
  <c r="Q27" i="27"/>
  <c r="Q29" i="25"/>
  <c r="I29" i="25"/>
  <c r="K23" i="27"/>
  <c r="K24" i="27" s="1"/>
  <c r="Y22" i="27"/>
  <c r="Q22" i="27"/>
  <c r="E22" i="27" s="1"/>
  <c r="G22" i="39" s="1"/>
  <c r="I22" i="39" s="1"/>
  <c r="E22" i="25"/>
  <c r="G22" i="37" s="1"/>
  <c r="I22" i="37" s="1"/>
  <c r="AD21" i="27"/>
  <c r="V21" i="27"/>
  <c r="N21" i="27"/>
  <c r="W19" i="27"/>
  <c r="O19" i="27"/>
  <c r="E19" i="25"/>
  <c r="I15" i="27"/>
  <c r="I16" i="27" s="1"/>
  <c r="AE14" i="27"/>
  <c r="W14" i="27"/>
  <c r="O14" i="27"/>
  <c r="AC13" i="27"/>
  <c r="J12" i="27"/>
  <c r="J16" i="27" s="1"/>
  <c r="AE11" i="27"/>
  <c r="W11" i="27"/>
  <c r="W16" i="27" s="1"/>
  <c r="O11" i="27"/>
  <c r="E11" i="25"/>
  <c r="I79" i="15"/>
  <c r="I71" i="15"/>
  <c r="I61" i="13"/>
  <c r="H59" i="15"/>
  <c r="D54" i="37"/>
  <c r="D56" i="37" s="1"/>
  <c r="L56" i="13"/>
  <c r="H47" i="15"/>
  <c r="I42" i="13"/>
  <c r="I43" i="13" s="1"/>
  <c r="L42" i="13"/>
  <c r="L43" i="13" s="1"/>
  <c r="D40" i="37"/>
  <c r="D42" i="37" s="1"/>
  <c r="D43" i="37" s="1"/>
  <c r="I33" i="15"/>
  <c r="I21" i="15"/>
  <c r="H12" i="15"/>
  <c r="G89" i="27"/>
  <c r="E47" i="27"/>
  <c r="G47" i="39" s="1"/>
  <c r="AO36" i="27"/>
  <c r="AO82" i="27" s="1"/>
  <c r="AO91" i="27" s="1"/>
  <c r="AG36" i="27"/>
  <c r="AG82" i="27" s="1"/>
  <c r="AG91" i="27" s="1"/>
  <c r="Q19" i="27"/>
  <c r="F86" i="15"/>
  <c r="K16" i="15"/>
  <c r="AB82" i="7"/>
  <c r="AB91" i="7" s="1"/>
  <c r="T82" i="7"/>
  <c r="T91" i="7" s="1"/>
  <c r="L82" i="7"/>
  <c r="L91" i="7" s="1"/>
  <c r="H51" i="42"/>
  <c r="E40" i="30"/>
  <c r="G42" i="30"/>
  <c r="G43" i="30" s="1"/>
  <c r="AK82" i="30"/>
  <c r="AC82" i="30"/>
  <c r="AA650" i="44" s="1"/>
  <c r="U82" i="30"/>
  <c r="S650" i="44" s="1"/>
  <c r="M82" i="30"/>
  <c r="K650" i="44" s="1"/>
  <c r="G24" i="30"/>
  <c r="E20" i="30"/>
  <c r="G20" i="42" s="1"/>
  <c r="M81" i="18"/>
  <c r="E81" i="42" s="1"/>
  <c r="E81" i="5" s="1"/>
  <c r="G81" i="18"/>
  <c r="E45" i="5"/>
  <c r="D40" i="42"/>
  <c r="E61" i="52"/>
  <c r="G11" i="53"/>
  <c r="M11" i="53"/>
  <c r="D74" i="54"/>
  <c r="F74" i="52" s="1"/>
  <c r="H74" i="52" s="1"/>
  <c r="AM61" i="54"/>
  <c r="AE61" i="54"/>
  <c r="AE82" i="54" s="1"/>
  <c r="AC653" i="44" s="1"/>
  <c r="W61" i="54"/>
  <c r="W82" i="54" s="1"/>
  <c r="U653" i="44" s="1"/>
  <c r="O61" i="54"/>
  <c r="O82" i="54" s="1"/>
  <c r="M653" i="44" s="1"/>
  <c r="G61" i="54"/>
  <c r="E59" i="54"/>
  <c r="P43" i="54"/>
  <c r="I12" i="52"/>
  <c r="K82" i="54"/>
  <c r="I653" i="44" s="1"/>
  <c r="Y82" i="6"/>
  <c r="Q82" i="6"/>
  <c r="U82" i="6"/>
  <c r="W16" i="6"/>
  <c r="G15" i="46"/>
  <c r="H34" i="43"/>
  <c r="G20" i="19"/>
  <c r="M20" i="19"/>
  <c r="E20" i="43" s="1"/>
  <c r="I24" i="19"/>
  <c r="D28" i="23"/>
  <c r="F28" i="35" s="1"/>
  <c r="L76" i="11"/>
  <c r="D76" i="35" s="1"/>
  <c r="H76" i="35" s="1"/>
  <c r="F76" i="11"/>
  <c r="F54" i="11"/>
  <c r="F56" i="11" s="1"/>
  <c r="L54" i="11"/>
  <c r="AD70" i="24"/>
  <c r="AD72" i="24" s="1"/>
  <c r="AD72" i="21"/>
  <c r="V72" i="21"/>
  <c r="V70" i="24"/>
  <c r="V72" i="24" s="1"/>
  <c r="N70" i="24"/>
  <c r="N72" i="24" s="1"/>
  <c r="N72" i="21"/>
  <c r="D70" i="21"/>
  <c r="F72" i="21"/>
  <c r="AA66" i="21"/>
  <c r="AA64" i="24"/>
  <c r="AA66" i="24" s="1"/>
  <c r="K64" i="24"/>
  <c r="K66" i="24" s="1"/>
  <c r="K66" i="21"/>
  <c r="H64" i="15"/>
  <c r="H33" i="15"/>
  <c r="H15" i="15"/>
  <c r="H11" i="15"/>
  <c r="AJ24" i="27"/>
  <c r="D29" i="15"/>
  <c r="D82" i="15" s="1"/>
  <c r="D91" i="15" s="1"/>
  <c r="H13" i="15"/>
  <c r="H61" i="18"/>
  <c r="I56" i="18"/>
  <c r="G54" i="18"/>
  <c r="G56" i="18" s="1"/>
  <c r="G42" i="18"/>
  <c r="G43" i="18" s="1"/>
  <c r="E77" i="54"/>
  <c r="G77" i="52" s="1"/>
  <c r="I77" i="52" s="1"/>
  <c r="E73" i="54"/>
  <c r="G73" i="52" s="1"/>
  <c r="I73" i="52" s="1"/>
  <c r="D71" i="54"/>
  <c r="F71" i="52" s="1"/>
  <c r="H71" i="52" s="1"/>
  <c r="E55" i="54"/>
  <c r="G55" i="52" s="1"/>
  <c r="I55" i="52" s="1"/>
  <c r="AJ56" i="54"/>
  <c r="AB56" i="54"/>
  <c r="T56" i="54"/>
  <c r="L56" i="54"/>
  <c r="D54" i="54"/>
  <c r="E41" i="54"/>
  <c r="G41" i="52" s="1"/>
  <c r="I41" i="52" s="1"/>
  <c r="D32" i="54"/>
  <c r="F36" i="54"/>
  <c r="D22" i="54"/>
  <c r="F22" i="52" s="1"/>
  <c r="H22" i="52" s="1"/>
  <c r="D21" i="54"/>
  <c r="F21" i="52" s="1"/>
  <c r="H21" i="52" s="1"/>
  <c r="E19" i="54"/>
  <c r="AN16" i="54"/>
  <c r="AN82" i="54" s="1"/>
  <c r="AF16" i="54"/>
  <c r="AF82" i="54" s="1"/>
  <c r="X16" i="54"/>
  <c r="P16" i="54"/>
  <c r="P82" i="54" s="1"/>
  <c r="N653" i="44" s="1"/>
  <c r="H16" i="54"/>
  <c r="H82" i="54" s="1"/>
  <c r="F653" i="44" s="1"/>
  <c r="G55" i="24"/>
  <c r="G55" i="21"/>
  <c r="E55" i="21" s="1"/>
  <c r="G55" i="33" s="1"/>
  <c r="I55" i="33" s="1"/>
  <c r="I56" i="6"/>
  <c r="E55" i="6"/>
  <c r="E89" i="43"/>
  <c r="D80" i="31"/>
  <c r="F80" i="43" s="1"/>
  <c r="H77" i="43"/>
  <c r="I71" i="43"/>
  <c r="D60" i="31"/>
  <c r="F60" i="43" s="1"/>
  <c r="H60" i="43" s="1"/>
  <c r="D32" i="31"/>
  <c r="F36" i="31"/>
  <c r="G89" i="19"/>
  <c r="E81" i="23"/>
  <c r="G81" i="35" s="1"/>
  <c r="I81" i="35" s="1"/>
  <c r="E74" i="23"/>
  <c r="G74" i="35" s="1"/>
  <c r="I74" i="35" s="1"/>
  <c r="H55" i="35"/>
  <c r="E35" i="23"/>
  <c r="G35" i="35" s="1"/>
  <c r="I35" i="35" s="1"/>
  <c r="AO36" i="23"/>
  <c r="AG36" i="23"/>
  <c r="Y36" i="23"/>
  <c r="Q36" i="23"/>
  <c r="I36" i="23"/>
  <c r="AE36" i="23"/>
  <c r="W36" i="23"/>
  <c r="O36" i="23"/>
  <c r="E32" i="23"/>
  <c r="L80" i="11"/>
  <c r="D80" i="35" s="1"/>
  <c r="F80" i="11"/>
  <c r="G23" i="11"/>
  <c r="M23" i="11"/>
  <c r="E23" i="35" s="1"/>
  <c r="G86" i="33"/>
  <c r="U72" i="21"/>
  <c r="AB36" i="21"/>
  <c r="AB33" i="24"/>
  <c r="T36" i="21"/>
  <c r="T33" i="24"/>
  <c r="L36" i="21"/>
  <c r="L33" i="24"/>
  <c r="F21" i="9"/>
  <c r="H21" i="12"/>
  <c r="L21" i="9"/>
  <c r="D21" i="33" s="1"/>
  <c r="H21" i="33" s="1"/>
  <c r="H24" i="9"/>
  <c r="I19" i="12"/>
  <c r="M19" i="9"/>
  <c r="G19" i="9"/>
  <c r="I24" i="9"/>
  <c r="H13" i="12"/>
  <c r="L13" i="9"/>
  <c r="D13" i="33" s="1"/>
  <c r="F13" i="9"/>
  <c r="D72" i="41"/>
  <c r="H71" i="41"/>
  <c r="H36" i="45"/>
  <c r="U16" i="25"/>
  <c r="U82" i="25" s="1"/>
  <c r="M16" i="25"/>
  <c r="M82" i="25" s="1"/>
  <c r="F88" i="13"/>
  <c r="F88" i="15" s="1"/>
  <c r="L80" i="13"/>
  <c r="D80" i="37" s="1"/>
  <c r="H79" i="15"/>
  <c r="F78" i="13"/>
  <c r="H75" i="15"/>
  <c r="L72" i="13"/>
  <c r="F64" i="13"/>
  <c r="F66" i="13" s="1"/>
  <c r="L59" i="13"/>
  <c r="F54" i="13"/>
  <c r="F56" i="13" s="1"/>
  <c r="F45" i="13"/>
  <c r="F33" i="13"/>
  <c r="L28" i="13"/>
  <c r="D28" i="37" s="1"/>
  <c r="D29" i="37" s="1"/>
  <c r="H27" i="15"/>
  <c r="H24" i="13"/>
  <c r="F19" i="13"/>
  <c r="F24" i="13" s="1"/>
  <c r="H16" i="13"/>
  <c r="H82" i="13" s="1"/>
  <c r="H91" i="13" s="1"/>
  <c r="F15" i="13"/>
  <c r="F11" i="13"/>
  <c r="F16" i="13" s="1"/>
  <c r="AJ42" i="27"/>
  <c r="AJ43" i="27" s="1"/>
  <c r="J61" i="15"/>
  <c r="E56" i="7"/>
  <c r="AE82" i="7"/>
  <c r="AE91" i="7" s="1"/>
  <c r="W82" i="7"/>
  <c r="W91" i="7" s="1"/>
  <c r="O82" i="7"/>
  <c r="O91" i="7" s="1"/>
  <c r="G82" i="7"/>
  <c r="G91" i="7" s="1"/>
  <c r="E32" i="42"/>
  <c r="H80" i="42"/>
  <c r="D56" i="30"/>
  <c r="H33" i="42"/>
  <c r="G16" i="30"/>
  <c r="F73" i="18"/>
  <c r="I66" i="18"/>
  <c r="G64" i="18"/>
  <c r="G66" i="18" s="1"/>
  <c r="G41" i="18"/>
  <c r="G32" i="18"/>
  <c r="G36" i="18" s="1"/>
  <c r="F22" i="18"/>
  <c r="F24" i="18" s="1"/>
  <c r="G74" i="53"/>
  <c r="M64" i="53"/>
  <c r="I56" i="53"/>
  <c r="M36" i="53"/>
  <c r="M27" i="53"/>
  <c r="I29" i="53"/>
  <c r="L15" i="53"/>
  <c r="D15" i="52" s="1"/>
  <c r="F15" i="53"/>
  <c r="L11" i="53"/>
  <c r="F11" i="53"/>
  <c r="F16" i="53" s="1"/>
  <c r="D80" i="54"/>
  <c r="F80" i="52" s="1"/>
  <c r="H80" i="52" s="1"/>
  <c r="F66" i="54"/>
  <c r="D64" i="54"/>
  <c r="J42" i="54"/>
  <c r="J43" i="54" s="1"/>
  <c r="D40" i="54"/>
  <c r="E28" i="54"/>
  <c r="G28" i="52" s="1"/>
  <c r="Z82" i="54"/>
  <c r="X653" i="44" s="1"/>
  <c r="J82" i="54"/>
  <c r="H653" i="44" s="1"/>
  <c r="AL16" i="54"/>
  <c r="AL82" i="54" s="1"/>
  <c r="AD16" i="54"/>
  <c r="AD82" i="54" s="1"/>
  <c r="AB653" i="44" s="1"/>
  <c r="V16" i="54"/>
  <c r="V82" i="54" s="1"/>
  <c r="T653" i="44" s="1"/>
  <c r="N16" i="54"/>
  <c r="N82" i="54" s="1"/>
  <c r="L653" i="44" s="1"/>
  <c r="F16" i="54"/>
  <c r="D11" i="54"/>
  <c r="G74" i="31"/>
  <c r="E74" i="31" s="1"/>
  <c r="G74" i="43" s="1"/>
  <c r="E74" i="6"/>
  <c r="D81" i="31"/>
  <c r="F81" i="43" s="1"/>
  <c r="F81" i="5" s="1"/>
  <c r="H81" i="5" s="1"/>
  <c r="D76" i="31"/>
  <c r="F76" i="43" s="1"/>
  <c r="H76" i="43" s="1"/>
  <c r="D55" i="31"/>
  <c r="F55" i="43" s="1"/>
  <c r="H55" i="43" s="1"/>
  <c r="I47" i="43"/>
  <c r="AK42" i="31"/>
  <c r="AK43" i="31" s="1"/>
  <c r="AI36" i="31"/>
  <c r="AI82" i="31" s="1"/>
  <c r="AI91" i="31" s="1"/>
  <c r="AA36" i="31"/>
  <c r="S36" i="31"/>
  <c r="S82" i="31" s="1"/>
  <c r="E34" i="31"/>
  <c r="G34" i="43" s="1"/>
  <c r="K36" i="31"/>
  <c r="AE36" i="31"/>
  <c r="AE82" i="31" s="1"/>
  <c r="W36" i="31"/>
  <c r="E22" i="31"/>
  <c r="G22" i="43" s="1"/>
  <c r="I22" i="43" s="1"/>
  <c r="AA82" i="31"/>
  <c r="K82" i="31"/>
  <c r="G39" i="19"/>
  <c r="G43" i="19" s="1"/>
  <c r="M39" i="19"/>
  <c r="E39" i="43" s="1"/>
  <c r="I43" i="19"/>
  <c r="L28" i="19"/>
  <c r="D28" i="43" s="1"/>
  <c r="D29" i="43" s="1"/>
  <c r="H29" i="19"/>
  <c r="D60" i="23"/>
  <c r="F60" i="35" s="1"/>
  <c r="H60" i="35" s="1"/>
  <c r="H47" i="35"/>
  <c r="L43" i="23"/>
  <c r="D39" i="23"/>
  <c r="F39" i="35" s="1"/>
  <c r="H39" i="35" s="1"/>
  <c r="E14" i="23"/>
  <c r="G14" i="35" s="1"/>
  <c r="I14" i="35" s="1"/>
  <c r="AH82" i="23"/>
  <c r="Z82" i="23"/>
  <c r="X641" i="44" s="1"/>
  <c r="R82" i="23"/>
  <c r="P641" i="44" s="1"/>
  <c r="AL82" i="23"/>
  <c r="D12" i="23"/>
  <c r="F12" i="35" s="1"/>
  <c r="H12" i="35" s="1"/>
  <c r="F16" i="23"/>
  <c r="F11" i="11"/>
  <c r="H16" i="11"/>
  <c r="L11" i="11"/>
  <c r="E61" i="33"/>
  <c r="D81" i="21"/>
  <c r="F81" i="33" s="1"/>
  <c r="W77" i="24"/>
  <c r="O77" i="24"/>
  <c r="I77" i="33"/>
  <c r="AA39" i="24"/>
  <c r="AA43" i="21"/>
  <c r="K39" i="24"/>
  <c r="E39" i="21"/>
  <c r="G39" i="33" s="1"/>
  <c r="I39" i="33" s="1"/>
  <c r="I13" i="24"/>
  <c r="L61" i="55"/>
  <c r="D59" i="55"/>
  <c r="AN16" i="27"/>
  <c r="AF16" i="27"/>
  <c r="AF82" i="27" s="1"/>
  <c r="AF91" i="27" s="1"/>
  <c r="D56" i="7"/>
  <c r="E72" i="42"/>
  <c r="I23" i="42"/>
  <c r="E66" i="30"/>
  <c r="AN82" i="30"/>
  <c r="AF82" i="30"/>
  <c r="X82" i="30"/>
  <c r="V650" i="44" s="1"/>
  <c r="P82" i="30"/>
  <c r="N650" i="44" s="1"/>
  <c r="H82" i="30"/>
  <c r="F650" i="44" s="1"/>
  <c r="H66" i="18"/>
  <c r="F39" i="53"/>
  <c r="F43" i="53" s="1"/>
  <c r="L39" i="53"/>
  <c r="D39" i="52" s="1"/>
  <c r="H29" i="53"/>
  <c r="F27" i="53"/>
  <c r="F29" i="53" s="1"/>
  <c r="L27" i="53"/>
  <c r="D65" i="54"/>
  <c r="F65" i="52" s="1"/>
  <c r="H65" i="52" s="1"/>
  <c r="AK66" i="54"/>
  <c r="X43" i="54"/>
  <c r="AO42" i="54"/>
  <c r="AO43" i="54" s="1"/>
  <c r="AG42" i="54"/>
  <c r="AG43" i="54" s="1"/>
  <c r="I42" i="54"/>
  <c r="I43" i="54" s="1"/>
  <c r="D39" i="54"/>
  <c r="F39" i="52" s="1"/>
  <c r="H39" i="52" s="1"/>
  <c r="AA36" i="54"/>
  <c r="AA82" i="54" s="1"/>
  <c r="Y653" i="44" s="1"/>
  <c r="AH29" i="54"/>
  <c r="Z29" i="54"/>
  <c r="R29" i="54"/>
  <c r="J29" i="54"/>
  <c r="E22" i="54"/>
  <c r="G22" i="52" s="1"/>
  <c r="U16" i="54"/>
  <c r="M16" i="54"/>
  <c r="M82" i="54" s="1"/>
  <c r="K653" i="44" s="1"/>
  <c r="G11" i="20"/>
  <c r="G16" i="6"/>
  <c r="D78" i="31"/>
  <c r="F78" i="43" s="1"/>
  <c r="H78" i="43" s="1"/>
  <c r="E60" i="31"/>
  <c r="G60" i="43" s="1"/>
  <c r="G61" i="31"/>
  <c r="Q24" i="31"/>
  <c r="R82" i="31"/>
  <c r="D13" i="31"/>
  <c r="F13" i="43" s="1"/>
  <c r="H13" i="43" s="1"/>
  <c r="F87" i="19"/>
  <c r="F89" i="19" s="1"/>
  <c r="L87" i="19"/>
  <c r="L72" i="19"/>
  <c r="D70" i="43"/>
  <c r="D72" i="43" s="1"/>
  <c r="G56" i="19"/>
  <c r="E40" i="23"/>
  <c r="I13" i="35"/>
  <c r="AO16" i="23"/>
  <c r="AG16" i="23"/>
  <c r="AG82" i="23" s="1"/>
  <c r="Y16" i="23"/>
  <c r="Q16" i="23"/>
  <c r="Q82" i="23" s="1"/>
  <c r="O641" i="44" s="1"/>
  <c r="I16" i="23"/>
  <c r="M72" i="11"/>
  <c r="E79" i="21"/>
  <c r="G79" i="33" s="1"/>
  <c r="D77" i="21"/>
  <c r="F77" i="33" s="1"/>
  <c r="H77" i="33" s="1"/>
  <c r="K65" i="24"/>
  <c r="E65" i="21"/>
  <c r="G65" i="33" s="1"/>
  <c r="I65" i="33" s="1"/>
  <c r="AD40" i="24"/>
  <c r="AD42" i="24" s="1"/>
  <c r="AD42" i="21"/>
  <c r="AD43" i="21" s="1"/>
  <c r="V42" i="21"/>
  <c r="V43" i="21" s="1"/>
  <c r="V40" i="24"/>
  <c r="V42" i="24" s="1"/>
  <c r="V43" i="24" s="1"/>
  <c r="N42" i="21"/>
  <c r="N43" i="21" s="1"/>
  <c r="N40" i="24"/>
  <c r="N42" i="24" s="1"/>
  <c r="N43" i="24" s="1"/>
  <c r="F42" i="21"/>
  <c r="F43" i="21" s="1"/>
  <c r="D40" i="21"/>
  <c r="AC32" i="24"/>
  <c r="AC36" i="21"/>
  <c r="U32" i="24"/>
  <c r="U36" i="21"/>
  <c r="M32" i="24"/>
  <c r="M36" i="21"/>
  <c r="E32" i="21"/>
  <c r="E14" i="21"/>
  <c r="G14" i="33" s="1"/>
  <c r="I14" i="33" s="1"/>
  <c r="AE12" i="24"/>
  <c r="AI16" i="21"/>
  <c r="AI82" i="21" s="1"/>
  <c r="AI91" i="21" s="1"/>
  <c r="AA11" i="24"/>
  <c r="AA16" i="21"/>
  <c r="S11" i="24"/>
  <c r="S16" i="24" s="1"/>
  <c r="S16" i="21"/>
  <c r="K11" i="24"/>
  <c r="K16" i="21"/>
  <c r="H41" i="12"/>
  <c r="L41" i="9"/>
  <c r="F41" i="9"/>
  <c r="F42" i="9" s="1"/>
  <c r="F12" i="9"/>
  <c r="H12" i="12"/>
  <c r="L12" i="9"/>
  <c r="D12" i="33" s="1"/>
  <c r="D22" i="55"/>
  <c r="F22" i="57" s="1"/>
  <c r="H22" i="57" s="1"/>
  <c r="AL82" i="55"/>
  <c r="AL91" i="55" s="1"/>
  <c r="H71" i="15"/>
  <c r="H66" i="13"/>
  <c r="H49" i="15"/>
  <c r="H21" i="15"/>
  <c r="D66" i="15"/>
  <c r="E42" i="7"/>
  <c r="E43" i="7" s="1"/>
  <c r="AC82" i="7"/>
  <c r="AC91" i="7" s="1"/>
  <c r="U82" i="7"/>
  <c r="U91" i="7" s="1"/>
  <c r="M82" i="7"/>
  <c r="M91" i="7" s="1"/>
  <c r="F56" i="42"/>
  <c r="F56" i="30"/>
  <c r="F81" i="18"/>
  <c r="F64" i="18"/>
  <c r="F66" i="18" s="1"/>
  <c r="G60" i="18"/>
  <c r="G61" i="18" s="1"/>
  <c r="M42" i="18"/>
  <c r="M43" i="18" s="1"/>
  <c r="F79" i="53"/>
  <c r="L79" i="53"/>
  <c r="D79" i="52" s="1"/>
  <c r="M70" i="53"/>
  <c r="I72" i="53"/>
  <c r="L64" i="53"/>
  <c r="H66" i="53"/>
  <c r="F64" i="53"/>
  <c r="F66" i="53" s="1"/>
  <c r="F45" i="53"/>
  <c r="G27" i="53"/>
  <c r="G29" i="53" s="1"/>
  <c r="F23" i="53"/>
  <c r="E76" i="54"/>
  <c r="G76" i="52" s="1"/>
  <c r="I76" i="52" s="1"/>
  <c r="AL72" i="54"/>
  <c r="AD72" i="54"/>
  <c r="V72" i="54"/>
  <c r="N72" i="54"/>
  <c r="F72" i="54"/>
  <c r="D70" i="54"/>
  <c r="AC36" i="54"/>
  <c r="AC82" i="54" s="1"/>
  <c r="AA653" i="44" s="1"/>
  <c r="U36" i="54"/>
  <c r="D20" i="54"/>
  <c r="F20" i="52" s="1"/>
  <c r="H20" i="52" s="1"/>
  <c r="AI24" i="54"/>
  <c r="AI82" i="54" s="1"/>
  <c r="K24" i="54"/>
  <c r="D12" i="54"/>
  <c r="F12" i="52" s="1"/>
  <c r="H12" i="52" s="1"/>
  <c r="M82" i="6"/>
  <c r="E11" i="6"/>
  <c r="H20" i="43"/>
  <c r="E89" i="31"/>
  <c r="G27" i="4" s="1"/>
  <c r="H27" i="4" s="1"/>
  <c r="G87" i="43"/>
  <c r="G89" i="43" s="1"/>
  <c r="G72" i="31"/>
  <c r="E70" i="31"/>
  <c r="E65" i="31"/>
  <c r="G65" i="43" s="1"/>
  <c r="G66" i="43" s="1"/>
  <c r="E49" i="31"/>
  <c r="G49" i="43" s="1"/>
  <c r="I49" i="43" s="1"/>
  <c r="AI42" i="31"/>
  <c r="AI43" i="31" s="1"/>
  <c r="S42" i="31"/>
  <c r="S43" i="31" s="1"/>
  <c r="E40" i="31"/>
  <c r="AK36" i="31"/>
  <c r="AK82" i="31" s="1"/>
  <c r="AK91" i="31" s="1"/>
  <c r="AC36" i="31"/>
  <c r="U36" i="31"/>
  <c r="U82" i="31" s="1"/>
  <c r="F78" i="19"/>
  <c r="L78" i="19"/>
  <c r="D78" i="43" s="1"/>
  <c r="D78" i="5" s="1"/>
  <c r="G70" i="19"/>
  <c r="G72" i="19" s="1"/>
  <c r="M70" i="19"/>
  <c r="I72" i="19"/>
  <c r="F28" i="19"/>
  <c r="F29" i="19" s="1"/>
  <c r="D11" i="43"/>
  <c r="L16" i="19"/>
  <c r="D40" i="23"/>
  <c r="F42" i="23"/>
  <c r="F43" i="23" s="1"/>
  <c r="AI36" i="23"/>
  <c r="AA36" i="23"/>
  <c r="S36" i="23"/>
  <c r="K36" i="23"/>
  <c r="AK24" i="23"/>
  <c r="AC24" i="23"/>
  <c r="M24" i="23"/>
  <c r="E19" i="23"/>
  <c r="M65" i="11"/>
  <c r="E65" i="35" s="1"/>
  <c r="I65" i="35" s="1"/>
  <c r="I66" i="11"/>
  <c r="G65" i="11"/>
  <c r="G66" i="11" s="1"/>
  <c r="G54" i="33"/>
  <c r="F59" i="33"/>
  <c r="U51" i="24"/>
  <c r="D47" i="21"/>
  <c r="F47" i="33" s="1"/>
  <c r="M40" i="12"/>
  <c r="G40" i="12"/>
  <c r="D75" i="55"/>
  <c r="F75" i="57" s="1"/>
  <c r="H75" i="57" s="1"/>
  <c r="D45" i="55"/>
  <c r="F45" i="57" s="1"/>
  <c r="H45" i="57" s="1"/>
  <c r="L54" i="53"/>
  <c r="H56" i="53"/>
  <c r="D49" i="54"/>
  <c r="F49" i="52" s="1"/>
  <c r="H49" i="52" s="1"/>
  <c r="D34" i="54"/>
  <c r="F34" i="52" s="1"/>
  <c r="D14" i="54"/>
  <c r="F14" i="52" s="1"/>
  <c r="H14" i="52" s="1"/>
  <c r="G15" i="29"/>
  <c r="E15" i="29" s="1"/>
  <c r="G15" i="41" s="1"/>
  <c r="I15" i="41" s="1"/>
  <c r="E15" i="6"/>
  <c r="AG16" i="6"/>
  <c r="AG82" i="6" s="1"/>
  <c r="E81" i="31"/>
  <c r="G81" i="43" s="1"/>
  <c r="I81" i="43" s="1"/>
  <c r="AN66" i="31"/>
  <c r="AF66" i="31"/>
  <c r="X66" i="31"/>
  <c r="P66" i="31"/>
  <c r="H66" i="31"/>
  <c r="E59" i="31"/>
  <c r="Y43" i="31"/>
  <c r="AG42" i="31"/>
  <c r="AG43" i="31" s="1"/>
  <c r="Q42" i="31"/>
  <c r="Q43" i="31" s="1"/>
  <c r="I42" i="31"/>
  <c r="I43" i="31" s="1"/>
  <c r="E23" i="31"/>
  <c r="G23" i="43" s="1"/>
  <c r="E15" i="31"/>
  <c r="G15" i="43" s="1"/>
  <c r="I15" i="43" s="1"/>
  <c r="G79" i="19"/>
  <c r="M79" i="19"/>
  <c r="E79" i="43" s="1"/>
  <c r="H72" i="19"/>
  <c r="F45" i="19"/>
  <c r="L45" i="19"/>
  <c r="D45" i="43" s="1"/>
  <c r="H45" i="43" s="1"/>
  <c r="H42" i="19"/>
  <c r="H43" i="19" s="1"/>
  <c r="E11" i="43"/>
  <c r="E16" i="43" s="1"/>
  <c r="E24" i="35"/>
  <c r="E28" i="23"/>
  <c r="G28" i="35" s="1"/>
  <c r="I28" i="35" s="1"/>
  <c r="D20" i="23"/>
  <c r="F20" i="35" s="1"/>
  <c r="H20" i="35" s="1"/>
  <c r="J24" i="23"/>
  <c r="J82" i="23" s="1"/>
  <c r="H641" i="44" s="1"/>
  <c r="H16" i="23"/>
  <c r="D13" i="23"/>
  <c r="F13" i="35" s="1"/>
  <c r="H13" i="35" s="1"/>
  <c r="F72" i="11"/>
  <c r="L59" i="11"/>
  <c r="H61" i="11"/>
  <c r="G55" i="12"/>
  <c r="M55" i="12"/>
  <c r="E55" i="36" s="1"/>
  <c r="M42" i="11"/>
  <c r="M43" i="11" s="1"/>
  <c r="G34" i="11"/>
  <c r="M34" i="11"/>
  <c r="E34" i="35" s="1"/>
  <c r="I36" i="11"/>
  <c r="M29" i="11"/>
  <c r="E27" i="35"/>
  <c r="E29" i="35" s="1"/>
  <c r="M24" i="11"/>
  <c r="AE80" i="24"/>
  <c r="W80" i="24"/>
  <c r="E80" i="24" s="1"/>
  <c r="G80" i="36" s="1"/>
  <c r="O80" i="24"/>
  <c r="E80" i="21"/>
  <c r="G80" i="33" s="1"/>
  <c r="K79" i="24"/>
  <c r="D76" i="24"/>
  <c r="F76" i="36" s="1"/>
  <c r="S70" i="24"/>
  <c r="K70" i="24"/>
  <c r="K72" i="24" s="1"/>
  <c r="AA60" i="24"/>
  <c r="AA61" i="21"/>
  <c r="S60" i="24"/>
  <c r="S61" i="21"/>
  <c r="D45" i="24"/>
  <c r="F45" i="36" s="1"/>
  <c r="J33" i="24"/>
  <c r="D33" i="21"/>
  <c r="F33" i="33" s="1"/>
  <c r="H33" i="33" s="1"/>
  <c r="J36" i="21"/>
  <c r="K21" i="24"/>
  <c r="E21" i="24" s="1"/>
  <c r="G21" i="36" s="1"/>
  <c r="K24" i="21"/>
  <c r="Y15" i="24"/>
  <c r="Q15" i="24"/>
  <c r="I15" i="24"/>
  <c r="L14" i="24"/>
  <c r="D14" i="21"/>
  <c r="F14" i="33" s="1"/>
  <c r="I80" i="12"/>
  <c r="M80" i="9"/>
  <c r="E80" i="33" s="1"/>
  <c r="L59" i="9"/>
  <c r="H59" i="12"/>
  <c r="H61" i="9"/>
  <c r="F59" i="9"/>
  <c r="F61" i="9" s="1"/>
  <c r="F47" i="9"/>
  <c r="H47" i="12"/>
  <c r="L47" i="9"/>
  <c r="D47" i="33" s="1"/>
  <c r="F36" i="9"/>
  <c r="AM89" i="24"/>
  <c r="AE89" i="24"/>
  <c r="W89" i="24"/>
  <c r="O89" i="24"/>
  <c r="E86" i="24"/>
  <c r="G89" i="24"/>
  <c r="D41" i="24"/>
  <c r="F41" i="36" s="1"/>
  <c r="I64" i="34"/>
  <c r="I66" i="34" s="1"/>
  <c r="G74" i="24"/>
  <c r="G74" i="21"/>
  <c r="E74" i="21" s="1"/>
  <c r="G74" i="33" s="1"/>
  <c r="I74" i="33" s="1"/>
  <c r="F78" i="53"/>
  <c r="F54" i="53"/>
  <c r="F56" i="53" s="1"/>
  <c r="I24" i="53"/>
  <c r="AJ42" i="54"/>
  <c r="AJ43" i="54" s="1"/>
  <c r="AB42" i="54"/>
  <c r="T42" i="54"/>
  <c r="T43" i="54" s="1"/>
  <c r="L42" i="54"/>
  <c r="L43" i="54" s="1"/>
  <c r="G36" i="54"/>
  <c r="E41" i="6"/>
  <c r="W42" i="6"/>
  <c r="W43" i="6" s="1"/>
  <c r="S82" i="6"/>
  <c r="K82" i="6"/>
  <c r="E76" i="31"/>
  <c r="G76" i="43" s="1"/>
  <c r="AL72" i="31"/>
  <c r="AD72" i="31"/>
  <c r="V72" i="31"/>
  <c r="N72" i="31"/>
  <c r="F72" i="31"/>
  <c r="D70" i="31"/>
  <c r="D64" i="31"/>
  <c r="F66" i="31"/>
  <c r="E55" i="31"/>
  <c r="G55" i="43" s="1"/>
  <c r="AJ56" i="31"/>
  <c r="AB56" i="31"/>
  <c r="T56" i="31"/>
  <c r="L56" i="31"/>
  <c r="D54" i="31"/>
  <c r="E45" i="31"/>
  <c r="G45" i="43" s="1"/>
  <c r="I45" i="43" s="1"/>
  <c r="AM42" i="31"/>
  <c r="AM43" i="31" s="1"/>
  <c r="AE42" i="31"/>
  <c r="AE43" i="31" s="1"/>
  <c r="W42" i="31"/>
  <c r="W43" i="31" s="1"/>
  <c r="G42" i="31"/>
  <c r="G43" i="31" s="1"/>
  <c r="AO36" i="31"/>
  <c r="Y36" i="31"/>
  <c r="Y82" i="31" s="1"/>
  <c r="Q36" i="31"/>
  <c r="I36" i="31"/>
  <c r="I82" i="31" s="1"/>
  <c r="D27" i="31"/>
  <c r="H29" i="31"/>
  <c r="I14" i="43"/>
  <c r="W16" i="31"/>
  <c r="O16" i="31"/>
  <c r="E11" i="31"/>
  <c r="G16" i="31"/>
  <c r="G82" i="31" s="1"/>
  <c r="G91" i="31" s="1"/>
  <c r="F49" i="19"/>
  <c r="L29" i="19"/>
  <c r="L23" i="19"/>
  <c r="D23" i="43" s="1"/>
  <c r="D23" i="5" s="1"/>
  <c r="F13" i="19"/>
  <c r="D77" i="23"/>
  <c r="F77" i="35" s="1"/>
  <c r="H77" i="35" s="1"/>
  <c r="AL61" i="23"/>
  <c r="AD61" i="23"/>
  <c r="V61" i="23"/>
  <c r="N61" i="23"/>
  <c r="F61" i="23"/>
  <c r="AN56" i="23"/>
  <c r="AF56" i="23"/>
  <c r="X56" i="23"/>
  <c r="H56" i="23"/>
  <c r="H35" i="24"/>
  <c r="D35" i="24" s="1"/>
  <c r="F35" i="36" s="1"/>
  <c r="D35" i="23"/>
  <c r="F35" i="35" s="1"/>
  <c r="H35" i="35" s="1"/>
  <c r="AO29" i="23"/>
  <c r="I27" i="24"/>
  <c r="I29" i="23"/>
  <c r="E22" i="23"/>
  <c r="G22" i="35" s="1"/>
  <c r="I22" i="35" s="1"/>
  <c r="G79" i="11"/>
  <c r="M79" i="11"/>
  <c r="E79" i="35" s="1"/>
  <c r="L77" i="11"/>
  <c r="D77" i="35" s="1"/>
  <c r="F77" i="11"/>
  <c r="G75" i="11"/>
  <c r="M75" i="11"/>
  <c r="E75" i="35" s="1"/>
  <c r="I75" i="35" s="1"/>
  <c r="G71" i="11"/>
  <c r="G72" i="11" s="1"/>
  <c r="M71" i="11"/>
  <c r="E71" i="35" s="1"/>
  <c r="E72" i="35" s="1"/>
  <c r="M66" i="11"/>
  <c r="E64" i="35"/>
  <c r="E66" i="35" s="1"/>
  <c r="F59" i="11"/>
  <c r="F61" i="11" s="1"/>
  <c r="D40" i="35"/>
  <c r="D42" i="35" s="1"/>
  <c r="D43" i="35" s="1"/>
  <c r="L42" i="11"/>
  <c r="L43" i="11" s="1"/>
  <c r="G27" i="11"/>
  <c r="G29" i="11" s="1"/>
  <c r="I29" i="11"/>
  <c r="F19" i="11"/>
  <c r="H24" i="11"/>
  <c r="L19" i="11"/>
  <c r="E87" i="21"/>
  <c r="G87" i="33" s="1"/>
  <c r="G89" i="21"/>
  <c r="D78" i="21"/>
  <c r="F78" i="33" s="1"/>
  <c r="H78" i="33" s="1"/>
  <c r="D76" i="21"/>
  <c r="F76" i="33" s="1"/>
  <c r="H76" i="33" s="1"/>
  <c r="AC54" i="24"/>
  <c r="AC56" i="24" s="1"/>
  <c r="AC56" i="21"/>
  <c r="M56" i="24"/>
  <c r="D45" i="21"/>
  <c r="F45" i="33" s="1"/>
  <c r="AA34" i="24"/>
  <c r="S34" i="24"/>
  <c r="S36" i="21"/>
  <c r="K34" i="24"/>
  <c r="G80" i="9"/>
  <c r="H39" i="12"/>
  <c r="F39" i="9"/>
  <c r="L39" i="9"/>
  <c r="D39" i="33" s="1"/>
  <c r="D88" i="24"/>
  <c r="F88" i="36" s="1"/>
  <c r="J82" i="53"/>
  <c r="AN66" i="54"/>
  <c r="AF66" i="54"/>
  <c r="X66" i="54"/>
  <c r="P66" i="54"/>
  <c r="H66" i="54"/>
  <c r="D59" i="54"/>
  <c r="H61" i="54"/>
  <c r="D51" i="54"/>
  <c r="F51" i="52" s="1"/>
  <c r="H51" i="52" s="1"/>
  <c r="AH24" i="54"/>
  <c r="AH82" i="54" s="1"/>
  <c r="Z24" i="54"/>
  <c r="R24" i="54"/>
  <c r="R82" i="54" s="1"/>
  <c r="P653" i="44" s="1"/>
  <c r="J24" i="54"/>
  <c r="AJ24" i="54"/>
  <c r="AJ82" i="54" s="1"/>
  <c r="AB24" i="54"/>
  <c r="T24" i="54"/>
  <c r="T82" i="54" s="1"/>
  <c r="R653" i="44" s="1"/>
  <c r="L24" i="54"/>
  <c r="L82" i="54" s="1"/>
  <c r="J653" i="44" s="1"/>
  <c r="D15" i="54"/>
  <c r="F15" i="52" s="1"/>
  <c r="H15" i="52" s="1"/>
  <c r="G19" i="20"/>
  <c r="G24" i="6"/>
  <c r="AA82" i="6"/>
  <c r="I86" i="43"/>
  <c r="D65" i="31"/>
  <c r="F65" i="43" s="1"/>
  <c r="H65" i="43" s="1"/>
  <c r="AH61" i="31"/>
  <c r="Z61" i="31"/>
  <c r="R61" i="31"/>
  <c r="J61" i="31"/>
  <c r="E51" i="31"/>
  <c r="G51" i="43" s="1"/>
  <c r="D21" i="31"/>
  <c r="F21" i="43" s="1"/>
  <c r="H21" i="43" s="1"/>
  <c r="H24" i="31"/>
  <c r="AH16" i="31"/>
  <c r="J16" i="31"/>
  <c r="G27" i="19"/>
  <c r="G29" i="19" s="1"/>
  <c r="M27" i="19"/>
  <c r="I29" i="19"/>
  <c r="E71" i="23"/>
  <c r="G71" i="35" s="1"/>
  <c r="I71" i="35" s="1"/>
  <c r="G72" i="23"/>
  <c r="D59" i="23"/>
  <c r="W54" i="24"/>
  <c r="W56" i="23"/>
  <c r="E54" i="23"/>
  <c r="K29" i="23"/>
  <c r="K82" i="23" s="1"/>
  <c r="D22" i="23"/>
  <c r="F22" i="35" s="1"/>
  <c r="H22" i="35" s="1"/>
  <c r="AK16" i="23"/>
  <c r="AK82" i="23" s="1"/>
  <c r="AC16" i="23"/>
  <c r="U16" i="23"/>
  <c r="U82" i="23" s="1"/>
  <c r="S641" i="44" s="1"/>
  <c r="M16" i="23"/>
  <c r="M82" i="23" s="1"/>
  <c r="K641" i="44" s="1"/>
  <c r="M16" i="11"/>
  <c r="AA71" i="24"/>
  <c r="AA72" i="21"/>
  <c r="S71" i="24"/>
  <c r="S72" i="21"/>
  <c r="K71" i="24"/>
  <c r="K72" i="21"/>
  <c r="Y65" i="24"/>
  <c r="AC64" i="24"/>
  <c r="AC66" i="24" s="1"/>
  <c r="AC66" i="21"/>
  <c r="U64" i="24"/>
  <c r="U66" i="21"/>
  <c r="M64" i="24"/>
  <c r="M66" i="24" s="1"/>
  <c r="M66" i="21"/>
  <c r="D41" i="21"/>
  <c r="F41" i="33" s="1"/>
  <c r="D35" i="21"/>
  <c r="F35" i="33" s="1"/>
  <c r="H35" i="33" s="1"/>
  <c r="AF82" i="21"/>
  <c r="AF91" i="21" s="1"/>
  <c r="H22" i="33"/>
  <c r="H88" i="12"/>
  <c r="L88" i="9"/>
  <c r="H74" i="12"/>
  <c r="L74" i="9"/>
  <c r="D74" i="33" s="1"/>
  <c r="F74" i="9"/>
  <c r="L56" i="9"/>
  <c r="D54" i="33"/>
  <c r="D56" i="33" s="1"/>
  <c r="J82" i="9"/>
  <c r="J91" i="9" s="1"/>
  <c r="D11" i="33"/>
  <c r="M35" i="12"/>
  <c r="E35" i="36" s="1"/>
  <c r="G35" i="12"/>
  <c r="L27" i="12"/>
  <c r="F27" i="12"/>
  <c r="M79" i="8"/>
  <c r="E79" i="32" s="1"/>
  <c r="I79" i="32" s="1"/>
  <c r="G79" i="8"/>
  <c r="D75" i="20"/>
  <c r="F75" i="32" s="1"/>
  <c r="E42" i="6"/>
  <c r="E43" i="6" s="1"/>
  <c r="E24" i="6"/>
  <c r="G11" i="24"/>
  <c r="G11" i="21"/>
  <c r="I16" i="6"/>
  <c r="D86" i="31"/>
  <c r="F89" i="31"/>
  <c r="D79" i="31"/>
  <c r="F79" i="43" s="1"/>
  <c r="D51" i="31"/>
  <c r="F51" i="43" s="1"/>
  <c r="H51" i="43" s="1"/>
  <c r="AC42" i="31"/>
  <c r="AC43" i="31" s="1"/>
  <c r="AC82" i="31" s="1"/>
  <c r="U42" i="31"/>
  <c r="U43" i="31" s="1"/>
  <c r="M42" i="31"/>
  <c r="M43" i="31" s="1"/>
  <c r="M82" i="31" s="1"/>
  <c r="AM36" i="31"/>
  <c r="AM82" i="31" s="1"/>
  <c r="AM91" i="31" s="1"/>
  <c r="O36" i="31"/>
  <c r="G32" i="43"/>
  <c r="E36" i="31"/>
  <c r="E21" i="31"/>
  <c r="G21" i="43" s="1"/>
  <c r="AJ16" i="31"/>
  <c r="AB16" i="31"/>
  <c r="AB82" i="31" s="1"/>
  <c r="T16" i="31"/>
  <c r="L16" i="31"/>
  <c r="M89" i="19"/>
  <c r="B27" i="4" s="1"/>
  <c r="C27" i="4" s="1"/>
  <c r="L59" i="19"/>
  <c r="F59" i="19"/>
  <c r="F61" i="19" s="1"/>
  <c r="G55" i="19"/>
  <c r="M55" i="19"/>
  <c r="E55" i="43" s="1"/>
  <c r="G47" i="19"/>
  <c r="M47" i="19"/>
  <c r="E47" i="43" s="1"/>
  <c r="G12" i="19"/>
  <c r="G16" i="19" s="1"/>
  <c r="M12" i="19"/>
  <c r="E12" i="43" s="1"/>
  <c r="I12" i="43" s="1"/>
  <c r="I16" i="19"/>
  <c r="I82" i="19" s="1"/>
  <c r="I91" i="19" s="1"/>
  <c r="H78" i="35"/>
  <c r="E73" i="23"/>
  <c r="G73" i="35" s="1"/>
  <c r="I73" i="35" s="1"/>
  <c r="G66" i="23"/>
  <c r="E64" i="23"/>
  <c r="F42" i="11"/>
  <c r="F43" i="11" s="1"/>
  <c r="H33" i="12"/>
  <c r="F33" i="11"/>
  <c r="F36" i="11" s="1"/>
  <c r="H36" i="11"/>
  <c r="L33" i="11"/>
  <c r="D33" i="35" s="1"/>
  <c r="H33" i="35" s="1"/>
  <c r="F29" i="11"/>
  <c r="H75" i="24"/>
  <c r="D75" i="21"/>
  <c r="F75" i="33" s="1"/>
  <c r="AE73" i="24"/>
  <c r="W73" i="24"/>
  <c r="O73" i="24"/>
  <c r="E73" i="21"/>
  <c r="G73" i="33" s="1"/>
  <c r="I73" i="33" s="1"/>
  <c r="AB61" i="21"/>
  <c r="AB59" i="24"/>
  <c r="T61" i="21"/>
  <c r="T59" i="24"/>
  <c r="T61" i="24" s="1"/>
  <c r="L61" i="21"/>
  <c r="L59" i="24"/>
  <c r="L61" i="24" s="1"/>
  <c r="X56" i="21"/>
  <c r="X55" i="24"/>
  <c r="X56" i="24" s="1"/>
  <c r="P56" i="21"/>
  <c r="P55" i="24"/>
  <c r="P56" i="24" s="1"/>
  <c r="H55" i="24"/>
  <c r="H56" i="24" s="1"/>
  <c r="H56" i="21"/>
  <c r="AA54" i="24"/>
  <c r="S54" i="24"/>
  <c r="S56" i="21"/>
  <c r="K54" i="24"/>
  <c r="K56" i="24" s="1"/>
  <c r="K56" i="21"/>
  <c r="M56" i="9"/>
  <c r="E54" i="33"/>
  <c r="E56" i="33" s="1"/>
  <c r="D79" i="55"/>
  <c r="F79" i="57" s="1"/>
  <c r="H79" i="57" s="1"/>
  <c r="H61" i="56"/>
  <c r="L59" i="56"/>
  <c r="F59" i="56"/>
  <c r="F61" i="56" s="1"/>
  <c r="D49" i="31"/>
  <c r="F49" i="43" s="1"/>
  <c r="G75" i="19"/>
  <c r="M75" i="19"/>
  <c r="E75" i="43" s="1"/>
  <c r="E75" i="5" s="1"/>
  <c r="G66" i="19"/>
  <c r="M42" i="19"/>
  <c r="M43" i="19" s="1"/>
  <c r="E40" i="43"/>
  <c r="G34" i="19"/>
  <c r="G36" i="19" s="1"/>
  <c r="M34" i="19"/>
  <c r="K82" i="19"/>
  <c r="K91" i="19" s="1"/>
  <c r="F11" i="19"/>
  <c r="F16" i="19" s="1"/>
  <c r="H16" i="19"/>
  <c r="H14" i="35"/>
  <c r="AH72" i="23"/>
  <c r="Z72" i="23"/>
  <c r="R72" i="23"/>
  <c r="J72" i="23"/>
  <c r="D54" i="23"/>
  <c r="F56" i="23"/>
  <c r="H41" i="35"/>
  <c r="D34" i="23"/>
  <c r="F34" i="35" s="1"/>
  <c r="H34" i="35" s="1"/>
  <c r="P36" i="24"/>
  <c r="H23" i="35"/>
  <c r="I42" i="11"/>
  <c r="I43" i="11" s="1"/>
  <c r="M36" i="11"/>
  <c r="E32" i="35"/>
  <c r="L21" i="11"/>
  <c r="D21" i="35" s="1"/>
  <c r="F21" i="11"/>
  <c r="F14" i="11"/>
  <c r="L14" i="11"/>
  <c r="D14" i="35" s="1"/>
  <c r="D80" i="24"/>
  <c r="F80" i="36" s="1"/>
  <c r="Y78" i="24"/>
  <c r="Q78" i="24"/>
  <c r="I78" i="24"/>
  <c r="AC75" i="24"/>
  <c r="U75" i="24"/>
  <c r="M75" i="24"/>
  <c r="E75" i="21"/>
  <c r="G75" i="33" s="1"/>
  <c r="D55" i="21"/>
  <c r="F55" i="33" s="1"/>
  <c r="H55" i="33" s="1"/>
  <c r="S49" i="24"/>
  <c r="E47" i="21"/>
  <c r="G47" i="33" s="1"/>
  <c r="I47" i="33" s="1"/>
  <c r="AA45" i="24"/>
  <c r="S45" i="24"/>
  <c r="K45" i="24"/>
  <c r="Y41" i="24"/>
  <c r="Q41" i="24"/>
  <c r="I41" i="24"/>
  <c r="E41" i="24" s="1"/>
  <c r="G41" i="36" s="1"/>
  <c r="U42" i="24"/>
  <c r="U43" i="24" s="1"/>
  <c r="E40" i="21"/>
  <c r="AC35" i="24"/>
  <c r="M35" i="24"/>
  <c r="E35" i="21"/>
  <c r="G35" i="33" s="1"/>
  <c r="I35" i="33" s="1"/>
  <c r="AE33" i="24"/>
  <c r="W33" i="24"/>
  <c r="O33" i="24"/>
  <c r="E33" i="21"/>
  <c r="G33" i="33" s="1"/>
  <c r="AE28" i="24"/>
  <c r="W28" i="24"/>
  <c r="O28" i="24"/>
  <c r="E28" i="21"/>
  <c r="G28" i="33" s="1"/>
  <c r="I28" i="33" s="1"/>
  <c r="AB27" i="24"/>
  <c r="AB29" i="24" s="1"/>
  <c r="AB29" i="21"/>
  <c r="T29" i="21"/>
  <c r="T27" i="24"/>
  <c r="L29" i="21"/>
  <c r="L27" i="24"/>
  <c r="AE22" i="24"/>
  <c r="W22" i="24"/>
  <c r="O22" i="24"/>
  <c r="AO24" i="21"/>
  <c r="Y24" i="21"/>
  <c r="Q24" i="21"/>
  <c r="Q20" i="24"/>
  <c r="AB24" i="21"/>
  <c r="AB19" i="24"/>
  <c r="T19" i="24"/>
  <c r="T24" i="24" s="1"/>
  <c r="T24" i="21"/>
  <c r="L19" i="24"/>
  <c r="L24" i="21"/>
  <c r="L82" i="21" s="1"/>
  <c r="AL16" i="21"/>
  <c r="AD12" i="24"/>
  <c r="AD16" i="21"/>
  <c r="V12" i="24"/>
  <c r="V16" i="24" s="1"/>
  <c r="V16" i="21"/>
  <c r="N12" i="24"/>
  <c r="N16" i="24" s="1"/>
  <c r="N16" i="21"/>
  <c r="H87" i="12"/>
  <c r="L87" i="9"/>
  <c r="H89" i="9"/>
  <c r="H54" i="12"/>
  <c r="F54" i="9"/>
  <c r="F56" i="9" s="1"/>
  <c r="H56" i="9"/>
  <c r="E76" i="29"/>
  <c r="G76" i="41" s="1"/>
  <c r="I76" i="41" s="1"/>
  <c r="E54" i="29"/>
  <c r="G56" i="29"/>
  <c r="G15" i="21"/>
  <c r="E15" i="21" s="1"/>
  <c r="G15" i="33" s="1"/>
  <c r="I15" i="33" s="1"/>
  <c r="G15" i="24"/>
  <c r="AJ42" i="31"/>
  <c r="AJ43" i="31" s="1"/>
  <c r="AB42" i="31"/>
  <c r="AB43" i="31" s="1"/>
  <c r="T42" i="31"/>
  <c r="T43" i="31" s="1"/>
  <c r="L42" i="31"/>
  <c r="L43" i="31" s="1"/>
  <c r="D40" i="31"/>
  <c r="G36" i="31"/>
  <c r="D33" i="31"/>
  <c r="F33" i="43" s="1"/>
  <c r="E27" i="31"/>
  <c r="AJ24" i="31"/>
  <c r="AB24" i="31"/>
  <c r="T24" i="31"/>
  <c r="L24" i="31"/>
  <c r="H89" i="19"/>
  <c r="G65" i="19"/>
  <c r="M65" i="19"/>
  <c r="E65" i="43" s="1"/>
  <c r="L54" i="19"/>
  <c r="M24" i="19"/>
  <c r="E19" i="43"/>
  <c r="E24" i="43" s="1"/>
  <c r="D81" i="23"/>
  <c r="F81" i="35" s="1"/>
  <c r="H81" i="35" s="1"/>
  <c r="D73" i="23"/>
  <c r="F73" i="35" s="1"/>
  <c r="H73" i="35" s="1"/>
  <c r="D70" i="23"/>
  <c r="H72" i="23"/>
  <c r="E60" i="23"/>
  <c r="G60" i="35" s="1"/>
  <c r="I60" i="35" s="1"/>
  <c r="AN36" i="23"/>
  <c r="AF36" i="23"/>
  <c r="H36" i="23"/>
  <c r="AD36" i="24"/>
  <c r="AL29" i="23"/>
  <c r="AD29" i="23"/>
  <c r="F29" i="23"/>
  <c r="Z24" i="24"/>
  <c r="H78" i="12"/>
  <c r="F78" i="11"/>
  <c r="G76" i="12"/>
  <c r="M76" i="12"/>
  <c r="E76" i="36" s="1"/>
  <c r="L74" i="11"/>
  <c r="D74" i="35" s="1"/>
  <c r="H74" i="35" s="1"/>
  <c r="G56" i="11"/>
  <c r="G42" i="11"/>
  <c r="G43" i="11" s="1"/>
  <c r="G32" i="11"/>
  <c r="G36" i="11" s="1"/>
  <c r="G28" i="12"/>
  <c r="M28" i="12"/>
  <c r="E28" i="36" s="1"/>
  <c r="Y81" i="24"/>
  <c r="Q81" i="24"/>
  <c r="I81" i="24"/>
  <c r="E81" i="21"/>
  <c r="G81" i="33" s="1"/>
  <c r="I81" i="33" s="1"/>
  <c r="AA75" i="24"/>
  <c r="K75" i="24"/>
  <c r="E75" i="24" s="1"/>
  <c r="G75" i="36" s="1"/>
  <c r="U47" i="24"/>
  <c r="AI43" i="21"/>
  <c r="Z27" i="24"/>
  <c r="Z29" i="24" s="1"/>
  <c r="Z29" i="21"/>
  <c r="R27" i="24"/>
  <c r="R29" i="24" s="1"/>
  <c r="R29" i="21"/>
  <c r="J29" i="21"/>
  <c r="J27" i="24"/>
  <c r="J29" i="24" s="1"/>
  <c r="Y23" i="24"/>
  <c r="Q23" i="24"/>
  <c r="I23" i="24"/>
  <c r="AE20" i="24"/>
  <c r="W20" i="24"/>
  <c r="W24" i="21"/>
  <c r="O20" i="24"/>
  <c r="O24" i="24" s="1"/>
  <c r="D20" i="21"/>
  <c r="F20" i="33" s="1"/>
  <c r="H20" i="33" s="1"/>
  <c r="P15" i="24"/>
  <c r="P16" i="21"/>
  <c r="P82" i="21" s="1"/>
  <c r="AN16" i="21"/>
  <c r="AN82" i="21" s="1"/>
  <c r="AN91" i="21" s="1"/>
  <c r="H16" i="21"/>
  <c r="H82" i="21" s="1"/>
  <c r="D86" i="33"/>
  <c r="L86" i="12"/>
  <c r="L89" i="9"/>
  <c r="H75" i="12"/>
  <c r="F75" i="9"/>
  <c r="L75" i="9"/>
  <c r="D75" i="33" s="1"/>
  <c r="H14" i="12"/>
  <c r="F14" i="9"/>
  <c r="L14" i="9"/>
  <c r="D14" i="33" s="1"/>
  <c r="AN16" i="24"/>
  <c r="AI82" i="24"/>
  <c r="AI91" i="24" s="1"/>
  <c r="E15" i="20"/>
  <c r="G15" i="32" s="1"/>
  <c r="I15" i="32" s="1"/>
  <c r="AI16" i="20"/>
  <c r="AI82" i="20" s="1"/>
  <c r="AA16" i="20"/>
  <c r="AA82" i="20" s="1"/>
  <c r="Y639" i="44" s="1"/>
  <c r="S16" i="20"/>
  <c r="S82" i="20" s="1"/>
  <c r="Q639" i="44" s="1"/>
  <c r="E12" i="20"/>
  <c r="G12" i="32" s="1"/>
  <c r="I16" i="20"/>
  <c r="E56" i="6"/>
  <c r="H82" i="6"/>
  <c r="E61" i="43"/>
  <c r="D75" i="31"/>
  <c r="F75" i="43" s="1"/>
  <c r="H75" i="43" s="1"/>
  <c r="D39" i="31"/>
  <c r="F39" i="43" s="1"/>
  <c r="AH24" i="31"/>
  <c r="Z24" i="31"/>
  <c r="R24" i="31"/>
  <c r="J24" i="31"/>
  <c r="AL16" i="31"/>
  <c r="AL82" i="31" s="1"/>
  <c r="AL91" i="31" s="1"/>
  <c r="AD16" i="31"/>
  <c r="AD82" i="31" s="1"/>
  <c r="V16" i="31"/>
  <c r="V82" i="31" s="1"/>
  <c r="N16" i="31"/>
  <c r="N82" i="31" s="1"/>
  <c r="D11" i="31"/>
  <c r="F16" i="31"/>
  <c r="F82" i="31" s="1"/>
  <c r="M61" i="19"/>
  <c r="F42" i="19"/>
  <c r="F43" i="19" s="1"/>
  <c r="G24" i="19"/>
  <c r="D45" i="23"/>
  <c r="F45" i="35" s="1"/>
  <c r="H45" i="35" s="1"/>
  <c r="AO42" i="23"/>
  <c r="AO43" i="23" s="1"/>
  <c r="AG42" i="23"/>
  <c r="AG43" i="23" s="1"/>
  <c r="Y42" i="23"/>
  <c r="Y43" i="23" s="1"/>
  <c r="Q42" i="23"/>
  <c r="Q43" i="23" s="1"/>
  <c r="I42" i="23"/>
  <c r="I43" i="23" s="1"/>
  <c r="AL36" i="23"/>
  <c r="V36" i="23"/>
  <c r="N36" i="23"/>
  <c r="F36" i="23"/>
  <c r="D27" i="23"/>
  <c r="AN24" i="23"/>
  <c r="AN82" i="23" s="1"/>
  <c r="AF24" i="23"/>
  <c r="X24" i="23"/>
  <c r="P24" i="23"/>
  <c r="H24" i="23"/>
  <c r="D19" i="23"/>
  <c r="AJ16" i="23"/>
  <c r="AJ82" i="23" s="1"/>
  <c r="AB16" i="23"/>
  <c r="AB82" i="23" s="1"/>
  <c r="Z641" i="44" s="1"/>
  <c r="T11" i="24"/>
  <c r="T16" i="24" s="1"/>
  <c r="T16" i="23"/>
  <c r="T82" i="23" s="1"/>
  <c r="R641" i="44" s="1"/>
  <c r="L16" i="23"/>
  <c r="D11" i="23"/>
  <c r="L66" i="11"/>
  <c r="D64" i="35"/>
  <c r="D66" i="35" s="1"/>
  <c r="G61" i="11"/>
  <c r="G55" i="11"/>
  <c r="M55" i="11"/>
  <c r="E55" i="35" s="1"/>
  <c r="G20" i="11"/>
  <c r="G24" i="11" s="1"/>
  <c r="I24" i="11"/>
  <c r="Y77" i="24"/>
  <c r="I77" i="24"/>
  <c r="D71" i="21"/>
  <c r="F71" i="33" s="1"/>
  <c r="H71" i="33" s="1"/>
  <c r="H71" i="24"/>
  <c r="AC70" i="24"/>
  <c r="AC72" i="24" s="1"/>
  <c r="AC72" i="21"/>
  <c r="U70" i="24"/>
  <c r="U72" i="24" s="1"/>
  <c r="M72" i="21"/>
  <c r="M70" i="24"/>
  <c r="M72" i="24" s="1"/>
  <c r="E70" i="21"/>
  <c r="AM61" i="21"/>
  <c r="AE61" i="21"/>
  <c r="AE59" i="24"/>
  <c r="AE61" i="24" s="1"/>
  <c r="W59" i="24"/>
  <c r="W61" i="24" s="1"/>
  <c r="W61" i="21"/>
  <c r="O59" i="24"/>
  <c r="O61" i="24" s="1"/>
  <c r="O61" i="21"/>
  <c r="G61" i="21"/>
  <c r="E59" i="21"/>
  <c r="AA55" i="24"/>
  <c r="S55" i="24"/>
  <c r="K55" i="24"/>
  <c r="AE49" i="24"/>
  <c r="W49" i="24"/>
  <c r="O49" i="24"/>
  <c r="E49" i="21"/>
  <c r="G49" i="33" s="1"/>
  <c r="I49" i="33" s="1"/>
  <c r="AA47" i="24"/>
  <c r="S47" i="24"/>
  <c r="K47" i="24"/>
  <c r="AC42" i="21"/>
  <c r="AC43" i="21" s="1"/>
  <c r="AC82" i="21" s="1"/>
  <c r="AM36" i="21"/>
  <c r="AE32" i="24"/>
  <c r="AE36" i="21"/>
  <c r="W32" i="24"/>
  <c r="W36" i="24" s="1"/>
  <c r="W36" i="21"/>
  <c r="O32" i="24"/>
  <c r="O36" i="24" s="1"/>
  <c r="O36" i="21"/>
  <c r="E23" i="21"/>
  <c r="G23" i="33" s="1"/>
  <c r="I23" i="33" s="1"/>
  <c r="AA22" i="24"/>
  <c r="S22" i="24"/>
  <c r="K22" i="24"/>
  <c r="F16" i="21"/>
  <c r="D13" i="21"/>
  <c r="F13" i="33" s="1"/>
  <c r="H13" i="33" s="1"/>
  <c r="F16" i="9"/>
  <c r="E21" i="55"/>
  <c r="G21" i="57" s="1"/>
  <c r="I21" i="57" s="1"/>
  <c r="L19" i="8"/>
  <c r="F19" i="8"/>
  <c r="F24" i="8" s="1"/>
  <c r="H24" i="8"/>
  <c r="E11" i="29"/>
  <c r="G16" i="29"/>
  <c r="M64" i="19"/>
  <c r="M54" i="19"/>
  <c r="I36" i="19"/>
  <c r="L72" i="24"/>
  <c r="D65" i="24"/>
  <c r="F65" i="36" s="1"/>
  <c r="H65" i="36" s="1"/>
  <c r="V66" i="24"/>
  <c r="Z56" i="24"/>
  <c r="J56" i="24"/>
  <c r="Z42" i="24"/>
  <c r="AD36" i="23"/>
  <c r="AD82" i="23" s="1"/>
  <c r="AB641" i="44" s="1"/>
  <c r="X29" i="24"/>
  <c r="AD24" i="23"/>
  <c r="V24" i="23"/>
  <c r="V82" i="23" s="1"/>
  <c r="T641" i="44" s="1"/>
  <c r="N24" i="23"/>
  <c r="N82" i="23" s="1"/>
  <c r="L641" i="44" s="1"/>
  <c r="M54" i="11"/>
  <c r="I51" i="33"/>
  <c r="F89" i="24"/>
  <c r="D86" i="24"/>
  <c r="U81" i="24"/>
  <c r="AA80" i="24"/>
  <c r="S80" i="24"/>
  <c r="X79" i="24"/>
  <c r="P79" i="24"/>
  <c r="H79" i="24"/>
  <c r="D79" i="24" s="1"/>
  <c r="F79" i="36" s="1"/>
  <c r="Z77" i="24"/>
  <c r="R77" i="24"/>
  <c r="J77" i="24"/>
  <c r="AE76" i="24"/>
  <c r="W76" i="24"/>
  <c r="O76" i="24"/>
  <c r="E76" i="24" s="1"/>
  <c r="G76" i="36" s="1"/>
  <c r="I76" i="36" s="1"/>
  <c r="E76" i="21"/>
  <c r="G76" i="33" s="1"/>
  <c r="I76" i="33" s="1"/>
  <c r="AB75" i="24"/>
  <c r="T75" i="24"/>
  <c r="L75" i="24"/>
  <c r="D75" i="24" s="1"/>
  <c r="F75" i="36" s="1"/>
  <c r="Z74" i="24"/>
  <c r="R74" i="24"/>
  <c r="I74" i="24"/>
  <c r="AD73" i="24"/>
  <c r="V73" i="24"/>
  <c r="N73" i="24"/>
  <c r="AO72" i="21"/>
  <c r="Y72" i="21"/>
  <c r="Y70" i="24"/>
  <c r="Y72" i="24" s="1"/>
  <c r="Q70" i="24"/>
  <c r="I70" i="24"/>
  <c r="AE65" i="24"/>
  <c r="W65" i="24"/>
  <c r="AB64" i="24"/>
  <c r="AB66" i="24" s="1"/>
  <c r="T64" i="24"/>
  <c r="L64" i="24"/>
  <c r="L66" i="24" s="1"/>
  <c r="AD60" i="24"/>
  <c r="V60" i="24"/>
  <c r="N60" i="24"/>
  <c r="D60" i="21"/>
  <c r="F60" i="33" s="1"/>
  <c r="H60" i="33" s="1"/>
  <c r="AA59" i="24"/>
  <c r="AA61" i="24" s="1"/>
  <c r="S59" i="24"/>
  <c r="S61" i="24" s="1"/>
  <c r="K59" i="24"/>
  <c r="AE55" i="24"/>
  <c r="AE56" i="24" s="1"/>
  <c r="W55" i="24"/>
  <c r="O55" i="24"/>
  <c r="AB56" i="21"/>
  <c r="AB54" i="24"/>
  <c r="AB56" i="24" s="1"/>
  <c r="L56" i="21"/>
  <c r="L54" i="24"/>
  <c r="L56" i="24" s="1"/>
  <c r="Y51" i="24"/>
  <c r="Q51" i="24"/>
  <c r="I51" i="24"/>
  <c r="V49" i="24"/>
  <c r="E45" i="21"/>
  <c r="G45" i="33" s="1"/>
  <c r="I45" i="33" s="1"/>
  <c r="K43" i="21"/>
  <c r="M41" i="24"/>
  <c r="M42" i="24" s="1"/>
  <c r="M43" i="24" s="1"/>
  <c r="AO42" i="21"/>
  <c r="AO43" i="21" s="1"/>
  <c r="Y40" i="24"/>
  <c r="Q40" i="24"/>
  <c r="Q42" i="24" s="1"/>
  <c r="Q43" i="24" s="1"/>
  <c r="Q42" i="21"/>
  <c r="Q43" i="21" s="1"/>
  <c r="I40" i="24"/>
  <c r="I42" i="21"/>
  <c r="I43" i="21" s="1"/>
  <c r="AE39" i="24"/>
  <c r="W39" i="24"/>
  <c r="O39" i="24"/>
  <c r="AD22" i="24"/>
  <c r="V22" i="24"/>
  <c r="D22" i="24" s="1"/>
  <c r="F22" i="36" s="1"/>
  <c r="N22" i="24"/>
  <c r="AB21" i="24"/>
  <c r="T21" i="24"/>
  <c r="L21" i="24"/>
  <c r="Z20" i="24"/>
  <c r="R20" i="24"/>
  <c r="R24" i="24" s="1"/>
  <c r="I20" i="24"/>
  <c r="I24" i="21"/>
  <c r="AC19" i="24"/>
  <c r="U19" i="24"/>
  <c r="M19" i="24"/>
  <c r="E19" i="21"/>
  <c r="AB15" i="24"/>
  <c r="L15" i="24"/>
  <c r="D15" i="24" s="1"/>
  <c r="F15" i="36" s="1"/>
  <c r="AC13" i="24"/>
  <c r="Z12" i="24"/>
  <c r="R12" i="24"/>
  <c r="I12" i="24"/>
  <c r="AM16" i="21"/>
  <c r="AE11" i="24"/>
  <c r="AE16" i="21"/>
  <c r="W16" i="21"/>
  <c r="W82" i="21" s="1"/>
  <c r="O11" i="24"/>
  <c r="O16" i="21"/>
  <c r="O82" i="21" s="1"/>
  <c r="H80" i="12"/>
  <c r="F80" i="9"/>
  <c r="D19" i="33"/>
  <c r="H40" i="24"/>
  <c r="H42" i="24" s="1"/>
  <c r="H43" i="24" s="1"/>
  <c r="H33" i="24"/>
  <c r="D33" i="24" s="1"/>
  <c r="F33" i="36" s="1"/>
  <c r="AJ36" i="24"/>
  <c r="H86" i="57"/>
  <c r="F89" i="57"/>
  <c r="E79" i="55"/>
  <c r="G79" i="57" s="1"/>
  <c r="I79" i="57" s="1"/>
  <c r="D27" i="55"/>
  <c r="H24" i="55"/>
  <c r="N82" i="55"/>
  <c r="F60" i="56"/>
  <c r="L60" i="56"/>
  <c r="D60" i="57" s="1"/>
  <c r="E16" i="4"/>
  <c r="E73" i="29"/>
  <c r="G73" i="41" s="1"/>
  <c r="I73" i="41" s="1"/>
  <c r="P42" i="24"/>
  <c r="P43" i="24" s="1"/>
  <c r="AB36" i="24"/>
  <c r="T36" i="24"/>
  <c r="L36" i="24"/>
  <c r="V29" i="24"/>
  <c r="L70" i="11"/>
  <c r="H70" i="12"/>
  <c r="AD79" i="24"/>
  <c r="N79" i="24"/>
  <c r="D79" i="21"/>
  <c r="F79" i="33" s="1"/>
  <c r="H79" i="33" s="1"/>
  <c r="AA78" i="24"/>
  <c r="S78" i="24"/>
  <c r="K78" i="24"/>
  <c r="E78" i="24" s="1"/>
  <c r="G78" i="36" s="1"/>
  <c r="X77" i="24"/>
  <c r="P77" i="24"/>
  <c r="H77" i="24"/>
  <c r="Z75" i="24"/>
  <c r="R75" i="24"/>
  <c r="J75" i="24"/>
  <c r="X74" i="24"/>
  <c r="P74" i="24"/>
  <c r="T73" i="24"/>
  <c r="L73" i="24"/>
  <c r="AE72" i="21"/>
  <c r="AE70" i="24"/>
  <c r="W70" i="24"/>
  <c r="W72" i="24" s="1"/>
  <c r="AC65" i="24"/>
  <c r="U65" i="24"/>
  <c r="M65" i="24"/>
  <c r="AB60" i="24"/>
  <c r="L60" i="24"/>
  <c r="Y59" i="24"/>
  <c r="Y61" i="24" s="1"/>
  <c r="Y61" i="21"/>
  <c r="Q59" i="24"/>
  <c r="Q61" i="24" s="1"/>
  <c r="Q61" i="21"/>
  <c r="I59" i="24"/>
  <c r="AC55" i="24"/>
  <c r="U55" i="24"/>
  <c r="U56" i="24" s="1"/>
  <c r="R54" i="24"/>
  <c r="R56" i="24" s="1"/>
  <c r="L49" i="24"/>
  <c r="P47" i="24"/>
  <c r="AE40" i="24"/>
  <c r="AE42" i="21"/>
  <c r="AE43" i="21" s="1"/>
  <c r="W40" i="24"/>
  <c r="W42" i="24" s="1"/>
  <c r="W43" i="24" s="1"/>
  <c r="O40" i="24"/>
  <c r="AC39" i="24"/>
  <c r="U39" i="24"/>
  <c r="M39" i="24"/>
  <c r="AE35" i="24"/>
  <c r="W35" i="24"/>
  <c r="O35" i="24"/>
  <c r="AB34" i="24"/>
  <c r="L34" i="24"/>
  <c r="D34" i="24" s="1"/>
  <c r="F34" i="36" s="1"/>
  <c r="Y33" i="24"/>
  <c r="Y36" i="24" s="1"/>
  <c r="Q33" i="24"/>
  <c r="I33" i="24"/>
  <c r="V32" i="24"/>
  <c r="N32" i="24"/>
  <c r="AB28" i="24"/>
  <c r="T28" i="24"/>
  <c r="L28" i="24"/>
  <c r="X23" i="24"/>
  <c r="P23" i="24"/>
  <c r="H23" i="24"/>
  <c r="D23" i="24" s="1"/>
  <c r="F23" i="36" s="1"/>
  <c r="AB22" i="24"/>
  <c r="T22" i="24"/>
  <c r="R21" i="24"/>
  <c r="J21" i="24"/>
  <c r="J24" i="24" s="1"/>
  <c r="AN24" i="21"/>
  <c r="X20" i="24"/>
  <c r="P20" i="24"/>
  <c r="E20" i="21"/>
  <c r="G20" i="33" s="1"/>
  <c r="I20" i="33" s="1"/>
  <c r="I74" i="12"/>
  <c r="I70" i="12"/>
  <c r="G54" i="9"/>
  <c r="G56" i="9" s="1"/>
  <c r="I56" i="9"/>
  <c r="I54" i="12"/>
  <c r="G45" i="9"/>
  <c r="I45" i="12"/>
  <c r="H35" i="12"/>
  <c r="F35" i="9"/>
  <c r="H15" i="12"/>
  <c r="L15" i="9"/>
  <c r="D15" i="33" s="1"/>
  <c r="H15" i="33" s="1"/>
  <c r="H11" i="12"/>
  <c r="H16" i="9"/>
  <c r="AJ43" i="24"/>
  <c r="D14" i="20"/>
  <c r="F14" i="32" s="1"/>
  <c r="H14" i="32" s="1"/>
  <c r="E59" i="29"/>
  <c r="I36" i="24"/>
  <c r="S29" i="24"/>
  <c r="K29" i="24"/>
  <c r="F23" i="11"/>
  <c r="H23" i="12"/>
  <c r="D80" i="21"/>
  <c r="F80" i="33" s="1"/>
  <c r="H80" i="33" s="1"/>
  <c r="AA79" i="24"/>
  <c r="S79" i="24"/>
  <c r="E79" i="24" s="1"/>
  <c r="G79" i="36" s="1"/>
  <c r="J76" i="24"/>
  <c r="Y73" i="24"/>
  <c r="Q73" i="24"/>
  <c r="I73" i="24"/>
  <c r="AE71" i="24"/>
  <c r="O71" i="24"/>
  <c r="O72" i="24" s="1"/>
  <c r="J65" i="24"/>
  <c r="AE64" i="24"/>
  <c r="AE66" i="24" s="1"/>
  <c r="W64" i="24"/>
  <c r="O64" i="24"/>
  <c r="O66" i="24" s="1"/>
  <c r="Q60" i="24"/>
  <c r="I60" i="24"/>
  <c r="E60" i="24" s="1"/>
  <c r="G60" i="36" s="1"/>
  <c r="AD59" i="24"/>
  <c r="AD61" i="24" s="1"/>
  <c r="V59" i="24"/>
  <c r="V61" i="24" s="1"/>
  <c r="N59" i="24"/>
  <c r="N61" i="24" s="1"/>
  <c r="G56" i="21"/>
  <c r="F56" i="21"/>
  <c r="AB51" i="24"/>
  <c r="T51" i="24"/>
  <c r="L51" i="24"/>
  <c r="D51" i="24" s="1"/>
  <c r="F51" i="36" s="1"/>
  <c r="Q49" i="24"/>
  <c r="I49" i="24"/>
  <c r="E49" i="24" s="1"/>
  <c r="G49" i="36" s="1"/>
  <c r="AC47" i="24"/>
  <c r="M47" i="24"/>
  <c r="E47" i="24" s="1"/>
  <c r="G47" i="36" s="1"/>
  <c r="X41" i="24"/>
  <c r="X42" i="24" s="1"/>
  <c r="X43" i="24" s="1"/>
  <c r="X42" i="21"/>
  <c r="X43" i="21" s="1"/>
  <c r="H41" i="24"/>
  <c r="AB40" i="24"/>
  <c r="AB42" i="24" s="1"/>
  <c r="AB43" i="24" s="1"/>
  <c r="AB42" i="21"/>
  <c r="AB43" i="21" s="1"/>
  <c r="T40" i="24"/>
  <c r="T42" i="24" s="1"/>
  <c r="T43" i="24" s="1"/>
  <c r="T42" i="21"/>
  <c r="T43" i="21" s="1"/>
  <c r="L42" i="21"/>
  <c r="L43" i="21" s="1"/>
  <c r="L40" i="24"/>
  <c r="L42" i="24" s="1"/>
  <c r="L43" i="24" s="1"/>
  <c r="Z39" i="24"/>
  <c r="Y34" i="24"/>
  <c r="Q34" i="24"/>
  <c r="Q36" i="24" s="1"/>
  <c r="I34" i="24"/>
  <c r="AL36" i="21"/>
  <c r="AD36" i="21"/>
  <c r="V36" i="21"/>
  <c r="N33" i="24"/>
  <c r="F36" i="21"/>
  <c r="Y28" i="24"/>
  <c r="Y29" i="24" s="1"/>
  <c r="Q28" i="24"/>
  <c r="Q29" i="24" s="1"/>
  <c r="I28" i="24"/>
  <c r="AE15" i="24"/>
  <c r="X13" i="24"/>
  <c r="P13" i="24"/>
  <c r="D13" i="24" s="1"/>
  <c r="F13" i="36" s="1"/>
  <c r="H13" i="24"/>
  <c r="AC12" i="24"/>
  <c r="L12" i="24"/>
  <c r="D12" i="21"/>
  <c r="F12" i="33" s="1"/>
  <c r="AH16" i="21"/>
  <c r="AH82" i="21" s="1"/>
  <c r="AH91" i="21" s="1"/>
  <c r="Z16" i="21"/>
  <c r="Z82" i="21" s="1"/>
  <c r="Z11" i="24"/>
  <c r="R11" i="24"/>
  <c r="R16" i="21"/>
  <c r="J11" i="24"/>
  <c r="M88" i="12"/>
  <c r="E88" i="36" s="1"/>
  <c r="I88" i="36" s="1"/>
  <c r="E88" i="33"/>
  <c r="I88" i="33" s="1"/>
  <c r="G77" i="9"/>
  <c r="I77" i="12"/>
  <c r="M77" i="9"/>
  <c r="E77" i="33" s="1"/>
  <c r="I71" i="12"/>
  <c r="M71" i="9"/>
  <c r="E71" i="33" s="1"/>
  <c r="I72" i="9"/>
  <c r="H51" i="12"/>
  <c r="L51" i="9"/>
  <c r="D51" i="33" s="1"/>
  <c r="H51" i="33" s="1"/>
  <c r="I34" i="12"/>
  <c r="G34" i="9"/>
  <c r="G36" i="9" s="1"/>
  <c r="M23" i="9"/>
  <c r="E23" i="33" s="1"/>
  <c r="E23" i="5" s="1"/>
  <c r="I23" i="12"/>
  <c r="G54" i="24"/>
  <c r="AD27" i="24"/>
  <c r="AJ24" i="24"/>
  <c r="W11" i="24"/>
  <c r="W16" i="24" s="1"/>
  <c r="L19" i="56"/>
  <c r="F19" i="56"/>
  <c r="F24" i="56" s="1"/>
  <c r="H24" i="56"/>
  <c r="L21" i="8"/>
  <c r="D21" i="32" s="1"/>
  <c r="D21" i="5" s="1"/>
  <c r="F21" i="8"/>
  <c r="D19" i="20"/>
  <c r="H24" i="20"/>
  <c r="H82" i="20" s="1"/>
  <c r="F639" i="44" s="1"/>
  <c r="X66" i="24"/>
  <c r="P66" i="24"/>
  <c r="H66" i="24"/>
  <c r="R61" i="24"/>
  <c r="J61" i="24"/>
  <c r="P56" i="23"/>
  <c r="X42" i="23"/>
  <c r="X43" i="23" s="1"/>
  <c r="P42" i="23"/>
  <c r="P43" i="23" s="1"/>
  <c r="X36" i="23"/>
  <c r="P36" i="23"/>
  <c r="V29" i="23"/>
  <c r="N29" i="23"/>
  <c r="G59" i="12"/>
  <c r="M59" i="12"/>
  <c r="I61" i="12"/>
  <c r="G39" i="12"/>
  <c r="M39" i="12"/>
  <c r="E39" i="36" s="1"/>
  <c r="F89" i="21"/>
  <c r="D87" i="21"/>
  <c r="AE81" i="24"/>
  <c r="O81" i="24"/>
  <c r="U80" i="24"/>
  <c r="W78" i="24"/>
  <c r="O78" i="24"/>
  <c r="E78" i="21"/>
  <c r="G78" i="33" s="1"/>
  <c r="I78" i="33" s="1"/>
  <c r="AB77" i="24"/>
  <c r="T77" i="24"/>
  <c r="L77" i="24"/>
  <c r="AD75" i="24"/>
  <c r="V75" i="24"/>
  <c r="N75" i="24"/>
  <c r="AB74" i="24"/>
  <c r="K74" i="24"/>
  <c r="X73" i="24"/>
  <c r="P73" i="24"/>
  <c r="H73" i="24"/>
  <c r="W72" i="21"/>
  <c r="AA70" i="24"/>
  <c r="AA72" i="24" s="1"/>
  <c r="I65" i="24"/>
  <c r="E65" i="24" s="1"/>
  <c r="G65" i="36" s="1"/>
  <c r="X60" i="24"/>
  <c r="X61" i="24" s="1"/>
  <c r="P60" i="24"/>
  <c r="P61" i="24" s="1"/>
  <c r="H60" i="24"/>
  <c r="AK61" i="21"/>
  <c r="AK82" i="21" s="1"/>
  <c r="AK91" i="21" s="1"/>
  <c r="AC61" i="21"/>
  <c r="AC59" i="24"/>
  <c r="AC61" i="24" s="1"/>
  <c r="U59" i="24"/>
  <c r="U61" i="24" s="1"/>
  <c r="M59" i="24"/>
  <c r="M61" i="24" s="1"/>
  <c r="AE56" i="21"/>
  <c r="Y55" i="24"/>
  <c r="Q55" i="24"/>
  <c r="I55" i="24"/>
  <c r="AL56" i="21"/>
  <c r="AD56" i="21"/>
  <c r="AD54" i="24"/>
  <c r="AD56" i="24" s="1"/>
  <c r="V56" i="21"/>
  <c r="V54" i="24"/>
  <c r="V56" i="24" s="1"/>
  <c r="N56" i="21"/>
  <c r="N54" i="24"/>
  <c r="N56" i="24" s="1"/>
  <c r="AA51" i="24"/>
  <c r="S51" i="24"/>
  <c r="K51" i="24"/>
  <c r="X49" i="24"/>
  <c r="D49" i="21"/>
  <c r="F49" i="33" s="1"/>
  <c r="H49" i="33" s="1"/>
  <c r="H49" i="24"/>
  <c r="Y45" i="24"/>
  <c r="Q45" i="24"/>
  <c r="I45" i="24"/>
  <c r="O42" i="21"/>
  <c r="O43" i="21" s="1"/>
  <c r="AE41" i="24"/>
  <c r="W41" i="24"/>
  <c r="O41" i="24"/>
  <c r="E41" i="21"/>
  <c r="G41" i="33" s="1"/>
  <c r="I41" i="33" s="1"/>
  <c r="S42" i="21"/>
  <c r="S43" i="21" s="1"/>
  <c r="S40" i="24"/>
  <c r="K40" i="24"/>
  <c r="K42" i="24" s="1"/>
  <c r="K43" i="24" s="1"/>
  <c r="Y39" i="24"/>
  <c r="Q39" i="24"/>
  <c r="I39" i="24"/>
  <c r="AA35" i="24"/>
  <c r="S35" i="24"/>
  <c r="K35" i="24"/>
  <c r="AH36" i="21"/>
  <c r="Z36" i="21"/>
  <c r="Z32" i="24"/>
  <c r="R32" i="24"/>
  <c r="R36" i="24" s="1"/>
  <c r="R36" i="21"/>
  <c r="J32" i="24"/>
  <c r="J36" i="24" s="1"/>
  <c r="P28" i="24"/>
  <c r="P29" i="24" s="1"/>
  <c r="H28" i="24"/>
  <c r="D28" i="24" s="1"/>
  <c r="F28" i="36" s="1"/>
  <c r="AC27" i="24"/>
  <c r="U27" i="24"/>
  <c r="U29" i="24" s="1"/>
  <c r="M27" i="24"/>
  <c r="M29" i="24" s="1"/>
  <c r="Z24" i="21"/>
  <c r="L23" i="24"/>
  <c r="AM24" i="21"/>
  <c r="AE19" i="24"/>
  <c r="AE24" i="21"/>
  <c r="W19" i="24"/>
  <c r="G24" i="21"/>
  <c r="AD15" i="24"/>
  <c r="V15" i="24"/>
  <c r="N15" i="24"/>
  <c r="Z14" i="24"/>
  <c r="R14" i="24"/>
  <c r="D14" i="24" s="1"/>
  <c r="F14" i="36" s="1"/>
  <c r="J14" i="24"/>
  <c r="AE13" i="24"/>
  <c r="W13" i="24"/>
  <c r="O13" i="24"/>
  <c r="E13" i="21"/>
  <c r="G13" i="33" s="1"/>
  <c r="AJ16" i="21"/>
  <c r="AJ82" i="21" s="1"/>
  <c r="AJ91" i="21" s="1"/>
  <c r="AB16" i="21"/>
  <c r="AB12" i="24"/>
  <c r="T12" i="24"/>
  <c r="T16" i="21"/>
  <c r="T82" i="21" s="1"/>
  <c r="K12" i="24"/>
  <c r="AO16" i="21"/>
  <c r="AG16" i="21"/>
  <c r="AG82" i="21" s="1"/>
  <c r="AG91" i="21" s="1"/>
  <c r="Y16" i="21"/>
  <c r="Y11" i="24"/>
  <c r="Q16" i="21"/>
  <c r="Q82" i="21" s="1"/>
  <c r="Q11" i="24"/>
  <c r="I16" i="21"/>
  <c r="I82" i="21" s="1"/>
  <c r="I11" i="24"/>
  <c r="L80" i="9"/>
  <c r="D80" i="33" s="1"/>
  <c r="H77" i="12"/>
  <c r="L66" i="9"/>
  <c r="L20" i="12"/>
  <c r="D20" i="36" s="1"/>
  <c r="F20" i="12"/>
  <c r="K82" i="9"/>
  <c r="K91" i="9" s="1"/>
  <c r="E77" i="55"/>
  <c r="G77" i="57" s="1"/>
  <c r="I77" i="57" s="1"/>
  <c r="E65" i="55"/>
  <c r="G65" i="57" s="1"/>
  <c r="I65" i="57" s="1"/>
  <c r="I55" i="57"/>
  <c r="D54" i="55"/>
  <c r="AD82" i="55"/>
  <c r="M74" i="56"/>
  <c r="E74" i="57" s="1"/>
  <c r="G74" i="56"/>
  <c r="E60" i="57"/>
  <c r="M61" i="56"/>
  <c r="G27" i="56"/>
  <c r="G29" i="56" s="1"/>
  <c r="I29" i="56"/>
  <c r="M27" i="56"/>
  <c r="H56" i="8"/>
  <c r="F55" i="8"/>
  <c r="F56" i="8" s="1"/>
  <c r="L55" i="8"/>
  <c r="I78" i="12"/>
  <c r="H72" i="9"/>
  <c r="I64" i="12"/>
  <c r="G64" i="9"/>
  <c r="G66" i="9" s="1"/>
  <c r="I66" i="9"/>
  <c r="M64" i="9"/>
  <c r="H45" i="12"/>
  <c r="L45" i="9"/>
  <c r="D45" i="33" s="1"/>
  <c r="H34" i="12"/>
  <c r="L34" i="9"/>
  <c r="H36" i="9"/>
  <c r="H32" i="12"/>
  <c r="H22" i="12"/>
  <c r="H19" i="12"/>
  <c r="F66" i="24"/>
  <c r="AL24" i="24"/>
  <c r="AL82" i="24" s="1"/>
  <c r="D72" i="57"/>
  <c r="I33" i="57"/>
  <c r="E15" i="55"/>
  <c r="G15" i="57" s="1"/>
  <c r="I15" i="57" s="1"/>
  <c r="L27" i="56"/>
  <c r="F27" i="56"/>
  <c r="F29" i="56" s="1"/>
  <c r="H29" i="56"/>
  <c r="E60" i="20"/>
  <c r="G60" i="32" s="1"/>
  <c r="Y35" i="24"/>
  <c r="Q35" i="24"/>
  <c r="I35" i="24"/>
  <c r="V34" i="24"/>
  <c r="N34" i="24"/>
  <c r="AA33" i="24"/>
  <c r="X32" i="24"/>
  <c r="X36" i="24" s="1"/>
  <c r="X36" i="21"/>
  <c r="X82" i="21" s="1"/>
  <c r="D32" i="21"/>
  <c r="AD29" i="21"/>
  <c r="AD28" i="24"/>
  <c r="N28" i="24"/>
  <c r="N29" i="24" s="1"/>
  <c r="M23" i="24"/>
  <c r="Y22" i="24"/>
  <c r="Q22" i="24"/>
  <c r="I22" i="24"/>
  <c r="AE21" i="24"/>
  <c r="W21" i="24"/>
  <c r="O21" i="24"/>
  <c r="AC20" i="24"/>
  <c r="U20" i="24"/>
  <c r="L20" i="24"/>
  <c r="D20" i="24" s="1"/>
  <c r="F20" i="36" s="1"/>
  <c r="H20" i="36" s="1"/>
  <c r="X19" i="24"/>
  <c r="P19" i="24"/>
  <c r="P24" i="24" s="1"/>
  <c r="X12" i="24"/>
  <c r="P12" i="24"/>
  <c r="AC11" i="24"/>
  <c r="U11" i="24"/>
  <c r="U16" i="24" s="1"/>
  <c r="M11" i="24"/>
  <c r="H89" i="12"/>
  <c r="L81" i="9"/>
  <c r="D81" i="33" s="1"/>
  <c r="G72" i="9"/>
  <c r="H64" i="12"/>
  <c r="I60" i="12"/>
  <c r="M60" i="9"/>
  <c r="E60" i="33" s="1"/>
  <c r="G60" i="9"/>
  <c r="G61" i="9" s="1"/>
  <c r="I61" i="9"/>
  <c r="L55" i="12"/>
  <c r="D55" i="36" s="1"/>
  <c r="F55" i="12"/>
  <c r="F45" i="9"/>
  <c r="H40" i="12"/>
  <c r="H42" i="9"/>
  <c r="H43" i="9" s="1"/>
  <c r="F34" i="9"/>
  <c r="I27" i="12"/>
  <c r="G27" i="9"/>
  <c r="G29" i="9" s="1"/>
  <c r="I29" i="9"/>
  <c r="F19" i="9"/>
  <c r="I15" i="12"/>
  <c r="M15" i="9"/>
  <c r="E15" i="33" s="1"/>
  <c r="I12" i="12"/>
  <c r="G12" i="9"/>
  <c r="G16" i="9" s="1"/>
  <c r="M12" i="9"/>
  <c r="E12" i="33" s="1"/>
  <c r="I12" i="33" s="1"/>
  <c r="E35" i="24"/>
  <c r="G35" i="36" s="1"/>
  <c r="I35" i="36" s="1"/>
  <c r="J89" i="12"/>
  <c r="J91" i="12" s="1"/>
  <c r="E39" i="55"/>
  <c r="G39" i="57" s="1"/>
  <c r="AH82" i="55"/>
  <c r="AH91" i="55" s="1"/>
  <c r="Z82" i="55"/>
  <c r="R82" i="55"/>
  <c r="J16" i="55"/>
  <c r="J82" i="55" s="1"/>
  <c r="D11" i="55"/>
  <c r="M73" i="56"/>
  <c r="E73" i="57" s="1"/>
  <c r="G73" i="56"/>
  <c r="E76" i="20"/>
  <c r="G76" i="32" s="1"/>
  <c r="H73" i="12"/>
  <c r="H71" i="12"/>
  <c r="I47" i="12"/>
  <c r="I41" i="12"/>
  <c r="I42" i="12" s="1"/>
  <c r="I43" i="12" s="1"/>
  <c r="M41" i="9"/>
  <c r="E41" i="33" s="1"/>
  <c r="I33" i="12"/>
  <c r="M33" i="9"/>
  <c r="E33" i="33" s="1"/>
  <c r="I36" i="9"/>
  <c r="S89" i="24"/>
  <c r="K89" i="24"/>
  <c r="E77" i="24"/>
  <c r="G77" i="36" s="1"/>
  <c r="G72" i="24"/>
  <c r="E70" i="24"/>
  <c r="H81" i="12"/>
  <c r="H49" i="57"/>
  <c r="E60" i="55"/>
  <c r="G60" i="57" s="1"/>
  <c r="I60" i="57" s="1"/>
  <c r="G61" i="55"/>
  <c r="G82" i="55" s="1"/>
  <c r="G91" i="55" s="1"/>
  <c r="I72" i="56"/>
  <c r="M70" i="56"/>
  <c r="G70" i="56"/>
  <c r="G72" i="56" s="1"/>
  <c r="F33" i="8"/>
  <c r="F36" i="8" s="1"/>
  <c r="L33" i="8"/>
  <c r="D47" i="20"/>
  <c r="F47" i="32" s="1"/>
  <c r="H47" i="32" s="1"/>
  <c r="E73" i="24"/>
  <c r="G73" i="36" s="1"/>
  <c r="H32" i="24"/>
  <c r="F24" i="24"/>
  <c r="F82" i="24" s="1"/>
  <c r="F91" i="24" s="1"/>
  <c r="F89" i="12"/>
  <c r="H87" i="57"/>
  <c r="D80" i="55"/>
  <c r="F80" i="57" s="1"/>
  <c r="H80" i="57" s="1"/>
  <c r="D72" i="55"/>
  <c r="F70" i="57"/>
  <c r="D40" i="55"/>
  <c r="F42" i="55"/>
  <c r="F43" i="55" s="1"/>
  <c r="D20" i="55"/>
  <c r="F20" i="57" s="1"/>
  <c r="H20" i="57" s="1"/>
  <c r="F19" i="57"/>
  <c r="D24" i="55"/>
  <c r="E13" i="55"/>
  <c r="G13" i="57" s="1"/>
  <c r="I13" i="57" s="1"/>
  <c r="F43" i="56"/>
  <c r="G32" i="56"/>
  <c r="G36" i="56" s="1"/>
  <c r="M32" i="56"/>
  <c r="E45" i="20"/>
  <c r="G45" i="32" s="1"/>
  <c r="I45" i="32" s="1"/>
  <c r="AF16" i="55"/>
  <c r="M55" i="56"/>
  <c r="E55" i="57" s="1"/>
  <c r="G55" i="56"/>
  <c r="G56" i="56" s="1"/>
  <c r="M14" i="56"/>
  <c r="G14" i="56"/>
  <c r="G16" i="56" s="1"/>
  <c r="E73" i="20"/>
  <c r="G73" i="32" s="1"/>
  <c r="I73" i="32" s="1"/>
  <c r="D35" i="20"/>
  <c r="F35" i="32" s="1"/>
  <c r="H35" i="32" s="1"/>
  <c r="E23" i="29"/>
  <c r="G23" i="41" s="1"/>
  <c r="I23" i="41" s="1"/>
  <c r="D19" i="29"/>
  <c r="F24" i="29"/>
  <c r="Z82" i="29"/>
  <c r="X638" i="44" s="1"/>
  <c r="D15" i="29"/>
  <c r="F15" i="41" s="1"/>
  <c r="H15" i="41" s="1"/>
  <c r="AH56" i="24"/>
  <c r="G36" i="24"/>
  <c r="AJ16" i="24"/>
  <c r="D16" i="12"/>
  <c r="D82" i="12" s="1"/>
  <c r="D91" i="12" s="1"/>
  <c r="G89" i="55"/>
  <c r="E87" i="55"/>
  <c r="G87" i="57" s="1"/>
  <c r="I87" i="57" s="1"/>
  <c r="D81" i="55"/>
  <c r="F81" i="57" s="1"/>
  <c r="H81" i="57" s="1"/>
  <c r="H71" i="57"/>
  <c r="K29" i="55"/>
  <c r="E27" i="55"/>
  <c r="W82" i="55"/>
  <c r="F24" i="55"/>
  <c r="D14" i="55"/>
  <c r="F14" i="57" s="1"/>
  <c r="H14" i="57" s="1"/>
  <c r="F66" i="56"/>
  <c r="I16" i="56"/>
  <c r="E64" i="32"/>
  <c r="D27" i="20"/>
  <c r="F29" i="20"/>
  <c r="F82" i="20" s="1"/>
  <c r="D82" i="41"/>
  <c r="AH36" i="24"/>
  <c r="AI29" i="24"/>
  <c r="D66" i="12"/>
  <c r="E76" i="55"/>
  <c r="G76" i="57" s="1"/>
  <c r="I76" i="57" s="1"/>
  <c r="D73" i="55"/>
  <c r="F73" i="57" s="1"/>
  <c r="H73" i="57" s="1"/>
  <c r="E61" i="55"/>
  <c r="G59" i="57"/>
  <c r="E41" i="55"/>
  <c r="G41" i="57" s="1"/>
  <c r="AB82" i="55"/>
  <c r="G80" i="56"/>
  <c r="M80" i="56"/>
  <c r="E80" i="57" s="1"/>
  <c r="H32" i="32"/>
  <c r="AD81" i="24"/>
  <c r="V81" i="24"/>
  <c r="N81" i="24"/>
  <c r="AB80" i="24"/>
  <c r="T80" i="24"/>
  <c r="L80" i="24"/>
  <c r="Z79" i="24"/>
  <c r="R79" i="24"/>
  <c r="J79" i="24"/>
  <c r="X78" i="24"/>
  <c r="P78" i="24"/>
  <c r="H78" i="24"/>
  <c r="D74" i="21"/>
  <c r="F74" i="33" s="1"/>
  <c r="H74" i="33" s="1"/>
  <c r="Z71" i="24"/>
  <c r="R71" i="24"/>
  <c r="J71" i="24"/>
  <c r="D71" i="24" s="1"/>
  <c r="F71" i="36" s="1"/>
  <c r="AN72" i="21"/>
  <c r="AF72" i="21"/>
  <c r="X72" i="21"/>
  <c r="X70" i="24"/>
  <c r="X72" i="24" s="1"/>
  <c r="P72" i="21"/>
  <c r="P70" i="24"/>
  <c r="P72" i="24" s="1"/>
  <c r="H72" i="21"/>
  <c r="H70" i="24"/>
  <c r="D64" i="21"/>
  <c r="H66" i="21"/>
  <c r="O54" i="24"/>
  <c r="O56" i="24" s="1"/>
  <c r="AC51" i="24"/>
  <c r="X47" i="24"/>
  <c r="H47" i="24"/>
  <c r="AC45" i="24"/>
  <c r="AA41" i="24"/>
  <c r="AA42" i="24" s="1"/>
  <c r="AA43" i="24" s="1"/>
  <c r="S41" i="24"/>
  <c r="K41" i="24"/>
  <c r="AD39" i="24"/>
  <c r="D39" i="24" s="1"/>
  <c r="F39" i="36" s="1"/>
  <c r="K33" i="24"/>
  <c r="AA28" i="24"/>
  <c r="AA29" i="24" s="1"/>
  <c r="S28" i="24"/>
  <c r="AA23" i="24"/>
  <c r="S23" i="24"/>
  <c r="K23" i="24"/>
  <c r="E23" i="24" s="1"/>
  <c r="G23" i="36" s="1"/>
  <c r="X22" i="24"/>
  <c r="T20" i="24"/>
  <c r="H19" i="24"/>
  <c r="R15" i="24"/>
  <c r="AD14" i="24"/>
  <c r="V14" i="24"/>
  <c r="N14" i="24"/>
  <c r="H79" i="12"/>
  <c r="H76" i="12"/>
  <c r="I73" i="12"/>
  <c r="G73" i="9"/>
  <c r="G42" i="9"/>
  <c r="G43" i="9" s="1"/>
  <c r="H28" i="12"/>
  <c r="I20" i="12"/>
  <c r="G20" i="9"/>
  <c r="F72" i="24"/>
  <c r="AK24" i="24"/>
  <c r="AK82" i="24" s="1"/>
  <c r="AK91" i="24" s="1"/>
  <c r="K89" i="12"/>
  <c r="D89" i="55"/>
  <c r="D77" i="55"/>
  <c r="F77" i="57" s="1"/>
  <c r="H77" i="57" s="1"/>
  <c r="E49" i="55"/>
  <c r="G49" i="57" s="1"/>
  <c r="I49" i="57" s="1"/>
  <c r="O82" i="55"/>
  <c r="V16" i="55"/>
  <c r="V82" i="55" s="1"/>
  <c r="F16" i="55"/>
  <c r="G66" i="56"/>
  <c r="I56" i="56"/>
  <c r="M54" i="56"/>
  <c r="M45" i="56"/>
  <c r="E45" i="57" s="1"/>
  <c r="I45" i="57" s="1"/>
  <c r="L40" i="56"/>
  <c r="F32" i="56"/>
  <c r="L32" i="56"/>
  <c r="H36" i="56"/>
  <c r="D11" i="57"/>
  <c r="D16" i="57" s="1"/>
  <c r="L16" i="56"/>
  <c r="F73" i="8"/>
  <c r="L73" i="8"/>
  <c r="D73" i="32" s="1"/>
  <c r="D73" i="5" s="1"/>
  <c r="D81" i="20"/>
  <c r="F81" i="32" s="1"/>
  <c r="D80" i="20"/>
  <c r="F80" i="32" s="1"/>
  <c r="O16" i="20"/>
  <c r="O82" i="20" s="1"/>
  <c r="M639" i="44" s="1"/>
  <c r="AK43" i="29"/>
  <c r="AC43" i="29"/>
  <c r="U43" i="29"/>
  <c r="M43" i="29"/>
  <c r="E40" i="29"/>
  <c r="H64" i="34"/>
  <c r="H66" i="34" s="1"/>
  <c r="F66" i="34"/>
  <c r="AL89" i="24"/>
  <c r="AD89" i="24"/>
  <c r="V89" i="24"/>
  <c r="N89" i="24"/>
  <c r="AN42" i="24"/>
  <c r="AN43" i="24" s="1"/>
  <c r="AF42" i="24"/>
  <c r="AF43" i="24" s="1"/>
  <c r="AN29" i="24"/>
  <c r="E73" i="55"/>
  <c r="G73" i="57" s="1"/>
  <c r="I73" i="57" s="1"/>
  <c r="T56" i="55"/>
  <c r="L56" i="55"/>
  <c r="D39" i="55"/>
  <c r="F39" i="57" s="1"/>
  <c r="H39" i="57" s="1"/>
  <c r="F36" i="55"/>
  <c r="D32" i="55"/>
  <c r="D23" i="55"/>
  <c r="F23" i="57" s="1"/>
  <c r="H23" i="57" s="1"/>
  <c r="D15" i="55"/>
  <c r="F15" i="57" s="1"/>
  <c r="H15" i="57" s="1"/>
  <c r="D13" i="55"/>
  <c r="F13" i="57" s="1"/>
  <c r="H13" i="57" s="1"/>
  <c r="I89" i="56"/>
  <c r="M86" i="56"/>
  <c r="E61" i="57"/>
  <c r="F35" i="56"/>
  <c r="L35" i="56"/>
  <c r="D35" i="57" s="1"/>
  <c r="H35" i="57" s="1"/>
  <c r="L81" i="8"/>
  <c r="D81" i="32" s="1"/>
  <c r="D81" i="5" s="1"/>
  <c r="F81" i="8"/>
  <c r="G59" i="8"/>
  <c r="G61" i="8" s="1"/>
  <c r="I61" i="8"/>
  <c r="M59" i="8"/>
  <c r="M36" i="8"/>
  <c r="E35" i="32"/>
  <c r="D11" i="32"/>
  <c r="L16" i="8"/>
  <c r="D54" i="20"/>
  <c r="H56" i="20"/>
  <c r="E20" i="20"/>
  <c r="G20" i="32" s="1"/>
  <c r="E45" i="29"/>
  <c r="G45" i="41" s="1"/>
  <c r="I45" i="41" s="1"/>
  <c r="G41" i="17"/>
  <c r="G42" i="17" s="1"/>
  <c r="G43" i="17" s="1"/>
  <c r="M41" i="17"/>
  <c r="M42" i="17" s="1"/>
  <c r="M43" i="17" s="1"/>
  <c r="I42" i="17"/>
  <c r="I43" i="17" s="1"/>
  <c r="I23" i="34"/>
  <c r="H19" i="34"/>
  <c r="H24" i="34" s="1"/>
  <c r="F36" i="24"/>
  <c r="AF16" i="24"/>
  <c r="AF82" i="24" s="1"/>
  <c r="AF91" i="24" s="1"/>
  <c r="AH16" i="24"/>
  <c r="E74" i="55"/>
  <c r="G74" i="57" s="1"/>
  <c r="I74" i="57" s="1"/>
  <c r="E71" i="55"/>
  <c r="G71" i="57" s="1"/>
  <c r="I71" i="57" s="1"/>
  <c r="H66" i="55"/>
  <c r="D64" i="55"/>
  <c r="D60" i="55"/>
  <c r="F60" i="57" s="1"/>
  <c r="D51" i="55"/>
  <c r="F51" i="57" s="1"/>
  <c r="AI36" i="55"/>
  <c r="S36" i="55"/>
  <c r="S82" i="55" s="1"/>
  <c r="D28" i="55"/>
  <c r="F28" i="57" s="1"/>
  <c r="H28" i="57" s="1"/>
  <c r="AN24" i="55"/>
  <c r="AF24" i="55"/>
  <c r="X24" i="55"/>
  <c r="M39" i="56"/>
  <c r="E39" i="57" s="1"/>
  <c r="G39" i="56"/>
  <c r="G71" i="8"/>
  <c r="M71" i="8"/>
  <c r="E71" i="32" s="1"/>
  <c r="I71" i="32" s="1"/>
  <c r="F72" i="20"/>
  <c r="D71" i="20"/>
  <c r="F71" i="32" s="1"/>
  <c r="H71" i="32" s="1"/>
  <c r="F66" i="20"/>
  <c r="D64" i="20"/>
  <c r="D49" i="20"/>
  <c r="F49" i="32" s="1"/>
  <c r="H49" i="32" s="1"/>
  <c r="K42" i="20"/>
  <c r="K43" i="20" s="1"/>
  <c r="E40" i="20"/>
  <c r="U82" i="20"/>
  <c r="S639" i="44" s="1"/>
  <c r="AJ16" i="20"/>
  <c r="AJ82" i="20" s="1"/>
  <c r="AB16" i="20"/>
  <c r="AB82" i="20" s="1"/>
  <c r="Z639" i="44" s="1"/>
  <c r="T16" i="20"/>
  <c r="T82" i="20" s="1"/>
  <c r="R639" i="44" s="1"/>
  <c r="L16" i="20"/>
  <c r="L82" i="20" s="1"/>
  <c r="J639" i="44" s="1"/>
  <c r="D11" i="20"/>
  <c r="F40" i="41"/>
  <c r="AA82" i="29"/>
  <c r="Y638" i="44" s="1"/>
  <c r="X81" i="24"/>
  <c r="P81" i="24"/>
  <c r="H81" i="24"/>
  <c r="AD80" i="24"/>
  <c r="V80" i="24"/>
  <c r="N80" i="24"/>
  <c r="AB79" i="24"/>
  <c r="T79" i="24"/>
  <c r="L79" i="24"/>
  <c r="Z78" i="24"/>
  <c r="R78" i="24"/>
  <c r="J78" i="24"/>
  <c r="H74" i="24"/>
  <c r="D74" i="24" s="1"/>
  <c r="F74" i="36" s="1"/>
  <c r="AB71" i="24"/>
  <c r="AB72" i="24" s="1"/>
  <c r="T71" i="24"/>
  <c r="T72" i="24" s="1"/>
  <c r="L71" i="24"/>
  <c r="Z70" i="24"/>
  <c r="Z72" i="24" s="1"/>
  <c r="R70" i="24"/>
  <c r="J70" i="24"/>
  <c r="J72" i="24" s="1"/>
  <c r="AB65" i="24"/>
  <c r="T65" i="24"/>
  <c r="L65" i="24"/>
  <c r="D65" i="21"/>
  <c r="F65" i="33" s="1"/>
  <c r="H65" i="33" s="1"/>
  <c r="Z66" i="21"/>
  <c r="Z64" i="24"/>
  <c r="Z66" i="24" s="1"/>
  <c r="R66" i="21"/>
  <c r="R64" i="24"/>
  <c r="R66" i="24" s="1"/>
  <c r="J66" i="21"/>
  <c r="J64" i="24"/>
  <c r="J66" i="24" s="1"/>
  <c r="L55" i="24"/>
  <c r="Y54" i="24"/>
  <c r="Y56" i="24" s="1"/>
  <c r="Q54" i="24"/>
  <c r="Q56" i="24" s="1"/>
  <c r="I54" i="24"/>
  <c r="I56" i="24" s="1"/>
  <c r="AE51" i="24"/>
  <c r="W51" i="24"/>
  <c r="O51" i="24"/>
  <c r="AC49" i="24"/>
  <c r="U49" i="24"/>
  <c r="M49" i="24"/>
  <c r="Z47" i="24"/>
  <c r="AE45" i="24"/>
  <c r="W45" i="24"/>
  <c r="O45" i="24"/>
  <c r="AC41" i="24"/>
  <c r="AC42" i="24" s="1"/>
  <c r="AC43" i="24" s="1"/>
  <c r="U41" i="24"/>
  <c r="R40" i="24"/>
  <c r="R42" i="24" s="1"/>
  <c r="R43" i="24" s="1"/>
  <c r="J40" i="24"/>
  <c r="J42" i="24" s="1"/>
  <c r="J43" i="24" s="1"/>
  <c r="Z35" i="24"/>
  <c r="AE34" i="24"/>
  <c r="W34" i="24"/>
  <c r="O34" i="24"/>
  <c r="AC33" i="24"/>
  <c r="U33" i="24"/>
  <c r="M33" i="24"/>
  <c r="AA32" i="24"/>
  <c r="AA36" i="24" s="1"/>
  <c r="S32" i="24"/>
  <c r="K32" i="24"/>
  <c r="AC28" i="24"/>
  <c r="X21" i="24"/>
  <c r="T15" i="24"/>
  <c r="M13" i="24"/>
  <c r="AA12" i="24"/>
  <c r="J12" i="24"/>
  <c r="X11" i="24"/>
  <c r="X16" i="24" s="1"/>
  <c r="P11" i="24"/>
  <c r="P16" i="24" s="1"/>
  <c r="H11" i="24"/>
  <c r="D11" i="21"/>
  <c r="I89" i="9"/>
  <c r="M87" i="9"/>
  <c r="I81" i="12"/>
  <c r="G81" i="9"/>
  <c r="H49" i="12"/>
  <c r="M42" i="9"/>
  <c r="M43" i="9" s="1"/>
  <c r="I11" i="12"/>
  <c r="M11" i="9"/>
  <c r="AL72" i="24"/>
  <c r="AK36" i="24"/>
  <c r="D32" i="24"/>
  <c r="AO16" i="24"/>
  <c r="AO82" i="24" s="1"/>
  <c r="AO91" i="24" s="1"/>
  <c r="E16" i="12"/>
  <c r="E89" i="55"/>
  <c r="G24" i="4" s="1"/>
  <c r="H24" i="4" s="1"/>
  <c r="G86" i="57"/>
  <c r="E64" i="55"/>
  <c r="G66" i="55"/>
  <c r="AK36" i="55"/>
  <c r="AC36" i="55"/>
  <c r="AC82" i="55" s="1"/>
  <c r="U36" i="55"/>
  <c r="M36" i="55"/>
  <c r="M82" i="55" s="1"/>
  <c r="E22" i="55"/>
  <c r="G22" i="57" s="1"/>
  <c r="I22" i="57" s="1"/>
  <c r="Q24" i="55"/>
  <c r="AI16" i="55"/>
  <c r="AA16" i="55"/>
  <c r="AA82" i="55" s="1"/>
  <c r="E12" i="55"/>
  <c r="G12" i="57" s="1"/>
  <c r="I12" i="57" s="1"/>
  <c r="K16" i="55"/>
  <c r="K82" i="55" s="1"/>
  <c r="AN16" i="55"/>
  <c r="AN82" i="55" s="1"/>
  <c r="AN91" i="55" s="1"/>
  <c r="X16" i="55"/>
  <c r="X82" i="55" s="1"/>
  <c r="P16" i="55"/>
  <c r="P82" i="55" s="1"/>
  <c r="H16" i="55"/>
  <c r="H82" i="55" s="1"/>
  <c r="M78" i="56"/>
  <c r="E78" i="57" s="1"/>
  <c r="I78" i="57" s="1"/>
  <c r="G78" i="56"/>
  <c r="L76" i="56"/>
  <c r="D76" i="57" s="1"/>
  <c r="I66" i="56"/>
  <c r="M64" i="56"/>
  <c r="I61" i="56"/>
  <c r="L47" i="56"/>
  <c r="D47" i="57" s="1"/>
  <c r="H47" i="57" s="1"/>
  <c r="F47" i="56"/>
  <c r="G41" i="56"/>
  <c r="G42" i="56" s="1"/>
  <c r="G43" i="56" s="1"/>
  <c r="M41" i="56"/>
  <c r="E41" i="57" s="1"/>
  <c r="M20" i="56"/>
  <c r="E20" i="57" s="1"/>
  <c r="E24" i="57" s="1"/>
  <c r="E22" i="4"/>
  <c r="E29" i="4" s="1"/>
  <c r="E32" i="4" s="1"/>
  <c r="E55" i="20"/>
  <c r="G55" i="32" s="1"/>
  <c r="N82" i="20"/>
  <c r="L639" i="44" s="1"/>
  <c r="E78" i="29"/>
  <c r="G78" i="41" s="1"/>
  <c r="I78" i="41" s="1"/>
  <c r="F14" i="17"/>
  <c r="L14" i="17"/>
  <c r="K20" i="24"/>
  <c r="E20" i="24" s="1"/>
  <c r="G20" i="36" s="1"/>
  <c r="Y19" i="24"/>
  <c r="Q19" i="24"/>
  <c r="I19" i="24"/>
  <c r="AA14" i="24"/>
  <c r="K14" i="24"/>
  <c r="E14" i="24" s="1"/>
  <c r="G14" i="36" s="1"/>
  <c r="O12" i="24"/>
  <c r="AB11" i="24"/>
  <c r="AB16" i="24" s="1"/>
  <c r="L11" i="24"/>
  <c r="I79" i="12"/>
  <c r="I75" i="12"/>
  <c r="I49" i="12"/>
  <c r="I32" i="12"/>
  <c r="I22" i="12"/>
  <c r="AK42" i="24"/>
  <c r="AK43" i="24" s="1"/>
  <c r="V33" i="24"/>
  <c r="K24" i="12"/>
  <c r="K82" i="12" s="1"/>
  <c r="K91" i="12" s="1"/>
  <c r="E70" i="55"/>
  <c r="AA66" i="55"/>
  <c r="K66" i="55"/>
  <c r="AF61" i="55"/>
  <c r="P61" i="55"/>
  <c r="AK56" i="55"/>
  <c r="AC56" i="55"/>
  <c r="U56" i="55"/>
  <c r="M56" i="55"/>
  <c r="E54" i="55"/>
  <c r="AD24" i="55"/>
  <c r="AO16" i="55"/>
  <c r="AG16" i="55"/>
  <c r="AG82" i="55" s="1"/>
  <c r="AG91" i="55" s="1"/>
  <c r="Y16" i="55"/>
  <c r="Q16" i="55"/>
  <c r="Q82" i="55" s="1"/>
  <c r="I16" i="55"/>
  <c r="E11" i="55"/>
  <c r="G61" i="56"/>
  <c r="M40" i="56"/>
  <c r="I42" i="56"/>
  <c r="I43" i="56" s="1"/>
  <c r="G24" i="56"/>
  <c r="H16" i="56"/>
  <c r="L75" i="8"/>
  <c r="D75" i="32" s="1"/>
  <c r="D59" i="32"/>
  <c r="D61" i="32" s="1"/>
  <c r="L61" i="8"/>
  <c r="L72" i="20"/>
  <c r="D70" i="20"/>
  <c r="AM56" i="20"/>
  <c r="G56" i="20"/>
  <c r="I23" i="32"/>
  <c r="E22" i="20"/>
  <c r="G22" i="32" s="1"/>
  <c r="I22" i="32" s="1"/>
  <c r="AM16" i="20"/>
  <c r="AM82" i="20" s="1"/>
  <c r="AE16" i="20"/>
  <c r="W16" i="20"/>
  <c r="W82" i="20" s="1"/>
  <c r="U639" i="44" s="1"/>
  <c r="D35" i="29"/>
  <c r="F35" i="41" s="1"/>
  <c r="H35" i="41" s="1"/>
  <c r="D34" i="29"/>
  <c r="F34" i="41" s="1"/>
  <c r="H34" i="41" s="1"/>
  <c r="H36" i="29"/>
  <c r="H82" i="29" s="1"/>
  <c r="F638" i="44" s="1"/>
  <c r="E28" i="29"/>
  <c r="G28" i="41" s="1"/>
  <c r="I28" i="41" s="1"/>
  <c r="E75" i="55"/>
  <c r="G75" i="57" s="1"/>
  <c r="I75" i="57" s="1"/>
  <c r="AO66" i="55"/>
  <c r="AG66" i="55"/>
  <c r="Y66" i="55"/>
  <c r="Q66" i="55"/>
  <c r="I66" i="55"/>
  <c r="N61" i="55"/>
  <c r="E40" i="55"/>
  <c r="K36" i="55"/>
  <c r="AF29" i="55"/>
  <c r="AM24" i="55"/>
  <c r="E20" i="55"/>
  <c r="G20" i="57" s="1"/>
  <c r="I20" i="57" s="1"/>
  <c r="AJ24" i="55"/>
  <c r="AJ82" i="55" s="1"/>
  <c r="AJ91" i="55" s="1"/>
  <c r="T24" i="55"/>
  <c r="T82" i="55" s="1"/>
  <c r="E14" i="55"/>
  <c r="G14" i="57" s="1"/>
  <c r="L27" i="8"/>
  <c r="F27" i="8"/>
  <c r="F29" i="8" s="1"/>
  <c r="H29" i="8"/>
  <c r="J82" i="8"/>
  <c r="F12" i="8"/>
  <c r="H16" i="8"/>
  <c r="L12" i="8"/>
  <c r="D12" i="32" s="1"/>
  <c r="D73" i="20"/>
  <c r="F73" i="32" s="1"/>
  <c r="E54" i="20"/>
  <c r="E49" i="20"/>
  <c r="G49" i="32" s="1"/>
  <c r="I49" i="32" s="1"/>
  <c r="D34" i="20"/>
  <c r="F34" i="32" s="1"/>
  <c r="H34" i="32" s="1"/>
  <c r="AK36" i="20"/>
  <c r="AC36" i="20"/>
  <c r="U36" i="20"/>
  <c r="M36" i="20"/>
  <c r="E33" i="20"/>
  <c r="G33" i="32" s="1"/>
  <c r="I33" i="32" s="1"/>
  <c r="E28" i="20"/>
  <c r="G28" i="32" s="1"/>
  <c r="G72" i="29"/>
  <c r="E70" i="29"/>
  <c r="D41" i="29"/>
  <c r="F41" i="41" s="1"/>
  <c r="H41" i="41" s="1"/>
  <c r="F36" i="29"/>
  <c r="D32" i="29"/>
  <c r="G33" i="17"/>
  <c r="M33" i="17"/>
  <c r="F40" i="34"/>
  <c r="D42" i="22"/>
  <c r="D43" i="22" s="1"/>
  <c r="AL82" i="22"/>
  <c r="V82" i="22"/>
  <c r="T642" i="44" s="1"/>
  <c r="N82" i="22"/>
  <c r="L642" i="44" s="1"/>
  <c r="U29" i="55"/>
  <c r="E19" i="55"/>
  <c r="I24" i="55"/>
  <c r="F51" i="56"/>
  <c r="L51" i="56"/>
  <c r="D51" i="57" s="1"/>
  <c r="K82" i="56"/>
  <c r="K91" i="56" s="1"/>
  <c r="M65" i="8"/>
  <c r="E65" i="32" s="1"/>
  <c r="I65" i="32" s="1"/>
  <c r="G65" i="8"/>
  <c r="M16" i="8"/>
  <c r="AH36" i="20"/>
  <c r="Z36" i="20"/>
  <c r="R36" i="20"/>
  <c r="J36" i="20"/>
  <c r="E32" i="20"/>
  <c r="G36" i="20"/>
  <c r="D20" i="20"/>
  <c r="F20" i="32" s="1"/>
  <c r="E80" i="29"/>
  <c r="G80" i="41" s="1"/>
  <c r="I80" i="41" s="1"/>
  <c r="E79" i="29"/>
  <c r="G79" i="41" s="1"/>
  <c r="I79" i="41" s="1"/>
  <c r="E77" i="29"/>
  <c r="G77" i="41" s="1"/>
  <c r="I77" i="41" s="1"/>
  <c r="E65" i="29"/>
  <c r="G65" i="41" s="1"/>
  <c r="I65" i="41" s="1"/>
  <c r="K82" i="29"/>
  <c r="I638" i="44" s="1"/>
  <c r="L71" i="17"/>
  <c r="H72" i="17"/>
  <c r="F71" i="17"/>
  <c r="D32" i="22"/>
  <c r="F36" i="22"/>
  <c r="D72" i="48"/>
  <c r="F70" i="50"/>
  <c r="N36" i="21"/>
  <c r="AA19" i="24"/>
  <c r="S19" i="24"/>
  <c r="K19" i="24"/>
  <c r="O15" i="24"/>
  <c r="AC14" i="24"/>
  <c r="Q12" i="24"/>
  <c r="H12" i="24"/>
  <c r="D12" i="24" s="1"/>
  <c r="F12" i="36" s="1"/>
  <c r="AD11" i="24"/>
  <c r="M79" i="9"/>
  <c r="E79" i="33" s="1"/>
  <c r="M75" i="9"/>
  <c r="E75" i="33" s="1"/>
  <c r="M70" i="9"/>
  <c r="I65" i="12"/>
  <c r="M49" i="9"/>
  <c r="E49" i="33" s="1"/>
  <c r="E49" i="5" s="1"/>
  <c r="M32" i="9"/>
  <c r="M22" i="9"/>
  <c r="E22" i="33" s="1"/>
  <c r="I21" i="12"/>
  <c r="I13" i="12"/>
  <c r="AI36" i="24"/>
  <c r="AM16" i="24"/>
  <c r="AM82" i="24" s="1"/>
  <c r="AM91" i="24" s="1"/>
  <c r="D89" i="12"/>
  <c r="E66" i="12"/>
  <c r="E80" i="55"/>
  <c r="G80" i="57" s="1"/>
  <c r="I80" i="57" s="1"/>
  <c r="D76" i="55"/>
  <c r="F76" i="57" s="1"/>
  <c r="H76" i="57" s="1"/>
  <c r="AH61" i="55"/>
  <c r="AM56" i="55"/>
  <c r="W56" i="55"/>
  <c r="J36" i="55"/>
  <c r="T36" i="55"/>
  <c r="AM36" i="55"/>
  <c r="AM82" i="55" s="1"/>
  <c r="AM91" i="55" s="1"/>
  <c r="W36" i="55"/>
  <c r="E32" i="55"/>
  <c r="L29" i="55"/>
  <c r="L82" i="55" s="1"/>
  <c r="D21" i="55"/>
  <c r="F21" i="57" s="1"/>
  <c r="H21" i="57" s="1"/>
  <c r="AA24" i="55"/>
  <c r="K24" i="55"/>
  <c r="L72" i="56"/>
  <c r="L56" i="56"/>
  <c r="D54" i="57"/>
  <c r="D56" i="57" s="1"/>
  <c r="M24" i="56"/>
  <c r="I24" i="56"/>
  <c r="D29" i="4"/>
  <c r="D32" i="4" s="1"/>
  <c r="G80" i="8"/>
  <c r="M80" i="8"/>
  <c r="E80" i="32" s="1"/>
  <c r="G76" i="8"/>
  <c r="M76" i="8"/>
  <c r="E76" i="32" s="1"/>
  <c r="E76" i="5" s="1"/>
  <c r="I72" i="8"/>
  <c r="M70" i="8"/>
  <c r="G70" i="8"/>
  <c r="L45" i="8"/>
  <c r="D45" i="32" s="1"/>
  <c r="D45" i="5" s="1"/>
  <c r="M20" i="8"/>
  <c r="E20" i="32" s="1"/>
  <c r="E24" i="32" s="1"/>
  <c r="I24" i="8"/>
  <c r="D65" i="20"/>
  <c r="F65" i="32" s="1"/>
  <c r="H65" i="32" s="1"/>
  <c r="K66" i="20"/>
  <c r="E64" i="20"/>
  <c r="AN43" i="20"/>
  <c r="AF43" i="20"/>
  <c r="X43" i="20"/>
  <c r="P43" i="20"/>
  <c r="D40" i="20"/>
  <c r="H42" i="20"/>
  <c r="H43" i="20" s="1"/>
  <c r="AO82" i="29"/>
  <c r="D47" i="29"/>
  <c r="F47" i="41" s="1"/>
  <c r="H47" i="41" s="1"/>
  <c r="AG82" i="29"/>
  <c r="M77" i="17"/>
  <c r="G77" i="17"/>
  <c r="M34" i="17"/>
  <c r="G34" i="17"/>
  <c r="I35" i="34"/>
  <c r="I28" i="34"/>
  <c r="G29" i="34"/>
  <c r="AM72" i="55"/>
  <c r="AE72" i="55"/>
  <c r="AE82" i="55" s="1"/>
  <c r="W72" i="55"/>
  <c r="O72" i="55"/>
  <c r="G72" i="55"/>
  <c r="AK24" i="55"/>
  <c r="AK82" i="55" s="1"/>
  <c r="AK91" i="55" s="1"/>
  <c r="AC24" i="55"/>
  <c r="U24" i="55"/>
  <c r="U82" i="55" s="1"/>
  <c r="M24" i="55"/>
  <c r="L80" i="8"/>
  <c r="D80" i="32" s="1"/>
  <c r="D80" i="5" s="1"/>
  <c r="F80" i="8"/>
  <c r="F70" i="8"/>
  <c r="F72" i="8" s="1"/>
  <c r="L70" i="8"/>
  <c r="G56" i="8"/>
  <c r="AK66" i="20"/>
  <c r="AC66" i="20"/>
  <c r="D60" i="20"/>
  <c r="F60" i="32" s="1"/>
  <c r="H60" i="32" s="1"/>
  <c r="U61" i="20"/>
  <c r="AG29" i="20"/>
  <c r="Y29" i="20"/>
  <c r="Q29" i="20"/>
  <c r="E27" i="20"/>
  <c r="D12" i="20"/>
  <c r="F12" i="32" s="1"/>
  <c r="K16" i="20"/>
  <c r="K82" i="20" s="1"/>
  <c r="I639" i="44" s="1"/>
  <c r="D80" i="29"/>
  <c r="F80" i="41" s="1"/>
  <c r="H80" i="41" s="1"/>
  <c r="D76" i="29"/>
  <c r="F76" i="41" s="1"/>
  <c r="H76" i="41" s="1"/>
  <c r="U29" i="29"/>
  <c r="D29" i="29"/>
  <c r="F27" i="41"/>
  <c r="M59" i="17"/>
  <c r="M61" i="17" s="1"/>
  <c r="I61" i="17"/>
  <c r="H76" i="34"/>
  <c r="E35" i="34"/>
  <c r="M36" i="10"/>
  <c r="I29" i="49"/>
  <c r="G27" i="49"/>
  <c r="G29" i="49" s="1"/>
  <c r="M27" i="49"/>
  <c r="E29" i="12"/>
  <c r="H72" i="56"/>
  <c r="L66" i="56"/>
  <c r="H66" i="8"/>
  <c r="F66" i="8"/>
  <c r="L40" i="8"/>
  <c r="F40" i="8"/>
  <c r="F42" i="8" s="1"/>
  <c r="F43" i="8" s="1"/>
  <c r="G36" i="8"/>
  <c r="I29" i="8"/>
  <c r="M27" i="8"/>
  <c r="G27" i="8"/>
  <c r="G29" i="8" s="1"/>
  <c r="G13" i="8"/>
  <c r="G16" i="8" s="1"/>
  <c r="M13" i="8"/>
  <c r="E13" i="32" s="1"/>
  <c r="E70" i="20"/>
  <c r="AE61" i="20"/>
  <c r="E47" i="20"/>
  <c r="G47" i="32" s="1"/>
  <c r="I47" i="32" s="1"/>
  <c r="D21" i="20"/>
  <c r="F21" i="32" s="1"/>
  <c r="H21" i="32" s="1"/>
  <c r="AK24" i="20"/>
  <c r="M24" i="20"/>
  <c r="V82" i="20"/>
  <c r="T639" i="44" s="1"/>
  <c r="AK16" i="20"/>
  <c r="M16" i="20"/>
  <c r="M82" i="20" s="1"/>
  <c r="K639" i="44" s="1"/>
  <c r="E33" i="29"/>
  <c r="G33" i="41" s="1"/>
  <c r="I33" i="41" s="1"/>
  <c r="L40" i="17"/>
  <c r="L42" i="17" s="1"/>
  <c r="L43" i="17" s="1"/>
  <c r="H42" i="17"/>
  <c r="H43" i="17" s="1"/>
  <c r="F40" i="17"/>
  <c r="F42" i="17" s="1"/>
  <c r="F43" i="17" s="1"/>
  <c r="AJ82" i="22"/>
  <c r="AB82" i="22"/>
  <c r="Z642" i="44" s="1"/>
  <c r="T82" i="22"/>
  <c r="R642" i="44" s="1"/>
  <c r="L82" i="22"/>
  <c r="J642" i="44" s="1"/>
  <c r="D81" i="48"/>
  <c r="F81" i="50" s="1"/>
  <c r="D74" i="48"/>
  <c r="F74" i="50" s="1"/>
  <c r="H74" i="50" s="1"/>
  <c r="D60" i="48"/>
  <c r="F60" i="50" s="1"/>
  <c r="E26" i="4"/>
  <c r="L66" i="8"/>
  <c r="H36" i="8"/>
  <c r="M28" i="8"/>
  <c r="E28" i="32" s="1"/>
  <c r="AG66" i="20"/>
  <c r="Q66" i="20"/>
  <c r="D45" i="20"/>
  <c r="F45" i="32" s="1"/>
  <c r="H45" i="32" s="1"/>
  <c r="AG42" i="20"/>
  <c r="AG43" i="20" s="1"/>
  <c r="Q42" i="20"/>
  <c r="Q43" i="20" s="1"/>
  <c r="D39" i="20"/>
  <c r="F39" i="32" s="1"/>
  <c r="H39" i="32" s="1"/>
  <c r="D15" i="20"/>
  <c r="F15" i="32" s="1"/>
  <c r="H15" i="32" s="1"/>
  <c r="AG16" i="20"/>
  <c r="AH16" i="20"/>
  <c r="AH82" i="20" s="1"/>
  <c r="Z16" i="20"/>
  <c r="R16" i="20"/>
  <c r="J16" i="20"/>
  <c r="E36" i="41"/>
  <c r="E82" i="41" s="1"/>
  <c r="I24" i="29"/>
  <c r="I36" i="17"/>
  <c r="M32" i="17"/>
  <c r="L21" i="17"/>
  <c r="L24" i="17" s="1"/>
  <c r="H24" i="17"/>
  <c r="F21" i="17"/>
  <c r="F24" i="17" s="1"/>
  <c r="E24" i="22"/>
  <c r="G20" i="34"/>
  <c r="I20" i="34" s="1"/>
  <c r="I15" i="34"/>
  <c r="M74" i="10"/>
  <c r="E74" i="34" s="1"/>
  <c r="E74" i="5" s="1"/>
  <c r="G74" i="10"/>
  <c r="I32" i="50"/>
  <c r="F16" i="8"/>
  <c r="D79" i="20"/>
  <c r="F79" i="32" s="1"/>
  <c r="H79" i="32" s="1"/>
  <c r="E77" i="20"/>
  <c r="G77" i="32" s="1"/>
  <c r="D76" i="20"/>
  <c r="F76" i="32" s="1"/>
  <c r="H76" i="32" s="1"/>
  <c r="D51" i="20"/>
  <c r="F51" i="32" s="1"/>
  <c r="H51" i="32" s="1"/>
  <c r="D41" i="20"/>
  <c r="F41" i="32" s="1"/>
  <c r="H41" i="32" s="1"/>
  <c r="E35" i="20"/>
  <c r="G35" i="32" s="1"/>
  <c r="I35" i="32" s="1"/>
  <c r="D28" i="20"/>
  <c r="F28" i="32" s="1"/>
  <c r="H28" i="32" s="1"/>
  <c r="AK29" i="20"/>
  <c r="U29" i="20"/>
  <c r="AO24" i="20"/>
  <c r="AO82" i="20" s="1"/>
  <c r="Y24" i="20"/>
  <c r="Y82" i="20" s="1"/>
  <c r="W639" i="44" s="1"/>
  <c r="I24" i="20"/>
  <c r="E66" i="41"/>
  <c r="F66" i="29"/>
  <c r="D64" i="29"/>
  <c r="D51" i="29"/>
  <c r="F51" i="41" s="1"/>
  <c r="H51" i="41" s="1"/>
  <c r="AB42" i="29"/>
  <c r="AB43" i="29" s="1"/>
  <c r="Y82" i="29"/>
  <c r="W638" i="44" s="1"/>
  <c r="E20" i="29"/>
  <c r="G20" i="41" s="1"/>
  <c r="I20" i="41" s="1"/>
  <c r="AL16" i="29"/>
  <c r="AL82" i="29" s="1"/>
  <c r="V16" i="29"/>
  <c r="V82" i="29" s="1"/>
  <c r="T638" i="44" s="1"/>
  <c r="D12" i="29"/>
  <c r="F16" i="29"/>
  <c r="G75" i="17"/>
  <c r="M75" i="17"/>
  <c r="G36" i="17"/>
  <c r="H71" i="34"/>
  <c r="F55" i="34"/>
  <c r="D56" i="22"/>
  <c r="F29" i="22"/>
  <c r="D27" i="22"/>
  <c r="E75" i="48"/>
  <c r="G75" i="50" s="1"/>
  <c r="E45" i="48"/>
  <c r="G45" i="50" s="1"/>
  <c r="I45" i="50" s="1"/>
  <c r="G66" i="8"/>
  <c r="M55" i="8"/>
  <c r="E55" i="32" s="1"/>
  <c r="E56" i="32" s="1"/>
  <c r="I56" i="8"/>
  <c r="E81" i="20"/>
  <c r="G81" i="32" s="1"/>
  <c r="I81" i="32" s="1"/>
  <c r="D59" i="20"/>
  <c r="F61" i="20"/>
  <c r="D33" i="20"/>
  <c r="AI36" i="20"/>
  <c r="S36" i="20"/>
  <c r="E21" i="20"/>
  <c r="G21" i="32" s="1"/>
  <c r="I21" i="32" s="1"/>
  <c r="Q16" i="20"/>
  <c r="AC16" i="20"/>
  <c r="AC82" i="20" s="1"/>
  <c r="AA639" i="44" s="1"/>
  <c r="E27" i="29"/>
  <c r="I29" i="29"/>
  <c r="I22" i="41"/>
  <c r="AN24" i="29"/>
  <c r="AF24" i="29"/>
  <c r="P24" i="29"/>
  <c r="P82" i="29" s="1"/>
  <c r="N638" i="44" s="1"/>
  <c r="H24" i="29"/>
  <c r="AH16" i="29"/>
  <c r="R16" i="29"/>
  <c r="D14" i="29"/>
  <c r="F14" i="41" s="1"/>
  <c r="H14" i="41" s="1"/>
  <c r="J16" i="29"/>
  <c r="J82" i="29" s="1"/>
  <c r="H638" i="44" s="1"/>
  <c r="AM16" i="29"/>
  <c r="AE16" i="29"/>
  <c r="AE82" i="29" s="1"/>
  <c r="AC638" i="44" s="1"/>
  <c r="W16" i="29"/>
  <c r="W82" i="29" s="1"/>
  <c r="U638" i="44" s="1"/>
  <c r="O16" i="29"/>
  <c r="O82" i="29" s="1"/>
  <c r="M638" i="44" s="1"/>
  <c r="G47" i="17"/>
  <c r="M47" i="17"/>
  <c r="L35" i="17"/>
  <c r="H36" i="17"/>
  <c r="F35" i="17"/>
  <c r="F36" i="17" s="1"/>
  <c r="G16" i="17"/>
  <c r="AN82" i="22"/>
  <c r="L72" i="10"/>
  <c r="D70" i="34"/>
  <c r="D72" i="34" s="1"/>
  <c r="L75" i="49"/>
  <c r="D75" i="50" s="1"/>
  <c r="H75" i="50" s="1"/>
  <c r="F75" i="49"/>
  <c r="D33" i="50"/>
  <c r="D78" i="48"/>
  <c r="F78" i="50" s="1"/>
  <c r="H78" i="50" s="1"/>
  <c r="E51" i="48"/>
  <c r="G51" i="50" s="1"/>
  <c r="I51" i="50" s="1"/>
  <c r="AH42" i="20"/>
  <c r="AH43" i="20" s="1"/>
  <c r="Z42" i="20"/>
  <c r="Z43" i="20" s="1"/>
  <c r="R42" i="20"/>
  <c r="R43" i="20" s="1"/>
  <c r="J42" i="20"/>
  <c r="J43" i="20" s="1"/>
  <c r="AN29" i="20"/>
  <c r="AN82" i="20" s="1"/>
  <c r="AF29" i="20"/>
  <c r="AF82" i="20" s="1"/>
  <c r="X29" i="20"/>
  <c r="X82" i="20" s="1"/>
  <c r="V639" i="44" s="1"/>
  <c r="P29" i="20"/>
  <c r="P82" i="20" s="1"/>
  <c r="N639" i="44" s="1"/>
  <c r="H29" i="20"/>
  <c r="D22" i="20"/>
  <c r="F22" i="32" s="1"/>
  <c r="AK72" i="29"/>
  <c r="AC72" i="29"/>
  <c r="U72" i="29"/>
  <c r="M72" i="29"/>
  <c r="AK66" i="29"/>
  <c r="D60" i="29"/>
  <c r="F60" i="41" s="1"/>
  <c r="H60" i="41" s="1"/>
  <c r="S43" i="29"/>
  <c r="S82" i="29" s="1"/>
  <c r="Q638" i="44" s="1"/>
  <c r="W24" i="29"/>
  <c r="M16" i="17"/>
  <c r="I70" i="34"/>
  <c r="D70" i="22"/>
  <c r="F72" i="22"/>
  <c r="F65" i="34"/>
  <c r="H65" i="34" s="1"/>
  <c r="D66" i="22"/>
  <c r="F16" i="22"/>
  <c r="G77" i="10"/>
  <c r="M77" i="10"/>
  <c r="E77" i="34" s="1"/>
  <c r="K82" i="10"/>
  <c r="L12" i="49"/>
  <c r="F12" i="49"/>
  <c r="F16" i="49" s="1"/>
  <c r="H16" i="49"/>
  <c r="G40" i="8"/>
  <c r="G42" i="8" s="1"/>
  <c r="G43" i="8" s="1"/>
  <c r="I42" i="8"/>
  <c r="I43" i="8" s="1"/>
  <c r="E80" i="20"/>
  <c r="G80" i="32" s="1"/>
  <c r="I80" i="32" s="1"/>
  <c r="AN36" i="20"/>
  <c r="AF36" i="20"/>
  <c r="X36" i="20"/>
  <c r="P36" i="20"/>
  <c r="H36" i="20"/>
  <c r="AH24" i="20"/>
  <c r="Z24" i="20"/>
  <c r="R24" i="20"/>
  <c r="J24" i="20"/>
  <c r="D13" i="20"/>
  <c r="F13" i="32" s="1"/>
  <c r="H13" i="32" s="1"/>
  <c r="I12" i="41"/>
  <c r="D74" i="29"/>
  <c r="F74" i="41" s="1"/>
  <c r="H74" i="41" s="1"/>
  <c r="AO72" i="29"/>
  <c r="AG72" i="29"/>
  <c r="Y72" i="29"/>
  <c r="Q72" i="29"/>
  <c r="Q82" i="29" s="1"/>
  <c r="O638" i="44" s="1"/>
  <c r="I72" i="29"/>
  <c r="E66" i="29"/>
  <c r="G64" i="41"/>
  <c r="I34" i="41"/>
  <c r="AJ36" i="29"/>
  <c r="T36" i="29"/>
  <c r="T82" i="29" s="1"/>
  <c r="R638" i="44" s="1"/>
  <c r="L36" i="29"/>
  <c r="AI24" i="29"/>
  <c r="AI82" i="29" s="1"/>
  <c r="K24" i="29"/>
  <c r="H11" i="41"/>
  <c r="M66" i="17"/>
  <c r="I77" i="34"/>
  <c r="H59" i="34"/>
  <c r="F61" i="34"/>
  <c r="E71" i="22"/>
  <c r="G71" i="34" s="1"/>
  <c r="G72" i="22"/>
  <c r="E40" i="22"/>
  <c r="G42" i="22"/>
  <c r="G43" i="22" s="1"/>
  <c r="D22" i="22"/>
  <c r="F22" i="34" s="1"/>
  <c r="H22" i="34" s="1"/>
  <c r="F24" i="22"/>
  <c r="M56" i="10"/>
  <c r="E54" i="34"/>
  <c r="E56" i="34" s="1"/>
  <c r="F15" i="10"/>
  <c r="L15" i="10"/>
  <c r="D15" i="34" s="1"/>
  <c r="H15" i="34" s="1"/>
  <c r="D75" i="29"/>
  <c r="F75" i="41" s="1"/>
  <c r="H75" i="41" s="1"/>
  <c r="E49" i="29"/>
  <c r="G49" i="41" s="1"/>
  <c r="I49" i="41" s="1"/>
  <c r="D22" i="29"/>
  <c r="F22" i="41" s="1"/>
  <c r="H22" i="41" s="1"/>
  <c r="AM24" i="29"/>
  <c r="AF82" i="29"/>
  <c r="AN82" i="29"/>
  <c r="M28" i="17"/>
  <c r="M29" i="17" s="1"/>
  <c r="I29" i="17"/>
  <c r="AH82" i="22"/>
  <c r="R82" i="22"/>
  <c r="P642" i="44" s="1"/>
  <c r="J82" i="22"/>
  <c r="H642" i="44" s="1"/>
  <c r="M61" i="10"/>
  <c r="E59" i="34"/>
  <c r="E61" i="34" s="1"/>
  <c r="E49" i="48"/>
  <c r="G49" i="50" s="1"/>
  <c r="I49" i="50" s="1"/>
  <c r="D77" i="29"/>
  <c r="F77" i="41" s="1"/>
  <c r="H77" i="41" s="1"/>
  <c r="E41" i="29"/>
  <c r="G41" i="41" s="1"/>
  <c r="I41" i="41" s="1"/>
  <c r="I36" i="29"/>
  <c r="AD29" i="29"/>
  <c r="AJ24" i="29"/>
  <c r="AJ82" i="29" s="1"/>
  <c r="G24" i="29"/>
  <c r="X16" i="29"/>
  <c r="F77" i="17"/>
  <c r="L77" i="17"/>
  <c r="G66" i="17"/>
  <c r="F51" i="17"/>
  <c r="L51" i="17"/>
  <c r="L41" i="17"/>
  <c r="I24" i="17"/>
  <c r="G66" i="34"/>
  <c r="I54" i="34"/>
  <c r="I56" i="34" s="1"/>
  <c r="G56" i="34"/>
  <c r="G24" i="34"/>
  <c r="G75" i="49"/>
  <c r="M75" i="49"/>
  <c r="E75" i="50" s="1"/>
  <c r="H61" i="49"/>
  <c r="L59" i="49"/>
  <c r="F59" i="49"/>
  <c r="D40" i="50"/>
  <c r="D42" i="50" s="1"/>
  <c r="D43" i="50" s="1"/>
  <c r="M15" i="49"/>
  <c r="E15" i="50" s="1"/>
  <c r="G15" i="49"/>
  <c r="E23" i="48"/>
  <c r="G23" i="50" s="1"/>
  <c r="J82" i="48"/>
  <c r="H652" i="44" s="1"/>
  <c r="D81" i="29"/>
  <c r="F81" i="41" s="1"/>
  <c r="H81" i="41" s="1"/>
  <c r="AJ72" i="29"/>
  <c r="AB72" i="29"/>
  <c r="T72" i="29"/>
  <c r="L72" i="29"/>
  <c r="D70" i="29"/>
  <c r="D65" i="29"/>
  <c r="F65" i="41" s="1"/>
  <c r="H65" i="41" s="1"/>
  <c r="AH56" i="29"/>
  <c r="Z56" i="29"/>
  <c r="R56" i="29"/>
  <c r="J56" i="29"/>
  <c r="E47" i="29"/>
  <c r="G47" i="41" s="1"/>
  <c r="I47" i="41" s="1"/>
  <c r="Z42" i="29"/>
  <c r="Z43" i="29" s="1"/>
  <c r="AM36" i="29"/>
  <c r="E32" i="29"/>
  <c r="AB29" i="29"/>
  <c r="AB82" i="29" s="1"/>
  <c r="Z638" i="44" s="1"/>
  <c r="L29" i="29"/>
  <c r="AH24" i="29"/>
  <c r="R24" i="29"/>
  <c r="D20" i="29"/>
  <c r="F20" i="41" s="1"/>
  <c r="H20" i="41" s="1"/>
  <c r="AK24" i="29"/>
  <c r="AK82" i="29" s="1"/>
  <c r="AC24" i="29"/>
  <c r="AC82" i="29" s="1"/>
  <c r="AA638" i="44" s="1"/>
  <c r="U24" i="29"/>
  <c r="M24" i="29"/>
  <c r="M82" i="29" s="1"/>
  <c r="K638" i="44" s="1"/>
  <c r="E19" i="29"/>
  <c r="AD16" i="29"/>
  <c r="AD82" i="29" s="1"/>
  <c r="AB638" i="44" s="1"/>
  <c r="N16" i="29"/>
  <c r="N82" i="29" s="1"/>
  <c r="L638" i="44" s="1"/>
  <c r="I56" i="17"/>
  <c r="M23" i="17"/>
  <c r="F16" i="17"/>
  <c r="I49" i="34"/>
  <c r="D24" i="22"/>
  <c r="M80" i="10"/>
  <c r="E80" i="34" s="1"/>
  <c r="L66" i="10"/>
  <c r="G20" i="10"/>
  <c r="H42" i="49"/>
  <c r="H43" i="49" s="1"/>
  <c r="F40" i="49"/>
  <c r="F42" i="49" s="1"/>
  <c r="F43" i="49" s="1"/>
  <c r="F22" i="49"/>
  <c r="F24" i="49" s="1"/>
  <c r="L22" i="49"/>
  <c r="D22" i="50" s="1"/>
  <c r="H22" i="50" s="1"/>
  <c r="E15" i="48"/>
  <c r="G15" i="50" s="1"/>
  <c r="I15" i="50" s="1"/>
  <c r="AN61" i="29"/>
  <c r="AF61" i="29"/>
  <c r="X61" i="29"/>
  <c r="P61" i="29"/>
  <c r="H61" i="29"/>
  <c r="D54" i="29"/>
  <c r="H56" i="29"/>
  <c r="X42" i="29"/>
  <c r="X43" i="29" s="1"/>
  <c r="H42" i="29"/>
  <c r="H43" i="29" s="1"/>
  <c r="D23" i="29"/>
  <c r="F23" i="41" s="1"/>
  <c r="H23" i="41" s="1"/>
  <c r="AA24" i="29"/>
  <c r="L16" i="29"/>
  <c r="L82" i="29" s="1"/>
  <c r="J638" i="44" s="1"/>
  <c r="M70" i="17"/>
  <c r="M72" i="17" s="1"/>
  <c r="I72" i="17"/>
  <c r="L59" i="17"/>
  <c r="H61" i="17"/>
  <c r="F59" i="17"/>
  <c r="F61" i="17" s="1"/>
  <c r="L36" i="17"/>
  <c r="M24" i="17"/>
  <c r="I73" i="34"/>
  <c r="I60" i="34"/>
  <c r="E32" i="22"/>
  <c r="G36" i="22"/>
  <c r="G82" i="22" s="1"/>
  <c r="AF82" i="22"/>
  <c r="P82" i="22"/>
  <c r="N642" i="44" s="1"/>
  <c r="M29" i="10"/>
  <c r="E27" i="34"/>
  <c r="E29" i="34" s="1"/>
  <c r="M21" i="10"/>
  <c r="E21" i="34" s="1"/>
  <c r="E21" i="5" s="1"/>
  <c r="G21" i="10"/>
  <c r="E19" i="34"/>
  <c r="I19" i="34" s="1"/>
  <c r="M24" i="10"/>
  <c r="G39" i="49"/>
  <c r="G43" i="49" s="1"/>
  <c r="M39" i="49"/>
  <c r="E39" i="50" s="1"/>
  <c r="E43" i="50" s="1"/>
  <c r="I36" i="8"/>
  <c r="I82" i="8" s="1"/>
  <c r="D73" i="29"/>
  <c r="F73" i="41" s="1"/>
  <c r="H73" i="41" s="1"/>
  <c r="D59" i="29"/>
  <c r="F61" i="29"/>
  <c r="F42" i="29"/>
  <c r="F43" i="29" s="1"/>
  <c r="D33" i="29"/>
  <c r="F33" i="41" s="1"/>
  <c r="H33" i="41" s="1"/>
  <c r="AA36" i="29"/>
  <c r="K36" i="29"/>
  <c r="D13" i="29"/>
  <c r="F13" i="41" s="1"/>
  <c r="H13" i="41" s="1"/>
  <c r="U16" i="29"/>
  <c r="G79" i="17"/>
  <c r="G70" i="17"/>
  <c r="G72" i="17" s="1"/>
  <c r="I66" i="17"/>
  <c r="G55" i="17"/>
  <c r="G56" i="17" s="1"/>
  <c r="G21" i="17"/>
  <c r="G24" i="17" s="1"/>
  <c r="AO82" i="22"/>
  <c r="AD82" i="22"/>
  <c r="AB642" i="44" s="1"/>
  <c r="G76" i="10"/>
  <c r="F74" i="10"/>
  <c r="L74" i="10"/>
  <c r="D74" i="34" s="1"/>
  <c r="H74" i="34" s="1"/>
  <c r="I72" i="10"/>
  <c r="M71" i="10"/>
  <c r="G72" i="10"/>
  <c r="H66" i="10"/>
  <c r="M41" i="10"/>
  <c r="G41" i="10"/>
  <c r="G42" i="10" s="1"/>
  <c r="G43" i="10" s="1"/>
  <c r="I42" i="10"/>
  <c r="I43" i="10" s="1"/>
  <c r="F33" i="10"/>
  <c r="L33" i="10"/>
  <c r="D33" i="34" s="1"/>
  <c r="H33" i="34" s="1"/>
  <c r="L24" i="10"/>
  <c r="D19" i="34"/>
  <c r="D24" i="34" s="1"/>
  <c r="G11" i="10"/>
  <c r="G16" i="10" s="1"/>
  <c r="I16" i="10"/>
  <c r="M11" i="10"/>
  <c r="D56" i="50"/>
  <c r="M61" i="49"/>
  <c r="E59" i="50"/>
  <c r="E61" i="50" s="1"/>
  <c r="M33" i="49"/>
  <c r="I36" i="49"/>
  <c r="G33" i="49"/>
  <c r="D21" i="50"/>
  <c r="D24" i="50" s="1"/>
  <c r="L72" i="17"/>
  <c r="I16" i="17"/>
  <c r="L13" i="17"/>
  <c r="H16" i="17"/>
  <c r="H82" i="17" s="1"/>
  <c r="E72" i="22"/>
  <c r="G61" i="22"/>
  <c r="I82" i="22"/>
  <c r="G642" i="44" s="1"/>
  <c r="F72" i="10"/>
  <c r="E64" i="34"/>
  <c r="E66" i="34" s="1"/>
  <c r="M66" i="10"/>
  <c r="H36" i="10"/>
  <c r="L41" i="49"/>
  <c r="D41" i="50" s="1"/>
  <c r="D36" i="50"/>
  <c r="M19" i="49"/>
  <c r="I24" i="49"/>
  <c r="F14" i="49"/>
  <c r="L14" i="49"/>
  <c r="D14" i="50" s="1"/>
  <c r="H14" i="50" s="1"/>
  <c r="E77" i="48"/>
  <c r="G77" i="50" s="1"/>
  <c r="I77" i="50" s="1"/>
  <c r="H71" i="50"/>
  <c r="L66" i="48"/>
  <c r="D65" i="48"/>
  <c r="F65" i="50" s="1"/>
  <c r="H65" i="50" s="1"/>
  <c r="F72" i="17"/>
  <c r="I80" i="34"/>
  <c r="I76" i="34"/>
  <c r="E61" i="22"/>
  <c r="G59" i="34"/>
  <c r="I39" i="34"/>
  <c r="AM82" i="22"/>
  <c r="F76" i="10"/>
  <c r="L76" i="10"/>
  <c r="D76" i="34" s="1"/>
  <c r="G47" i="10"/>
  <c r="M47" i="10"/>
  <c r="E47" i="34" s="1"/>
  <c r="I47" i="34" s="1"/>
  <c r="F36" i="10"/>
  <c r="L13" i="10"/>
  <c r="F13" i="10"/>
  <c r="F51" i="49"/>
  <c r="L51" i="49"/>
  <c r="D51" i="50" s="1"/>
  <c r="L34" i="49"/>
  <c r="D34" i="50" s="1"/>
  <c r="F34" i="49"/>
  <c r="I78" i="50"/>
  <c r="D76" i="48"/>
  <c r="F76" i="50" s="1"/>
  <c r="H76" i="50" s="1"/>
  <c r="I74" i="50"/>
  <c r="E55" i="48"/>
  <c r="G55" i="50" s="1"/>
  <c r="I55" i="50" s="1"/>
  <c r="L60" i="17"/>
  <c r="L22" i="17"/>
  <c r="I51" i="34"/>
  <c r="E36" i="34"/>
  <c r="D16" i="22"/>
  <c r="F54" i="10"/>
  <c r="F56" i="10" s="1"/>
  <c r="L54" i="10"/>
  <c r="H56" i="10"/>
  <c r="L32" i="10"/>
  <c r="M23" i="10"/>
  <c r="E23" i="34" s="1"/>
  <c r="G23" i="10"/>
  <c r="I24" i="10"/>
  <c r="F81" i="49"/>
  <c r="L81" i="49"/>
  <c r="D81" i="50" s="1"/>
  <c r="L79" i="49"/>
  <c r="D79" i="50" s="1"/>
  <c r="F79" i="49"/>
  <c r="M74" i="49"/>
  <c r="E74" i="50" s="1"/>
  <c r="G74" i="49"/>
  <c r="I43" i="49"/>
  <c r="J82" i="49"/>
  <c r="E35" i="48"/>
  <c r="G35" i="50" s="1"/>
  <c r="I35" i="50" s="1"/>
  <c r="AG16" i="48"/>
  <c r="Y16" i="48"/>
  <c r="Y82" i="48" s="1"/>
  <c r="W652" i="44" s="1"/>
  <c r="M73" i="10"/>
  <c r="E73" i="34" s="1"/>
  <c r="L60" i="10"/>
  <c r="L49" i="10"/>
  <c r="D49" i="34" s="1"/>
  <c r="F49" i="10"/>
  <c r="G33" i="10"/>
  <c r="G36" i="10" s="1"/>
  <c r="I36" i="10"/>
  <c r="M12" i="10"/>
  <c r="E12" i="34" s="1"/>
  <c r="I12" i="34" s="1"/>
  <c r="M64" i="49"/>
  <c r="I66" i="49"/>
  <c r="G64" i="49"/>
  <c r="G66" i="49" s="1"/>
  <c r="L47" i="49"/>
  <c r="D47" i="50" s="1"/>
  <c r="F47" i="49"/>
  <c r="M11" i="49"/>
  <c r="I16" i="49"/>
  <c r="I82" i="49" s="1"/>
  <c r="D79" i="48"/>
  <c r="F79" i="50" s="1"/>
  <c r="AI82" i="22"/>
  <c r="AA82" i="22"/>
  <c r="Y642" i="44" s="1"/>
  <c r="S82" i="22"/>
  <c r="Q642" i="44" s="1"/>
  <c r="K82" i="22"/>
  <c r="I642" i="44" s="1"/>
  <c r="F19" i="10"/>
  <c r="F24" i="10" s="1"/>
  <c r="H24" i="10"/>
  <c r="F56" i="50"/>
  <c r="H54" i="50"/>
  <c r="I20" i="50"/>
  <c r="F80" i="49"/>
  <c r="F76" i="49"/>
  <c r="I72" i="49"/>
  <c r="G70" i="49"/>
  <c r="G72" i="49" s="1"/>
  <c r="F66" i="49"/>
  <c r="F60" i="49"/>
  <c r="L60" i="49"/>
  <c r="D60" i="50" s="1"/>
  <c r="M54" i="49"/>
  <c r="I56" i="49"/>
  <c r="G34" i="49"/>
  <c r="M34" i="49"/>
  <c r="E34" i="50" s="1"/>
  <c r="I34" i="50" s="1"/>
  <c r="L29" i="49"/>
  <c r="M23" i="49"/>
  <c r="E23" i="50" s="1"/>
  <c r="G23" i="49"/>
  <c r="G24" i="49" s="1"/>
  <c r="G11" i="49"/>
  <c r="E65" i="48"/>
  <c r="G65" i="50" s="1"/>
  <c r="I65" i="50" s="1"/>
  <c r="E64" i="48"/>
  <c r="AM61" i="48"/>
  <c r="AE61" i="48"/>
  <c r="G61" i="48"/>
  <c r="D56" i="48"/>
  <c r="H49" i="50"/>
  <c r="AK16" i="48"/>
  <c r="AK82" i="48" s="1"/>
  <c r="AC16" i="48"/>
  <c r="AC82" i="48" s="1"/>
  <c r="AA652" i="44" s="1"/>
  <c r="U16" i="48"/>
  <c r="U82" i="48" s="1"/>
  <c r="S652" i="44" s="1"/>
  <c r="M16" i="48"/>
  <c r="M82" i="48" s="1"/>
  <c r="K652" i="44" s="1"/>
  <c r="E13" i="48"/>
  <c r="G13" i="50" s="1"/>
  <c r="I13" i="50" s="1"/>
  <c r="E60" i="48"/>
  <c r="G60" i="50" s="1"/>
  <c r="I60" i="50" s="1"/>
  <c r="E59" i="48"/>
  <c r="K61" i="48"/>
  <c r="L45" i="10"/>
  <c r="D45" i="34" s="1"/>
  <c r="H45" i="34" s="1"/>
  <c r="H42" i="10"/>
  <c r="H43" i="10" s="1"/>
  <c r="H29" i="10"/>
  <c r="L77" i="49"/>
  <c r="D77" i="50" s="1"/>
  <c r="H77" i="50" s="1"/>
  <c r="L72" i="49"/>
  <c r="L56" i="49"/>
  <c r="M42" i="49"/>
  <c r="K82" i="49"/>
  <c r="E76" i="48"/>
  <c r="G76" i="50" s="1"/>
  <c r="I76" i="50" s="1"/>
  <c r="AO72" i="48"/>
  <c r="AG72" i="48"/>
  <c r="I72" i="48"/>
  <c r="E54" i="48"/>
  <c r="D47" i="48"/>
  <c r="F47" i="50" s="1"/>
  <c r="H47" i="50" s="1"/>
  <c r="D41" i="48"/>
  <c r="F41" i="50" s="1"/>
  <c r="H41" i="50" s="1"/>
  <c r="F61" i="10"/>
  <c r="F11" i="10"/>
  <c r="H16" i="10"/>
  <c r="H36" i="49"/>
  <c r="AM72" i="48"/>
  <c r="AE72" i="48"/>
  <c r="W72" i="48"/>
  <c r="O72" i="48"/>
  <c r="G72" i="48"/>
  <c r="E70" i="48"/>
  <c r="D59" i="48"/>
  <c r="E41" i="48"/>
  <c r="G41" i="50" s="1"/>
  <c r="I41" i="50" s="1"/>
  <c r="D34" i="48"/>
  <c r="F34" i="50" s="1"/>
  <c r="H34" i="50" s="1"/>
  <c r="D21" i="48"/>
  <c r="F21" i="50" s="1"/>
  <c r="H21" i="50" s="1"/>
  <c r="D15" i="48"/>
  <c r="F15" i="50" s="1"/>
  <c r="H15" i="50" s="1"/>
  <c r="F36" i="49"/>
  <c r="D80" i="48"/>
  <c r="F80" i="50" s="1"/>
  <c r="H80" i="50" s="1"/>
  <c r="E71" i="48"/>
  <c r="G71" i="50" s="1"/>
  <c r="I71" i="50" s="1"/>
  <c r="AJ56" i="48"/>
  <c r="AB56" i="48"/>
  <c r="T56" i="48"/>
  <c r="L56" i="48"/>
  <c r="E12" i="48"/>
  <c r="G12" i="50" s="1"/>
  <c r="I12" i="50" s="1"/>
  <c r="I16" i="48"/>
  <c r="D73" i="48"/>
  <c r="F73" i="50" s="1"/>
  <c r="H73" i="50" s="1"/>
  <c r="AM56" i="48"/>
  <c r="AE56" i="48"/>
  <c r="W56" i="48"/>
  <c r="O56" i="48"/>
  <c r="G56" i="48"/>
  <c r="E47" i="48"/>
  <c r="G47" i="50" s="1"/>
  <c r="I47" i="50" s="1"/>
  <c r="AI42" i="48"/>
  <c r="AI43" i="48" s="1"/>
  <c r="K42" i="48"/>
  <c r="K43" i="48" s="1"/>
  <c r="E39" i="48"/>
  <c r="G39" i="50" s="1"/>
  <c r="I39" i="50" s="1"/>
  <c r="D35" i="48"/>
  <c r="F35" i="50" s="1"/>
  <c r="H35" i="50" s="1"/>
  <c r="G29" i="48"/>
  <c r="E27" i="48"/>
  <c r="AI24" i="48"/>
  <c r="AI82" i="48" s="1"/>
  <c r="AA24" i="48"/>
  <c r="S24" i="48"/>
  <c r="S82" i="48" s="1"/>
  <c r="Q652" i="44" s="1"/>
  <c r="K24" i="48"/>
  <c r="E19" i="48"/>
  <c r="AH61" i="48"/>
  <c r="Z61" i="48"/>
  <c r="R61" i="48"/>
  <c r="J61" i="48"/>
  <c r="AO43" i="48"/>
  <c r="I43" i="48"/>
  <c r="D20" i="48"/>
  <c r="F20" i="50" s="1"/>
  <c r="H20" i="50" s="1"/>
  <c r="E79" i="48"/>
  <c r="G79" i="50" s="1"/>
  <c r="I79" i="50" s="1"/>
  <c r="D55" i="48"/>
  <c r="F55" i="50" s="1"/>
  <c r="H55" i="50" s="1"/>
  <c r="D51" i="48"/>
  <c r="F51" i="50" s="1"/>
  <c r="D40" i="48"/>
  <c r="D32" i="48"/>
  <c r="Z29" i="48"/>
  <c r="R29" i="48"/>
  <c r="J29" i="48"/>
  <c r="AA16" i="48"/>
  <c r="AA82" i="48" s="1"/>
  <c r="Y652" i="44" s="1"/>
  <c r="K16" i="48"/>
  <c r="AM16" i="48"/>
  <c r="AM82" i="48" s="1"/>
  <c r="AE16" i="48"/>
  <c r="W16" i="48"/>
  <c r="W82" i="48" s="1"/>
  <c r="U652" i="44" s="1"/>
  <c r="O16" i="48"/>
  <c r="E11" i="48"/>
  <c r="G16" i="48"/>
  <c r="AO24" i="48"/>
  <c r="AO82" i="48" s="1"/>
  <c r="AG24" i="48"/>
  <c r="Y24" i="48"/>
  <c r="Q24" i="48"/>
  <c r="I24" i="48"/>
  <c r="AH24" i="48"/>
  <c r="AH82" i="48" s="1"/>
  <c r="Z24" i="48"/>
  <c r="Z82" i="48" s="1"/>
  <c r="X652" i="44" s="1"/>
  <c r="R24" i="48"/>
  <c r="J24" i="48"/>
  <c r="AJ16" i="48"/>
  <c r="AB16" i="48"/>
  <c r="T16" i="48"/>
  <c r="T82" i="48" s="1"/>
  <c r="R652" i="44" s="1"/>
  <c r="L16" i="48"/>
  <c r="L82" i="48" s="1"/>
  <c r="J652" i="44" s="1"/>
  <c r="D13" i="48"/>
  <c r="F13" i="50" s="1"/>
  <c r="H13" i="50" s="1"/>
  <c r="AL16" i="48"/>
  <c r="AL82" i="48" s="1"/>
  <c r="AD16" i="48"/>
  <c r="AD82" i="48" s="1"/>
  <c r="AB652" i="44" s="1"/>
  <c r="V16" i="48"/>
  <c r="V82" i="48" s="1"/>
  <c r="T652" i="44" s="1"/>
  <c r="N16" i="48"/>
  <c r="N82" i="48" s="1"/>
  <c r="L652" i="44" s="1"/>
  <c r="D11" i="48"/>
  <c r="F16" i="48"/>
  <c r="F82" i="48" s="1"/>
  <c r="D39" i="48"/>
  <c r="F39" i="50" s="1"/>
  <c r="H39" i="50" s="1"/>
  <c r="E21" i="48"/>
  <c r="G21" i="50" s="1"/>
  <c r="I21" i="50" s="1"/>
  <c r="AI36" i="48"/>
  <c r="AA36" i="48"/>
  <c r="S36" i="48"/>
  <c r="K36" i="48"/>
  <c r="D33" i="48"/>
  <c r="F33" i="50" s="1"/>
  <c r="AO29" i="48"/>
  <c r="AG29" i="48"/>
  <c r="Y29" i="48"/>
  <c r="Q29" i="48"/>
  <c r="Q82" i="48" s="1"/>
  <c r="O652" i="44" s="1"/>
  <c r="I29" i="48"/>
  <c r="E22" i="48"/>
  <c r="G22" i="50" s="1"/>
  <c r="I22" i="50" s="1"/>
  <c r="E40" i="48"/>
  <c r="E33" i="48"/>
  <c r="G33" i="50" s="1"/>
  <c r="D27" i="48"/>
  <c r="H29" i="48"/>
  <c r="H82" i="48" s="1"/>
  <c r="F652" i="44" s="1"/>
  <c r="AJ24" i="48"/>
  <c r="AB24" i="48"/>
  <c r="T24" i="48"/>
  <c r="L24" i="48"/>
  <c r="D19" i="48"/>
  <c r="H22" i="36" l="1"/>
  <c r="S640" i="44"/>
  <c r="U91" i="21"/>
  <c r="I75" i="39"/>
  <c r="H79" i="39"/>
  <c r="I49" i="36"/>
  <c r="J640" i="44"/>
  <c r="L91" i="21"/>
  <c r="H77" i="39"/>
  <c r="O644" i="44"/>
  <c r="Q91" i="25"/>
  <c r="R649" i="44"/>
  <c r="T91" i="55"/>
  <c r="H33" i="36"/>
  <c r="W644" i="44"/>
  <c r="Y91" i="25"/>
  <c r="K647" i="44"/>
  <c r="M91" i="27"/>
  <c r="I60" i="36"/>
  <c r="AA651" i="44"/>
  <c r="AC91" i="31"/>
  <c r="I35" i="39"/>
  <c r="AC82" i="27"/>
  <c r="U82" i="27"/>
  <c r="H13" i="39"/>
  <c r="AC651" i="44"/>
  <c r="AE91" i="31"/>
  <c r="G82" i="56"/>
  <c r="G91" i="56" s="1"/>
  <c r="G82" i="19"/>
  <c r="G91" i="19" s="1"/>
  <c r="Q649" i="44"/>
  <c r="S91" i="55"/>
  <c r="K651" i="44"/>
  <c r="M91" i="31"/>
  <c r="K640" i="44"/>
  <c r="M91" i="21"/>
  <c r="I21" i="39"/>
  <c r="K649" i="44"/>
  <c r="M91" i="55"/>
  <c r="G82" i="9"/>
  <c r="G91" i="9" s="1"/>
  <c r="I21" i="36"/>
  <c r="Q651" i="44"/>
  <c r="S91" i="31"/>
  <c r="I49" i="39"/>
  <c r="AA649" i="44"/>
  <c r="AC91" i="55"/>
  <c r="I641" i="44"/>
  <c r="K84" i="24"/>
  <c r="G651" i="44"/>
  <c r="I91" i="31"/>
  <c r="I55" i="39"/>
  <c r="G82" i="11"/>
  <c r="V640" i="44"/>
  <c r="X91" i="21"/>
  <c r="AA640" i="44"/>
  <c r="AC91" i="21"/>
  <c r="AC649" i="44"/>
  <c r="AE91" i="55"/>
  <c r="H33" i="39"/>
  <c r="S649" i="44"/>
  <c r="U91" i="55"/>
  <c r="I20" i="36"/>
  <c r="H35" i="36"/>
  <c r="W651" i="44"/>
  <c r="Y91" i="31"/>
  <c r="S651" i="44"/>
  <c r="U91" i="31"/>
  <c r="H41" i="39"/>
  <c r="H28" i="39"/>
  <c r="G54" i="50"/>
  <c r="E56" i="48"/>
  <c r="E16" i="48"/>
  <c r="G11" i="50"/>
  <c r="I82" i="48"/>
  <c r="G652" i="44" s="1"/>
  <c r="E54" i="50"/>
  <c r="E56" i="50" s="1"/>
  <c r="M56" i="49"/>
  <c r="E64" i="50"/>
  <c r="E66" i="50" s="1"/>
  <c r="M66" i="49"/>
  <c r="L56" i="10"/>
  <c r="D54" i="34"/>
  <c r="F59" i="41"/>
  <c r="D61" i="29"/>
  <c r="D56" i="29"/>
  <c r="F54" i="41"/>
  <c r="I71" i="34"/>
  <c r="I72" i="34" s="1"/>
  <c r="AH82" i="29"/>
  <c r="F12" i="41"/>
  <c r="D16" i="29"/>
  <c r="R82" i="20"/>
  <c r="P639" i="44" s="1"/>
  <c r="G27" i="32"/>
  <c r="E29" i="20"/>
  <c r="M13" i="12"/>
  <c r="E13" i="36" s="1"/>
  <c r="G13" i="12"/>
  <c r="AA24" i="24"/>
  <c r="E16" i="55"/>
  <c r="G11" i="57"/>
  <c r="E72" i="55"/>
  <c r="G70" i="57"/>
  <c r="M79" i="12"/>
  <c r="E79" i="36" s="1"/>
  <c r="I79" i="36" s="1"/>
  <c r="G79" i="12"/>
  <c r="Y24" i="24"/>
  <c r="V649" i="44"/>
  <c r="X91" i="55"/>
  <c r="E82" i="12"/>
  <c r="E91" i="12" s="1"/>
  <c r="P82" i="24"/>
  <c r="K36" i="24"/>
  <c r="D66" i="55"/>
  <c r="F64" i="57"/>
  <c r="D40" i="57"/>
  <c r="D42" i="57" s="1"/>
  <c r="D43" i="57" s="1"/>
  <c r="L42" i="56"/>
  <c r="L43" i="56" s="1"/>
  <c r="M649" i="44"/>
  <c r="O91" i="55"/>
  <c r="L79" i="12"/>
  <c r="D79" i="36" s="1"/>
  <c r="H79" i="36" s="1"/>
  <c r="F79" i="12"/>
  <c r="D66" i="21"/>
  <c r="F64" i="33"/>
  <c r="Z649" i="44"/>
  <c r="AB91" i="55"/>
  <c r="E70" i="57"/>
  <c r="E72" i="57" s="1"/>
  <c r="M72" i="56"/>
  <c r="G70" i="36"/>
  <c r="G33" i="12"/>
  <c r="M33" i="12"/>
  <c r="E33" i="36" s="1"/>
  <c r="M15" i="12"/>
  <c r="E15" i="36" s="1"/>
  <c r="G15" i="12"/>
  <c r="E22" i="24"/>
  <c r="G22" i="36" s="1"/>
  <c r="I60" i="32"/>
  <c r="G61" i="32"/>
  <c r="AL91" i="24"/>
  <c r="D34" i="33"/>
  <c r="L36" i="9"/>
  <c r="G640" i="44"/>
  <c r="I91" i="21"/>
  <c r="R640" i="44"/>
  <c r="T91" i="21"/>
  <c r="E45" i="24"/>
  <c r="G45" i="36" s="1"/>
  <c r="F87" i="33"/>
  <c r="D89" i="21"/>
  <c r="M23" i="12"/>
  <c r="E23" i="36" s="1"/>
  <c r="I23" i="36" s="1"/>
  <c r="G23" i="12"/>
  <c r="M71" i="12"/>
  <c r="E71" i="36" s="1"/>
  <c r="G71" i="12"/>
  <c r="R16" i="24"/>
  <c r="R82" i="24" s="1"/>
  <c r="M45" i="12"/>
  <c r="E45" i="36" s="1"/>
  <c r="G45" i="12"/>
  <c r="E33" i="24"/>
  <c r="G33" i="36" s="1"/>
  <c r="I33" i="36" s="1"/>
  <c r="D77" i="24"/>
  <c r="F77" i="36" s="1"/>
  <c r="H89" i="57"/>
  <c r="M640" i="44"/>
  <c r="O91" i="21"/>
  <c r="F86" i="36"/>
  <c r="D89" i="24"/>
  <c r="D59" i="24"/>
  <c r="M66" i="19"/>
  <c r="E64" i="43"/>
  <c r="D16" i="31"/>
  <c r="F11" i="43"/>
  <c r="D89" i="33"/>
  <c r="D86" i="5"/>
  <c r="L24" i="24"/>
  <c r="E34" i="43"/>
  <c r="M36" i="19"/>
  <c r="AB61" i="24"/>
  <c r="AJ82" i="31"/>
  <c r="AJ91" i="31" s="1"/>
  <c r="L29" i="12"/>
  <c r="D27" i="36"/>
  <c r="AH82" i="31"/>
  <c r="AH91" i="31" s="1"/>
  <c r="I55" i="43"/>
  <c r="H61" i="12"/>
  <c r="F59" i="12"/>
  <c r="L59" i="12"/>
  <c r="I80" i="33"/>
  <c r="E61" i="31"/>
  <c r="G59" i="43"/>
  <c r="F61" i="33"/>
  <c r="G70" i="43"/>
  <c r="E72" i="31"/>
  <c r="K82" i="21"/>
  <c r="D42" i="21"/>
  <c r="D43" i="21" s="1"/>
  <c r="F40" i="33"/>
  <c r="F78" i="5"/>
  <c r="H78" i="5" s="1"/>
  <c r="I651" i="44"/>
  <c r="K91" i="31"/>
  <c r="E36" i="42"/>
  <c r="M19" i="12"/>
  <c r="G19" i="12"/>
  <c r="I24" i="12"/>
  <c r="D56" i="54"/>
  <c r="F54" i="52"/>
  <c r="F64" i="15"/>
  <c r="F66" i="15" s="1"/>
  <c r="L64" i="15"/>
  <c r="H66" i="15"/>
  <c r="D42" i="42"/>
  <c r="D43" i="42" s="1"/>
  <c r="M71" i="15"/>
  <c r="E71" i="39" s="1"/>
  <c r="I71" i="39" s="1"/>
  <c r="G71" i="15"/>
  <c r="Q29" i="27"/>
  <c r="D32" i="42"/>
  <c r="L36" i="18"/>
  <c r="L82" i="18" s="1"/>
  <c r="X16" i="27"/>
  <c r="F60" i="12"/>
  <c r="L60" i="12"/>
  <c r="D60" i="36" s="1"/>
  <c r="E16" i="23"/>
  <c r="G11" i="35"/>
  <c r="F21" i="5"/>
  <c r="H21" i="5" s="1"/>
  <c r="I24" i="42"/>
  <c r="E16" i="27"/>
  <c r="G11" i="39"/>
  <c r="L41" i="15"/>
  <c r="D41" i="39" s="1"/>
  <c r="F41" i="15"/>
  <c r="D71" i="27"/>
  <c r="F71" i="39" s="1"/>
  <c r="H71" i="39" s="1"/>
  <c r="F56" i="33"/>
  <c r="D72" i="30"/>
  <c r="F70" i="42"/>
  <c r="G49" i="15"/>
  <c r="M49" i="15"/>
  <c r="E49" i="39" s="1"/>
  <c r="AD82" i="25"/>
  <c r="I32" i="47"/>
  <c r="I36" i="47" s="1"/>
  <c r="G36" i="47"/>
  <c r="D24" i="28"/>
  <c r="F19" i="40"/>
  <c r="L24" i="16"/>
  <c r="D19" i="40"/>
  <c r="D24" i="40" s="1"/>
  <c r="E29" i="42"/>
  <c r="F65" i="42"/>
  <c r="D66" i="30"/>
  <c r="X72" i="27"/>
  <c r="G51" i="12"/>
  <c r="M51" i="12"/>
  <c r="E51" i="36" s="1"/>
  <c r="L24" i="53"/>
  <c r="D19" i="52"/>
  <c r="D24" i="52" s="1"/>
  <c r="G55" i="5"/>
  <c r="E14" i="37"/>
  <c r="E16" i="37" s="1"/>
  <c r="M16" i="13"/>
  <c r="M51" i="15"/>
  <c r="E51" i="39" s="1"/>
  <c r="G51" i="15"/>
  <c r="Z16" i="27"/>
  <c r="E40" i="27"/>
  <c r="I42" i="27"/>
  <c r="I43" i="27" s="1"/>
  <c r="E70" i="38"/>
  <c r="E72" i="38" s="1"/>
  <c r="M72" i="14"/>
  <c r="E56" i="28"/>
  <c r="G54" i="40"/>
  <c r="H71" i="43"/>
  <c r="D15" i="27"/>
  <c r="F15" i="39" s="1"/>
  <c r="E16" i="26"/>
  <c r="G11" i="38"/>
  <c r="G27" i="35"/>
  <c r="E29" i="23"/>
  <c r="F22" i="15"/>
  <c r="L22" i="15"/>
  <c r="D22" i="39" s="1"/>
  <c r="H29" i="27"/>
  <c r="D27" i="27"/>
  <c r="D51" i="27"/>
  <c r="F51" i="39" s="1"/>
  <c r="H51" i="39" s="1"/>
  <c r="H36" i="47"/>
  <c r="D56" i="26"/>
  <c r="F54" i="38"/>
  <c r="M36" i="16"/>
  <c r="E33" i="40"/>
  <c r="L77" i="15"/>
  <c r="D77" i="39" s="1"/>
  <c r="F77" i="15"/>
  <c r="Z644" i="44"/>
  <c r="AB91" i="25"/>
  <c r="F54" i="47"/>
  <c r="D56" i="46"/>
  <c r="M82" i="28"/>
  <c r="K648" i="44" s="1"/>
  <c r="E42" i="28"/>
  <c r="E43" i="28" s="1"/>
  <c r="G35" i="5"/>
  <c r="AA644" i="44"/>
  <c r="AC91" i="25"/>
  <c r="S16" i="27"/>
  <c r="F16" i="37"/>
  <c r="F16" i="16"/>
  <c r="F82" i="16" s="1"/>
  <c r="F91" i="16" s="1"/>
  <c r="D66" i="28"/>
  <c r="F64" i="40"/>
  <c r="D35" i="5"/>
  <c r="E61" i="25"/>
  <c r="G59" i="37"/>
  <c r="D59" i="27"/>
  <c r="AC644" i="44"/>
  <c r="AE91" i="25"/>
  <c r="E15" i="27"/>
  <c r="G15" i="39" s="1"/>
  <c r="I15" i="39" s="1"/>
  <c r="E59" i="38"/>
  <c r="E61" i="38" s="1"/>
  <c r="M61" i="14"/>
  <c r="E24" i="28"/>
  <c r="G19" i="40"/>
  <c r="O82" i="48"/>
  <c r="M652" i="44" s="1"/>
  <c r="M43" i="49"/>
  <c r="G16" i="49"/>
  <c r="H56" i="50"/>
  <c r="H79" i="50"/>
  <c r="AG82" i="48"/>
  <c r="M24" i="49"/>
  <c r="E19" i="50"/>
  <c r="E24" i="50" s="1"/>
  <c r="L24" i="49"/>
  <c r="M16" i="10"/>
  <c r="M82" i="10" s="1"/>
  <c r="E11" i="34"/>
  <c r="E16" i="34" s="1"/>
  <c r="U82" i="29"/>
  <c r="S638" i="44" s="1"/>
  <c r="I21" i="34"/>
  <c r="I24" i="34" s="1"/>
  <c r="E24" i="29"/>
  <c r="G19" i="41"/>
  <c r="G72" i="34"/>
  <c r="L36" i="49"/>
  <c r="I74" i="34"/>
  <c r="Q82" i="20"/>
  <c r="O639" i="44" s="1"/>
  <c r="H55" i="34"/>
  <c r="F56" i="34"/>
  <c r="Z82" i="20"/>
  <c r="X639" i="44" s="1"/>
  <c r="H81" i="50"/>
  <c r="G72" i="8"/>
  <c r="G82" i="8" s="1"/>
  <c r="J649" i="44"/>
  <c r="L91" i="55"/>
  <c r="G21" i="12"/>
  <c r="M21" i="12"/>
  <c r="E21" i="36" s="1"/>
  <c r="AD16" i="24"/>
  <c r="H20" i="32"/>
  <c r="F20" i="5"/>
  <c r="H20" i="5" s="1"/>
  <c r="E24" i="55"/>
  <c r="G19" i="57"/>
  <c r="I28" i="32"/>
  <c r="G28" i="5"/>
  <c r="G54" i="32"/>
  <c r="E56" i="20"/>
  <c r="I82" i="55"/>
  <c r="L16" i="24"/>
  <c r="E64" i="57"/>
  <c r="E66" i="57" s="1"/>
  <c r="M66" i="56"/>
  <c r="L49" i="12"/>
  <c r="D49" i="36" s="1"/>
  <c r="F49" i="12"/>
  <c r="X82" i="24"/>
  <c r="S36" i="24"/>
  <c r="F24" i="34"/>
  <c r="F54" i="32"/>
  <c r="D56" i="20"/>
  <c r="D70" i="24"/>
  <c r="H72" i="24"/>
  <c r="I41" i="57"/>
  <c r="E42" i="33"/>
  <c r="E43" i="33" s="1"/>
  <c r="F11" i="57"/>
  <c r="D16" i="55"/>
  <c r="F24" i="9"/>
  <c r="X24" i="24"/>
  <c r="F34" i="12"/>
  <c r="L34" i="12"/>
  <c r="D34" i="36" s="1"/>
  <c r="H34" i="36" s="1"/>
  <c r="M78" i="12"/>
  <c r="E78" i="36" s="1"/>
  <c r="I78" i="36" s="1"/>
  <c r="G78" i="12"/>
  <c r="Q16" i="24"/>
  <c r="W24" i="24"/>
  <c r="AC29" i="24"/>
  <c r="S42" i="24"/>
  <c r="S43" i="24" s="1"/>
  <c r="D60" i="24"/>
  <c r="F60" i="36" s="1"/>
  <c r="H60" i="36" s="1"/>
  <c r="E77" i="5"/>
  <c r="Z16" i="24"/>
  <c r="H82" i="9"/>
  <c r="H91" i="9" s="1"/>
  <c r="F70" i="12"/>
  <c r="F72" i="12" s="1"/>
  <c r="H72" i="12"/>
  <c r="L70" i="12"/>
  <c r="O16" i="24"/>
  <c r="O82" i="24" s="1"/>
  <c r="Y42" i="24"/>
  <c r="Y43" i="24" s="1"/>
  <c r="K61" i="24"/>
  <c r="T66" i="24"/>
  <c r="G82" i="29"/>
  <c r="F27" i="35"/>
  <c r="D29" i="23"/>
  <c r="L651" i="44"/>
  <c r="N91" i="31"/>
  <c r="F39" i="5"/>
  <c r="H39" i="43"/>
  <c r="F640" i="44"/>
  <c r="H91" i="21"/>
  <c r="V82" i="21"/>
  <c r="D59" i="57"/>
  <c r="D61" i="57" s="1"/>
  <c r="L61" i="56"/>
  <c r="I21" i="43"/>
  <c r="G21" i="5"/>
  <c r="I21" i="5" s="1"/>
  <c r="AC82" i="23"/>
  <c r="AA641" i="44" s="1"/>
  <c r="F59" i="35"/>
  <c r="D61" i="23"/>
  <c r="AB82" i="54"/>
  <c r="Z653" i="44" s="1"/>
  <c r="D61" i="54"/>
  <c r="F59" i="52"/>
  <c r="H88" i="36"/>
  <c r="F24" i="11"/>
  <c r="F27" i="43"/>
  <c r="D29" i="31"/>
  <c r="I76" i="43"/>
  <c r="G76" i="5"/>
  <c r="I76" i="5" s="1"/>
  <c r="AB43" i="54"/>
  <c r="F43" i="54"/>
  <c r="F82" i="54" s="1"/>
  <c r="L61" i="9"/>
  <c r="D59" i="33"/>
  <c r="D61" i="33" s="1"/>
  <c r="H82" i="23"/>
  <c r="F641" i="44" s="1"/>
  <c r="M16" i="19"/>
  <c r="D61" i="21"/>
  <c r="D16" i="43"/>
  <c r="K16" i="24"/>
  <c r="E36" i="21"/>
  <c r="G32" i="33"/>
  <c r="Y82" i="23"/>
  <c r="W641" i="44" s="1"/>
  <c r="L89" i="19"/>
  <c r="D87" i="43"/>
  <c r="I60" i="43"/>
  <c r="G60" i="5"/>
  <c r="I60" i="5" s="1"/>
  <c r="L16" i="11"/>
  <c r="D11" i="35"/>
  <c r="D16" i="35" s="1"/>
  <c r="I74" i="43"/>
  <c r="G74" i="5"/>
  <c r="I74" i="5" s="1"/>
  <c r="D70" i="27"/>
  <c r="F79" i="15"/>
  <c r="L79" i="15"/>
  <c r="D79" i="39" s="1"/>
  <c r="M36" i="18"/>
  <c r="L13" i="15"/>
  <c r="D13" i="39" s="1"/>
  <c r="F13" i="15"/>
  <c r="L42" i="18"/>
  <c r="L43" i="18" s="1"/>
  <c r="E41" i="27"/>
  <c r="G41" i="39" s="1"/>
  <c r="G79" i="15"/>
  <c r="M79" i="15"/>
  <c r="E79" i="39" s="1"/>
  <c r="L73" i="15"/>
  <c r="D73" i="39" s="1"/>
  <c r="H73" i="39" s="1"/>
  <c r="F73" i="15"/>
  <c r="J29" i="27"/>
  <c r="H27" i="33"/>
  <c r="H29" i="33" s="1"/>
  <c r="F29" i="33"/>
  <c r="G82" i="23"/>
  <c r="P82" i="25"/>
  <c r="O29" i="24"/>
  <c r="L24" i="19"/>
  <c r="L82" i="19" s="1"/>
  <c r="L91" i="19" s="1"/>
  <c r="D19" i="43"/>
  <c r="F59" i="43"/>
  <c r="D61" i="31"/>
  <c r="AJ82" i="27"/>
  <c r="AJ91" i="27" s="1"/>
  <c r="H54" i="33"/>
  <c r="H56" i="33" s="1"/>
  <c r="H79" i="52"/>
  <c r="M74" i="15"/>
  <c r="E74" i="39" s="1"/>
  <c r="I74" i="39" s="1"/>
  <c r="G74" i="15"/>
  <c r="AD16" i="27"/>
  <c r="AD82" i="27" s="1"/>
  <c r="G19" i="43"/>
  <c r="E24" i="31"/>
  <c r="I78" i="52"/>
  <c r="I82" i="13"/>
  <c r="E27" i="40"/>
  <c r="E29" i="40" s="1"/>
  <c r="M29" i="16"/>
  <c r="I35" i="40"/>
  <c r="G36" i="40"/>
  <c r="H55" i="52"/>
  <c r="D55" i="5"/>
  <c r="H55" i="42"/>
  <c r="L54" i="15"/>
  <c r="H56" i="15"/>
  <c r="F54" i="15"/>
  <c r="F56" i="15" s="1"/>
  <c r="P16" i="27"/>
  <c r="I45" i="39"/>
  <c r="AB61" i="27"/>
  <c r="Y66" i="24"/>
  <c r="M14" i="15"/>
  <c r="E14" i="39" s="1"/>
  <c r="G14" i="15"/>
  <c r="H40" i="47"/>
  <c r="H42" i="47" s="1"/>
  <c r="H43" i="47" s="1"/>
  <c r="F42" i="47"/>
  <c r="F43" i="47" s="1"/>
  <c r="H19" i="33"/>
  <c r="H24" i="33" s="1"/>
  <c r="F24" i="33"/>
  <c r="G39" i="5"/>
  <c r="V24" i="24"/>
  <c r="V82" i="24" s="1"/>
  <c r="F14" i="5"/>
  <c r="G16" i="13"/>
  <c r="I72" i="15"/>
  <c r="M70" i="15"/>
  <c r="G70" i="15"/>
  <c r="G24" i="14"/>
  <c r="G82" i="14" s="1"/>
  <c r="G20" i="38"/>
  <c r="E24" i="26"/>
  <c r="E29" i="28"/>
  <c r="G27" i="40"/>
  <c r="H27" i="42"/>
  <c r="F29" i="42"/>
  <c r="I81" i="42"/>
  <c r="I66" i="42"/>
  <c r="D22" i="37"/>
  <c r="D24" i="37" s="1"/>
  <c r="D82" i="37" s="1"/>
  <c r="D91" i="37" s="1"/>
  <c r="L24" i="13"/>
  <c r="M66" i="13"/>
  <c r="E64" i="37"/>
  <c r="E66" i="37" s="1"/>
  <c r="X82" i="25"/>
  <c r="P29" i="27"/>
  <c r="E66" i="26"/>
  <c r="G64" i="38"/>
  <c r="H22" i="37"/>
  <c r="V29" i="27"/>
  <c r="G42" i="40"/>
  <c r="G43" i="40" s="1"/>
  <c r="I40" i="40"/>
  <c r="I42" i="40" s="1"/>
  <c r="I43" i="40" s="1"/>
  <c r="E54" i="27"/>
  <c r="E43" i="37"/>
  <c r="Z24" i="27"/>
  <c r="U24" i="27"/>
  <c r="E36" i="26"/>
  <c r="G75" i="5"/>
  <c r="I75" i="5" s="1"/>
  <c r="G66" i="47"/>
  <c r="J56" i="27"/>
  <c r="H61" i="27"/>
  <c r="G82" i="25"/>
  <c r="G91" i="25" s="1"/>
  <c r="R82" i="26"/>
  <c r="P645" i="44" s="1"/>
  <c r="H81" i="38"/>
  <c r="E14" i="27"/>
  <c r="G14" i="39" s="1"/>
  <c r="I14" i="39" s="1"/>
  <c r="G66" i="45"/>
  <c r="I19" i="38"/>
  <c r="G82" i="17"/>
  <c r="F32" i="41"/>
  <c r="D36" i="29"/>
  <c r="E42" i="55"/>
  <c r="E43" i="55" s="1"/>
  <c r="G40" i="57"/>
  <c r="M20" i="12"/>
  <c r="E20" i="36" s="1"/>
  <c r="G20" i="12"/>
  <c r="X640" i="44"/>
  <c r="Z91" i="21"/>
  <c r="L11" i="12"/>
  <c r="F11" i="12"/>
  <c r="H16" i="12"/>
  <c r="H82" i="12" s="1"/>
  <c r="H91" i="12" s="1"/>
  <c r="D70" i="35"/>
  <c r="D72" i="35" s="1"/>
  <c r="L72" i="11"/>
  <c r="I89" i="43"/>
  <c r="Y651" i="44"/>
  <c r="AA91" i="31"/>
  <c r="D36" i="31"/>
  <c r="F32" i="43"/>
  <c r="I79" i="39"/>
  <c r="G644" i="44"/>
  <c r="I91" i="25"/>
  <c r="D56" i="25"/>
  <c r="F54" i="37"/>
  <c r="M34" i="15"/>
  <c r="E34" i="39" s="1"/>
  <c r="I34" i="39" s="1"/>
  <c r="G34" i="15"/>
  <c r="D61" i="42"/>
  <c r="G47" i="5"/>
  <c r="I47" i="5" s="1"/>
  <c r="M75" i="15"/>
  <c r="E75" i="39" s="1"/>
  <c r="G75" i="15"/>
  <c r="D24" i="21"/>
  <c r="E71" i="24"/>
  <c r="G71" i="36" s="1"/>
  <c r="I71" i="36" s="1"/>
  <c r="F51" i="5"/>
  <c r="D82" i="7"/>
  <c r="D91" i="7" s="1"/>
  <c r="I16" i="15"/>
  <c r="G11" i="15"/>
  <c r="M11" i="15"/>
  <c r="M88" i="15"/>
  <c r="E88" i="39" s="1"/>
  <c r="I88" i="39" s="1"/>
  <c r="E88" i="37"/>
  <c r="I88" i="37" s="1"/>
  <c r="S82" i="25"/>
  <c r="F19" i="37"/>
  <c r="D24" i="25"/>
  <c r="E29" i="26"/>
  <c r="G27" i="38"/>
  <c r="E66" i="28"/>
  <c r="G64" i="40"/>
  <c r="D36" i="23"/>
  <c r="F32" i="35"/>
  <c r="G40" i="52"/>
  <c r="E42" i="54"/>
  <c r="E43" i="54" s="1"/>
  <c r="G81" i="5"/>
  <c r="I81" i="5" s="1"/>
  <c r="M64" i="15"/>
  <c r="G64" i="15"/>
  <c r="G66" i="15" s="1"/>
  <c r="I66" i="15"/>
  <c r="L56" i="14"/>
  <c r="D54" i="38"/>
  <c r="D56" i="38" s="1"/>
  <c r="H42" i="27"/>
  <c r="H43" i="27" s="1"/>
  <c r="D40" i="27"/>
  <c r="G49" i="5"/>
  <c r="I49" i="5" s="1"/>
  <c r="G36" i="38"/>
  <c r="I32" i="38"/>
  <c r="I36" i="38" s="1"/>
  <c r="T644" i="44"/>
  <c r="V91" i="25"/>
  <c r="F61" i="37"/>
  <c r="G20" i="15"/>
  <c r="M20" i="15"/>
  <c r="E20" i="39" s="1"/>
  <c r="I20" i="39" s="1"/>
  <c r="E16" i="28"/>
  <c r="E82" i="28" s="1"/>
  <c r="G22" i="4" s="1"/>
  <c r="H22" i="4" s="1"/>
  <c r="G11" i="40"/>
  <c r="D77" i="5"/>
  <c r="G39" i="15"/>
  <c r="M39" i="15"/>
  <c r="E39" i="39" s="1"/>
  <c r="H51" i="37"/>
  <c r="D36" i="28"/>
  <c r="F32" i="40"/>
  <c r="F27" i="50"/>
  <c r="D29" i="48"/>
  <c r="AE82" i="48"/>
  <c r="AC652" i="44" s="1"/>
  <c r="D42" i="48"/>
  <c r="D43" i="48" s="1"/>
  <c r="F40" i="50"/>
  <c r="E29" i="48"/>
  <c r="G27" i="50"/>
  <c r="M16" i="49"/>
  <c r="E11" i="50"/>
  <c r="E16" i="50" s="1"/>
  <c r="D13" i="34"/>
  <c r="L16" i="10"/>
  <c r="L82" i="10" s="1"/>
  <c r="I59" i="34"/>
  <c r="I61" i="34" s="1"/>
  <c r="G61" i="34"/>
  <c r="I27" i="34"/>
  <c r="I29" i="34" s="1"/>
  <c r="G36" i="49"/>
  <c r="G82" i="10"/>
  <c r="E36" i="29"/>
  <c r="G32" i="41"/>
  <c r="L42" i="49"/>
  <c r="L43" i="49" s="1"/>
  <c r="F82" i="22"/>
  <c r="M36" i="17"/>
  <c r="AG82" i="20"/>
  <c r="E28" i="5"/>
  <c r="AK82" i="20"/>
  <c r="I13" i="32"/>
  <c r="E13" i="5"/>
  <c r="M56" i="8"/>
  <c r="M82" i="8" s="1"/>
  <c r="B11" i="4" s="1"/>
  <c r="G64" i="32"/>
  <c r="E66" i="20"/>
  <c r="E32" i="33"/>
  <c r="E36" i="33" s="1"/>
  <c r="M36" i="9"/>
  <c r="G32" i="32"/>
  <c r="E36" i="20"/>
  <c r="H82" i="56"/>
  <c r="H91" i="56" s="1"/>
  <c r="Y82" i="55"/>
  <c r="M81" i="12"/>
  <c r="E81" i="36" s="1"/>
  <c r="G81" i="12"/>
  <c r="F42" i="41"/>
  <c r="F43" i="41" s="1"/>
  <c r="H40" i="41"/>
  <c r="H42" i="41" s="1"/>
  <c r="H43" i="41" s="1"/>
  <c r="D16" i="32"/>
  <c r="L28" i="12"/>
  <c r="D28" i="36" s="1"/>
  <c r="F28" i="12"/>
  <c r="D47" i="24"/>
  <c r="F47" i="36" s="1"/>
  <c r="F27" i="32"/>
  <c r="D29" i="20"/>
  <c r="E14" i="57"/>
  <c r="E16" i="57" s="1"/>
  <c r="E82" i="57" s="1"/>
  <c r="M16" i="56"/>
  <c r="F24" i="57"/>
  <c r="G47" i="12"/>
  <c r="M47" i="12"/>
  <c r="E47" i="36" s="1"/>
  <c r="I47" i="36" s="1"/>
  <c r="P649" i="44"/>
  <c r="R91" i="55"/>
  <c r="M16" i="24"/>
  <c r="D64" i="24"/>
  <c r="L45" i="12"/>
  <c r="D45" i="36" s="1"/>
  <c r="F45" i="12"/>
  <c r="Y16" i="24"/>
  <c r="AB82" i="21"/>
  <c r="AE24" i="24"/>
  <c r="D49" i="24"/>
  <c r="F49" i="36" s="1"/>
  <c r="G34" i="12"/>
  <c r="M34" i="12"/>
  <c r="E34" i="36" s="1"/>
  <c r="E28" i="24"/>
  <c r="G28" i="36" s="1"/>
  <c r="I28" i="36" s="1"/>
  <c r="E34" i="24"/>
  <c r="G34" i="36" s="1"/>
  <c r="E61" i="29"/>
  <c r="G59" i="41"/>
  <c r="O42" i="24"/>
  <c r="O43" i="24" s="1"/>
  <c r="AE82" i="21"/>
  <c r="L29" i="11"/>
  <c r="Z43" i="24"/>
  <c r="E72" i="21"/>
  <c r="G70" i="33"/>
  <c r="D24" i="23"/>
  <c r="F19" i="35"/>
  <c r="AB651" i="44"/>
  <c r="AD91" i="31"/>
  <c r="F78" i="12"/>
  <c r="L78" i="12"/>
  <c r="D78" i="36" s="1"/>
  <c r="D54" i="43"/>
  <c r="D56" i="43" s="1"/>
  <c r="L56" i="19"/>
  <c r="G27" i="43"/>
  <c r="E29" i="31"/>
  <c r="E15" i="24"/>
  <c r="G15" i="36" s="1"/>
  <c r="F54" i="12"/>
  <c r="F56" i="12" s="1"/>
  <c r="L54" i="12"/>
  <c r="H56" i="12"/>
  <c r="AD82" i="21"/>
  <c r="AB24" i="24"/>
  <c r="I75" i="33"/>
  <c r="L61" i="19"/>
  <c r="D59" i="43"/>
  <c r="D61" i="43" s="1"/>
  <c r="I32" i="43"/>
  <c r="I36" i="43" s="1"/>
  <c r="G36" i="43"/>
  <c r="D16" i="33"/>
  <c r="L88" i="12"/>
  <c r="D88" i="36" s="1"/>
  <c r="D88" i="33"/>
  <c r="I51" i="43"/>
  <c r="G51" i="5"/>
  <c r="I51" i="5" s="1"/>
  <c r="E27" i="24"/>
  <c r="I29" i="24"/>
  <c r="G11" i="43"/>
  <c r="E16" i="31"/>
  <c r="D56" i="31"/>
  <c r="F54" i="43"/>
  <c r="D72" i="31"/>
  <c r="F70" i="43"/>
  <c r="G80" i="12"/>
  <c r="M80" i="12"/>
  <c r="E80" i="36" s="1"/>
  <c r="I80" i="36" s="1"/>
  <c r="I23" i="43"/>
  <c r="G23" i="5"/>
  <c r="I23" i="5" s="1"/>
  <c r="H34" i="52"/>
  <c r="G40" i="43"/>
  <c r="E42" i="31"/>
  <c r="E43" i="31" s="1"/>
  <c r="F21" i="15"/>
  <c r="L21" i="15"/>
  <c r="D21" i="39" s="1"/>
  <c r="L12" i="12"/>
  <c r="D12" i="36" s="1"/>
  <c r="F12" i="12"/>
  <c r="M36" i="24"/>
  <c r="I79" i="33"/>
  <c r="AO82" i="23"/>
  <c r="G82" i="6"/>
  <c r="F13" i="5"/>
  <c r="AN82" i="27"/>
  <c r="AN91" i="27" s="1"/>
  <c r="F16" i="11"/>
  <c r="F82" i="11" s="1"/>
  <c r="L16" i="53"/>
  <c r="D11" i="52"/>
  <c r="D16" i="52" s="1"/>
  <c r="G82" i="30"/>
  <c r="L21" i="12"/>
  <c r="D21" i="36" s="1"/>
  <c r="F21" i="12"/>
  <c r="H28" i="35"/>
  <c r="E15" i="46"/>
  <c r="G16" i="46"/>
  <c r="G82" i="46" s="1"/>
  <c r="G91" i="46" s="1"/>
  <c r="L47" i="15"/>
  <c r="D47" i="39" s="1"/>
  <c r="H47" i="39" s="1"/>
  <c r="F47" i="15"/>
  <c r="O16" i="27"/>
  <c r="P61" i="27"/>
  <c r="F20" i="15"/>
  <c r="L20" i="15"/>
  <c r="D20" i="39" s="1"/>
  <c r="H20" i="39" s="1"/>
  <c r="L78" i="15"/>
  <c r="D78" i="39" s="1"/>
  <c r="H78" i="39" s="1"/>
  <c r="F78" i="15"/>
  <c r="L43" i="27"/>
  <c r="E59" i="27"/>
  <c r="I61" i="27"/>
  <c r="D36" i="35"/>
  <c r="I33" i="42"/>
  <c r="G33" i="5"/>
  <c r="D89" i="27"/>
  <c r="F86" i="39"/>
  <c r="G36" i="13"/>
  <c r="D21" i="27"/>
  <c r="F21" i="39" s="1"/>
  <c r="G40" i="38"/>
  <c r="E42" i="26"/>
  <c r="E43" i="26" s="1"/>
  <c r="W29" i="24"/>
  <c r="W82" i="24" s="1"/>
  <c r="G82" i="54"/>
  <c r="G32" i="52"/>
  <c r="E36" i="54"/>
  <c r="F82" i="30"/>
  <c r="E12" i="5"/>
  <c r="L19" i="15"/>
  <c r="F19" i="15"/>
  <c r="H24" i="15"/>
  <c r="D66" i="25"/>
  <c r="G82" i="45"/>
  <c r="E61" i="28"/>
  <c r="G59" i="40"/>
  <c r="F32" i="15"/>
  <c r="L32" i="15"/>
  <c r="H36" i="15"/>
  <c r="H24" i="27"/>
  <c r="D19" i="27"/>
  <c r="D42" i="25"/>
  <c r="D43" i="25" s="1"/>
  <c r="F40" i="37"/>
  <c r="E66" i="25"/>
  <c r="G64" i="37"/>
  <c r="D80" i="27"/>
  <c r="F80" i="39" s="1"/>
  <c r="H80" i="39" s="1"/>
  <c r="E66" i="54"/>
  <c r="G64" i="52"/>
  <c r="L16" i="13"/>
  <c r="Q42" i="27"/>
  <c r="Q43" i="27" s="1"/>
  <c r="D72" i="26"/>
  <c r="F70" i="38"/>
  <c r="L43" i="53"/>
  <c r="F60" i="5"/>
  <c r="E19" i="27"/>
  <c r="L29" i="13"/>
  <c r="M16" i="16"/>
  <c r="M82" i="16" s="1"/>
  <c r="F36" i="42"/>
  <c r="F34" i="5"/>
  <c r="K56" i="27"/>
  <c r="K82" i="27" s="1"/>
  <c r="F24" i="14"/>
  <c r="F82" i="14" s="1"/>
  <c r="M66" i="16"/>
  <c r="E64" i="40"/>
  <c r="E66" i="40" s="1"/>
  <c r="H21" i="35"/>
  <c r="AD29" i="27"/>
  <c r="L82" i="25"/>
  <c r="D36" i="25"/>
  <c r="D42" i="26"/>
  <c r="D43" i="26" s="1"/>
  <c r="F40" i="38"/>
  <c r="G80" i="5"/>
  <c r="T82" i="25"/>
  <c r="D61" i="25"/>
  <c r="D16" i="46"/>
  <c r="F11" i="47"/>
  <c r="E16" i="40"/>
  <c r="F82" i="28"/>
  <c r="F71" i="40"/>
  <c r="D72" i="28"/>
  <c r="D16" i="42"/>
  <c r="I66" i="27"/>
  <c r="I82" i="28"/>
  <c r="G648" i="44" s="1"/>
  <c r="I32" i="42"/>
  <c r="I36" i="42" s="1"/>
  <c r="J82" i="25"/>
  <c r="P82" i="26"/>
  <c r="N645" i="44" s="1"/>
  <c r="AH82" i="26"/>
  <c r="F61" i="38"/>
  <c r="H59" i="38"/>
  <c r="H61" i="38" s="1"/>
  <c r="E61" i="48"/>
  <c r="G59" i="50"/>
  <c r="M72" i="8"/>
  <c r="E70" i="32"/>
  <c r="E72" i="32" s="1"/>
  <c r="I22" i="33"/>
  <c r="F72" i="50"/>
  <c r="H70" i="50"/>
  <c r="H72" i="50" s="1"/>
  <c r="D27" i="32"/>
  <c r="L29" i="8"/>
  <c r="I649" i="44"/>
  <c r="K91" i="55"/>
  <c r="E32" i="57"/>
  <c r="E36" i="57" s="1"/>
  <c r="M36" i="56"/>
  <c r="G41" i="12"/>
  <c r="G42" i="12" s="1"/>
  <c r="G43" i="12" s="1"/>
  <c r="M41" i="12"/>
  <c r="E41" i="36" s="1"/>
  <c r="L56" i="8"/>
  <c r="D55" i="32"/>
  <c r="M77" i="12"/>
  <c r="E77" i="36" s="1"/>
  <c r="I77" i="36" s="1"/>
  <c r="G77" i="12"/>
  <c r="M54" i="12"/>
  <c r="I56" i="12"/>
  <c r="G54" i="12"/>
  <c r="G56" i="12" s="1"/>
  <c r="U640" i="44"/>
  <c r="W91" i="21"/>
  <c r="E16" i="29"/>
  <c r="G11" i="41"/>
  <c r="T651" i="44"/>
  <c r="V91" i="31"/>
  <c r="F14" i="12"/>
  <c r="L14" i="12"/>
  <c r="D14" i="36" s="1"/>
  <c r="H14" i="36" s="1"/>
  <c r="D54" i="24"/>
  <c r="E42" i="43"/>
  <c r="E43" i="43" s="1"/>
  <c r="E40" i="5"/>
  <c r="H79" i="43"/>
  <c r="F79" i="5"/>
  <c r="D24" i="31"/>
  <c r="I87" i="43"/>
  <c r="G87" i="5"/>
  <c r="L66" i="53"/>
  <c r="D64" i="52"/>
  <c r="D66" i="52" s="1"/>
  <c r="S82" i="21"/>
  <c r="F11" i="52"/>
  <c r="D16" i="54"/>
  <c r="D82" i="54" s="1"/>
  <c r="E64" i="52"/>
  <c r="E66" i="52" s="1"/>
  <c r="M66" i="53"/>
  <c r="F82" i="13"/>
  <c r="G19" i="52"/>
  <c r="E24" i="54"/>
  <c r="E16" i="25"/>
  <c r="G11" i="37"/>
  <c r="D39" i="5"/>
  <c r="D27" i="47"/>
  <c r="D29" i="47" s="1"/>
  <c r="L29" i="45"/>
  <c r="F45" i="5"/>
  <c r="H45" i="5" s="1"/>
  <c r="G28" i="15"/>
  <c r="M28" i="15"/>
  <c r="E28" i="39" s="1"/>
  <c r="I28" i="39" s="1"/>
  <c r="E22" i="52"/>
  <c r="E24" i="52" s="1"/>
  <c r="M24" i="53"/>
  <c r="H87" i="39"/>
  <c r="D86" i="39"/>
  <c r="L89" i="15"/>
  <c r="D16" i="48"/>
  <c r="F11" i="50"/>
  <c r="F82" i="17"/>
  <c r="I77" i="32"/>
  <c r="G77" i="5"/>
  <c r="I77" i="5" s="1"/>
  <c r="E42" i="20"/>
  <c r="E43" i="20" s="1"/>
  <c r="G40" i="32"/>
  <c r="U649" i="44"/>
  <c r="W91" i="55"/>
  <c r="G27" i="12"/>
  <c r="G29" i="12" s="1"/>
  <c r="M27" i="12"/>
  <c r="I29" i="12"/>
  <c r="D27" i="57"/>
  <c r="D29" i="57" s="1"/>
  <c r="L29" i="56"/>
  <c r="AB649" i="44"/>
  <c r="AD91" i="55"/>
  <c r="D24" i="20"/>
  <c r="F19" i="32"/>
  <c r="F27" i="57"/>
  <c r="D29" i="55"/>
  <c r="D24" i="33"/>
  <c r="D27" i="24"/>
  <c r="N640" i="44"/>
  <c r="P91" i="21"/>
  <c r="H33" i="43"/>
  <c r="S56" i="24"/>
  <c r="F33" i="12"/>
  <c r="L33" i="12"/>
  <c r="D33" i="36" s="1"/>
  <c r="D89" i="31"/>
  <c r="F86" i="43"/>
  <c r="L39" i="12"/>
  <c r="D39" i="36" s="1"/>
  <c r="H39" i="36" s="1"/>
  <c r="F39" i="12"/>
  <c r="O82" i="31"/>
  <c r="H14" i="33"/>
  <c r="E40" i="36"/>
  <c r="E70" i="43"/>
  <c r="M72" i="19"/>
  <c r="AA82" i="21"/>
  <c r="P651" i="44"/>
  <c r="R91" i="31"/>
  <c r="L13" i="12"/>
  <c r="D13" i="36" s="1"/>
  <c r="H13" i="36" s="1"/>
  <c r="F13" i="12"/>
  <c r="E55" i="24"/>
  <c r="G55" i="36" s="1"/>
  <c r="I55" i="36" s="1"/>
  <c r="K82" i="15"/>
  <c r="K91" i="15" s="1"/>
  <c r="W82" i="27"/>
  <c r="F27" i="52"/>
  <c r="D29" i="54"/>
  <c r="AK82" i="54"/>
  <c r="G19" i="15"/>
  <c r="I24" i="15"/>
  <c r="M19" i="15"/>
  <c r="L60" i="15"/>
  <c r="D60" i="39" s="1"/>
  <c r="H60" i="39" s="1"/>
  <c r="F60" i="15"/>
  <c r="D66" i="23"/>
  <c r="F64" i="35"/>
  <c r="L36" i="53"/>
  <c r="D33" i="52"/>
  <c r="G65" i="5"/>
  <c r="F70" i="37"/>
  <c r="D72" i="25"/>
  <c r="I82" i="45"/>
  <c r="F71" i="47"/>
  <c r="F71" i="5" s="1"/>
  <c r="H71" i="5" s="1"/>
  <c r="D72" i="46"/>
  <c r="E72" i="26"/>
  <c r="G70" i="38"/>
  <c r="D75" i="5"/>
  <c r="H75" i="42"/>
  <c r="E29" i="30"/>
  <c r="E82" i="30" s="1"/>
  <c r="G25" i="4" s="1"/>
  <c r="H25" i="4" s="1"/>
  <c r="G27" i="42"/>
  <c r="L36" i="13"/>
  <c r="D32" i="37"/>
  <c r="D36" i="37" s="1"/>
  <c r="E73" i="5"/>
  <c r="E64" i="27"/>
  <c r="E66" i="21"/>
  <c r="G64" i="33"/>
  <c r="M23" i="15"/>
  <c r="E23" i="39" s="1"/>
  <c r="I23" i="39" s="1"/>
  <c r="G23" i="15"/>
  <c r="D65" i="40"/>
  <c r="L66" i="16"/>
  <c r="G56" i="52"/>
  <c r="I54" i="52"/>
  <c r="I56" i="52" s="1"/>
  <c r="F16" i="18"/>
  <c r="I11" i="34"/>
  <c r="I16" i="34" s="1"/>
  <c r="G16" i="34"/>
  <c r="E11" i="42"/>
  <c r="M16" i="18"/>
  <c r="M82" i="18" s="1"/>
  <c r="B25" i="4" s="1"/>
  <c r="C25" i="4" s="1"/>
  <c r="M35" i="15"/>
  <c r="E35" i="39" s="1"/>
  <c r="G35" i="15"/>
  <c r="L16" i="27"/>
  <c r="L82" i="27" s="1"/>
  <c r="AA82" i="25"/>
  <c r="F82" i="45"/>
  <c r="H59" i="42"/>
  <c r="H61" i="42" s="1"/>
  <c r="F61" i="42"/>
  <c r="S56" i="27"/>
  <c r="I56" i="15"/>
  <c r="M54" i="15"/>
  <c r="G54" i="15"/>
  <c r="D16" i="25"/>
  <c r="D82" i="25" s="1"/>
  <c r="H36" i="27"/>
  <c r="L24" i="14"/>
  <c r="D19" i="38"/>
  <c r="D24" i="38" s="1"/>
  <c r="F27" i="37"/>
  <c r="D29" i="25"/>
  <c r="P42" i="27"/>
  <c r="P43" i="27" s="1"/>
  <c r="F87" i="37"/>
  <c r="D89" i="25"/>
  <c r="F32" i="38"/>
  <c r="D36" i="26"/>
  <c r="W82" i="23"/>
  <c r="U641" i="44" s="1"/>
  <c r="M87" i="15"/>
  <c r="E87" i="39" s="1"/>
  <c r="E87" i="37"/>
  <c r="I87" i="37" s="1"/>
  <c r="F36" i="37"/>
  <c r="T16" i="27"/>
  <c r="F77" i="5"/>
  <c r="I77" i="39"/>
  <c r="D11" i="40"/>
  <c r="D16" i="40" s="1"/>
  <c r="D82" i="40" s="1"/>
  <c r="L16" i="16"/>
  <c r="L82" i="16" s="1"/>
  <c r="L91" i="16" s="1"/>
  <c r="F76" i="5"/>
  <c r="M644" i="44"/>
  <c r="O91" i="25"/>
  <c r="E72" i="28"/>
  <c r="G70" i="40"/>
  <c r="G55" i="15"/>
  <c r="M55" i="15"/>
  <c r="E55" i="39" s="1"/>
  <c r="D56" i="28"/>
  <c r="D16" i="28"/>
  <c r="D24" i="48"/>
  <c r="F19" i="50"/>
  <c r="E42" i="48"/>
  <c r="E43" i="48" s="1"/>
  <c r="G40" i="50"/>
  <c r="AJ82" i="48"/>
  <c r="K82" i="48"/>
  <c r="I652" i="44" s="1"/>
  <c r="F59" i="50"/>
  <c r="D61" i="48"/>
  <c r="H82" i="10"/>
  <c r="H49" i="34"/>
  <c r="D49" i="5"/>
  <c r="M36" i="49"/>
  <c r="E33" i="50"/>
  <c r="E36" i="50" s="1"/>
  <c r="E71" i="34"/>
  <c r="E72" i="34" s="1"/>
  <c r="M72" i="10"/>
  <c r="G24" i="10"/>
  <c r="L61" i="49"/>
  <c r="D59" i="50"/>
  <c r="D61" i="50" s="1"/>
  <c r="X82" i="29"/>
  <c r="V638" i="44" s="1"/>
  <c r="H82" i="49"/>
  <c r="F33" i="32"/>
  <c r="D36" i="20"/>
  <c r="I75" i="50"/>
  <c r="I82" i="29"/>
  <c r="G638" i="44" s="1"/>
  <c r="H12" i="32"/>
  <c r="G65" i="12"/>
  <c r="M65" i="12"/>
  <c r="E65" i="36" s="1"/>
  <c r="I65" i="36" s="1"/>
  <c r="F32" i="34"/>
  <c r="D36" i="22"/>
  <c r="D82" i="22" s="1"/>
  <c r="E72" i="29"/>
  <c r="G70" i="41"/>
  <c r="E61" i="20"/>
  <c r="AO82" i="55"/>
  <c r="AO91" i="55" s="1"/>
  <c r="G32" i="12"/>
  <c r="G36" i="12" s="1"/>
  <c r="I36" i="12"/>
  <c r="M32" i="12"/>
  <c r="AI82" i="55"/>
  <c r="AI91" i="55" s="1"/>
  <c r="E66" i="55"/>
  <c r="G64" i="57"/>
  <c r="D16" i="20"/>
  <c r="F11" i="32"/>
  <c r="D36" i="55"/>
  <c r="F32" i="57"/>
  <c r="E42" i="29"/>
  <c r="E43" i="29" s="1"/>
  <c r="G40" i="41"/>
  <c r="H80" i="32"/>
  <c r="F82" i="55"/>
  <c r="F91" i="55" s="1"/>
  <c r="H24" i="24"/>
  <c r="D78" i="24"/>
  <c r="F78" i="36" s="1"/>
  <c r="E66" i="32"/>
  <c r="E29" i="55"/>
  <c r="G27" i="57"/>
  <c r="AJ82" i="24"/>
  <c r="AJ91" i="24" s="1"/>
  <c r="D24" i="29"/>
  <c r="F19" i="41"/>
  <c r="D19" i="24"/>
  <c r="D33" i="32"/>
  <c r="L36" i="8"/>
  <c r="F81" i="12"/>
  <c r="L81" i="12"/>
  <c r="D81" i="36" s="1"/>
  <c r="F73" i="12"/>
  <c r="L73" i="12"/>
  <c r="D73" i="36" s="1"/>
  <c r="AC16" i="24"/>
  <c r="F22" i="12"/>
  <c r="L22" i="12"/>
  <c r="D22" i="36" s="1"/>
  <c r="M29" i="56"/>
  <c r="E27" i="57"/>
  <c r="E29" i="57" s="1"/>
  <c r="F54" i="57"/>
  <c r="D56" i="55"/>
  <c r="F77" i="12"/>
  <c r="L77" i="12"/>
  <c r="D77" i="36" s="1"/>
  <c r="I13" i="33"/>
  <c r="G13" i="5"/>
  <c r="I13" i="5" s="1"/>
  <c r="E39" i="24"/>
  <c r="G39" i="36" s="1"/>
  <c r="I39" i="36" s="1"/>
  <c r="E59" i="36"/>
  <c r="E61" i="36" s="1"/>
  <c r="AD29" i="24"/>
  <c r="L51" i="12"/>
  <c r="D51" i="36" s="1"/>
  <c r="H51" i="36" s="1"/>
  <c r="F51" i="12"/>
  <c r="L23" i="12"/>
  <c r="D23" i="36" s="1"/>
  <c r="H23" i="36" s="1"/>
  <c r="F23" i="12"/>
  <c r="M61" i="9"/>
  <c r="L24" i="9"/>
  <c r="AM82" i="21"/>
  <c r="AM91" i="21" s="1"/>
  <c r="M24" i="24"/>
  <c r="I72" i="24"/>
  <c r="D21" i="24"/>
  <c r="F21" i="36" s="1"/>
  <c r="H21" i="36" s="1"/>
  <c r="L24" i="8"/>
  <c r="D19" i="32"/>
  <c r="D24" i="32" s="1"/>
  <c r="F82" i="21"/>
  <c r="F91" i="21" s="1"/>
  <c r="H29" i="24"/>
  <c r="D16" i="23"/>
  <c r="F11" i="35"/>
  <c r="P82" i="23"/>
  <c r="N641" i="44" s="1"/>
  <c r="AN82" i="24"/>
  <c r="AN91" i="24" s="1"/>
  <c r="F75" i="12"/>
  <c r="L75" i="12"/>
  <c r="D75" i="36" s="1"/>
  <c r="H75" i="36" s="1"/>
  <c r="L87" i="12"/>
  <c r="D87" i="36" s="1"/>
  <c r="H87" i="36" s="1"/>
  <c r="D87" i="33"/>
  <c r="AL82" i="21"/>
  <c r="AL91" i="21" s="1"/>
  <c r="L29" i="24"/>
  <c r="H82" i="19"/>
  <c r="H91" i="19" s="1"/>
  <c r="AA56" i="24"/>
  <c r="L82" i="31"/>
  <c r="I82" i="6"/>
  <c r="G54" i="35"/>
  <c r="E56" i="23"/>
  <c r="M29" i="19"/>
  <c r="E27" i="43"/>
  <c r="E29" i="43" s="1"/>
  <c r="G24" i="20"/>
  <c r="E19" i="20"/>
  <c r="H45" i="33"/>
  <c r="I87" i="33"/>
  <c r="W82" i="31"/>
  <c r="E89" i="24"/>
  <c r="G86" i="36"/>
  <c r="S72" i="24"/>
  <c r="F43" i="9"/>
  <c r="AA16" i="24"/>
  <c r="AA82" i="24" s="1"/>
  <c r="U36" i="24"/>
  <c r="E42" i="23"/>
  <c r="E43" i="23" s="1"/>
  <c r="G40" i="35"/>
  <c r="E56" i="21"/>
  <c r="D42" i="54"/>
  <c r="D43" i="54" s="1"/>
  <c r="F40" i="52"/>
  <c r="S644" i="44"/>
  <c r="U91" i="25"/>
  <c r="I82" i="9"/>
  <c r="I91" i="9" s="1"/>
  <c r="E89" i="21"/>
  <c r="G17" i="4" s="1"/>
  <c r="H17" i="4" s="1"/>
  <c r="F11" i="15"/>
  <c r="L11" i="15"/>
  <c r="H16" i="15"/>
  <c r="E11" i="52"/>
  <c r="E16" i="52" s="1"/>
  <c r="M16" i="53"/>
  <c r="G20" i="5"/>
  <c r="I20" i="42"/>
  <c r="F89" i="15"/>
  <c r="F12" i="15"/>
  <c r="L12" i="15"/>
  <c r="D12" i="39" s="1"/>
  <c r="H12" i="39" s="1"/>
  <c r="AE16" i="27"/>
  <c r="O24" i="27"/>
  <c r="D35" i="27"/>
  <c r="F35" i="39" s="1"/>
  <c r="H35" i="39" s="1"/>
  <c r="AA42" i="27"/>
  <c r="AA43" i="27" s="1"/>
  <c r="D54" i="27"/>
  <c r="H56" i="27"/>
  <c r="H39" i="33"/>
  <c r="H15" i="43"/>
  <c r="F15" i="5"/>
  <c r="H15" i="5" s="1"/>
  <c r="H28" i="42"/>
  <c r="F28" i="5"/>
  <c r="G40" i="15"/>
  <c r="M40" i="15"/>
  <c r="I42" i="15"/>
  <c r="I43" i="15" s="1"/>
  <c r="L81" i="15"/>
  <c r="D81" i="39" s="1"/>
  <c r="H81" i="39" s="1"/>
  <c r="F81" i="15"/>
  <c r="AA36" i="27"/>
  <c r="AA82" i="27" s="1"/>
  <c r="E70" i="27"/>
  <c r="K72" i="27"/>
  <c r="E88" i="5"/>
  <c r="F43" i="18"/>
  <c r="F41" i="5"/>
  <c r="H41" i="42"/>
  <c r="AI82" i="27"/>
  <c r="AI91" i="27" s="1"/>
  <c r="F39" i="15"/>
  <c r="L39" i="15"/>
  <c r="D39" i="39" s="1"/>
  <c r="H39" i="39" s="1"/>
  <c r="L87" i="15"/>
  <c r="D87" i="39" s="1"/>
  <c r="D87" i="37"/>
  <c r="D89" i="37" s="1"/>
  <c r="Y24" i="27"/>
  <c r="Y82" i="27" s="1"/>
  <c r="T36" i="27"/>
  <c r="L72" i="27"/>
  <c r="H59" i="47"/>
  <c r="H61" i="47" s="1"/>
  <c r="D61" i="47"/>
  <c r="AE29" i="24"/>
  <c r="AE42" i="27"/>
  <c r="AE43" i="27" s="1"/>
  <c r="I29" i="15"/>
  <c r="M27" i="15"/>
  <c r="G27" i="15"/>
  <c r="G29" i="15" s="1"/>
  <c r="S24" i="27"/>
  <c r="N72" i="27"/>
  <c r="G22" i="5"/>
  <c r="N82" i="25"/>
  <c r="H82" i="31"/>
  <c r="E78" i="5"/>
  <c r="E40" i="47"/>
  <c r="M42" i="45"/>
  <c r="M43" i="45" s="1"/>
  <c r="I82" i="11"/>
  <c r="Q82" i="54"/>
  <c r="O653" i="44" s="1"/>
  <c r="D14" i="5"/>
  <c r="M14" i="12"/>
  <c r="E14" i="36" s="1"/>
  <c r="I14" i="36" s="1"/>
  <c r="G14" i="12"/>
  <c r="D72" i="42"/>
  <c r="N42" i="27"/>
  <c r="N43" i="27" s="1"/>
  <c r="M41" i="15"/>
  <c r="E41" i="39" s="1"/>
  <c r="G41" i="15"/>
  <c r="R82" i="25"/>
  <c r="U36" i="27"/>
  <c r="H77" i="37"/>
  <c r="H82" i="14"/>
  <c r="E56" i="54"/>
  <c r="I82" i="18"/>
  <c r="D24" i="30"/>
  <c r="F19" i="42"/>
  <c r="I14" i="37"/>
  <c r="M16" i="45"/>
  <c r="M82" i="45" s="1"/>
  <c r="B20" i="4" s="1"/>
  <c r="C20" i="4" s="1"/>
  <c r="L56" i="18"/>
  <c r="D54" i="42"/>
  <c r="G41" i="5"/>
  <c r="D16" i="47"/>
  <c r="F42" i="15"/>
  <c r="F43" i="15" s="1"/>
  <c r="H28" i="37"/>
  <c r="X42" i="27"/>
  <c r="X43" i="27" s="1"/>
  <c r="F646" i="44"/>
  <c r="H91" i="46"/>
  <c r="L36" i="16"/>
  <c r="T24" i="27"/>
  <c r="I54" i="47"/>
  <c r="I56" i="47" s="1"/>
  <c r="I82" i="16"/>
  <c r="I91" i="16" s="1"/>
  <c r="M36" i="13"/>
  <c r="J24" i="27"/>
  <c r="J82" i="27" s="1"/>
  <c r="E61" i="26"/>
  <c r="G59" i="38"/>
  <c r="H60" i="40"/>
  <c r="J43" i="27"/>
  <c r="T82" i="26"/>
  <c r="R645" i="44" s="1"/>
  <c r="F82" i="26"/>
  <c r="H77" i="42"/>
  <c r="I87" i="39"/>
  <c r="I77" i="37"/>
  <c r="D24" i="26"/>
  <c r="F19" i="38"/>
  <c r="H82" i="16"/>
  <c r="H91" i="16" s="1"/>
  <c r="F59" i="40"/>
  <c r="D61" i="28"/>
  <c r="G80" i="15"/>
  <c r="M80" i="15"/>
  <c r="E80" i="39" s="1"/>
  <c r="I80" i="39" s="1"/>
  <c r="W82" i="25"/>
  <c r="D36" i="47"/>
  <c r="H14" i="37"/>
  <c r="H16" i="37" s="1"/>
  <c r="AF82" i="26"/>
  <c r="M56" i="16"/>
  <c r="E54" i="40"/>
  <c r="E56" i="40" s="1"/>
  <c r="H54" i="40"/>
  <c r="H56" i="40" s="1"/>
  <c r="F56" i="40"/>
  <c r="F16" i="40"/>
  <c r="H11" i="40"/>
  <c r="H16" i="40" s="1"/>
  <c r="E41" i="34"/>
  <c r="M42" i="10"/>
  <c r="M43" i="10" s="1"/>
  <c r="M82" i="17"/>
  <c r="B28" i="4" s="1"/>
  <c r="C28" i="4" s="1"/>
  <c r="L42" i="8"/>
  <c r="L43" i="8" s="1"/>
  <c r="D40" i="32"/>
  <c r="D42" i="32" s="1"/>
  <c r="D43" i="32" s="1"/>
  <c r="H12" i="36"/>
  <c r="AB82" i="24"/>
  <c r="G61" i="57"/>
  <c r="I59" i="57"/>
  <c r="I61" i="57" s="1"/>
  <c r="H649" i="44"/>
  <c r="J91" i="55"/>
  <c r="H28" i="36"/>
  <c r="L24" i="56"/>
  <c r="L82" i="56" s="1"/>
  <c r="L91" i="56" s="1"/>
  <c r="D19" i="57"/>
  <c r="D24" i="57" s="1"/>
  <c r="D82" i="57" s="1"/>
  <c r="D66" i="31"/>
  <c r="F64" i="43"/>
  <c r="I54" i="33"/>
  <c r="I56" i="33" s="1"/>
  <c r="G56" i="33"/>
  <c r="H82" i="11"/>
  <c r="H45" i="39"/>
  <c r="F11" i="42"/>
  <c r="D16" i="30"/>
  <c r="I39" i="39"/>
  <c r="D72" i="29"/>
  <c r="F70" i="41"/>
  <c r="H22" i="32"/>
  <c r="F22" i="5"/>
  <c r="E27" i="50"/>
  <c r="E29" i="50" s="1"/>
  <c r="M29" i="49"/>
  <c r="H82" i="8"/>
  <c r="M87" i="12"/>
  <c r="M89" i="9"/>
  <c r="B17" i="4" s="1"/>
  <c r="C17" i="4" s="1"/>
  <c r="E87" i="33"/>
  <c r="E36" i="32"/>
  <c r="E35" i="5"/>
  <c r="L71" i="12"/>
  <c r="D71" i="36" s="1"/>
  <c r="H71" i="36" s="1"/>
  <c r="F71" i="12"/>
  <c r="M66" i="9"/>
  <c r="E64" i="33"/>
  <c r="E66" i="33" s="1"/>
  <c r="Y82" i="21"/>
  <c r="AE16" i="24"/>
  <c r="E65" i="5"/>
  <c r="L47" i="12"/>
  <c r="D47" i="36" s="1"/>
  <c r="F47" i="12"/>
  <c r="E70" i="52"/>
  <c r="E72" i="52" s="1"/>
  <c r="M72" i="53"/>
  <c r="F59" i="57"/>
  <c r="D61" i="55"/>
  <c r="L61" i="13"/>
  <c r="D59" i="37"/>
  <c r="D61" i="37" s="1"/>
  <c r="G89" i="33"/>
  <c r="I86" i="33"/>
  <c r="I89" i="33" s="1"/>
  <c r="X651" i="44"/>
  <c r="Z91" i="31"/>
  <c r="G19" i="50"/>
  <c r="E24" i="48"/>
  <c r="E72" i="48"/>
  <c r="G70" i="50"/>
  <c r="D29" i="22"/>
  <c r="F27" i="34"/>
  <c r="F82" i="8"/>
  <c r="H27" i="41"/>
  <c r="H29" i="41" s="1"/>
  <c r="F29" i="41"/>
  <c r="F40" i="32"/>
  <c r="D42" i="20"/>
  <c r="D43" i="20" s="1"/>
  <c r="E80" i="5"/>
  <c r="M72" i="9"/>
  <c r="E70" i="33"/>
  <c r="E72" i="33" s="1"/>
  <c r="K24" i="24"/>
  <c r="D72" i="20"/>
  <c r="F70" i="32"/>
  <c r="E40" i="57"/>
  <c r="E42" i="57" s="1"/>
  <c r="E43" i="57" s="1"/>
  <c r="M42" i="56"/>
  <c r="M43" i="56" s="1"/>
  <c r="M49" i="12"/>
  <c r="E49" i="36" s="1"/>
  <c r="G49" i="12"/>
  <c r="I24" i="24"/>
  <c r="I55" i="32"/>
  <c r="F649" i="44"/>
  <c r="H91" i="55"/>
  <c r="G89" i="57"/>
  <c r="M16" i="9"/>
  <c r="E11" i="33"/>
  <c r="E16" i="33" s="1"/>
  <c r="E82" i="33" s="1"/>
  <c r="F11" i="33"/>
  <c r="D16" i="21"/>
  <c r="D81" i="24"/>
  <c r="F81" i="36" s="1"/>
  <c r="H81" i="36" s="1"/>
  <c r="H51" i="57"/>
  <c r="E59" i="32"/>
  <c r="M61" i="8"/>
  <c r="H81" i="32"/>
  <c r="L36" i="56"/>
  <c r="D32" i="57"/>
  <c r="D36" i="57" s="1"/>
  <c r="T649" i="44"/>
  <c r="V91" i="55"/>
  <c r="M73" i="12"/>
  <c r="E73" i="36" s="1"/>
  <c r="I73" i="36" s="1"/>
  <c r="G73" i="12"/>
  <c r="M66" i="8"/>
  <c r="I76" i="32"/>
  <c r="G61" i="12"/>
  <c r="E54" i="24"/>
  <c r="G56" i="24"/>
  <c r="J16" i="24"/>
  <c r="J82" i="24" s="1"/>
  <c r="D40" i="24"/>
  <c r="G70" i="12"/>
  <c r="G72" i="12" s="1"/>
  <c r="M70" i="12"/>
  <c r="I72" i="12"/>
  <c r="N36" i="24"/>
  <c r="AE42" i="24"/>
  <c r="AE43" i="24" s="1"/>
  <c r="E12" i="24"/>
  <c r="G12" i="36" s="1"/>
  <c r="U24" i="24"/>
  <c r="U82" i="24" s="1"/>
  <c r="E40" i="24"/>
  <c r="I42" i="24"/>
  <c r="I43" i="24" s="1"/>
  <c r="Q72" i="24"/>
  <c r="E16" i="32"/>
  <c r="D56" i="21"/>
  <c r="L82" i="23"/>
  <c r="J641" i="44" s="1"/>
  <c r="X82" i="23"/>
  <c r="V641" i="44" s="1"/>
  <c r="I82" i="20"/>
  <c r="G639" i="44" s="1"/>
  <c r="F70" i="35"/>
  <c r="D72" i="23"/>
  <c r="D42" i="31"/>
  <c r="D43" i="31" s="1"/>
  <c r="F40" i="43"/>
  <c r="E56" i="29"/>
  <c r="G54" i="41"/>
  <c r="G40" i="33"/>
  <c r="E42" i="21"/>
  <c r="E43" i="21" s="1"/>
  <c r="F82" i="19"/>
  <c r="F91" i="19" s="1"/>
  <c r="H75" i="33"/>
  <c r="E66" i="23"/>
  <c r="G64" i="35"/>
  <c r="T82" i="31"/>
  <c r="G16" i="21"/>
  <c r="G82" i="21" s="1"/>
  <c r="G91" i="21" s="1"/>
  <c r="E11" i="21"/>
  <c r="F29" i="12"/>
  <c r="H76" i="36"/>
  <c r="D59" i="35"/>
  <c r="D61" i="35" s="1"/>
  <c r="L61" i="11"/>
  <c r="E79" i="5"/>
  <c r="I79" i="5" s="1"/>
  <c r="L56" i="53"/>
  <c r="D54" i="52"/>
  <c r="D56" i="52" s="1"/>
  <c r="H47" i="33"/>
  <c r="E24" i="23"/>
  <c r="G19" i="35"/>
  <c r="E16" i="6"/>
  <c r="E82" i="6" s="1"/>
  <c r="D72" i="54"/>
  <c r="F70" i="52"/>
  <c r="L71" i="15"/>
  <c r="D71" i="39" s="1"/>
  <c r="F71" i="15"/>
  <c r="F72" i="15" s="1"/>
  <c r="D41" i="33"/>
  <c r="D42" i="33" s="1"/>
  <c r="D43" i="33" s="1"/>
  <c r="L42" i="9"/>
  <c r="L43" i="9" s="1"/>
  <c r="D27" i="52"/>
  <c r="D29" i="52" s="1"/>
  <c r="L29" i="53"/>
  <c r="E13" i="24"/>
  <c r="G13" i="36" s="1"/>
  <c r="E39" i="5"/>
  <c r="G24" i="9"/>
  <c r="H80" i="43"/>
  <c r="F80" i="5"/>
  <c r="H80" i="5" s="1"/>
  <c r="D36" i="54"/>
  <c r="F32" i="52"/>
  <c r="F47" i="5"/>
  <c r="H47" i="5" s="1"/>
  <c r="L15" i="15"/>
  <c r="D15" i="39" s="1"/>
  <c r="F15" i="15"/>
  <c r="D54" i="35"/>
  <c r="D56" i="35" s="1"/>
  <c r="L56" i="11"/>
  <c r="E61" i="54"/>
  <c r="G59" i="52"/>
  <c r="G16" i="53"/>
  <c r="G82" i="53" s="1"/>
  <c r="Q24" i="27"/>
  <c r="M21" i="15"/>
  <c r="E21" i="39" s="1"/>
  <c r="G21" i="15"/>
  <c r="F59" i="15"/>
  <c r="F61" i="15" s="1"/>
  <c r="L59" i="15"/>
  <c r="H61" i="15"/>
  <c r="W24" i="27"/>
  <c r="G47" i="15"/>
  <c r="M47" i="15"/>
  <c r="E47" i="39" s="1"/>
  <c r="E56" i="25"/>
  <c r="G54" i="37"/>
  <c r="S82" i="23"/>
  <c r="Q641" i="44" s="1"/>
  <c r="L45" i="15"/>
  <c r="D45" i="39" s="1"/>
  <c r="F45" i="15"/>
  <c r="AB36" i="27"/>
  <c r="T72" i="27"/>
  <c r="F89" i="13"/>
  <c r="E51" i="27"/>
  <c r="G51" i="39" s="1"/>
  <c r="E72" i="23"/>
  <c r="G70" i="35"/>
  <c r="E36" i="30"/>
  <c r="M13" i="15"/>
  <c r="E13" i="39" s="1"/>
  <c r="I13" i="39" s="1"/>
  <c r="G13" i="15"/>
  <c r="I29" i="27"/>
  <c r="I82" i="27" s="1"/>
  <c r="E27" i="27"/>
  <c r="H12" i="43"/>
  <c r="F12" i="5"/>
  <c r="E89" i="25"/>
  <c r="G86" i="37"/>
  <c r="L72" i="15"/>
  <c r="D70" i="39"/>
  <c r="D72" i="39" s="1"/>
  <c r="Y82" i="54"/>
  <c r="W653" i="44" s="1"/>
  <c r="F24" i="53"/>
  <c r="F82" i="53" s="1"/>
  <c r="H79" i="42"/>
  <c r="D79" i="5"/>
  <c r="H72" i="27"/>
  <c r="E72" i="46"/>
  <c r="G71" i="47"/>
  <c r="I66" i="24"/>
  <c r="E64" i="24"/>
  <c r="G45" i="5"/>
  <c r="I45" i="5" s="1"/>
  <c r="R16" i="27"/>
  <c r="E72" i="54"/>
  <c r="G70" i="52"/>
  <c r="N24" i="24"/>
  <c r="N82" i="24" s="1"/>
  <c r="J82" i="21"/>
  <c r="I39" i="43"/>
  <c r="G16" i="18"/>
  <c r="G82" i="18" s="1"/>
  <c r="H40" i="42"/>
  <c r="F42" i="42"/>
  <c r="F43" i="42" s="1"/>
  <c r="D32" i="27"/>
  <c r="O36" i="27"/>
  <c r="H24" i="47"/>
  <c r="H28" i="43"/>
  <c r="F56" i="18"/>
  <c r="G73" i="5"/>
  <c r="I73" i="5" s="1"/>
  <c r="G73" i="15"/>
  <c r="M73" i="15"/>
  <c r="E73" i="39" s="1"/>
  <c r="I73" i="39" s="1"/>
  <c r="E54" i="37"/>
  <c r="E56" i="37" s="1"/>
  <c r="M56" i="13"/>
  <c r="F644" i="44"/>
  <c r="H91" i="25"/>
  <c r="P36" i="27"/>
  <c r="I34" i="37"/>
  <c r="I36" i="37" s="1"/>
  <c r="I74" i="37"/>
  <c r="H80" i="37"/>
  <c r="L16" i="45"/>
  <c r="L82" i="45" s="1"/>
  <c r="H42" i="15"/>
  <c r="H43" i="15" s="1"/>
  <c r="M77" i="15"/>
  <c r="E77" i="39" s="1"/>
  <c r="G77" i="15"/>
  <c r="J36" i="27"/>
  <c r="I82" i="14"/>
  <c r="I14" i="42"/>
  <c r="E36" i="37"/>
  <c r="E55" i="38"/>
  <c r="M56" i="14"/>
  <c r="AB16" i="27"/>
  <c r="M36" i="15"/>
  <c r="E32" i="39"/>
  <c r="E24" i="37"/>
  <c r="I88" i="5"/>
  <c r="L36" i="45"/>
  <c r="AN82" i="26"/>
  <c r="D36" i="48"/>
  <c r="F32" i="50"/>
  <c r="I82" i="10"/>
  <c r="E72" i="20"/>
  <c r="G70" i="32"/>
  <c r="L72" i="8"/>
  <c r="D70" i="32"/>
  <c r="D72" i="32" s="1"/>
  <c r="E36" i="55"/>
  <c r="G32" i="57"/>
  <c r="H73" i="32"/>
  <c r="F73" i="5"/>
  <c r="H73" i="5" s="1"/>
  <c r="O649" i="44"/>
  <c r="Q91" i="55"/>
  <c r="F32" i="36"/>
  <c r="D36" i="24"/>
  <c r="L82" i="8"/>
  <c r="M56" i="56"/>
  <c r="E54" i="57"/>
  <c r="E56" i="57" s="1"/>
  <c r="O640" i="44"/>
  <c r="Q91" i="21"/>
  <c r="L649" i="44"/>
  <c r="N91" i="55"/>
  <c r="F82" i="9"/>
  <c r="F91" i="9" s="1"/>
  <c r="E61" i="21"/>
  <c r="G59" i="33"/>
  <c r="I41" i="36"/>
  <c r="H75" i="32"/>
  <c r="F74" i="12"/>
  <c r="L74" i="12"/>
  <c r="D74" i="36" s="1"/>
  <c r="H74" i="36" s="1"/>
  <c r="G32" i="35"/>
  <c r="E36" i="23"/>
  <c r="I47" i="39"/>
  <c r="G86" i="39"/>
  <c r="E89" i="27"/>
  <c r="G78" i="15"/>
  <c r="M78" i="15"/>
  <c r="E78" i="39" s="1"/>
  <c r="I78" i="39" s="1"/>
  <c r="G54" i="42"/>
  <c r="E56" i="30"/>
  <c r="D65" i="27"/>
  <c r="F65" i="39" s="1"/>
  <c r="H65" i="39" s="1"/>
  <c r="L66" i="19"/>
  <c r="D64" i="43"/>
  <c r="H33" i="50"/>
  <c r="AB82" i="48"/>
  <c r="Z652" i="44" s="1"/>
  <c r="H51" i="50"/>
  <c r="F61" i="49"/>
  <c r="AM82" i="29"/>
  <c r="G22" i="12"/>
  <c r="M22" i="12"/>
  <c r="E22" i="36" s="1"/>
  <c r="Y649" i="44"/>
  <c r="AA91" i="55"/>
  <c r="D42" i="29"/>
  <c r="D43" i="29" s="1"/>
  <c r="AH82" i="24"/>
  <c r="AH91" i="24" s="1"/>
  <c r="X649" i="44"/>
  <c r="Z91" i="55"/>
  <c r="L19" i="12"/>
  <c r="H24" i="12"/>
  <c r="F19" i="12"/>
  <c r="H12" i="33"/>
  <c r="H86" i="33"/>
  <c r="F15" i="12"/>
  <c r="L15" i="12"/>
  <c r="D15" i="36" s="1"/>
  <c r="H15" i="36" s="1"/>
  <c r="I61" i="24"/>
  <c r="G19" i="33"/>
  <c r="E24" i="21"/>
  <c r="M56" i="11"/>
  <c r="M82" i="11" s="1"/>
  <c r="B16" i="4" s="1"/>
  <c r="C16" i="4" s="1"/>
  <c r="E54" i="35"/>
  <c r="E56" i="35" s="1"/>
  <c r="AE36" i="24"/>
  <c r="L16" i="9"/>
  <c r="L82" i="9" s="1"/>
  <c r="L91" i="9" s="1"/>
  <c r="U66" i="24"/>
  <c r="F49" i="15"/>
  <c r="L49" i="15"/>
  <c r="D49" i="39" s="1"/>
  <c r="H49" i="39" s="1"/>
  <c r="G16" i="20"/>
  <c r="G82" i="20" s="1"/>
  <c r="E11" i="20"/>
  <c r="F82" i="23"/>
  <c r="I28" i="52"/>
  <c r="G29" i="52"/>
  <c r="K644" i="44"/>
  <c r="M91" i="25"/>
  <c r="W82" i="6"/>
  <c r="E42" i="30"/>
  <c r="E43" i="30" s="1"/>
  <c r="G40" i="42"/>
  <c r="E24" i="25"/>
  <c r="G19" i="37"/>
  <c r="I34" i="35"/>
  <c r="F28" i="15"/>
  <c r="L28" i="15"/>
  <c r="D28" i="39" s="1"/>
  <c r="AH82" i="27"/>
  <c r="AH91" i="27" s="1"/>
  <c r="G54" i="38"/>
  <c r="E56" i="26"/>
  <c r="G11" i="52"/>
  <c r="E16" i="54"/>
  <c r="G59" i="42"/>
  <c r="E61" i="30"/>
  <c r="G24" i="16"/>
  <c r="F16" i="10"/>
  <c r="F82" i="10" s="1"/>
  <c r="L61" i="10"/>
  <c r="D60" i="34"/>
  <c r="L36" i="10"/>
  <c r="D32" i="34"/>
  <c r="D36" i="34" s="1"/>
  <c r="L16" i="17"/>
  <c r="L82" i="17" s="1"/>
  <c r="I23" i="50"/>
  <c r="E42" i="22"/>
  <c r="E43" i="22" s="1"/>
  <c r="E82" i="22" s="1"/>
  <c r="G40" i="34"/>
  <c r="F82" i="49"/>
  <c r="E27" i="32"/>
  <c r="E29" i="32" s="1"/>
  <c r="M29" i="8"/>
  <c r="AF82" i="55"/>
  <c r="AF91" i="55" s="1"/>
  <c r="F40" i="57"/>
  <c r="D42" i="55"/>
  <c r="D43" i="55" s="1"/>
  <c r="H36" i="24"/>
  <c r="E19" i="24"/>
  <c r="G12" i="12"/>
  <c r="M12" i="12"/>
  <c r="E12" i="36" s="1"/>
  <c r="M60" i="12"/>
  <c r="E60" i="36" s="1"/>
  <c r="G60" i="12"/>
  <c r="F32" i="12"/>
  <c r="H36" i="12"/>
  <c r="L32" i="12"/>
  <c r="AO82" i="21"/>
  <c r="AO91" i="21" s="1"/>
  <c r="R82" i="48"/>
  <c r="P652" i="44" s="1"/>
  <c r="G82" i="48"/>
  <c r="E66" i="48"/>
  <c r="G64" i="50"/>
  <c r="D76" i="5"/>
  <c r="I82" i="17"/>
  <c r="E24" i="34"/>
  <c r="E36" i="22"/>
  <c r="G32" i="34"/>
  <c r="L61" i="17"/>
  <c r="E36" i="48"/>
  <c r="I64" i="41"/>
  <c r="I66" i="41" s="1"/>
  <c r="G66" i="41"/>
  <c r="D12" i="50"/>
  <c r="L16" i="49"/>
  <c r="L82" i="49" s="1"/>
  <c r="D72" i="22"/>
  <c r="F70" i="34"/>
  <c r="R82" i="29"/>
  <c r="P638" i="44" s="1"/>
  <c r="E29" i="29"/>
  <c r="G27" i="41"/>
  <c r="F59" i="32"/>
  <c r="F59" i="5" s="1"/>
  <c r="D61" i="20"/>
  <c r="F82" i="29"/>
  <c r="D66" i="29"/>
  <c r="F64" i="41"/>
  <c r="G36" i="50"/>
  <c r="J82" i="20"/>
  <c r="H639" i="44" s="1"/>
  <c r="H60" i="50"/>
  <c r="S24" i="24"/>
  <c r="S82" i="24" s="1"/>
  <c r="F42" i="34"/>
  <c r="F43" i="34" s="1"/>
  <c r="H40" i="34"/>
  <c r="H42" i="34" s="1"/>
  <c r="H43" i="34" s="1"/>
  <c r="M24" i="8"/>
  <c r="AE82" i="20"/>
  <c r="AC639" i="44" s="1"/>
  <c r="E56" i="55"/>
  <c r="G54" i="57"/>
  <c r="M75" i="12"/>
  <c r="E75" i="36" s="1"/>
  <c r="I75" i="36" s="1"/>
  <c r="G75" i="12"/>
  <c r="Q24" i="24"/>
  <c r="N649" i="44"/>
  <c r="P91" i="55"/>
  <c r="G11" i="12"/>
  <c r="G16" i="12" s="1"/>
  <c r="M11" i="12"/>
  <c r="I16" i="12"/>
  <c r="D11" i="24"/>
  <c r="H16" i="24"/>
  <c r="H82" i="24" s="1"/>
  <c r="R72" i="24"/>
  <c r="D66" i="20"/>
  <c r="F64" i="32"/>
  <c r="H60" i="57"/>
  <c r="I20" i="32"/>
  <c r="M89" i="56"/>
  <c r="B24" i="4" s="1"/>
  <c r="C24" i="4" s="1"/>
  <c r="E86" i="57"/>
  <c r="E89" i="57" s="1"/>
  <c r="F36" i="56"/>
  <c r="F82" i="56" s="1"/>
  <c r="F91" i="56" s="1"/>
  <c r="L76" i="12"/>
  <c r="D76" i="36" s="1"/>
  <c r="F76" i="12"/>
  <c r="I82" i="56"/>
  <c r="I91" i="56" s="1"/>
  <c r="E32" i="24"/>
  <c r="H70" i="57"/>
  <c r="H72" i="57" s="1"/>
  <c r="F72" i="57"/>
  <c r="I39" i="57"/>
  <c r="F40" i="12"/>
  <c r="F42" i="12" s="1"/>
  <c r="F43" i="12" s="1"/>
  <c r="H42" i="12"/>
  <c r="H43" i="12" s="1"/>
  <c r="L40" i="12"/>
  <c r="H66" i="12"/>
  <c r="L64" i="12"/>
  <c r="F64" i="12"/>
  <c r="F66" i="12" s="1"/>
  <c r="D36" i="21"/>
  <c r="F32" i="33"/>
  <c r="G64" i="12"/>
  <c r="G66" i="12" s="1"/>
  <c r="I66" i="12"/>
  <c r="M64" i="12"/>
  <c r="I16" i="24"/>
  <c r="Z36" i="24"/>
  <c r="D73" i="24"/>
  <c r="F73" i="36" s="1"/>
  <c r="H73" i="36" s="1"/>
  <c r="R82" i="21"/>
  <c r="W66" i="24"/>
  <c r="F35" i="12"/>
  <c r="L35" i="12"/>
  <c r="D35" i="36" s="1"/>
  <c r="M74" i="12"/>
  <c r="E74" i="36" s="1"/>
  <c r="G74" i="12"/>
  <c r="V36" i="24"/>
  <c r="AE72" i="24"/>
  <c r="L80" i="12"/>
  <c r="D80" i="36" s="1"/>
  <c r="H80" i="36" s="1"/>
  <c r="F80" i="12"/>
  <c r="AC24" i="24"/>
  <c r="E51" i="24"/>
  <c r="G51" i="36" s="1"/>
  <c r="H61" i="24"/>
  <c r="E54" i="43"/>
  <c r="M56" i="19"/>
  <c r="AF82" i="23"/>
  <c r="F91" i="31"/>
  <c r="I12" i="32"/>
  <c r="G12" i="5"/>
  <c r="I12" i="5" s="1"/>
  <c r="D86" i="36"/>
  <c r="L89" i="12"/>
  <c r="E81" i="24"/>
  <c r="G81" i="36" s="1"/>
  <c r="I81" i="36" s="1"/>
  <c r="N82" i="21"/>
  <c r="T29" i="24"/>
  <c r="T82" i="24" s="1"/>
  <c r="I33" i="33"/>
  <c r="E36" i="35"/>
  <c r="E82" i="35" s="1"/>
  <c r="D56" i="23"/>
  <c r="F54" i="35"/>
  <c r="H49" i="43"/>
  <c r="F49" i="5"/>
  <c r="H49" i="5" s="1"/>
  <c r="D55" i="24"/>
  <c r="F55" i="36" s="1"/>
  <c r="H55" i="36" s="1"/>
  <c r="Z651" i="44"/>
  <c r="AB91" i="31"/>
  <c r="E11" i="24"/>
  <c r="G16" i="24"/>
  <c r="G82" i="24" s="1"/>
  <c r="G91" i="24" s="1"/>
  <c r="H29" i="12"/>
  <c r="W56" i="24"/>
  <c r="J82" i="31"/>
  <c r="L24" i="11"/>
  <c r="D19" i="35"/>
  <c r="D24" i="35" s="1"/>
  <c r="E74" i="24"/>
  <c r="G74" i="36" s="1"/>
  <c r="H45" i="36"/>
  <c r="E42" i="35"/>
  <c r="E43" i="35" s="1"/>
  <c r="D42" i="23"/>
  <c r="D43" i="23" s="1"/>
  <c r="F40" i="35"/>
  <c r="I65" i="43"/>
  <c r="F41" i="12"/>
  <c r="L41" i="12"/>
  <c r="D41" i="36" s="1"/>
  <c r="H41" i="36" s="1"/>
  <c r="AC36" i="24"/>
  <c r="AD43" i="24"/>
  <c r="I82" i="23"/>
  <c r="Q82" i="31"/>
  <c r="U82" i="54"/>
  <c r="S653" i="44" s="1"/>
  <c r="F74" i="5"/>
  <c r="E59" i="24"/>
  <c r="H81" i="33"/>
  <c r="I34" i="43"/>
  <c r="H81" i="43"/>
  <c r="F64" i="52"/>
  <c r="D66" i="54"/>
  <c r="E27" i="52"/>
  <c r="M29" i="53"/>
  <c r="D28" i="5"/>
  <c r="H29" i="15"/>
  <c r="F27" i="15"/>
  <c r="L27" i="15"/>
  <c r="L75" i="15"/>
  <c r="D75" i="39" s="1"/>
  <c r="H75" i="39" s="1"/>
  <c r="F75" i="15"/>
  <c r="M24" i="9"/>
  <c r="E19" i="33"/>
  <c r="E24" i="33" s="1"/>
  <c r="X82" i="54"/>
  <c r="V653" i="44" s="1"/>
  <c r="F33" i="15"/>
  <c r="L33" i="15"/>
  <c r="D33" i="39" s="1"/>
  <c r="D72" i="21"/>
  <c r="F70" i="33"/>
  <c r="M33" i="15"/>
  <c r="E33" i="39" s="1"/>
  <c r="I33" i="39" s="1"/>
  <c r="G33" i="15"/>
  <c r="R36" i="27"/>
  <c r="I60" i="33"/>
  <c r="G59" i="35"/>
  <c r="E61" i="23"/>
  <c r="E66" i="31"/>
  <c r="I61" i="15"/>
  <c r="M59" i="15"/>
  <c r="G59" i="15"/>
  <c r="G61" i="15" s="1"/>
  <c r="H16" i="27"/>
  <c r="D11" i="27"/>
  <c r="D24" i="54"/>
  <c r="F19" i="52"/>
  <c r="D70" i="52"/>
  <c r="D72" i="52" s="1"/>
  <c r="L72" i="53"/>
  <c r="F55" i="5"/>
  <c r="H55" i="5" s="1"/>
  <c r="U29" i="27"/>
  <c r="Q16" i="27"/>
  <c r="AB72" i="27"/>
  <c r="G27" i="33"/>
  <c r="E29" i="21"/>
  <c r="H23" i="43"/>
  <c r="F75" i="5"/>
  <c r="H75" i="5" s="1"/>
  <c r="G82" i="27"/>
  <c r="G91" i="27" s="1"/>
  <c r="G40" i="37"/>
  <c r="E42" i="25"/>
  <c r="E43" i="25" s="1"/>
  <c r="AD72" i="27"/>
  <c r="G16" i="42"/>
  <c r="I11" i="42"/>
  <c r="I16" i="42" s="1"/>
  <c r="V16" i="27"/>
  <c r="V82" i="27" s="1"/>
  <c r="E32" i="27"/>
  <c r="N66" i="27"/>
  <c r="M24" i="45"/>
  <c r="E20" i="47"/>
  <c r="E24" i="42"/>
  <c r="F35" i="5"/>
  <c r="H35" i="5" s="1"/>
  <c r="H64" i="47"/>
  <c r="H66" i="47" s="1"/>
  <c r="F66" i="47"/>
  <c r="H72" i="15"/>
  <c r="G15" i="15"/>
  <c r="M15" i="15"/>
  <c r="E15" i="39" s="1"/>
  <c r="H88" i="39"/>
  <c r="AD56" i="27"/>
  <c r="D64" i="27"/>
  <c r="H66" i="27"/>
  <c r="Z82" i="25"/>
  <c r="F27" i="47"/>
  <c r="D29" i="46"/>
  <c r="L16" i="14"/>
  <c r="D11" i="38"/>
  <c r="D16" i="38" s="1"/>
  <c r="D64" i="38"/>
  <c r="L66" i="14"/>
  <c r="G82" i="16"/>
  <c r="G91" i="16" s="1"/>
  <c r="I79" i="43"/>
  <c r="G34" i="5"/>
  <c r="D42" i="30"/>
  <c r="D43" i="30" s="1"/>
  <c r="M45" i="15"/>
  <c r="E45" i="39" s="1"/>
  <c r="G45" i="15"/>
  <c r="E29" i="25"/>
  <c r="G27" i="37"/>
  <c r="D76" i="27"/>
  <c r="F76" i="39" s="1"/>
  <c r="H76" i="39" s="1"/>
  <c r="E29" i="46"/>
  <c r="G27" i="47"/>
  <c r="G82" i="26"/>
  <c r="G54" i="43"/>
  <c r="E56" i="31"/>
  <c r="G78" i="5"/>
  <c r="I78" i="5" s="1"/>
  <c r="D51" i="5"/>
  <c r="X36" i="27"/>
  <c r="E72" i="25"/>
  <c r="G70" i="37"/>
  <c r="L42" i="15"/>
  <c r="D40" i="39"/>
  <c r="D42" i="39" s="1"/>
  <c r="D66" i="42"/>
  <c r="D65" i="5"/>
  <c r="N29" i="27"/>
  <c r="N82" i="27" s="1"/>
  <c r="H34" i="40"/>
  <c r="AB24" i="27"/>
  <c r="E11" i="38"/>
  <c r="E16" i="38" s="1"/>
  <c r="M16" i="14"/>
  <c r="I82" i="53"/>
  <c r="G14" i="5"/>
  <c r="R24" i="27"/>
  <c r="G66" i="14"/>
  <c r="F27" i="38"/>
  <c r="D29" i="26"/>
  <c r="D22" i="27"/>
  <c r="F22" i="39" s="1"/>
  <c r="F40" i="40"/>
  <c r="D42" i="28"/>
  <c r="D43" i="28" s="1"/>
  <c r="F24" i="43"/>
  <c r="G36" i="15"/>
  <c r="M24" i="13"/>
  <c r="N82" i="28"/>
  <c r="L648" i="44" s="1"/>
  <c r="F82" i="27"/>
  <c r="F91" i="27" s="1"/>
  <c r="D16" i="26"/>
  <c r="D82" i="26" s="1"/>
  <c r="F11" i="38"/>
  <c r="M86" i="13"/>
  <c r="I86" i="15"/>
  <c r="I89" i="15" s="1"/>
  <c r="I89" i="13"/>
  <c r="G86" i="13"/>
  <c r="D74" i="5"/>
  <c r="H15" i="38"/>
  <c r="H45" i="38"/>
  <c r="M66" i="45"/>
  <c r="E64" i="47"/>
  <c r="E66" i="47" s="1"/>
  <c r="L643" i="44" l="1"/>
  <c r="N91" i="24"/>
  <c r="W647" i="44"/>
  <c r="Y91" i="27"/>
  <c r="L647" i="44"/>
  <c r="N91" i="27"/>
  <c r="R643" i="44"/>
  <c r="T91" i="24"/>
  <c r="U643" i="44"/>
  <c r="W91" i="24"/>
  <c r="Y647" i="44"/>
  <c r="AA91" i="27"/>
  <c r="G647" i="44"/>
  <c r="I91" i="27"/>
  <c r="H647" i="44"/>
  <c r="J91" i="27"/>
  <c r="I647" i="44"/>
  <c r="K91" i="27"/>
  <c r="T643" i="44"/>
  <c r="V91" i="24"/>
  <c r="Q643" i="44"/>
  <c r="S91" i="24"/>
  <c r="F61" i="5"/>
  <c r="H59" i="5"/>
  <c r="H61" i="5" s="1"/>
  <c r="S643" i="44"/>
  <c r="U91" i="24"/>
  <c r="G15" i="4"/>
  <c r="H15" i="4" s="1"/>
  <c r="C11" i="4"/>
  <c r="H40" i="57"/>
  <c r="H42" i="57" s="1"/>
  <c r="H43" i="57" s="1"/>
  <c r="F42" i="57"/>
  <c r="F43" i="57" s="1"/>
  <c r="E72" i="27"/>
  <c r="G70" i="39"/>
  <c r="F16" i="35"/>
  <c r="H11" i="35"/>
  <c r="H16" i="35" s="1"/>
  <c r="H82" i="35" s="1"/>
  <c r="H33" i="32"/>
  <c r="H36" i="32" s="1"/>
  <c r="F36" i="32"/>
  <c r="H64" i="35"/>
  <c r="H66" i="35" s="1"/>
  <c r="F66" i="35"/>
  <c r="H19" i="32"/>
  <c r="H24" i="32" s="1"/>
  <c r="F24" i="32"/>
  <c r="M29" i="12"/>
  <c r="E27" i="36"/>
  <c r="E29" i="36" s="1"/>
  <c r="G86" i="15"/>
  <c r="G89" i="15" s="1"/>
  <c r="G89" i="13"/>
  <c r="H27" i="38"/>
  <c r="H29" i="38" s="1"/>
  <c r="F29" i="38"/>
  <c r="E36" i="27"/>
  <c r="G32" i="39"/>
  <c r="E59" i="39"/>
  <c r="E61" i="39" s="1"/>
  <c r="M61" i="15"/>
  <c r="E29" i="52"/>
  <c r="E82" i="52" s="1"/>
  <c r="I27" i="52"/>
  <c r="I29" i="52" s="1"/>
  <c r="H40" i="35"/>
  <c r="H42" i="35" s="1"/>
  <c r="H43" i="35" s="1"/>
  <c r="F42" i="35"/>
  <c r="F43" i="35" s="1"/>
  <c r="M66" i="12"/>
  <c r="E64" i="36"/>
  <c r="E66" i="36" s="1"/>
  <c r="L42" i="12"/>
  <c r="L43" i="12" s="1"/>
  <c r="D40" i="36"/>
  <c r="D42" i="36" s="1"/>
  <c r="D43" i="36" s="1"/>
  <c r="L36" i="12"/>
  <c r="D32" i="36"/>
  <c r="D36" i="36" s="1"/>
  <c r="G24" i="33"/>
  <c r="I19" i="33"/>
  <c r="I24" i="33" s="1"/>
  <c r="D19" i="36"/>
  <c r="D24" i="36" s="1"/>
  <c r="L24" i="12"/>
  <c r="D66" i="43"/>
  <c r="D64" i="5"/>
  <c r="D66" i="5" s="1"/>
  <c r="G64" i="36"/>
  <c r="E66" i="24"/>
  <c r="I54" i="37"/>
  <c r="I56" i="37" s="1"/>
  <c r="G56" i="37"/>
  <c r="F72" i="52"/>
  <c r="H70" i="52"/>
  <c r="H72" i="52" s="1"/>
  <c r="R651" i="44"/>
  <c r="T91" i="31"/>
  <c r="E91" i="33"/>
  <c r="E94" i="36" s="1"/>
  <c r="D82" i="30"/>
  <c r="U644" i="44"/>
  <c r="W91" i="25"/>
  <c r="F651" i="44"/>
  <c r="H91" i="31"/>
  <c r="G42" i="15"/>
  <c r="G43" i="15" s="1"/>
  <c r="Y643" i="44"/>
  <c r="AA91" i="24"/>
  <c r="G19" i="32"/>
  <c r="E24" i="20"/>
  <c r="AC82" i="24"/>
  <c r="F24" i="41"/>
  <c r="H19" i="41"/>
  <c r="H24" i="41" s="1"/>
  <c r="G66" i="57"/>
  <c r="I64" i="57"/>
  <c r="I66" i="57" s="1"/>
  <c r="G72" i="41"/>
  <c r="I70" i="41"/>
  <c r="I72" i="41" s="1"/>
  <c r="H59" i="50"/>
  <c r="H61" i="50" s="1"/>
  <c r="F61" i="50"/>
  <c r="G64" i="39"/>
  <c r="E66" i="27"/>
  <c r="I70" i="38"/>
  <c r="I72" i="38" s="1"/>
  <c r="G72" i="38"/>
  <c r="D36" i="52"/>
  <c r="D82" i="52" s="1"/>
  <c r="H33" i="52"/>
  <c r="G24" i="15"/>
  <c r="M42" i="12"/>
  <c r="M43" i="12" s="1"/>
  <c r="H79" i="5"/>
  <c r="E54" i="36"/>
  <c r="E56" i="36" s="1"/>
  <c r="M56" i="12"/>
  <c r="E22" i="5"/>
  <c r="R644" i="44"/>
  <c r="T91" i="25"/>
  <c r="B22" i="4"/>
  <c r="C22" i="4" s="1"/>
  <c r="M91" i="16"/>
  <c r="G36" i="52"/>
  <c r="I32" i="52"/>
  <c r="I36" i="52" s="1"/>
  <c r="G15" i="47"/>
  <c r="E16" i="46"/>
  <c r="E82" i="46" s="1"/>
  <c r="E82" i="31"/>
  <c r="H19" i="57"/>
  <c r="H24" i="57" s="1"/>
  <c r="H59" i="37"/>
  <c r="H61" i="37" s="1"/>
  <c r="H32" i="35"/>
  <c r="H36" i="35" s="1"/>
  <c r="F36" i="35"/>
  <c r="Q644" i="44"/>
  <c r="S91" i="25"/>
  <c r="G42" i="57"/>
  <c r="G43" i="57" s="1"/>
  <c r="I40" i="57"/>
  <c r="I42" i="57" s="1"/>
  <c r="I43" i="57" s="1"/>
  <c r="N644" i="44"/>
  <c r="P91" i="25"/>
  <c r="D72" i="27"/>
  <c r="F70" i="39"/>
  <c r="F29" i="43"/>
  <c r="H27" i="43"/>
  <c r="H29" i="43" s="1"/>
  <c r="V643" i="44"/>
  <c r="X91" i="24"/>
  <c r="I54" i="32"/>
  <c r="I56" i="32" s="1"/>
  <c r="G56" i="32"/>
  <c r="I33" i="40"/>
  <c r="I36" i="40" s="1"/>
  <c r="E36" i="40"/>
  <c r="Z82" i="27"/>
  <c r="M24" i="12"/>
  <c r="E19" i="36"/>
  <c r="E24" i="36" s="1"/>
  <c r="H41" i="33"/>
  <c r="F59" i="36"/>
  <c r="D61" i="24"/>
  <c r="H87" i="33"/>
  <c r="F87" i="5"/>
  <c r="H87" i="5" s="1"/>
  <c r="F89" i="33"/>
  <c r="E72" i="24"/>
  <c r="I27" i="37"/>
  <c r="I29" i="37" s="1"/>
  <c r="G29" i="37"/>
  <c r="D66" i="27"/>
  <c r="F64" i="39"/>
  <c r="T647" i="44"/>
  <c r="V91" i="27"/>
  <c r="O651" i="44"/>
  <c r="Q91" i="31"/>
  <c r="H54" i="35"/>
  <c r="H56" i="35" s="1"/>
  <c r="F56" i="35"/>
  <c r="D89" i="36"/>
  <c r="I51" i="36"/>
  <c r="D16" i="50"/>
  <c r="D82" i="50" s="1"/>
  <c r="H12" i="50"/>
  <c r="G89" i="39"/>
  <c r="I59" i="33"/>
  <c r="I61" i="33" s="1"/>
  <c r="G61" i="33"/>
  <c r="G36" i="57"/>
  <c r="I32" i="57"/>
  <c r="I36" i="57" s="1"/>
  <c r="F36" i="50"/>
  <c r="H32" i="50"/>
  <c r="H36" i="50" s="1"/>
  <c r="AB82" i="27"/>
  <c r="H640" i="44"/>
  <c r="J91" i="21"/>
  <c r="I13" i="36"/>
  <c r="I64" i="35"/>
  <c r="I66" i="35" s="1"/>
  <c r="G66" i="35"/>
  <c r="H40" i="43"/>
  <c r="H42" i="43" s="1"/>
  <c r="H43" i="43" s="1"/>
  <c r="F42" i="43"/>
  <c r="F43" i="43" s="1"/>
  <c r="E82" i="32"/>
  <c r="M82" i="9"/>
  <c r="M91" i="9" s="1"/>
  <c r="I70" i="50"/>
  <c r="I72" i="50" s="1"/>
  <c r="G72" i="50"/>
  <c r="H11" i="42"/>
  <c r="H16" i="42" s="1"/>
  <c r="F11" i="5"/>
  <c r="F16" i="42"/>
  <c r="P644" i="44"/>
  <c r="R91" i="25"/>
  <c r="L644" i="44"/>
  <c r="N91" i="25"/>
  <c r="H28" i="5"/>
  <c r="M82" i="53"/>
  <c r="B12" i="4" s="1"/>
  <c r="C12" i="4" s="1"/>
  <c r="H27" i="37"/>
  <c r="H29" i="37" s="1"/>
  <c r="F29" i="37"/>
  <c r="F29" i="57"/>
  <c r="H27" i="57"/>
  <c r="H29" i="57" s="1"/>
  <c r="I11" i="37"/>
  <c r="I16" i="37" s="1"/>
  <c r="G16" i="37"/>
  <c r="G82" i="37" s="1"/>
  <c r="G91" i="37" s="1"/>
  <c r="H11" i="52"/>
  <c r="H16" i="52" s="1"/>
  <c r="F16" i="52"/>
  <c r="H644" i="44"/>
  <c r="J91" i="25"/>
  <c r="H71" i="40"/>
  <c r="H72" i="40" s="1"/>
  <c r="F72" i="40"/>
  <c r="I80" i="5"/>
  <c r="L82" i="13"/>
  <c r="L91" i="13" s="1"/>
  <c r="D24" i="27"/>
  <c r="F19" i="39"/>
  <c r="I11" i="43"/>
  <c r="I16" i="43" s="1"/>
  <c r="G16" i="43"/>
  <c r="L56" i="12"/>
  <c r="D54" i="36"/>
  <c r="D56" i="36" s="1"/>
  <c r="F64" i="36"/>
  <c r="D66" i="24"/>
  <c r="M82" i="56"/>
  <c r="I14" i="57"/>
  <c r="I32" i="41"/>
  <c r="I36" i="41" s="1"/>
  <c r="G36" i="41"/>
  <c r="D16" i="34"/>
  <c r="D82" i="34" s="1"/>
  <c r="H13" i="34"/>
  <c r="H16" i="34" s="1"/>
  <c r="H82" i="34" s="1"/>
  <c r="D13" i="5"/>
  <c r="H13" i="5" s="1"/>
  <c r="G16" i="40"/>
  <c r="I11" i="40"/>
  <c r="I16" i="40" s="1"/>
  <c r="F56" i="37"/>
  <c r="H54" i="37"/>
  <c r="H56" i="37" s="1"/>
  <c r="F16" i="12"/>
  <c r="G66" i="38"/>
  <c r="I64" i="38"/>
  <c r="I66" i="38" s="1"/>
  <c r="I20" i="38"/>
  <c r="I24" i="38" s="1"/>
  <c r="G24" i="38"/>
  <c r="I39" i="5"/>
  <c r="E71" i="5"/>
  <c r="G84" i="24"/>
  <c r="I41" i="39"/>
  <c r="H39" i="5"/>
  <c r="I28" i="5"/>
  <c r="G82" i="49"/>
  <c r="F72" i="42"/>
  <c r="F70" i="5"/>
  <c r="H70" i="42"/>
  <c r="H72" i="42" s="1"/>
  <c r="G16" i="39"/>
  <c r="I11" i="39"/>
  <c r="I16" i="39" s="1"/>
  <c r="X82" i="27"/>
  <c r="E32" i="5"/>
  <c r="E36" i="5" s="1"/>
  <c r="I640" i="44"/>
  <c r="K91" i="21"/>
  <c r="D29" i="36"/>
  <c r="I45" i="36"/>
  <c r="G72" i="36"/>
  <c r="I70" i="57"/>
  <c r="I72" i="57" s="1"/>
  <c r="G72" i="57"/>
  <c r="I54" i="50"/>
  <c r="I56" i="50" s="1"/>
  <c r="G56" i="50"/>
  <c r="F72" i="33"/>
  <c r="H70" i="33"/>
  <c r="H72" i="33" s="1"/>
  <c r="F36" i="12"/>
  <c r="I71" i="47"/>
  <c r="I72" i="47" s="1"/>
  <c r="G72" i="47"/>
  <c r="M651" i="44"/>
  <c r="O91" i="31"/>
  <c r="Q640" i="44"/>
  <c r="S91" i="21"/>
  <c r="H40" i="38"/>
  <c r="H42" i="38" s="1"/>
  <c r="H43" i="38" s="1"/>
  <c r="F42" i="38"/>
  <c r="F43" i="38" s="1"/>
  <c r="I64" i="40"/>
  <c r="I66" i="40" s="1"/>
  <c r="G66" i="40"/>
  <c r="G24" i="43"/>
  <c r="I19" i="43"/>
  <c r="I24" i="43" s="1"/>
  <c r="G19" i="5"/>
  <c r="E14" i="5"/>
  <c r="I14" i="5" s="1"/>
  <c r="G36" i="33"/>
  <c r="I32" i="33"/>
  <c r="I36" i="33" s="1"/>
  <c r="M643" i="44"/>
  <c r="O91" i="24"/>
  <c r="H54" i="38"/>
  <c r="H56" i="38" s="1"/>
  <c r="F56" i="38"/>
  <c r="I54" i="40"/>
  <c r="I56" i="40" s="1"/>
  <c r="G56" i="40"/>
  <c r="H19" i="40"/>
  <c r="H24" i="40" s="1"/>
  <c r="H82" i="40" s="1"/>
  <c r="F24" i="40"/>
  <c r="L66" i="15"/>
  <c r="D64" i="39"/>
  <c r="D66" i="39" s="1"/>
  <c r="H86" i="36"/>
  <c r="H89" i="36" s="1"/>
  <c r="F89" i="36"/>
  <c r="P643" i="44"/>
  <c r="R91" i="24"/>
  <c r="N643" i="44"/>
  <c r="P91" i="24"/>
  <c r="I27" i="32"/>
  <c r="I29" i="32" s="1"/>
  <c r="G29" i="32"/>
  <c r="S647" i="44"/>
  <c r="U91" i="27"/>
  <c r="M89" i="13"/>
  <c r="B21" i="4" s="1"/>
  <c r="C21" i="4" s="1"/>
  <c r="E86" i="37"/>
  <c r="I86" i="37" s="1"/>
  <c r="I89" i="37" s="1"/>
  <c r="M86" i="15"/>
  <c r="D82" i="38"/>
  <c r="H19" i="52"/>
  <c r="H24" i="52" s="1"/>
  <c r="F24" i="52"/>
  <c r="L29" i="15"/>
  <c r="D27" i="39"/>
  <c r="D29" i="39" s="1"/>
  <c r="E16" i="24"/>
  <c r="E82" i="24" s="1"/>
  <c r="E91" i="24" s="1"/>
  <c r="G11" i="36"/>
  <c r="H32" i="33"/>
  <c r="F36" i="33"/>
  <c r="F11" i="36"/>
  <c r="D16" i="24"/>
  <c r="G29" i="41"/>
  <c r="I27" i="41"/>
  <c r="I29" i="41" s="1"/>
  <c r="I64" i="50"/>
  <c r="I66" i="50" s="1"/>
  <c r="G66" i="50"/>
  <c r="E82" i="54"/>
  <c r="G12" i="4" s="1"/>
  <c r="H12" i="4" s="1"/>
  <c r="G24" i="37"/>
  <c r="I19" i="37"/>
  <c r="I24" i="37" s="1"/>
  <c r="I55" i="38"/>
  <c r="E56" i="38"/>
  <c r="D36" i="27"/>
  <c r="F32" i="39"/>
  <c r="I70" i="52"/>
  <c r="I72" i="52" s="1"/>
  <c r="G72" i="52"/>
  <c r="G89" i="37"/>
  <c r="F36" i="52"/>
  <c r="H32" i="52"/>
  <c r="H36" i="52" s="1"/>
  <c r="I19" i="35"/>
  <c r="I24" i="35" s="1"/>
  <c r="G24" i="35"/>
  <c r="E61" i="32"/>
  <c r="I59" i="32"/>
  <c r="I61" i="32" s="1"/>
  <c r="E59" i="5"/>
  <c r="E61" i="5" s="1"/>
  <c r="I86" i="57"/>
  <c r="I89" i="57" s="1"/>
  <c r="H40" i="32"/>
  <c r="H42" i="32" s="1"/>
  <c r="H43" i="32" s="1"/>
  <c r="F42" i="32"/>
  <c r="F43" i="32" s="1"/>
  <c r="AE82" i="24"/>
  <c r="AE82" i="27"/>
  <c r="H82" i="15"/>
  <c r="H91" i="15" s="1"/>
  <c r="I86" i="36"/>
  <c r="G89" i="36"/>
  <c r="D82" i="23"/>
  <c r="H54" i="57"/>
  <c r="H56" i="57" s="1"/>
  <c r="F56" i="57"/>
  <c r="G29" i="57"/>
  <c r="I27" i="57"/>
  <c r="I29" i="57" s="1"/>
  <c r="M36" i="12"/>
  <c r="E32" i="36"/>
  <c r="E36" i="36" s="1"/>
  <c r="F36" i="34"/>
  <c r="H32" i="34"/>
  <c r="H36" i="34" s="1"/>
  <c r="I40" i="50"/>
  <c r="I42" i="50" s="1"/>
  <c r="I43" i="50" s="1"/>
  <c r="G42" i="50"/>
  <c r="G43" i="50" s="1"/>
  <c r="I70" i="40"/>
  <c r="I72" i="40" s="1"/>
  <c r="G72" i="40"/>
  <c r="H77" i="5"/>
  <c r="E16" i="42"/>
  <c r="E82" i="42" s="1"/>
  <c r="E11" i="5"/>
  <c r="H71" i="47"/>
  <c r="H72" i="47" s="1"/>
  <c r="F72" i="47"/>
  <c r="F33" i="5"/>
  <c r="H33" i="5" s="1"/>
  <c r="H11" i="50"/>
  <c r="H16" i="50" s="1"/>
  <c r="H82" i="50" s="1"/>
  <c r="F16" i="50"/>
  <c r="E82" i="29"/>
  <c r="G28" i="4" s="1"/>
  <c r="H28" i="4" s="1"/>
  <c r="D56" i="32"/>
  <c r="H55" i="32"/>
  <c r="I59" i="50"/>
  <c r="I61" i="50" s="1"/>
  <c r="G61" i="50"/>
  <c r="E82" i="40"/>
  <c r="H60" i="5"/>
  <c r="F24" i="15"/>
  <c r="E29" i="24"/>
  <c r="G27" i="36"/>
  <c r="I15" i="36"/>
  <c r="H49" i="36"/>
  <c r="I32" i="32"/>
  <c r="I36" i="32" s="1"/>
  <c r="G36" i="32"/>
  <c r="M82" i="49"/>
  <c r="B13" i="4" s="1"/>
  <c r="C13" i="4" s="1"/>
  <c r="F36" i="40"/>
  <c r="F82" i="40" s="1"/>
  <c r="H32" i="40"/>
  <c r="H36" i="40" s="1"/>
  <c r="E11" i="39"/>
  <c r="E16" i="39" s="1"/>
  <c r="M16" i="15"/>
  <c r="F36" i="41"/>
  <c r="H32" i="41"/>
  <c r="H36" i="41" s="1"/>
  <c r="G72" i="15"/>
  <c r="P82" i="27"/>
  <c r="AB647" i="44"/>
  <c r="AD91" i="27"/>
  <c r="D82" i="35"/>
  <c r="H59" i="52"/>
  <c r="H61" i="52" s="1"/>
  <c r="F61" i="52"/>
  <c r="D70" i="36"/>
  <c r="D72" i="36" s="1"/>
  <c r="L72" i="12"/>
  <c r="D72" i="24"/>
  <c r="F70" i="36"/>
  <c r="G24" i="57"/>
  <c r="I19" i="57"/>
  <c r="I24" i="57" s="1"/>
  <c r="D61" i="27"/>
  <c r="F59" i="39"/>
  <c r="H54" i="47"/>
  <c r="H56" i="47" s="1"/>
  <c r="F56" i="47"/>
  <c r="I27" i="35"/>
  <c r="I29" i="35" s="1"/>
  <c r="G29" i="35"/>
  <c r="M82" i="13"/>
  <c r="D36" i="42"/>
  <c r="D32" i="5"/>
  <c r="G72" i="43"/>
  <c r="I70" i="43"/>
  <c r="I72" i="43" s="1"/>
  <c r="G70" i="5"/>
  <c r="D59" i="36"/>
  <c r="D61" i="36" s="1"/>
  <c r="L61" i="12"/>
  <c r="F16" i="43"/>
  <c r="H11" i="43"/>
  <c r="H16" i="43" s="1"/>
  <c r="I22" i="36"/>
  <c r="G16" i="57"/>
  <c r="I11" i="57"/>
  <c r="I16" i="57" s="1"/>
  <c r="H54" i="41"/>
  <c r="H56" i="41" s="1"/>
  <c r="F56" i="41"/>
  <c r="AA647" i="44"/>
  <c r="AC91" i="27"/>
  <c r="H11" i="38"/>
  <c r="H16" i="38" s="1"/>
  <c r="F16" i="38"/>
  <c r="D43" i="39"/>
  <c r="G56" i="43"/>
  <c r="I54" i="43"/>
  <c r="I56" i="43" s="1"/>
  <c r="L82" i="14"/>
  <c r="E19" i="5"/>
  <c r="G29" i="33"/>
  <c r="I27" i="33"/>
  <c r="I29" i="33" s="1"/>
  <c r="I59" i="35"/>
  <c r="I61" i="35" s="1"/>
  <c r="G61" i="35"/>
  <c r="F29" i="15"/>
  <c r="I74" i="36"/>
  <c r="P640" i="44"/>
  <c r="R91" i="21"/>
  <c r="I82" i="12"/>
  <c r="I91" i="12" s="1"/>
  <c r="G56" i="57"/>
  <c r="I54" i="57"/>
  <c r="I56" i="57" s="1"/>
  <c r="G16" i="52"/>
  <c r="I11" i="52"/>
  <c r="I16" i="52" s="1"/>
  <c r="H89" i="33"/>
  <c r="I54" i="42"/>
  <c r="I56" i="42" s="1"/>
  <c r="G54" i="5"/>
  <c r="G56" i="42"/>
  <c r="G36" i="35"/>
  <c r="I32" i="35"/>
  <c r="I36" i="35" s="1"/>
  <c r="F36" i="36"/>
  <c r="F40" i="5"/>
  <c r="G61" i="52"/>
  <c r="I59" i="52"/>
  <c r="I61" i="52" s="1"/>
  <c r="F72" i="35"/>
  <c r="H70" i="35"/>
  <c r="H72" i="35" s="1"/>
  <c r="E42" i="24"/>
  <c r="E43" i="24" s="1"/>
  <c r="G40" i="36"/>
  <c r="D42" i="24"/>
  <c r="D43" i="24" s="1"/>
  <c r="F40" i="36"/>
  <c r="F72" i="32"/>
  <c r="H70" i="32"/>
  <c r="H72" i="32" s="1"/>
  <c r="G24" i="50"/>
  <c r="I19" i="50"/>
  <c r="I24" i="50" s="1"/>
  <c r="W640" i="44"/>
  <c r="Y91" i="21"/>
  <c r="E89" i="33"/>
  <c r="E87" i="5"/>
  <c r="I87" i="5" s="1"/>
  <c r="H70" i="41"/>
  <c r="H72" i="41" s="1"/>
  <c r="F72" i="41"/>
  <c r="H59" i="40"/>
  <c r="H61" i="40" s="1"/>
  <c r="F61" i="40"/>
  <c r="D82" i="47"/>
  <c r="D91" i="47" s="1"/>
  <c r="D11" i="39"/>
  <c r="D16" i="39" s="1"/>
  <c r="L16" i="15"/>
  <c r="L82" i="15" s="1"/>
  <c r="L91" i="15" s="1"/>
  <c r="M61" i="12"/>
  <c r="F36" i="57"/>
  <c r="H32" i="57"/>
  <c r="H36" i="57" s="1"/>
  <c r="T82" i="27"/>
  <c r="H32" i="38"/>
  <c r="H36" i="38" s="1"/>
  <c r="F36" i="38"/>
  <c r="G29" i="42"/>
  <c r="G82" i="42" s="1"/>
  <c r="G27" i="5"/>
  <c r="I27" i="42"/>
  <c r="I29" i="42" s="1"/>
  <c r="I82" i="42" s="1"/>
  <c r="H27" i="52"/>
  <c r="H29" i="52" s="1"/>
  <c r="F29" i="52"/>
  <c r="Y640" i="44"/>
  <c r="AA91" i="21"/>
  <c r="D82" i="48"/>
  <c r="I19" i="52"/>
  <c r="I24" i="52" s="1"/>
  <c r="G24" i="52"/>
  <c r="D29" i="32"/>
  <c r="D82" i="32" s="1"/>
  <c r="D27" i="5"/>
  <c r="D29" i="5" s="1"/>
  <c r="L36" i="15"/>
  <c r="D32" i="39"/>
  <c r="D36" i="39" s="1"/>
  <c r="L24" i="15"/>
  <c r="D19" i="39"/>
  <c r="D24" i="39" s="1"/>
  <c r="I40" i="38"/>
  <c r="I42" i="38" s="1"/>
  <c r="I43" i="38" s="1"/>
  <c r="G42" i="38"/>
  <c r="G43" i="38" s="1"/>
  <c r="O82" i="27"/>
  <c r="F72" i="43"/>
  <c r="H70" i="43"/>
  <c r="H72" i="43" s="1"/>
  <c r="H19" i="35"/>
  <c r="H24" i="35" s="1"/>
  <c r="F24" i="35"/>
  <c r="G61" i="41"/>
  <c r="I59" i="41"/>
  <c r="I61" i="41" s="1"/>
  <c r="H27" i="32"/>
  <c r="H29" i="32" s="1"/>
  <c r="F29" i="32"/>
  <c r="G29" i="50"/>
  <c r="I27" i="50"/>
  <c r="I29" i="50" s="1"/>
  <c r="M66" i="15"/>
  <c r="E64" i="39"/>
  <c r="E66" i="39" s="1"/>
  <c r="I27" i="38"/>
  <c r="I29" i="38" s="1"/>
  <c r="G29" i="38"/>
  <c r="G16" i="15"/>
  <c r="G82" i="15" s="1"/>
  <c r="G91" i="15" s="1"/>
  <c r="G54" i="39"/>
  <c r="E56" i="27"/>
  <c r="V644" i="44"/>
  <c r="X91" i="25"/>
  <c r="F27" i="5"/>
  <c r="M72" i="15"/>
  <c r="E70" i="39"/>
  <c r="E72" i="39" s="1"/>
  <c r="F61" i="43"/>
  <c r="H59" i="43"/>
  <c r="H61" i="43" s="1"/>
  <c r="L82" i="11"/>
  <c r="K82" i="24"/>
  <c r="I19" i="40"/>
  <c r="I24" i="40" s="1"/>
  <c r="G24" i="40"/>
  <c r="G61" i="37"/>
  <c r="I59" i="37"/>
  <c r="I61" i="37" s="1"/>
  <c r="S82" i="27"/>
  <c r="G16" i="38"/>
  <c r="I11" i="38"/>
  <c r="I16" i="38" s="1"/>
  <c r="E82" i="37"/>
  <c r="H65" i="42"/>
  <c r="H66" i="42" s="1"/>
  <c r="F66" i="42"/>
  <c r="F65" i="5"/>
  <c r="H65" i="5" s="1"/>
  <c r="H54" i="52"/>
  <c r="H56" i="52" s="1"/>
  <c r="F56" i="52"/>
  <c r="F61" i="12"/>
  <c r="E55" i="5"/>
  <c r="D82" i="31"/>
  <c r="D91" i="31" s="1"/>
  <c r="E82" i="55"/>
  <c r="D22" i="5"/>
  <c r="H22" i="5" s="1"/>
  <c r="D66" i="38"/>
  <c r="H64" i="38"/>
  <c r="H66" i="38" s="1"/>
  <c r="G641" i="44"/>
  <c r="I84" i="24"/>
  <c r="G59" i="5"/>
  <c r="G61" i="42"/>
  <c r="I59" i="42"/>
  <c r="I61" i="42" s="1"/>
  <c r="F19" i="5"/>
  <c r="F24" i="42"/>
  <c r="H19" i="42"/>
  <c r="H24" i="42" s="1"/>
  <c r="H40" i="52"/>
  <c r="H42" i="52" s="1"/>
  <c r="H43" i="52" s="1"/>
  <c r="F42" i="52"/>
  <c r="F43" i="52" s="1"/>
  <c r="G19" i="39"/>
  <c r="E24" i="27"/>
  <c r="E82" i="27" s="1"/>
  <c r="E91" i="27" s="1"/>
  <c r="H27" i="50"/>
  <c r="H29" i="50" s="1"/>
  <c r="F29" i="50"/>
  <c r="H40" i="40"/>
  <c r="H42" i="40" s="1"/>
  <c r="H43" i="40" s="1"/>
  <c r="F42" i="40"/>
  <c r="F43" i="40" s="1"/>
  <c r="L43" i="15"/>
  <c r="E24" i="47"/>
  <c r="E82" i="47" s="1"/>
  <c r="E91" i="47" s="1"/>
  <c r="I20" i="47"/>
  <c r="I24" i="47" s="1"/>
  <c r="D61" i="34"/>
  <c r="D60" i="5"/>
  <c r="H60" i="34"/>
  <c r="H61" i="34" s="1"/>
  <c r="G42" i="42"/>
  <c r="G43" i="42" s="1"/>
  <c r="G40" i="5"/>
  <c r="I40" i="42"/>
  <c r="I42" i="42" s="1"/>
  <c r="I43" i="42" s="1"/>
  <c r="H643" i="44"/>
  <c r="J91" i="24"/>
  <c r="D70" i="5"/>
  <c r="D72" i="5" s="1"/>
  <c r="U651" i="44"/>
  <c r="W91" i="31"/>
  <c r="I82" i="34"/>
  <c r="H86" i="43"/>
  <c r="H89" i="43" s="1"/>
  <c r="F89" i="43"/>
  <c r="F86" i="5"/>
  <c r="F16" i="47"/>
  <c r="H11" i="47"/>
  <c r="H16" i="47" s="1"/>
  <c r="H82" i="47" s="1"/>
  <c r="H91" i="47" s="1"/>
  <c r="F32" i="5"/>
  <c r="F36" i="15"/>
  <c r="H21" i="39"/>
  <c r="G29" i="43"/>
  <c r="I27" i="43"/>
  <c r="I29" i="43" s="1"/>
  <c r="D59" i="5"/>
  <c r="D19" i="5"/>
  <c r="D24" i="43"/>
  <c r="H19" i="43"/>
  <c r="H24" i="43" s="1"/>
  <c r="D82" i="43"/>
  <c r="F29" i="35"/>
  <c r="H27" i="35"/>
  <c r="H29" i="35" s="1"/>
  <c r="D82" i="55"/>
  <c r="D91" i="55" s="1"/>
  <c r="L82" i="24"/>
  <c r="G24" i="41"/>
  <c r="I19" i="41"/>
  <c r="I24" i="41" s="1"/>
  <c r="G16" i="35"/>
  <c r="I11" i="35"/>
  <c r="I16" i="35" s="1"/>
  <c r="I82" i="35" s="1"/>
  <c r="E20" i="5"/>
  <c r="I20" i="5" s="1"/>
  <c r="H22" i="39"/>
  <c r="I70" i="37"/>
  <c r="I72" i="37" s="1"/>
  <c r="G72" i="37"/>
  <c r="G29" i="47"/>
  <c r="I27" i="47"/>
  <c r="I29" i="47" s="1"/>
  <c r="Q82" i="27"/>
  <c r="D64" i="36"/>
  <c r="D66" i="36" s="1"/>
  <c r="L66" i="12"/>
  <c r="H64" i="41"/>
  <c r="H66" i="41" s="1"/>
  <c r="F66" i="41"/>
  <c r="H42" i="42"/>
  <c r="H43" i="42" s="1"/>
  <c r="R82" i="27"/>
  <c r="D41" i="5"/>
  <c r="D59" i="39"/>
  <c r="D61" i="39" s="1"/>
  <c r="L61" i="15"/>
  <c r="E16" i="21"/>
  <c r="E82" i="21" s="1"/>
  <c r="E91" i="21" s="1"/>
  <c r="G11" i="33"/>
  <c r="G42" i="33"/>
  <c r="G43" i="33" s="1"/>
  <c r="I40" i="33"/>
  <c r="I42" i="33" s="1"/>
  <c r="I43" i="33" s="1"/>
  <c r="I12" i="36"/>
  <c r="D82" i="21"/>
  <c r="D91" i="21" s="1"/>
  <c r="E87" i="36"/>
  <c r="M89" i="12"/>
  <c r="I33" i="50"/>
  <c r="I36" i="50" s="1"/>
  <c r="H64" i="43"/>
  <c r="H66" i="43" s="1"/>
  <c r="F66" i="43"/>
  <c r="G32" i="5"/>
  <c r="F24" i="38"/>
  <c r="H19" i="38"/>
  <c r="H24" i="38" s="1"/>
  <c r="D56" i="42"/>
  <c r="D54" i="5"/>
  <c r="D56" i="5" s="1"/>
  <c r="H54" i="42"/>
  <c r="H56" i="42" s="1"/>
  <c r="E42" i="47"/>
  <c r="E43" i="47" s="1"/>
  <c r="I40" i="47"/>
  <c r="I42" i="47" s="1"/>
  <c r="I43" i="47" s="1"/>
  <c r="E27" i="39"/>
  <c r="E29" i="39" s="1"/>
  <c r="M29" i="15"/>
  <c r="H41" i="5"/>
  <c r="D33" i="5"/>
  <c r="D36" i="32"/>
  <c r="H78" i="36"/>
  <c r="F16" i="32"/>
  <c r="H11" i="32"/>
  <c r="H16" i="32" s="1"/>
  <c r="H32" i="37"/>
  <c r="H36" i="37" s="1"/>
  <c r="H87" i="37"/>
  <c r="H89" i="37" s="1"/>
  <c r="F89" i="37"/>
  <c r="G56" i="15"/>
  <c r="Y644" i="44"/>
  <c r="AA91" i="25"/>
  <c r="F82" i="18"/>
  <c r="I64" i="33"/>
  <c r="I66" i="33" s="1"/>
  <c r="G66" i="33"/>
  <c r="H70" i="37"/>
  <c r="H72" i="37" s="1"/>
  <c r="F72" i="37"/>
  <c r="E19" i="39"/>
  <c r="E24" i="39" s="1"/>
  <c r="M24" i="15"/>
  <c r="E72" i="43"/>
  <c r="E70" i="5"/>
  <c r="E72" i="5" s="1"/>
  <c r="F27" i="36"/>
  <c r="D29" i="24"/>
  <c r="I40" i="32"/>
  <c r="I42" i="32" s="1"/>
  <c r="I43" i="32" s="1"/>
  <c r="G42" i="32"/>
  <c r="G43" i="32" s="1"/>
  <c r="D89" i="39"/>
  <c r="D82" i="42"/>
  <c r="D82" i="46"/>
  <c r="D91" i="46" s="1"/>
  <c r="H32" i="42"/>
  <c r="H36" i="42" s="1"/>
  <c r="F72" i="38"/>
  <c r="H70" i="38"/>
  <c r="H72" i="38" s="1"/>
  <c r="G61" i="40"/>
  <c r="I59" i="40"/>
  <c r="I61" i="40" s="1"/>
  <c r="L82" i="53"/>
  <c r="F56" i="43"/>
  <c r="F54" i="5"/>
  <c r="H54" i="43"/>
  <c r="H56" i="43" s="1"/>
  <c r="H88" i="33"/>
  <c r="D88" i="5"/>
  <c r="H88" i="5" s="1"/>
  <c r="G72" i="33"/>
  <c r="I70" i="33"/>
  <c r="I72" i="33" s="1"/>
  <c r="I34" i="36"/>
  <c r="Y82" i="24"/>
  <c r="H47" i="36"/>
  <c r="H40" i="50"/>
  <c r="H42" i="50" s="1"/>
  <c r="H43" i="50" s="1"/>
  <c r="F42" i="50"/>
  <c r="F43" i="50" s="1"/>
  <c r="D42" i="27"/>
  <c r="D43" i="27" s="1"/>
  <c r="F40" i="39"/>
  <c r="I64" i="47"/>
  <c r="I66" i="47" s="1"/>
  <c r="I27" i="40"/>
  <c r="I29" i="40" s="1"/>
  <c r="G29" i="40"/>
  <c r="G82" i="13"/>
  <c r="D54" i="39"/>
  <c r="D56" i="39" s="1"/>
  <c r="L56" i="15"/>
  <c r="Q82" i="24"/>
  <c r="F16" i="57"/>
  <c r="H11" i="57"/>
  <c r="H16" i="57" s="1"/>
  <c r="H82" i="57" s="1"/>
  <c r="G649" i="44"/>
  <c r="I91" i="55"/>
  <c r="F27" i="39"/>
  <c r="D29" i="27"/>
  <c r="H15" i="39"/>
  <c r="E27" i="5"/>
  <c r="E29" i="5" s="1"/>
  <c r="AB644" i="44"/>
  <c r="AD91" i="25"/>
  <c r="E82" i="23"/>
  <c r="I22" i="52"/>
  <c r="H59" i="33"/>
  <c r="H61" i="33" s="1"/>
  <c r="E66" i="43"/>
  <c r="E64" i="5"/>
  <c r="E66" i="5" s="1"/>
  <c r="I64" i="43"/>
  <c r="I66" i="43" s="1"/>
  <c r="H77" i="36"/>
  <c r="H12" i="41"/>
  <c r="H16" i="41" s="1"/>
  <c r="F16" i="41"/>
  <c r="F82" i="41" s="1"/>
  <c r="H59" i="41"/>
  <c r="H61" i="41" s="1"/>
  <c r="F61" i="41"/>
  <c r="I11" i="50"/>
  <c r="I16" i="50" s="1"/>
  <c r="G16" i="50"/>
  <c r="G82" i="50" s="1"/>
  <c r="H64" i="52"/>
  <c r="H66" i="52" s="1"/>
  <c r="F66" i="52"/>
  <c r="F643" i="44"/>
  <c r="H91" i="24"/>
  <c r="F61" i="32"/>
  <c r="H59" i="32"/>
  <c r="H61" i="32" s="1"/>
  <c r="M72" i="12"/>
  <c r="E70" i="36"/>
  <c r="E72" i="36" s="1"/>
  <c r="I22" i="5"/>
  <c r="I40" i="41"/>
  <c r="I42" i="41" s="1"/>
  <c r="I43" i="41" s="1"/>
  <c r="G42" i="41"/>
  <c r="G43" i="41" s="1"/>
  <c r="D66" i="40"/>
  <c r="H65" i="40"/>
  <c r="E82" i="25"/>
  <c r="E91" i="25" s="1"/>
  <c r="G18" i="4" s="1"/>
  <c r="H18" i="4" s="1"/>
  <c r="G16" i="41"/>
  <c r="I11" i="41"/>
  <c r="I16" i="41" s="1"/>
  <c r="I82" i="41" s="1"/>
  <c r="G66" i="52"/>
  <c r="I64" i="52"/>
  <c r="I66" i="52" s="1"/>
  <c r="AC640" i="44"/>
  <c r="AE91" i="21"/>
  <c r="M82" i="24"/>
  <c r="E82" i="50"/>
  <c r="L16" i="12"/>
  <c r="L82" i="12" s="1"/>
  <c r="L91" i="12" s="1"/>
  <c r="D11" i="36"/>
  <c r="D16" i="36" s="1"/>
  <c r="M82" i="14"/>
  <c r="B19" i="4" s="1"/>
  <c r="C19" i="4" s="1"/>
  <c r="F11" i="39"/>
  <c r="D16" i="27"/>
  <c r="M16" i="12"/>
  <c r="E11" i="36"/>
  <c r="E16" i="36" s="1"/>
  <c r="E16" i="20"/>
  <c r="E82" i="20" s="1"/>
  <c r="G11" i="4" s="1"/>
  <c r="G11" i="32"/>
  <c r="I70" i="32"/>
  <c r="I72" i="32" s="1"/>
  <c r="G72" i="32"/>
  <c r="G72" i="35"/>
  <c r="I70" i="35"/>
  <c r="I72" i="35" s="1"/>
  <c r="H59" i="57"/>
  <c r="H61" i="57" s="1"/>
  <c r="F61" i="57"/>
  <c r="E42" i="34"/>
  <c r="E43" i="34" s="1"/>
  <c r="E82" i="34" s="1"/>
  <c r="I41" i="34"/>
  <c r="F16" i="15"/>
  <c r="I40" i="35"/>
  <c r="I42" i="35" s="1"/>
  <c r="I43" i="35" s="1"/>
  <c r="G42" i="35"/>
  <c r="G43" i="35" s="1"/>
  <c r="I54" i="35"/>
  <c r="I56" i="35" s="1"/>
  <c r="G56" i="35"/>
  <c r="F24" i="50"/>
  <c r="H19" i="50"/>
  <c r="H24" i="50" s="1"/>
  <c r="D91" i="25"/>
  <c r="U647" i="44"/>
  <c r="W91" i="27"/>
  <c r="F91" i="13"/>
  <c r="D56" i="24"/>
  <c r="F54" i="36"/>
  <c r="J644" i="44"/>
  <c r="L91" i="25"/>
  <c r="G66" i="37"/>
  <c r="I64" i="37"/>
  <c r="I66" i="37" s="1"/>
  <c r="E61" i="27"/>
  <c r="G59" i="39"/>
  <c r="G42" i="43"/>
  <c r="G43" i="43" s="1"/>
  <c r="I40" i="43"/>
  <c r="I42" i="43" s="1"/>
  <c r="I43" i="43" s="1"/>
  <c r="Z640" i="44"/>
  <c r="AB91" i="21"/>
  <c r="I82" i="15"/>
  <c r="I91" i="15" s="1"/>
  <c r="E33" i="5"/>
  <c r="I33" i="5" s="1"/>
  <c r="H29" i="42"/>
  <c r="T640" i="44"/>
  <c r="V91" i="21"/>
  <c r="H54" i="32"/>
  <c r="H56" i="32" s="1"/>
  <c r="F56" i="32"/>
  <c r="E82" i="26"/>
  <c r="G19" i="4" s="1"/>
  <c r="H19" i="4" s="1"/>
  <c r="I55" i="5"/>
  <c r="D82" i="29"/>
  <c r="E82" i="38"/>
  <c r="I34" i="5"/>
  <c r="F29" i="47"/>
  <c r="H27" i="47"/>
  <c r="H29" i="47" s="1"/>
  <c r="H82" i="27"/>
  <c r="E61" i="24"/>
  <c r="G59" i="36"/>
  <c r="L640" i="44"/>
  <c r="N91" i="21"/>
  <c r="E36" i="24"/>
  <c r="G32" i="36"/>
  <c r="H70" i="34"/>
  <c r="H72" i="34" s="1"/>
  <c r="F72" i="34"/>
  <c r="G36" i="34"/>
  <c r="I32" i="34"/>
  <c r="I36" i="34" s="1"/>
  <c r="I54" i="38"/>
  <c r="I56" i="38" s="1"/>
  <c r="G56" i="38"/>
  <c r="F24" i="12"/>
  <c r="X644" i="44"/>
  <c r="Z91" i="25"/>
  <c r="I40" i="37"/>
  <c r="I42" i="37" s="1"/>
  <c r="I43" i="37" s="1"/>
  <c r="G42" i="37"/>
  <c r="G43" i="37" s="1"/>
  <c r="H74" i="5"/>
  <c r="H651" i="44"/>
  <c r="J91" i="31"/>
  <c r="E56" i="43"/>
  <c r="E54" i="5"/>
  <c r="E56" i="5" s="1"/>
  <c r="I82" i="24"/>
  <c r="F66" i="32"/>
  <c r="H64" i="32"/>
  <c r="H66" i="32" s="1"/>
  <c r="E24" i="24"/>
  <c r="G19" i="36"/>
  <c r="I40" i="34"/>
  <c r="I42" i="34" s="1"/>
  <c r="I43" i="34" s="1"/>
  <c r="G42" i="34"/>
  <c r="G43" i="34" s="1"/>
  <c r="G82" i="34" s="1"/>
  <c r="E36" i="39"/>
  <c r="E29" i="27"/>
  <c r="G27" i="39"/>
  <c r="I51" i="39"/>
  <c r="I54" i="41"/>
  <c r="I56" i="41" s="1"/>
  <c r="G56" i="41"/>
  <c r="E56" i="24"/>
  <c r="G54" i="36"/>
  <c r="F16" i="33"/>
  <c r="F82" i="33" s="1"/>
  <c r="F91" i="33" s="1"/>
  <c r="H11" i="33"/>
  <c r="H16" i="33" s="1"/>
  <c r="F29" i="34"/>
  <c r="F82" i="34" s="1"/>
  <c r="H27" i="34"/>
  <c r="H29" i="34" s="1"/>
  <c r="G86" i="5"/>
  <c r="Z643" i="44"/>
  <c r="AB91" i="24"/>
  <c r="I59" i="38"/>
  <c r="I61" i="38" s="1"/>
  <c r="G61" i="38"/>
  <c r="M42" i="15"/>
  <c r="M43" i="15" s="1"/>
  <c r="E40" i="39"/>
  <c r="E42" i="39" s="1"/>
  <c r="E43" i="39" s="1"/>
  <c r="D56" i="27"/>
  <c r="F54" i="39"/>
  <c r="J651" i="44"/>
  <c r="L91" i="31"/>
  <c r="D24" i="24"/>
  <c r="F19" i="36"/>
  <c r="D82" i="20"/>
  <c r="D82" i="28"/>
  <c r="H76" i="5"/>
  <c r="M56" i="15"/>
  <c r="E54" i="39"/>
  <c r="E56" i="39" s="1"/>
  <c r="J647" i="44"/>
  <c r="L91" i="27"/>
  <c r="I65" i="5"/>
  <c r="E42" i="36"/>
  <c r="E43" i="36" s="1"/>
  <c r="D11" i="5"/>
  <c r="F42" i="37"/>
  <c r="F43" i="37" s="1"/>
  <c r="H40" i="37"/>
  <c r="H42" i="37" s="1"/>
  <c r="H43" i="37" s="1"/>
  <c r="H86" i="39"/>
  <c r="H89" i="39" s="1"/>
  <c r="F89" i="39"/>
  <c r="AB640" i="44"/>
  <c r="AD91" i="21"/>
  <c r="W649" i="44"/>
  <c r="Y91" i="55"/>
  <c r="I64" i="32"/>
  <c r="I66" i="32" s="1"/>
  <c r="G66" i="32"/>
  <c r="G64" i="5"/>
  <c r="G42" i="52"/>
  <c r="G43" i="52" s="1"/>
  <c r="I40" i="52"/>
  <c r="I42" i="52" s="1"/>
  <c r="I43" i="52" s="1"/>
  <c r="F24" i="37"/>
  <c r="F82" i="37" s="1"/>
  <c r="F91" i="37" s="1"/>
  <c r="H19" i="37"/>
  <c r="H24" i="37" s="1"/>
  <c r="H82" i="37" s="1"/>
  <c r="H91" i="37" s="1"/>
  <c r="H51" i="5"/>
  <c r="F36" i="43"/>
  <c r="H32" i="43"/>
  <c r="H36" i="43" s="1"/>
  <c r="H14" i="5"/>
  <c r="I91" i="13"/>
  <c r="D89" i="43"/>
  <c r="D87" i="5"/>
  <c r="D89" i="5" s="1"/>
  <c r="H87" i="43"/>
  <c r="M82" i="19"/>
  <c r="F61" i="35"/>
  <c r="H59" i="35"/>
  <c r="H61" i="35" s="1"/>
  <c r="Z82" i="24"/>
  <c r="E41" i="5"/>
  <c r="I41" i="5" s="1"/>
  <c r="AD82" i="24"/>
  <c r="F66" i="40"/>
  <c r="H64" i="40"/>
  <c r="I35" i="5"/>
  <c r="G71" i="5"/>
  <c r="I71" i="5" s="1"/>
  <c r="G40" i="39"/>
  <c r="E42" i="27"/>
  <c r="E43" i="27" s="1"/>
  <c r="D40" i="5"/>
  <c r="D42" i="5" s="1"/>
  <c r="D43" i="5" s="1"/>
  <c r="G24" i="12"/>
  <c r="G82" i="12" s="1"/>
  <c r="G91" i="12" s="1"/>
  <c r="H40" i="33"/>
  <c r="H42" i="33" s="1"/>
  <c r="H43" i="33" s="1"/>
  <c r="F42" i="33"/>
  <c r="F43" i="33" s="1"/>
  <c r="G61" i="43"/>
  <c r="I59" i="43"/>
  <c r="I61" i="43" s="1"/>
  <c r="E36" i="43"/>
  <c r="E82" i="43" s="1"/>
  <c r="E91" i="43" s="1"/>
  <c r="E34" i="5"/>
  <c r="H34" i="33"/>
  <c r="D36" i="33"/>
  <c r="D82" i="33" s="1"/>
  <c r="D91" i="33" s="1"/>
  <c r="D34" i="5"/>
  <c r="H34" i="5" s="1"/>
  <c r="F66" i="33"/>
  <c r="H64" i="33"/>
  <c r="H66" i="33" s="1"/>
  <c r="F66" i="57"/>
  <c r="H64" i="57"/>
  <c r="H66" i="57" s="1"/>
  <c r="D56" i="34"/>
  <c r="H54" i="34"/>
  <c r="H56" i="34" s="1"/>
  <c r="E82" i="48"/>
  <c r="G13" i="4" s="1"/>
  <c r="H13" i="4" s="1"/>
  <c r="D12" i="5"/>
  <c r="H12" i="5" s="1"/>
  <c r="AC647" i="44" l="1"/>
  <c r="AE91" i="27"/>
  <c r="G82" i="41"/>
  <c r="F82" i="57"/>
  <c r="E89" i="36"/>
  <c r="I87" i="36"/>
  <c r="I89" i="36" s="1"/>
  <c r="H40" i="5"/>
  <c r="H42" i="5" s="1"/>
  <c r="H43" i="5" s="1"/>
  <c r="F42" i="5"/>
  <c r="F43" i="5" s="1"/>
  <c r="V647" i="44"/>
  <c r="X91" i="27"/>
  <c r="G20" i="4"/>
  <c r="H20" i="4" s="1"/>
  <c r="E91" i="46"/>
  <c r="I64" i="5"/>
  <c r="I66" i="5" s="1"/>
  <c r="G66" i="5"/>
  <c r="O647" i="44"/>
  <c r="Q91" i="27"/>
  <c r="H32" i="36"/>
  <c r="H36" i="36" s="1"/>
  <c r="G42" i="39"/>
  <c r="G43" i="39" s="1"/>
  <c r="I40" i="39"/>
  <c r="I42" i="39" s="1"/>
  <c r="I43" i="39" s="1"/>
  <c r="H54" i="39"/>
  <c r="H56" i="39" s="1"/>
  <c r="F56" i="39"/>
  <c r="I82" i="50"/>
  <c r="D82" i="39"/>
  <c r="D91" i="39" s="1"/>
  <c r="D82" i="24"/>
  <c r="D91" i="24" s="1"/>
  <c r="F82" i="12"/>
  <c r="F91" i="12" s="1"/>
  <c r="H70" i="39"/>
  <c r="H72" i="39" s="1"/>
  <c r="F72" i="39"/>
  <c r="G89" i="5"/>
  <c r="I86" i="5"/>
  <c r="I89" i="5" s="1"/>
  <c r="I59" i="36"/>
  <c r="I61" i="36" s="1"/>
  <c r="G61" i="36"/>
  <c r="D82" i="27"/>
  <c r="D91" i="27" s="1"/>
  <c r="H27" i="39"/>
  <c r="H29" i="39" s="1"/>
  <c r="F29" i="39"/>
  <c r="F82" i="32"/>
  <c r="D24" i="5"/>
  <c r="F82" i="47"/>
  <c r="F91" i="47" s="1"/>
  <c r="E91" i="55"/>
  <c r="G23" i="4"/>
  <c r="H23" i="4" s="1"/>
  <c r="G82" i="57"/>
  <c r="H59" i="39"/>
  <c r="H61" i="39" s="1"/>
  <c r="F61" i="39"/>
  <c r="H11" i="36"/>
  <c r="H16" i="36" s="1"/>
  <c r="F16" i="36"/>
  <c r="I19" i="5"/>
  <c r="I24" i="5" s="1"/>
  <c r="G24" i="5"/>
  <c r="I82" i="43"/>
  <c r="I91" i="43" s="1"/>
  <c r="F82" i="42"/>
  <c r="G66" i="39"/>
  <c r="I64" i="39"/>
  <c r="I66" i="39" s="1"/>
  <c r="G36" i="39"/>
  <c r="I32" i="39"/>
  <c r="I36" i="39" s="1"/>
  <c r="I70" i="39"/>
  <c r="I72" i="39" s="1"/>
  <c r="G72" i="39"/>
  <c r="AB643" i="44"/>
  <c r="AD91" i="24"/>
  <c r="E24" i="5"/>
  <c r="F72" i="36"/>
  <c r="H70" i="36"/>
  <c r="H72" i="36" s="1"/>
  <c r="F36" i="39"/>
  <c r="H32" i="39"/>
  <c r="H36" i="39" s="1"/>
  <c r="E89" i="37"/>
  <c r="E91" i="37" s="1"/>
  <c r="E86" i="5"/>
  <c r="E89" i="5" s="1"/>
  <c r="F56" i="36"/>
  <c r="H54" i="36"/>
  <c r="H56" i="36" s="1"/>
  <c r="I82" i="37"/>
  <c r="I91" i="37" s="1"/>
  <c r="I64" i="36"/>
  <c r="I66" i="36" s="1"/>
  <c r="G66" i="36"/>
  <c r="X643" i="44"/>
  <c r="Z91" i="24"/>
  <c r="E82" i="36"/>
  <c r="H32" i="5"/>
  <c r="H36" i="5" s="1"/>
  <c r="F36" i="5"/>
  <c r="Z647" i="44"/>
  <c r="AB91" i="27"/>
  <c r="M82" i="12"/>
  <c r="M91" i="12" s="1"/>
  <c r="H82" i="32"/>
  <c r="H19" i="5"/>
  <c r="H24" i="5" s="1"/>
  <c r="F24" i="5"/>
  <c r="G42" i="36"/>
  <c r="G43" i="36" s="1"/>
  <c r="I40" i="36"/>
  <c r="I42" i="36" s="1"/>
  <c r="I43" i="36" s="1"/>
  <c r="I82" i="57"/>
  <c r="G82" i="43"/>
  <c r="G91" i="43" s="1"/>
  <c r="F82" i="35"/>
  <c r="B26" i="4"/>
  <c r="C26" i="4" s="1"/>
  <c r="M91" i="19"/>
  <c r="D16" i="5"/>
  <c r="F82" i="15"/>
  <c r="F91" i="15" s="1"/>
  <c r="F16" i="39"/>
  <c r="H11" i="39"/>
  <c r="H16" i="39" s="1"/>
  <c r="G91" i="13"/>
  <c r="H54" i="5"/>
  <c r="H56" i="5" s="1"/>
  <c r="F56" i="5"/>
  <c r="J643" i="44"/>
  <c r="L91" i="24"/>
  <c r="D61" i="5"/>
  <c r="I19" i="39"/>
  <c r="I24" i="39" s="1"/>
  <c r="I82" i="39" s="1"/>
  <c r="G24" i="39"/>
  <c r="G82" i="39" s="1"/>
  <c r="G91" i="39" s="1"/>
  <c r="I643" i="44"/>
  <c r="K91" i="24"/>
  <c r="F82" i="38"/>
  <c r="D36" i="5"/>
  <c r="M82" i="15"/>
  <c r="E16" i="5"/>
  <c r="H70" i="5"/>
  <c r="H72" i="5" s="1"/>
  <c r="F72" i="5"/>
  <c r="H11" i="5"/>
  <c r="H16" i="5" s="1"/>
  <c r="H82" i="5" s="1"/>
  <c r="H91" i="5" s="1"/>
  <c r="F16" i="5"/>
  <c r="F66" i="39"/>
  <c r="H64" i="39"/>
  <c r="H66" i="39" s="1"/>
  <c r="AA643" i="44"/>
  <c r="AC91" i="24"/>
  <c r="G36" i="36"/>
  <c r="I32" i="36"/>
  <c r="I36" i="36" s="1"/>
  <c r="I40" i="5"/>
  <c r="I42" i="5" s="1"/>
  <c r="I43" i="5" s="1"/>
  <c r="G42" i="5"/>
  <c r="G43" i="5" s="1"/>
  <c r="H11" i="4"/>
  <c r="I70" i="36"/>
  <c r="I72" i="36" s="1"/>
  <c r="I32" i="5"/>
  <c r="I36" i="5" s="1"/>
  <c r="G36" i="5"/>
  <c r="G82" i="35"/>
  <c r="I70" i="5"/>
  <c r="I72" i="5" s="1"/>
  <c r="G72" i="5"/>
  <c r="I15" i="47"/>
  <c r="I16" i="47" s="1"/>
  <c r="I82" i="47" s="1"/>
  <c r="I91" i="47" s="1"/>
  <c r="G16" i="47"/>
  <c r="G82" i="47" s="1"/>
  <c r="G91" i="47" s="1"/>
  <c r="G15" i="5"/>
  <c r="I15" i="5" s="1"/>
  <c r="K643" i="44"/>
  <c r="M91" i="24"/>
  <c r="H27" i="36"/>
  <c r="H29" i="36" s="1"/>
  <c r="F29" i="36"/>
  <c r="F647" i="44"/>
  <c r="H91" i="27"/>
  <c r="E84" i="24"/>
  <c r="G16" i="4"/>
  <c r="H16" i="4" s="1"/>
  <c r="H86" i="5"/>
  <c r="H89" i="5" s="1"/>
  <c r="F89" i="5"/>
  <c r="E42" i="5"/>
  <c r="E43" i="5" s="1"/>
  <c r="G61" i="5"/>
  <c r="I59" i="5"/>
  <c r="I61" i="5" s="1"/>
  <c r="I82" i="38"/>
  <c r="R647" i="44"/>
  <c r="T91" i="27"/>
  <c r="H82" i="38"/>
  <c r="H82" i="43"/>
  <c r="H91" i="43" s="1"/>
  <c r="E82" i="39"/>
  <c r="I27" i="36"/>
  <c r="I29" i="36" s="1"/>
  <c r="G29" i="36"/>
  <c r="H36" i="33"/>
  <c r="B15" i="4"/>
  <c r="C15" i="4" s="1"/>
  <c r="C29" i="4" s="1"/>
  <c r="I82" i="40"/>
  <c r="B23" i="4"/>
  <c r="C23" i="4" s="1"/>
  <c r="M91" i="56"/>
  <c r="H19" i="39"/>
  <c r="H24" i="39" s="1"/>
  <c r="F24" i="39"/>
  <c r="F82" i="52"/>
  <c r="H82" i="42"/>
  <c r="H59" i="36"/>
  <c r="H61" i="36" s="1"/>
  <c r="F61" i="36"/>
  <c r="G16" i="32"/>
  <c r="G82" i="32" s="1"/>
  <c r="I11" i="32"/>
  <c r="I16" i="32" s="1"/>
  <c r="G11" i="5"/>
  <c r="Q647" i="44"/>
  <c r="S91" i="27"/>
  <c r="F82" i="50"/>
  <c r="F66" i="36"/>
  <c r="H64" i="36"/>
  <c r="H66" i="36" s="1"/>
  <c r="G26" i="4"/>
  <c r="H26" i="4" s="1"/>
  <c r="E91" i="31"/>
  <c r="I54" i="36"/>
  <c r="I56" i="36" s="1"/>
  <c r="G56" i="36"/>
  <c r="H40" i="39"/>
  <c r="H42" i="39" s="1"/>
  <c r="H43" i="39" s="1"/>
  <c r="F42" i="39"/>
  <c r="F43" i="39" s="1"/>
  <c r="D91" i="43"/>
  <c r="I27" i="5"/>
  <c r="I29" i="5" s="1"/>
  <c r="G29" i="5"/>
  <c r="F42" i="36"/>
  <c r="F43" i="36" s="1"/>
  <c r="H40" i="36"/>
  <c r="H42" i="36" s="1"/>
  <c r="H43" i="36" s="1"/>
  <c r="N647" i="44"/>
  <c r="P91" i="27"/>
  <c r="AC643" i="44"/>
  <c r="AE91" i="24"/>
  <c r="O643" i="44"/>
  <c r="Q91" i="24"/>
  <c r="I82" i="52"/>
  <c r="X647" i="44"/>
  <c r="Z91" i="27"/>
  <c r="G24" i="36"/>
  <c r="I19" i="36"/>
  <c r="I24" i="36" s="1"/>
  <c r="I59" i="39"/>
  <c r="I61" i="39" s="1"/>
  <c r="G61" i="39"/>
  <c r="P647" i="44"/>
  <c r="R91" i="27"/>
  <c r="F29" i="5"/>
  <c r="H27" i="5"/>
  <c r="H29" i="5" s="1"/>
  <c r="G82" i="52"/>
  <c r="H66" i="40"/>
  <c r="G29" i="39"/>
  <c r="I27" i="39"/>
  <c r="I29" i="39" s="1"/>
  <c r="W643" i="44"/>
  <c r="Y91" i="24"/>
  <c r="G16" i="33"/>
  <c r="G82" i="33" s="1"/>
  <c r="G91" i="33" s="1"/>
  <c r="I11" i="33"/>
  <c r="I16" i="33" s="1"/>
  <c r="I82" i="33" s="1"/>
  <c r="I91" i="33" s="1"/>
  <c r="I94" i="36" s="1"/>
  <c r="F24" i="36"/>
  <c r="H19" i="36"/>
  <c r="H24" i="36" s="1"/>
  <c r="H82" i="33"/>
  <c r="H91" i="33" s="1"/>
  <c r="G643" i="44"/>
  <c r="I91" i="24"/>
  <c r="D82" i="36"/>
  <c r="D91" i="36" s="1"/>
  <c r="H82" i="41"/>
  <c r="G82" i="38"/>
  <c r="G56" i="39"/>
  <c r="I54" i="39"/>
  <c r="I56" i="39" s="1"/>
  <c r="M647" i="44"/>
  <c r="O91" i="27"/>
  <c r="G56" i="5"/>
  <c r="I54" i="5"/>
  <c r="I56" i="5" s="1"/>
  <c r="F82" i="43"/>
  <c r="F91" i="43" s="1"/>
  <c r="B18" i="4"/>
  <c r="C18" i="4" s="1"/>
  <c r="M85" i="13"/>
  <c r="M91" i="13"/>
  <c r="I11" i="36"/>
  <c r="I16" i="36" s="1"/>
  <c r="G16" i="36"/>
  <c r="G82" i="36" s="1"/>
  <c r="G91" i="36" s="1"/>
  <c r="M89" i="15"/>
  <c r="E86" i="39"/>
  <c r="G82" i="40"/>
  <c r="H82" i="52"/>
  <c r="G24" i="32"/>
  <c r="I19" i="32"/>
  <c r="I24" i="32" s="1"/>
  <c r="K351" i="44"/>
  <c r="N64" i="48" s="1"/>
  <c r="C32" i="4" l="1"/>
  <c r="C30" i="4"/>
  <c r="G94" i="36"/>
  <c r="I11" i="5"/>
  <c r="I16" i="5" s="1"/>
  <c r="I82" i="5" s="1"/>
  <c r="I91" i="5" s="1"/>
  <c r="G16" i="5"/>
  <c r="G82" i="5" s="1"/>
  <c r="G91" i="5" s="1"/>
  <c r="G30" i="4" s="1"/>
  <c r="H29" i="4"/>
  <c r="H31" i="4" s="1"/>
  <c r="E89" i="39"/>
  <c r="I86" i="39"/>
  <c r="I89" i="39" s="1"/>
  <c r="I91" i="39" s="1"/>
  <c r="I82" i="32"/>
  <c r="E91" i="39"/>
  <c r="F82" i="5"/>
  <c r="F91" i="5" s="1"/>
  <c r="E91" i="36"/>
  <c r="B29" i="4"/>
  <c r="B32" i="4" s="1"/>
  <c r="H82" i="39"/>
  <c r="H91" i="39" s="1"/>
  <c r="E82" i="5"/>
  <c r="E91" i="5" s="1"/>
  <c r="B30" i="4" s="1"/>
  <c r="F82" i="39"/>
  <c r="F91" i="39" s="1"/>
  <c r="H82" i="36"/>
  <c r="H91" i="36" s="1"/>
  <c r="I82" i="36"/>
  <c r="I91" i="36" s="1"/>
  <c r="M91" i="15"/>
  <c r="N66" i="48"/>
  <c r="D64" i="48"/>
  <c r="F82" i="36"/>
  <c r="F91" i="36" s="1"/>
  <c r="G29" i="4"/>
  <c r="D82" i="5"/>
  <c r="D91" i="5" s="1"/>
  <c r="D66" i="48" l="1"/>
  <c r="F64" i="50"/>
  <c r="G32" i="4"/>
  <c r="F66" i="50" l="1"/>
  <c r="H64" i="50"/>
  <c r="H66" i="50" s="1"/>
  <c r="F64" i="5"/>
  <c r="H64" i="5" l="1"/>
  <c r="H66" i="5" s="1"/>
  <c r="F66" i="5"/>
</calcChain>
</file>

<file path=xl/comments1.xml><?xml version="1.0" encoding="utf-8"?>
<comments xmlns="http://schemas.openxmlformats.org/spreadsheetml/2006/main">
  <authors>
    <author>jlittle</author>
  </authors>
  <commentList>
    <comment ref="G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181 is adj. To tie to gl
</t>
        </r>
      </text>
    </commen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11544 offset in March GL column</t>
        </r>
      </text>
    </comment>
    <comment ref="E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previous production month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Devon Energy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Reliant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60 is the peoples
11 is northshore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Devon Energy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97 is Energy USA
28 is Cabot Oil
16 is Hallwood</t>
        </r>
      </text>
    </commen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-11725 offsets plug amt. On tieout page.
1113 is columbia deal # N67489.1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Cabot Oil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correct prod mth in March
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EOG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Southern Union</t>
        </r>
      </text>
    </comment>
    <comment ref="K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offset value on tieout page that was reclassed to January.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409 is Golden Gate
9 is California energy
40 is Phillips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Ranger, Union, and Consumers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<sst xmlns="http://schemas.openxmlformats.org/spreadsheetml/2006/main" count="6573" uniqueCount="222">
  <si>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</si>
  <si>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</si>
  <si>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</si>
  <si>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</si>
  <si>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</si>
  <si>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</si>
  <si>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</si>
  <si>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</si>
  <si>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</si>
  <si>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</si>
  <si>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</si>
  <si>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</si>
  <si>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</si>
  <si>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</si>
  <si>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</si>
  <si>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</si>
  <si>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</si>
  <si>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</si>
  <si>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</si>
  <si>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</si>
  <si>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</si>
  <si>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</si>
  <si>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</si>
  <si>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</si>
  <si>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</si>
  <si>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</si>
  <si>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</si>
  <si>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</si>
  <si>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</si>
  <si>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</si>
  <si>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</si>
  <si>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</si>
  <si>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</si>
  <si>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</si>
  <si>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</si>
  <si>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</si>
  <si>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</si>
  <si>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</si>
  <si>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</si>
  <si>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</si>
  <si>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</si>
  <si>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</si>
  <si>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</si>
  <si>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</si>
  <si>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</si>
  <si>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</si>
  <si>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</si>
  <si>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</si>
  <si>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</si>
  <si>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</si>
  <si>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</si>
  <si>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</si>
  <si>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</si>
  <si>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</si>
  <si>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</si>
  <si>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</si>
  <si>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</si>
  <si>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</si>
  <si>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</si>
  <si>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</si>
  <si>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</si>
  <si>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</si>
  <si>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</si>
  <si>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</si>
  <si>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</si>
  <si>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</si>
  <si>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</si>
  <si>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</si>
  <si>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</si>
  <si>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</si>
  <si>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</si>
  <si>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</si>
  <si>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</si>
  <si>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</si>
  <si>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</si>
  <si>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</si>
  <si>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</si>
  <si>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</si>
  <si>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</si>
  <si>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</si>
  <si>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</si>
  <si>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</si>
  <si>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</si>
  <si>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</si>
  <si>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</si>
  <si>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</si>
  <si>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</si>
  <si>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</si>
  <si>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</si>
  <si>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</si>
  <si>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</si>
  <si>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</si>
  <si>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</si>
  <si>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</si>
  <si>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</si>
  <si>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</si>
  <si>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</si>
  <si>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</si>
  <si>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</si>
  <si>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</si>
  <si>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</si>
  <si>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</si>
  <si>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</si>
  <si>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</si>
  <si>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</si>
  <si>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</si>
  <si>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</si>
  <si>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</si>
  <si>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</si>
  <si>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</si>
  <si>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</si>
  <si>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</si>
  <si>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</si>
  <si>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</si>
  <si>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</si>
  <si>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</si>
  <si>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</si>
  <si>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</si>
  <si>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</si>
  <si>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</si>
  <si>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</si>
  <si>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</si>
  <si>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</si>
  <si>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</si>
  <si>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</si>
  <si>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</si>
  <si>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</si>
  <si>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</si>
  <si>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</si>
  <si>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</si>
  <si>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</si>
  <si>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</si>
  <si>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</si>
  <si>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</si>
  <si>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</si>
  <si>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</si>
  <si>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</si>
  <si>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</si>
  <si>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</si>
  <si>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</si>
  <si>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</si>
  <si>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</si>
  <si>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</si>
  <si>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</si>
  <si>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</si>
  <si>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</si>
  <si>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</si>
  <si>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</si>
  <si>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</si>
  <si>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</si>
  <si>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</si>
  <si>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</si>
  <si>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</si>
  <si>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</si>
  <si>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</si>
  <si>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</si>
  <si>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</si>
  <si>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</si>
  <si>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</si>
  <si>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</si>
  <si>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</si>
  <si>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</si>
  <si>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</si>
  <si>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</si>
  <si>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</si>
  <si>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</si>
  <si>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</si>
  <si>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</si>
  <si>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</si>
  <si>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</si>
  <si>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</si>
  <si>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</si>
  <si>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</si>
  <si>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</si>
  <si>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</si>
  <si>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</si>
  <si>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</si>
  <si>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</si>
  <si>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</si>
  <si>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</si>
  <si>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</si>
  <si>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</si>
  <si>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</si>
  <si>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</si>
  <si>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</si>
  <si>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</si>
  <si>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</si>
  <si>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</si>
  <si>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</si>
  <si>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</si>
  <si>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</si>
  <si>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</si>
  <si>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</si>
  <si>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</si>
  <si>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</si>
  <si>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</si>
  <si>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</si>
  <si>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</si>
  <si>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</si>
  <si>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</si>
  <si>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</si>
  <si>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</si>
  <si>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</si>
  <si>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</si>
  <si>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</si>
  <si>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</si>
  <si>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</si>
  <si>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</si>
  <si>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</si>
  <si>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</si>
  <si>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</si>
  <si>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</si>
  <si>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</si>
  <si>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</si>
  <si>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</si>
  <si>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February</t>
  </si>
  <si>
    <t>PRODUCTION MONTH: 0002</t>
  </si>
  <si>
    <t>Production Taxes</t>
  </si>
  <si>
    <t>0002V</t>
  </si>
  <si>
    <t>0002A</t>
  </si>
  <si>
    <t>March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</si>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</sst>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9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  <xf numFmtId="17" fontId="0" fillId="0" borderId="13" xfId="1" applyNumberFormat="1" applyFont="1" applyFill="1" applyBorder="1" applyAlignment="1"/>
    <xf numFmtId="17" fontId="0" fillId="0" borderId="11" xfId="1" applyNumberFormat="1" applyFont="1" applyFill="1" applyBorder="1" applyAlignment="1"/>
    <xf numFmtId="17" fontId="0" fillId="0" borderId="13" xfId="0" applyNumberFormat="1" applyFill="1" applyBorder="1" applyAlignment="1"/>
    <xf numFmtId="17" fontId="0" fillId="0" borderId="11" xfId="0" applyNumberFormat="1" applyFill="1" applyBorder="1" applyAlignment="1"/>
    <xf numFmtId="17" fontId="0" fillId="4" borderId="13" xfId="0" applyNumberFormat="1" applyFill="1" applyBorder="1" applyAlignment="1"/>
    <xf numFmtId="17" fontId="0" fillId="4" borderId="11" xfId="0" applyNumberFormat="1" applyFill="1" applyBorder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8">
          <cell r="G58">
            <v>-15030469.906000003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B6">
            <v>91000</v>
          </cell>
          <cell r="C6">
            <v>-6344000</v>
          </cell>
          <cell r="D6">
            <v>-3636000</v>
          </cell>
          <cell r="E6">
            <v>344000</v>
          </cell>
          <cell r="G6">
            <v>-668000</v>
          </cell>
          <cell r="H6">
            <v>1453000</v>
          </cell>
          <cell r="I6">
            <v>-1000</v>
          </cell>
          <cell r="J6">
            <v>468000</v>
          </cell>
          <cell r="K6">
            <v>70000</v>
          </cell>
          <cell r="L6">
            <v>1441000</v>
          </cell>
          <cell r="M6">
            <v>2704000</v>
          </cell>
          <cell r="N6">
            <v>265000</v>
          </cell>
          <cell r="O6">
            <v>290000</v>
          </cell>
          <cell r="P6">
            <v>424000</v>
          </cell>
          <cell r="Q6">
            <v>-348000</v>
          </cell>
          <cell r="R6">
            <v>406000</v>
          </cell>
          <cell r="S6">
            <v>-10000</v>
          </cell>
          <cell r="U6">
            <v>-3051000</v>
          </cell>
        </row>
        <row r="23">
          <cell r="U23">
            <v>-1394368</v>
          </cell>
        </row>
        <row r="40">
          <cell r="B40">
            <v>118083</v>
          </cell>
          <cell r="C40">
            <v>-6847429</v>
          </cell>
          <cell r="D40">
            <v>-3636000</v>
          </cell>
          <cell r="E40">
            <v>344000</v>
          </cell>
          <cell r="G40">
            <v>-1177600</v>
          </cell>
          <cell r="H40">
            <v>1457809</v>
          </cell>
          <cell r="I40">
            <v>-1000</v>
          </cell>
          <cell r="J40">
            <v>468000</v>
          </cell>
          <cell r="K40">
            <v>70000</v>
          </cell>
          <cell r="L40">
            <v>-1555</v>
          </cell>
          <cell r="M40">
            <v>3640792</v>
          </cell>
          <cell r="N40">
            <v>265000</v>
          </cell>
          <cell r="O40">
            <v>244599</v>
          </cell>
          <cell r="P40">
            <v>424000</v>
          </cell>
          <cell r="Q40">
            <v>-397358</v>
          </cell>
          <cell r="R40">
            <v>406000</v>
          </cell>
          <cell r="S40">
            <v>177291</v>
          </cell>
          <cell r="U40">
            <v>-4445368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10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462996476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1226979125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447191656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1167788547.6099999</v>
      </c>
      <c r="H11" s="60">
        <f>F11-D11</f>
        <v>-15804820</v>
      </c>
      <c r="I11" s="38">
        <f>G11-E11</f>
        <v>-59190577.390000105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8752473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27916646.560000006</v>
      </c>
      <c r="H12" s="60">
        <f>F12-D12</f>
        <v>0</v>
      </c>
      <c r="I12" s="38">
        <f>G12-E12</f>
        <v>19164173.560000006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188851013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543769677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43925227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128601348</v>
      </c>
      <c r="H13" s="60">
        <f t="shared" ref="H13:I15" si="0">F13-D13</f>
        <v>-144925786</v>
      </c>
      <c r="I13" s="38">
        <f t="shared" si="0"/>
        <v>-415168329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-464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464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10632425.220000001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24455486.300000004</v>
      </c>
      <c r="H15" s="60">
        <f t="shared" si="0"/>
        <v>0</v>
      </c>
      <c r="I15" s="38">
        <f t="shared" si="0"/>
        <v>13823061.080000004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651847489</v>
      </c>
      <c r="E16" s="39">
        <f t="shared" si="1"/>
        <v>1790133236.22</v>
      </c>
      <c r="F16" s="61">
        <f t="shared" si="1"/>
        <v>491116883</v>
      </c>
      <c r="G16" s="39">
        <f t="shared" si="1"/>
        <v>1348762028.4699998</v>
      </c>
      <c r="H16" s="61">
        <f t="shared" si="1"/>
        <v>-160730606</v>
      </c>
      <c r="I16" s="39">
        <f t="shared" si="1"/>
        <v>-441371207.75000012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-449948685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-1187764531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-432885717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-1127844047.8500001</v>
      </c>
      <c r="H19" s="60">
        <f>F19-D19</f>
        <v>17062968</v>
      </c>
      <c r="I19" s="38">
        <f>G19-E19</f>
        <v>59920483.149999857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-26963718.829999998</v>
      </c>
      <c r="H20" s="60">
        <f>F20-D20</f>
        <v>0</v>
      </c>
      <c r="I20" s="38">
        <f>G20-E20</f>
        <v>-26963718.829999998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-189609200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-545517189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-43925227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-122750557</v>
      </c>
      <c r="H21" s="60">
        <f t="shared" ref="H21:I23" si="2">F21-D21</f>
        <v>145683973</v>
      </c>
      <c r="I21" s="38">
        <f t="shared" si="2"/>
        <v>422766632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2373821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6392080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2598696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6792361.5979999993</v>
      </c>
      <c r="H23" s="60">
        <f t="shared" si="2"/>
        <v>224875</v>
      </c>
      <c r="I23" s="38">
        <f t="shared" si="2"/>
        <v>400281.5979999993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-637184064</v>
      </c>
      <c r="E24" s="39">
        <f t="shared" si="3"/>
        <v>-1726889640</v>
      </c>
      <c r="F24" s="61">
        <f t="shared" si="3"/>
        <v>-474212248</v>
      </c>
      <c r="G24" s="39">
        <f t="shared" si="3"/>
        <v>-1270765962.082</v>
      </c>
      <c r="H24" s="61">
        <f t="shared" si="3"/>
        <v>162971816</v>
      </c>
      <c r="I24" s="39">
        <f t="shared" si="3"/>
        <v>456123677.91799986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86160554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222959580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50919666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133520197.76000001</v>
      </c>
      <c r="H27" s="60">
        <f>F27-D27</f>
        <v>-35240888</v>
      </c>
      <c r="I27" s="38">
        <f>G27-E27</f>
        <v>-89439382.239999995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-86228879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-223136627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-50933000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-133534772.90000001</v>
      </c>
      <c r="H28" s="60">
        <f>F28-D28</f>
        <v>35295879</v>
      </c>
      <c r="I28" s="38">
        <f>G28-E28</f>
        <v>89601854.099999994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-68325</v>
      </c>
      <c r="E29" s="70">
        <f t="shared" si="4"/>
        <v>-177047</v>
      </c>
      <c r="F29" s="69">
        <f t="shared" si="4"/>
        <v>-13334</v>
      </c>
      <c r="G29" s="70">
        <f t="shared" si="4"/>
        <v>-14575.140000000596</v>
      </c>
      <c r="H29" s="69">
        <f t="shared" si="4"/>
        <v>54991</v>
      </c>
      <c r="I29" s="70">
        <f t="shared" si="4"/>
        <v>162471.8599999994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-42370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126269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-1047909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-2714927.734000003</v>
      </c>
      <c r="H32" s="60">
        <f>F32-D32</f>
        <v>-1005539</v>
      </c>
      <c r="I32" s="38">
        <f>G32-E32</f>
        <v>-2841196.734000003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1074878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2684870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-2950581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-419167.56</v>
      </c>
      <c r="H33" s="60">
        <f t="shared" ref="H33:I35" si="5">F33-D33</f>
        <v>-4025459</v>
      </c>
      <c r="I33" s="38">
        <f t="shared" si="5"/>
        <v>-3104037.56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-715382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-1813230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3275039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1263242.0900000001</v>
      </c>
      <c r="H34" s="60">
        <f t="shared" si="5"/>
        <v>3990421</v>
      </c>
      <c r="I34" s="38">
        <f t="shared" si="5"/>
        <v>3076472.09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-700294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-1136749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0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-21604.99</v>
      </c>
      <c r="H35" s="60">
        <f t="shared" si="5"/>
        <v>700294</v>
      </c>
      <c r="I35" s="38">
        <f t="shared" si="5"/>
        <v>1115144.01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-383168</v>
      </c>
      <c r="E36" s="39">
        <f t="shared" si="6"/>
        <v>-138840</v>
      </c>
      <c r="F36" s="61">
        <f t="shared" si="6"/>
        <v>-723451</v>
      </c>
      <c r="G36" s="39">
        <f t="shared" si="6"/>
        <v>-1892458.1940000029</v>
      </c>
      <c r="H36" s="61">
        <f t="shared" si="6"/>
        <v>-340283</v>
      </c>
      <c r="I36" s="39">
        <f t="shared" si="6"/>
        <v>-1753618.1940000036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11749292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29902910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1503912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3963943.1100000003</v>
      </c>
      <c r="H39" s="60">
        <f t="shared" ref="H39:I41" si="7">F39-D39</f>
        <v>-10245380</v>
      </c>
      <c r="I39" s="38">
        <f t="shared" si="7"/>
        <v>-25938966.890000001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-28249019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-62091974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-17805622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-32449601.84</v>
      </c>
      <c r="H40" s="60">
        <f t="shared" si="7"/>
        <v>10443397</v>
      </c>
      <c r="I40" s="38">
        <f t="shared" si="7"/>
        <v>29642372.16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981351</v>
      </c>
      <c r="H41" s="60">
        <f t="shared" si="7"/>
        <v>0</v>
      </c>
      <c r="I41" s="38">
        <f t="shared" si="7"/>
        <v>981351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-28249019</v>
      </c>
      <c r="E42" s="70">
        <f t="shared" si="8"/>
        <v>-62091974</v>
      </c>
      <c r="F42" s="69">
        <f t="shared" si="8"/>
        <v>-17805622</v>
      </c>
      <c r="G42" s="70">
        <f t="shared" si="8"/>
        <v>-31468250.84</v>
      </c>
      <c r="H42" s="69">
        <f t="shared" si="8"/>
        <v>10443397</v>
      </c>
      <c r="I42" s="70">
        <f t="shared" si="8"/>
        <v>30623723.16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-16499727</v>
      </c>
      <c r="E43" s="39">
        <f t="shared" si="9"/>
        <v>-32189064</v>
      </c>
      <c r="F43" s="61">
        <f t="shared" si="9"/>
        <v>-16301710</v>
      </c>
      <c r="G43" s="39">
        <f t="shared" si="9"/>
        <v>-27504307.73</v>
      </c>
      <c r="H43" s="61">
        <f t="shared" si="9"/>
        <v>198017</v>
      </c>
      <c r="I43" s="39">
        <f t="shared" si="9"/>
        <v>4684756.2699999996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-12629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-21588.28</v>
      </c>
      <c r="H45" s="60">
        <f>F45-D45</f>
        <v>-12629</v>
      </c>
      <c r="I45" s="38">
        <f>G45-E45</f>
        <v>-21588.28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96843.74</v>
      </c>
      <c r="H47" s="60">
        <f>F47-D47</f>
        <v>0</v>
      </c>
      <c r="I47" s="38">
        <f>G47-E47</f>
        <v>96843.74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2290601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5978243.1984045263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146489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454327.29800000205</v>
      </c>
      <c r="H49" s="60">
        <f>F49-D49</f>
        <v>-2144112</v>
      </c>
      <c r="I49" s="38">
        <f>G49-E49</f>
        <v>-5523915.9004045241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-2363588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-6366876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-2556468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-6807091.5979999993</v>
      </c>
      <c r="H51" s="60">
        <f>F51-D51</f>
        <v>-192880</v>
      </c>
      <c r="I51" s="38">
        <f>G51-E51</f>
        <v>-440215.5979999993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-5114305.28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-274007636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-6042888.3500000006</v>
      </c>
      <c r="H54" s="60">
        <f>F54-D54</f>
        <v>-274007636</v>
      </c>
      <c r="I54" s="38">
        <f>G54-E54</f>
        <v>-928583.0700000003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-15542219.140000001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430510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-26295265.43</v>
      </c>
      <c r="H55" s="60">
        <f>F55-D55</f>
        <v>430510</v>
      </c>
      <c r="I55" s="38">
        <f>G55-E55</f>
        <v>-10753046.289999999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-20656524.420000002</v>
      </c>
      <c r="F56" s="61">
        <f t="shared" si="10"/>
        <v>-273577126</v>
      </c>
      <c r="G56" s="39">
        <f t="shared" si="10"/>
        <v>-32338153.780000001</v>
      </c>
      <c r="H56" s="61">
        <f t="shared" si="10"/>
        <v>-273577126</v>
      </c>
      <c r="I56" s="39">
        <f t="shared" si="10"/>
        <v>-11681629.359999999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4088787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48146.36</v>
      </c>
      <c r="H59" s="60">
        <f>F59-D59</f>
        <v>4088787</v>
      </c>
      <c r="I59" s="38">
        <f>G59-E59</f>
        <v>48146.36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-149125</v>
      </c>
      <c r="H60" s="60">
        <f>F60-D60</f>
        <v>0</v>
      </c>
      <c r="I60" s="38">
        <f>G60-E60</f>
        <v>-199125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4088787</v>
      </c>
      <c r="G61" s="70">
        <f t="shared" si="11"/>
        <v>-100978.64</v>
      </c>
      <c r="H61" s="69">
        <f t="shared" si="11"/>
        <v>4088787</v>
      </c>
      <c r="I61" s="70">
        <f t="shared" si="11"/>
        <v>-150978.64000000001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29080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-24721057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-2900990.8799999994</v>
      </c>
      <c r="H64" s="60">
        <f>F64-D64</f>
        <v>-24721057</v>
      </c>
      <c r="I64" s="38">
        <f>G64-E64</f>
        <v>-2930070.8799999994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24545093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2949874.9499999997</v>
      </c>
      <c r="H65" s="60">
        <f>F65-D65</f>
        <v>24545093</v>
      </c>
      <c r="I65" s="38">
        <f>G65-E65</f>
        <v>2949874.9499999997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29080</v>
      </c>
      <c r="F66" s="61">
        <f t="shared" si="12"/>
        <v>-175964</v>
      </c>
      <c r="G66" s="39">
        <f t="shared" si="12"/>
        <v>48884.070000000298</v>
      </c>
      <c r="H66" s="61">
        <f t="shared" si="12"/>
        <v>-175964</v>
      </c>
      <c r="I66" s="39">
        <f t="shared" si="12"/>
        <v>19804.070000000298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-7885779.4703009091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-7885739.9600000028</v>
      </c>
      <c r="H70" s="60">
        <f>F70-D70</f>
        <v>0</v>
      </c>
      <c r="I70" s="38">
        <f>G70-E70</f>
        <v>39.510300906375051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-44046136.894999996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-44423358.740000002</v>
      </c>
      <c r="H71" s="60">
        <f>F71-D71</f>
        <v>0</v>
      </c>
      <c r="I71" s="38">
        <f>G71-E71</f>
        <v>-377221.84500000626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-51931916.365300909</v>
      </c>
      <c r="F72" s="69">
        <f t="shared" si="13"/>
        <v>0</v>
      </c>
      <c r="G72" s="70">
        <f t="shared" si="13"/>
        <v>-52309098.700000003</v>
      </c>
      <c r="H72" s="69">
        <f t="shared" si="13"/>
        <v>0</v>
      </c>
      <c r="I72" s="70">
        <f t="shared" si="13"/>
        <v>-377182.33469909988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-3</v>
      </c>
      <c r="H73" s="60">
        <f>F73-D73</f>
        <v>0</v>
      </c>
      <c r="I73" s="38">
        <f>G73-E73</f>
        <v>-3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38714432.700800002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25281288.519999992</v>
      </c>
      <c r="H74" s="60">
        <f t="shared" ref="H74:I79" si="14">F74-D74</f>
        <v>0</v>
      </c>
      <c r="I74" s="38">
        <f t="shared" si="14"/>
        <v>-13433144.18080001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38722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37100</v>
      </c>
      <c r="H75" s="60">
        <f t="shared" si="14"/>
        <v>0</v>
      </c>
      <c r="I75" s="38">
        <f t="shared" si="14"/>
        <v>-1622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-73165.5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-180771.26</v>
      </c>
      <c r="H76" s="60">
        <f t="shared" si="14"/>
        <v>0</v>
      </c>
      <c r="I76" s="38">
        <f t="shared" si="14"/>
        <v>-107605.76000000001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-4394536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-3380883</v>
      </c>
      <c r="H77" s="60">
        <f t="shared" si="14"/>
        <v>0</v>
      </c>
      <c r="I77" s="38">
        <f t="shared" si="14"/>
        <v>1013653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842941.755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22942</v>
      </c>
      <c r="H78" s="60">
        <f t="shared" si="14"/>
        <v>0</v>
      </c>
      <c r="I78" s="38">
        <f t="shared" si="14"/>
        <v>-819999.755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324907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-414902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-187922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-89144</v>
      </c>
      <c r="H80" s="60">
        <f>F80-D80</f>
        <v>0</v>
      </c>
      <c r="I80" s="38">
        <f>G80-E80</f>
        <v>98778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2595068.75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4882.2300000000141</v>
      </c>
      <c r="H81" s="60">
        <f>F81-D81</f>
        <v>0</v>
      </c>
      <c r="I81" s="38">
        <f>G81-E81</f>
        <v>-2590186.52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2806</v>
      </c>
      <c r="E82" s="92">
        <f>SUM(E72:E81)+E16+E24+E29+E36+E43+E45+E47+E49+E51+E56+E61+E66</f>
        <v>-4298899.6610962823</v>
      </c>
      <c r="F82" s="91">
        <f>F16+F24+F29+F36+F43+F45+F47+F49</f>
        <v>0</v>
      </c>
      <c r="G82" s="92">
        <f>SUM(G72:G81)+G16+G24+G29+G36+G43+G45+G47+G49+G51+G56+G61+G66</f>
        <v>-20786714.076000273</v>
      </c>
      <c r="H82" s="91">
        <f>H16+H24+H29+H36+H43+H45+H47+H49</f>
        <v>-2806</v>
      </c>
      <c r="I82" s="92">
        <f>SUM(I72:I81)+I16+I24+I29+I36+I43+I45+I47+I49+I51+I56+I61+I66</f>
        <v>-16487814.414903864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1243546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3253947</v>
      </c>
      <c r="H86" s="145">
        <f t="shared" ref="H86:I88" si="15">F86-D86</f>
        <v>0</v>
      </c>
      <c r="I86" s="145">
        <f t="shared" si="15"/>
        <v>2010401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-18086.68</v>
      </c>
      <c r="H87" s="146">
        <f t="shared" si="15"/>
        <v>0</v>
      </c>
      <c r="I87" s="146">
        <f t="shared" si="15"/>
        <v>-18086.68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-1925000</v>
      </c>
      <c r="H88" s="147">
        <f t="shared" si="15"/>
        <v>0</v>
      </c>
      <c r="I88" s="147">
        <f t="shared" si="15"/>
        <v>-1925000</v>
      </c>
    </row>
    <row r="89" spans="1:9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1243546</v>
      </c>
      <c r="F89" s="160">
        <f t="shared" si="16"/>
        <v>0</v>
      </c>
      <c r="G89" s="160">
        <f t="shared" si="16"/>
        <v>1310860.3199999998</v>
      </c>
      <c r="H89" s="160">
        <f t="shared" si="16"/>
        <v>0</v>
      </c>
      <c r="I89" s="160">
        <f t="shared" si="16"/>
        <v>67314.320000000065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172</v>
      </c>
      <c r="D91" s="160">
        <f t="shared" ref="D91:I91" si="17">+D82+D89</f>
        <v>2806</v>
      </c>
      <c r="E91" s="160">
        <f t="shared" si="17"/>
        <v>-3055353.6610962823</v>
      </c>
      <c r="F91" s="160">
        <f t="shared" si="17"/>
        <v>0</v>
      </c>
      <c r="G91" s="160">
        <f t="shared" si="17"/>
        <v>-19475853.756000273</v>
      </c>
      <c r="H91" s="160">
        <f t="shared" si="17"/>
        <v>-2806</v>
      </c>
      <c r="I91" s="160">
        <f t="shared" si="17"/>
        <v>-16420500.094903864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88"/>
  <sheetViews>
    <sheetView tabSelected="1" topLeftCell="A3" zoomScale="75" workbookViewId="0">
      <pane xSplit="1" ySplit="8" topLeftCell="D13" activePane="bottomRight" state="frozen"/>
      <selection activeCell="D10" sqref="D10"/>
      <selection pane="topRight" activeCell="D10" sqref="D10"/>
      <selection pane="bottomLeft" activeCell="D10" sqref="D10"/>
      <selection pane="bottomRight" activeCell="E28" sqref="E28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216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4">
        <f>'CE-FLSH'!$M$82</f>
        <v>104079.34923600359</v>
      </c>
      <c r="C11" s="65">
        <f t="shared" ref="C11:C27" si="0">+D11-B11</f>
        <v>-13079.349236003589</v>
      </c>
      <c r="D11" s="124">
        <f>+'[2]ST Warroom 99'!$B$6</f>
        <v>91000</v>
      </c>
      <c r="E11" s="124">
        <f>+F11-D11</f>
        <v>27083</v>
      </c>
      <c r="F11" s="124">
        <f>+'[2]ST Warroom 99'!$B$40</f>
        <v>118083</v>
      </c>
      <c r="G11" s="168">
        <f>CE_GL!$E$82</f>
        <v>-731113.14400008181</v>
      </c>
      <c r="H11" s="107">
        <f t="shared" ref="H11:H28" si="1">G11-F11</f>
        <v>-849196.14400008181</v>
      </c>
      <c r="I11" s="31"/>
      <c r="J11" s="31"/>
    </row>
    <row r="12" spans="1:10" x14ac:dyDescent="0.2">
      <c r="A12" s="101" t="s">
        <v>195</v>
      </c>
      <c r="B12" s="124">
        <f>'SITHE-FLSH'!$M$82</f>
        <v>265484.1646299485</v>
      </c>
      <c r="C12" s="65">
        <f>+D12-B12</f>
        <v>-484.16462994850008</v>
      </c>
      <c r="D12" s="124">
        <f>+'[2]ST Warroom 99'!$N$6</f>
        <v>265000</v>
      </c>
      <c r="E12" s="124">
        <f>+F12-D12</f>
        <v>0</v>
      </c>
      <c r="F12" s="124">
        <f>+'[2]ST Warroom 99'!$N$40</f>
        <v>265000</v>
      </c>
      <c r="G12" s="168">
        <f>SITHE_GL!$E$82</f>
        <v>357687.13800000213</v>
      </c>
      <c r="H12" s="107">
        <f>G12-F12</f>
        <v>92687.138000002131</v>
      </c>
      <c r="I12" s="31"/>
      <c r="J12" s="31"/>
    </row>
    <row r="13" spans="1:10" x14ac:dyDescent="0.2">
      <c r="A13" s="101" t="s">
        <v>189</v>
      </c>
      <c r="B13" s="124">
        <f>'ARUBA-FLSH'!$M$82</f>
        <v>-348185.28946497152</v>
      </c>
      <c r="C13" s="65">
        <f>+D13-B13</f>
        <v>185.28946497151628</v>
      </c>
      <c r="D13" s="124">
        <f>+'[2]ST Warroom 99'!$Q$6</f>
        <v>-348000</v>
      </c>
      <c r="E13" s="124">
        <f>+F13-D13</f>
        <v>-49358</v>
      </c>
      <c r="F13" s="124">
        <f>+'[2]ST Warroom 99'!$Q$40</f>
        <v>-397358</v>
      </c>
      <c r="G13" s="168">
        <f>ARUBA_GL!$E$82</f>
        <v>-2659512.0699999924</v>
      </c>
      <c r="H13" s="107">
        <f>G13-F13</f>
        <v>-2262154.0699999924</v>
      </c>
      <c r="I13" s="31"/>
      <c r="J13" s="31"/>
    </row>
    <row r="14" spans="1:10" x14ac:dyDescent="0.2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10" x14ac:dyDescent="0.2">
      <c r="A15" s="101" t="s">
        <v>156</v>
      </c>
      <c r="B15" s="123">
        <f>'BGC-EGM-FLSH'!$M$82+'EAST-EGM-FLSH'!M82</f>
        <v>-6360427.24889981</v>
      </c>
      <c r="C15" s="65">
        <f t="shared" si="0"/>
        <v>16427.248899810016</v>
      </c>
      <c r="D15" s="123">
        <f>+'[2]ST Warroom 99'!$C$6</f>
        <v>-6344000</v>
      </c>
      <c r="E15" s="124">
        <f t="shared" si="2"/>
        <v>-503429</v>
      </c>
      <c r="F15" s="123">
        <f>+'[2]ST Warroom 99'!$C$40</f>
        <v>-6847429</v>
      </c>
      <c r="G15" s="168">
        <f>'BGC-EGM-GL'!$E$82+'EAST-EGM-GL'!E82</f>
        <v>-11499874.480000023</v>
      </c>
      <c r="H15" s="107">
        <f t="shared" si="1"/>
        <v>-4652445.4800000228</v>
      </c>
      <c r="I15" s="31"/>
      <c r="J15" s="31"/>
    </row>
    <row r="16" spans="1:10" x14ac:dyDescent="0.2">
      <c r="A16" s="101" t="s">
        <v>157</v>
      </c>
      <c r="B16" s="123">
        <f>'EAST-LRC-FLSH'!$M$82</f>
        <v>-3636483.9617002215</v>
      </c>
      <c r="C16" s="65">
        <f t="shared" si="0"/>
        <v>483.96170022152364</v>
      </c>
      <c r="D16" s="123">
        <f>+'[2]ST Warroom 99'!$D$6</f>
        <v>-3636000</v>
      </c>
      <c r="E16" s="124">
        <f t="shared" si="2"/>
        <v>0</v>
      </c>
      <c r="F16" s="123">
        <f>+'[2]ST Warroom 99'!$D$40</f>
        <v>-3636000</v>
      </c>
      <c r="G16" s="168">
        <f>'EAST-LRC-GL'!$E$82</f>
        <v>-188344.48000000761</v>
      </c>
      <c r="H16" s="107">
        <f t="shared" si="1"/>
        <v>3447655.5199999926</v>
      </c>
      <c r="I16" s="31"/>
      <c r="J16" s="31"/>
    </row>
    <row r="17" spans="1:10" x14ac:dyDescent="0.2">
      <c r="A17" s="101" t="s">
        <v>164</v>
      </c>
      <c r="B17" s="123">
        <f>+'EAST-EGM-FLSH'!M89</f>
        <v>344137</v>
      </c>
      <c r="C17" s="65">
        <f t="shared" si="0"/>
        <v>-137</v>
      </c>
      <c r="D17" s="123">
        <f>+'[2]ST Warroom 99'!$E$6</f>
        <v>344000</v>
      </c>
      <c r="E17" s="124">
        <f t="shared" si="2"/>
        <v>0</v>
      </c>
      <c r="F17" s="123">
        <f>+'[2]ST Warroom 99'!$E$40</f>
        <v>344000</v>
      </c>
      <c r="G17" s="168">
        <f>+'EAST-EGM-GL'!E89</f>
        <v>344137</v>
      </c>
      <c r="H17" s="107">
        <f t="shared" si="1"/>
        <v>137</v>
      </c>
      <c r="I17" s="31"/>
      <c r="J17" s="31"/>
    </row>
    <row r="18" spans="1:10" x14ac:dyDescent="0.2">
      <c r="A18" s="101" t="s">
        <v>16</v>
      </c>
      <c r="B18" s="123">
        <f>'TX-EGM-FLSH'!$M$82</f>
        <v>1452523.8501875661</v>
      </c>
      <c r="C18" s="65">
        <f t="shared" si="0"/>
        <v>476.14981243386865</v>
      </c>
      <c r="D18" s="123">
        <f>+'[2]ST Warroom 99'!$H$6</f>
        <v>1453000</v>
      </c>
      <c r="E18" s="124">
        <f t="shared" si="2"/>
        <v>4809</v>
      </c>
      <c r="F18" s="123">
        <f>+'[2]ST Warroom 99'!$H$40</f>
        <v>1457809</v>
      </c>
      <c r="G18" s="168">
        <f>'TX-EGM-GL'!$E$91</f>
        <v>-2686134.7619999941</v>
      </c>
      <c r="H18" s="107">
        <f t="shared" si="1"/>
        <v>-4143943.7619999941</v>
      </c>
      <c r="I18" s="31"/>
      <c r="J18" s="31"/>
    </row>
    <row r="19" spans="1:10" x14ac:dyDescent="0.2">
      <c r="A19" s="101" t="s">
        <v>182</v>
      </c>
      <c r="B19" s="123">
        <f>'TX-HPLR-FLSH'!$M$82</f>
        <v>-759.44000002741814</v>
      </c>
      <c r="C19" s="65">
        <f t="shared" si="0"/>
        <v>-240.55999997258186</v>
      </c>
      <c r="D19" s="123">
        <f>+'[2]ST Warroom 99'!$I$6</f>
        <v>-1000</v>
      </c>
      <c r="E19" s="124">
        <f t="shared" si="2"/>
        <v>0</v>
      </c>
      <c r="F19" s="123">
        <f>+'[2]ST Warroom 99'!$I$40</f>
        <v>-1000</v>
      </c>
      <c r="G19" s="168">
        <f>'TX-HPLR-GL '!$E$82</f>
        <v>83810.560000000012</v>
      </c>
      <c r="H19" s="107">
        <f t="shared" si="1"/>
        <v>84810.560000000012</v>
      </c>
      <c r="I19" s="31"/>
      <c r="J19" s="31"/>
    </row>
    <row r="20" spans="1:10" x14ac:dyDescent="0.2">
      <c r="A20" s="101" t="s">
        <v>183</v>
      </c>
      <c r="B20" s="123">
        <f>'TX-HPLC-FLSH'!$M$82</f>
        <v>467945.80701240525</v>
      </c>
      <c r="C20" s="65">
        <f t="shared" si="0"/>
        <v>54.192987594753504</v>
      </c>
      <c r="D20" s="123">
        <f>+'[2]ST Warroom 99'!$J$6</f>
        <v>468000</v>
      </c>
      <c r="E20" s="124">
        <f t="shared" si="2"/>
        <v>0</v>
      </c>
      <c r="F20" s="123">
        <f>+'[2]ST Warroom 99'!$J$40</f>
        <v>468000</v>
      </c>
      <c r="G20" s="168">
        <f>'TX-HPLC-GL'!$E$82</f>
        <v>4333783.6700000018</v>
      </c>
      <c r="H20" s="107">
        <f t="shared" si="1"/>
        <v>3865783.6700000018</v>
      </c>
      <c r="I20" s="31"/>
      <c r="J20" s="31"/>
    </row>
    <row r="21" spans="1:10" x14ac:dyDescent="0.2">
      <c r="A21" s="101" t="s">
        <v>176</v>
      </c>
      <c r="B21" s="123">
        <f>'TX-EGM-FLSH'!$M$89</f>
        <v>70072</v>
      </c>
      <c r="C21" s="65">
        <f t="shared" si="0"/>
        <v>-72</v>
      </c>
      <c r="D21" s="60">
        <f>+'[2]ST Warroom 99'!$K$6</f>
        <v>70000</v>
      </c>
      <c r="E21" s="124">
        <f t="shared" si="2"/>
        <v>0</v>
      </c>
      <c r="F21" s="60">
        <f>+'[2]ST Warroom 99'!$K$40</f>
        <v>70000</v>
      </c>
      <c r="G21" s="168">
        <f>'TX-HPLC-GL'!$E$89</f>
        <v>70000</v>
      </c>
      <c r="H21" s="107">
        <f t="shared" si="1"/>
        <v>0</v>
      </c>
      <c r="I21" s="31"/>
      <c r="J21" s="31"/>
    </row>
    <row r="22" spans="1:10" x14ac:dyDescent="0.2">
      <c r="A22" s="101" t="s">
        <v>17</v>
      </c>
      <c r="B22" s="123">
        <f>'WE-FLSH'!$M$82</f>
        <v>1440674.2639502995</v>
      </c>
      <c r="C22" s="65">
        <f t="shared" si="0"/>
        <v>325.73604970052838</v>
      </c>
      <c r="D22" s="123">
        <f>+'[2]ST Warroom 99'!$L$6</f>
        <v>1441000</v>
      </c>
      <c r="E22" s="124">
        <f t="shared" si="2"/>
        <v>-1442555</v>
      </c>
      <c r="F22" s="123">
        <f>+'[2]ST Warroom 99'!$L$40</f>
        <v>-1555</v>
      </c>
      <c r="G22" s="168">
        <f>'WE-GL '!$E$82</f>
        <v>-1277515.0930000162</v>
      </c>
      <c r="H22" s="107">
        <f t="shared" si="1"/>
        <v>-1275960.0930000162</v>
      </c>
      <c r="I22" s="31"/>
      <c r="J22" s="31"/>
    </row>
    <row r="23" spans="1:10" x14ac:dyDescent="0.2">
      <c r="A23" s="101" t="s">
        <v>199</v>
      </c>
      <c r="B23" s="123">
        <f>'DEN-FLSH'!$M$82</f>
        <v>-10179.948646734934</v>
      </c>
      <c r="C23" s="65">
        <f>+D23-B23</f>
        <v>179.9486467349343</v>
      </c>
      <c r="D23" s="123">
        <f>+'[2]ST Warroom 99'!$S$6</f>
        <v>-10000</v>
      </c>
      <c r="E23" s="124">
        <f>+F23-D23</f>
        <v>187291</v>
      </c>
      <c r="F23" s="123">
        <f>+'[2]ST Warroom 99'!$S$40</f>
        <v>177291</v>
      </c>
      <c r="G23" s="168">
        <f>'DEN-GL'!$E$82</f>
        <v>-93438.280000000435</v>
      </c>
      <c r="H23" s="107">
        <f>G23-F23</f>
        <v>-270729.28000000044</v>
      </c>
      <c r="I23" s="31"/>
      <c r="J23" s="31"/>
    </row>
    <row r="24" spans="1:10" x14ac:dyDescent="0.2">
      <c r="A24" s="101" t="s">
        <v>211</v>
      </c>
      <c r="B24" s="123">
        <f>'DEN-FLSH'!$M$89</f>
        <v>405697</v>
      </c>
      <c r="C24" s="65">
        <f>+D24-B24</f>
        <v>303</v>
      </c>
      <c r="D24" s="123">
        <f>+'[2]ST Warroom 99'!$R$6</f>
        <v>406000</v>
      </c>
      <c r="E24" s="124">
        <f>+F24-D24</f>
        <v>0</v>
      </c>
      <c r="F24" s="123">
        <f>+'[2]ST Warroom 99'!$R$40</f>
        <v>406000</v>
      </c>
      <c r="G24" s="168">
        <f>'DEN-GL'!$E$89</f>
        <v>472723</v>
      </c>
      <c r="H24" s="107">
        <f>G24-F24</f>
        <v>66723</v>
      </c>
      <c r="I24" s="31"/>
      <c r="J24" s="31"/>
    </row>
    <row r="25" spans="1:10" x14ac:dyDescent="0.2">
      <c r="A25" s="101" t="s">
        <v>18</v>
      </c>
      <c r="B25" s="123">
        <f>STG_FLSH!$M$82</f>
        <v>2704302</v>
      </c>
      <c r="C25" s="65">
        <f t="shared" si="0"/>
        <v>-302</v>
      </c>
      <c r="D25" s="123">
        <f>+'[2]ST Warroom 99'!$M$6</f>
        <v>2704000</v>
      </c>
      <c r="E25" s="124">
        <f t="shared" si="2"/>
        <v>936792</v>
      </c>
      <c r="F25" s="123">
        <f>+'[2]ST Warroom 99'!$M$40</f>
        <v>3640792</v>
      </c>
      <c r="G25" s="168">
        <f>STG_GL!$E$82</f>
        <v>2129979.7200000007</v>
      </c>
      <c r="H25" s="107">
        <f t="shared" si="1"/>
        <v>-1510812.2799999993</v>
      </c>
      <c r="I25" s="31"/>
      <c r="J25" s="31"/>
    </row>
    <row r="26" spans="1:10" x14ac:dyDescent="0.2">
      <c r="A26" s="101" t="s">
        <v>158</v>
      </c>
      <c r="B26" s="123">
        <f>ONT_FLSH!$M$82</f>
        <v>289657.0428982866</v>
      </c>
      <c r="C26" s="65">
        <f t="shared" si="0"/>
        <v>342.95710171340033</v>
      </c>
      <c r="D26" s="123">
        <f>+'[2]ST Warroom 99'!$O$6</f>
        <v>290000</v>
      </c>
      <c r="E26" s="124">
        <f t="shared" si="2"/>
        <v>-45401</v>
      </c>
      <c r="F26" s="123">
        <f>+'[2]ST Warroom 99'!$O$40</f>
        <v>244599</v>
      </c>
      <c r="G26" s="168">
        <f>'ONT_GL '!$E$82</f>
        <v>272549.59999997512</v>
      </c>
      <c r="H26" s="107">
        <f t="shared" si="1"/>
        <v>27950.599999975122</v>
      </c>
      <c r="I26" s="31"/>
      <c r="J26" s="31"/>
    </row>
    <row r="27" spans="1:10" x14ac:dyDescent="0.2">
      <c r="A27" s="101" t="s">
        <v>163</v>
      </c>
      <c r="B27" s="123">
        <f>ONT_FLSH!$M$89</f>
        <v>423640</v>
      </c>
      <c r="C27" s="65">
        <f t="shared" si="0"/>
        <v>360</v>
      </c>
      <c r="D27" s="168">
        <f>+'[2]ST Warroom 99'!$P$6</f>
        <v>424000</v>
      </c>
      <c r="E27" s="124">
        <f t="shared" si="2"/>
        <v>0</v>
      </c>
      <c r="F27" s="168">
        <f>+'[2]ST Warroom 99'!$P$40</f>
        <v>424000</v>
      </c>
      <c r="G27" s="168">
        <f>+'ONT_GL '!E89</f>
        <v>424000.32</v>
      </c>
      <c r="H27" s="107">
        <f t="shared" si="1"/>
        <v>0.32000000000698492</v>
      </c>
      <c r="I27" s="31"/>
      <c r="J27" s="31"/>
    </row>
    <row r="28" spans="1:10" x14ac:dyDescent="0.2">
      <c r="A28" s="138" t="s">
        <v>113</v>
      </c>
      <c r="B28" s="123">
        <f>+BUG_FLSH!M82</f>
        <v>-667530.25029919483</v>
      </c>
      <c r="C28" s="65">
        <f>+D28-B28</f>
        <v>-469.74970080517232</v>
      </c>
      <c r="D28" s="123">
        <f>+'[2]ST Warroom 99'!$G$6</f>
        <v>-668000</v>
      </c>
      <c r="E28" s="124">
        <f t="shared" si="2"/>
        <v>-509600</v>
      </c>
      <c r="F28" s="123">
        <f>+'[2]ST Warroom 99'!$G$40</f>
        <v>-1177600</v>
      </c>
      <c r="G28" s="168">
        <f>+BUG_GL!E82</f>
        <v>-8828592.4549999908</v>
      </c>
      <c r="H28" s="107">
        <f t="shared" si="1"/>
        <v>-7650992.4549999908</v>
      </c>
      <c r="I28" s="31"/>
      <c r="J28" s="31"/>
    </row>
    <row r="29" spans="1:10" ht="21.75" customHeight="1" thickBot="1" x14ac:dyDescent="0.25">
      <c r="A29" s="101" t="s">
        <v>10</v>
      </c>
      <c r="B29" s="61">
        <f t="shared" ref="B29:H29" si="3">SUM(B11:B28)</f>
        <v>-3055353.6610964513</v>
      </c>
      <c r="C29" s="61">
        <f t="shared" si="3"/>
        <v>4353.6610964506981</v>
      </c>
      <c r="D29" s="61">
        <f t="shared" si="3"/>
        <v>-3051000</v>
      </c>
      <c r="E29" s="61">
        <f t="shared" si="3"/>
        <v>-1394368</v>
      </c>
      <c r="F29" s="61">
        <f t="shared" si="3"/>
        <v>-4445368</v>
      </c>
      <c r="G29" s="61">
        <f t="shared" si="3"/>
        <v>-19475853.756000131</v>
      </c>
      <c r="H29" s="108">
        <f t="shared" si="3"/>
        <v>-15030485.756000128</v>
      </c>
      <c r="I29" s="31"/>
      <c r="J29" s="31"/>
    </row>
    <row r="30" spans="1:10" ht="21" customHeight="1" thickBot="1" x14ac:dyDescent="0.25">
      <c r="A30" s="102" t="s">
        <v>19</v>
      </c>
      <c r="B30" s="103">
        <f>TOTAL!$E$91</f>
        <v>-3055353.6610962823</v>
      </c>
      <c r="C30" s="103">
        <f>+C29</f>
        <v>4353.6610964506981</v>
      </c>
      <c r="D30" s="103">
        <f>+'[2]ST Warroom 99'!$U$6</f>
        <v>-3051000</v>
      </c>
      <c r="E30" s="103">
        <f>+'[2]ST Warroom 99'!$U$23</f>
        <v>-1394368</v>
      </c>
      <c r="F30" s="103">
        <f>+'[2]ST Warroom 99'!$U$40</f>
        <v>-4445368</v>
      </c>
      <c r="G30" s="103">
        <f>TOTAL!$G$91</f>
        <v>-19475853.756000273</v>
      </c>
      <c r="H30" s="179">
        <f>+[1]OAvsACT!$G$58</f>
        <v>-15030469.906000003</v>
      </c>
      <c r="I30" s="31"/>
      <c r="J30" s="31"/>
    </row>
    <row r="31" spans="1:10" x14ac:dyDescent="0.2">
      <c r="B31" s="45"/>
      <c r="C31" s="45"/>
      <c r="D31" s="45"/>
      <c r="E31" s="45"/>
      <c r="F31" s="45"/>
      <c r="G31" s="45"/>
      <c r="H31" s="45">
        <f>+H30-H29</f>
        <v>15.850000124424696</v>
      </c>
      <c r="I31" s="45"/>
      <c r="J31" s="45"/>
    </row>
    <row r="32" spans="1:10" x14ac:dyDescent="0.2">
      <c r="B32" s="45">
        <f t="shared" ref="B32:G32" si="4">+B29-B30</f>
        <v>-1.6903504729270935E-7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1.4156103134155273E-7</v>
      </c>
      <c r="H32" s="45">
        <v>0</v>
      </c>
      <c r="I32" s="45"/>
      <c r="J32" s="45"/>
    </row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>
      <c r="C61" s="2"/>
      <c r="D61" s="2"/>
      <c r="E61" s="2"/>
      <c r="F61" s="2"/>
      <c r="G61" s="2"/>
    </row>
    <row r="62" spans="3:7" hidden="1" x14ac:dyDescent="0.2"/>
    <row r="63" spans="3:7" hidden="1" x14ac:dyDescent="0.2"/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4" spans="7:7" hidden="1" x14ac:dyDescent="0.2"/>
    <row r="86" spans="7:7" x14ac:dyDescent="0.2">
      <c r="G86" s="45"/>
    </row>
    <row r="88" spans="7:7" x14ac:dyDescent="0.2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E10" activePane="bottomRight" state="frozen"/>
      <selection activeCell="D10" sqref="D10"/>
      <selection pane="topRight" activeCell="D10" sqref="D10"/>
      <selection pane="bottomLeft" activeCell="D10" sqref="D10"/>
      <selection pane="bottomRight" activeCell="I11" sqref="I11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0002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199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-10259122</v>
      </c>
      <c r="F11" s="60"/>
      <c r="G11" s="38">
        <f>1723000-1620484-730800-172163</f>
        <v>-800447</v>
      </c>
      <c r="H11" s="60"/>
      <c r="I11" s="38">
        <f>-1113079+535377+178764-142405-22942+170000</f>
        <v>-394285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>
        <v>130500</v>
      </c>
      <c r="AB11" s="60"/>
      <c r="AC11" s="38"/>
      <c r="AD11" s="60"/>
      <c r="AE11" s="38">
        <v>0</v>
      </c>
      <c r="AF11" s="60"/>
      <c r="AG11" s="38">
        <f>-13427849+4090554+142405</f>
        <v>-9194890</v>
      </c>
    </row>
    <row r="12" spans="1:33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-774940</v>
      </c>
      <c r="F12" s="60"/>
      <c r="G12" s="38">
        <v>-130500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>
        <f>-745248+95808+5000</f>
        <v>-644440</v>
      </c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-5767018</v>
      </c>
      <c r="F15" s="60"/>
      <c r="G15" s="38">
        <f>-1723000+461913</f>
        <v>-1261087</v>
      </c>
      <c r="H15" s="60"/>
      <c r="I15" s="38">
        <f>-10512425-535377</f>
        <v>-11047802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>
        <f>940000-820000</f>
        <v>120000</v>
      </c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f>10512425-4090554</f>
        <v>6421871</v>
      </c>
    </row>
    <row r="16" spans="1:33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-16801080</v>
      </c>
      <c r="F16" s="61">
        <f t="shared" si="1"/>
        <v>0</v>
      </c>
      <c r="G16" s="39">
        <f t="shared" si="1"/>
        <v>-2192034</v>
      </c>
      <c r="H16" s="61">
        <f t="shared" si="1"/>
        <v>0</v>
      </c>
      <c r="I16" s="39">
        <f t="shared" si="1"/>
        <v>-11442087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-524440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130500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-2773019</v>
      </c>
    </row>
    <row r="17" spans="1:3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1100629</v>
      </c>
      <c r="F19" s="60"/>
      <c r="G19" s="38">
        <f>1620484-461913+172163</f>
        <v>1330734</v>
      </c>
      <c r="H19" s="60"/>
      <c r="I19" s="38">
        <v>5998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>
        <v>-236103</v>
      </c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-411202</v>
      </c>
      <c r="F20" s="60"/>
      <c r="G20" s="38"/>
      <c r="H20" s="60"/>
      <c r="I20" s="38">
        <v>528798</v>
      </c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>
        <v>-940000</v>
      </c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689427</v>
      </c>
      <c r="F24" s="61">
        <f t="shared" si="4"/>
        <v>0</v>
      </c>
      <c r="G24" s="39">
        <f t="shared" si="4"/>
        <v>1330734</v>
      </c>
      <c r="H24" s="61">
        <f t="shared" si="4"/>
        <v>0</v>
      </c>
      <c r="I24" s="39">
        <f t="shared" si="4"/>
        <v>534796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0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-1176103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0</v>
      </c>
    </row>
    <row r="25" spans="1:3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6">
        <f t="shared" si="8"/>
        <v>150000</v>
      </c>
      <c r="E35" s="66">
        <f t="shared" si="8"/>
        <v>-21605</v>
      </c>
      <c r="F35" s="60"/>
      <c r="G35" s="38"/>
      <c r="H35" s="60">
        <v>150000</v>
      </c>
      <c r="I35" s="38">
        <v>-21605</v>
      </c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150000</v>
      </c>
      <c r="E36" s="39">
        <f>SUM(E32:E35)</f>
        <v>-21605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-95808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>
        <v>-95808</v>
      </c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6">
        <f t="shared" si="11"/>
        <v>-150000</v>
      </c>
      <c r="E40" s="66">
        <f t="shared" si="11"/>
        <v>13449454</v>
      </c>
      <c r="F40" s="60"/>
      <c r="G40" s="38"/>
      <c r="H40" s="60">
        <v>-150000</v>
      </c>
      <c r="I40" s="38">
        <v>21605</v>
      </c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>
        <v>13427849</v>
      </c>
    </row>
    <row r="41" spans="1:33" x14ac:dyDescent="0.2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981351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f>-1428901+745248+236103</f>
        <v>-447550</v>
      </c>
      <c r="X41" s="60"/>
      <c r="Y41" s="38">
        <v>1428901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">
      <c r="A42" s="9"/>
      <c r="B42" s="7"/>
      <c r="C42" s="53" t="s">
        <v>48</v>
      </c>
      <c r="D42" s="61">
        <f t="shared" ref="D42:M42" si="12">SUM(D40:D41)</f>
        <v>-150000</v>
      </c>
      <c r="E42" s="39">
        <f t="shared" si="12"/>
        <v>14430805</v>
      </c>
      <c r="F42" s="61">
        <f t="shared" si="12"/>
        <v>0</v>
      </c>
      <c r="G42" s="39">
        <f t="shared" si="12"/>
        <v>0</v>
      </c>
      <c r="H42" s="61">
        <f t="shared" si="12"/>
        <v>-150000</v>
      </c>
      <c r="I42" s="39">
        <f t="shared" si="12"/>
        <v>21605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-447550</v>
      </c>
      <c r="X42" s="61">
        <f t="shared" si="13"/>
        <v>0</v>
      </c>
      <c r="Y42" s="39">
        <f t="shared" si="13"/>
        <v>1428901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13427849</v>
      </c>
    </row>
    <row r="43" spans="1:33" ht="21" customHeight="1" x14ac:dyDescent="0.2">
      <c r="A43" s="9"/>
      <c r="B43" s="7" t="s">
        <v>49</v>
      </c>
      <c r="C43" s="6"/>
      <c r="D43" s="61">
        <f t="shared" ref="D43:M43" si="14">D42+D39</f>
        <v>-150000</v>
      </c>
      <c r="E43" s="39">
        <f t="shared" si="14"/>
        <v>14334997</v>
      </c>
      <c r="F43" s="61">
        <f t="shared" si="14"/>
        <v>0</v>
      </c>
      <c r="G43" s="39">
        <f t="shared" si="14"/>
        <v>0</v>
      </c>
      <c r="H43" s="61">
        <f t="shared" si="14"/>
        <v>-150000</v>
      </c>
      <c r="I43" s="39">
        <f t="shared" si="14"/>
        <v>21605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-543358</v>
      </c>
      <c r="X43" s="61">
        <f t="shared" si="15"/>
        <v>0</v>
      </c>
      <c r="Y43" s="39">
        <f t="shared" si="15"/>
        <v>1428901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13427849</v>
      </c>
    </row>
    <row r="44" spans="1:3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-5998</v>
      </c>
      <c r="F54" s="60"/>
      <c r="G54" s="38"/>
      <c r="H54" s="60"/>
      <c r="I54" s="38">
        <f>28497+6571-5998+3610</f>
        <v>32680</v>
      </c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>
        <f>-28497-6571-3610</f>
        <v>-38678</v>
      </c>
    </row>
    <row r="55" spans="1:33" x14ac:dyDescent="0.2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291440</v>
      </c>
      <c r="F55" s="60"/>
      <c r="G55" s="38">
        <v>0</v>
      </c>
      <c r="H55" s="60"/>
      <c r="I55" s="38">
        <f>32870+1134-170000</f>
        <v>-135996</v>
      </c>
      <c r="J55" s="60"/>
      <c r="K55" s="38"/>
      <c r="L55" s="60"/>
      <c r="M55" s="38"/>
      <c r="N55" s="60"/>
      <c r="O55" s="38">
        <v>0</v>
      </c>
      <c r="P55" s="60"/>
      <c r="Q55" s="38">
        <v>318140</v>
      </c>
      <c r="R55" s="60"/>
      <c r="S55" s="38"/>
      <c r="T55" s="60"/>
      <c r="U55" s="38"/>
      <c r="V55" s="60"/>
      <c r="W55" s="38">
        <f>93300+50000</f>
        <v>143300</v>
      </c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>
        <f>-32870-1134</f>
        <v>-34004</v>
      </c>
    </row>
    <row r="56" spans="1:33" x14ac:dyDescent="0.2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285442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-103316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AG56" si="17">SUM(N54:N55)</f>
        <v>0</v>
      </c>
      <c r="O56" s="39">
        <f t="shared" si="17"/>
        <v>0</v>
      </c>
      <c r="P56" s="61">
        <f>SUM(P54:P55)</f>
        <v>0</v>
      </c>
      <c r="Q56" s="39">
        <f>SUM(Q54:Q55)</f>
        <v>318140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143300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-72682</v>
      </c>
    </row>
    <row r="57" spans="1:33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-50000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>
        <v>-50000</v>
      </c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-50000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-50000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2135081</v>
      </c>
      <c r="F74" s="60"/>
      <c r="G74" s="38">
        <f>730800-528798-152864-43500+32500+21000</f>
        <v>59138</v>
      </c>
      <c r="H74" s="60"/>
      <c r="I74" s="38">
        <f>1113079-358800-110000-32500</f>
        <v>611779</v>
      </c>
      <c r="J74" s="60"/>
      <c r="K74" s="38"/>
      <c r="L74" s="60"/>
      <c r="M74" s="38"/>
      <c r="N74" s="60"/>
      <c r="O74" s="38">
        <v>-135000</v>
      </c>
      <c r="P74" s="60"/>
      <c r="Q74" s="38"/>
      <c r="R74" s="60"/>
      <c r="S74" s="38"/>
      <c r="T74" s="60"/>
      <c r="U74" s="38">
        <v>0</v>
      </c>
      <c r="V74" s="60"/>
      <c r="W74" s="38">
        <f>135000-78500</f>
        <v>56500</v>
      </c>
      <c r="X74" s="60"/>
      <c r="Y74" s="38">
        <f>820000+358800+78500</f>
        <v>1257300</v>
      </c>
      <c r="Z74" s="60"/>
      <c r="AA74" s="38">
        <f>152864+110000-73225</f>
        <v>189639</v>
      </c>
      <c r="AB74" s="60"/>
      <c r="AC74" s="38">
        <v>-21000</v>
      </c>
      <c r="AD74" s="60"/>
      <c r="AE74" s="38">
        <f>73225+43500</f>
        <v>116725</v>
      </c>
      <c r="AF74" s="60"/>
      <c r="AG74" s="38">
        <v>0</v>
      </c>
    </row>
    <row r="75" spans="1:33" x14ac:dyDescent="0.2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-98300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-93300-5000</f>
        <v>-98300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22942</v>
      </c>
      <c r="F78" s="60"/>
      <c r="G78" s="38"/>
      <c r="H78" s="60"/>
      <c r="I78" s="38">
        <v>22942</v>
      </c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-496904</v>
      </c>
      <c r="F81" s="60"/>
      <c r="G81" s="38"/>
      <c r="H81" s="60"/>
      <c r="I81" s="38">
        <v>-178764</v>
      </c>
      <c r="J81" s="60"/>
      <c r="K81" s="38"/>
      <c r="L81" s="60"/>
      <c r="M81" s="38"/>
      <c r="N81" s="60"/>
      <c r="O81" s="38"/>
      <c r="P81" s="60"/>
      <c r="Q81" s="38">
        <v>-318140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-802162</v>
      </c>
      <c r="H82" s="91">
        <f>H16+H24+H29+H36+H43+H45+H47+H49</f>
        <v>-150000</v>
      </c>
      <c r="I82" s="92">
        <f>SUM(I72:I81)+I16+I24+I29+I36+I43+I45+I47+I49+I51+I56+I61+I66</f>
        <v>-10533045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-135000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-2192401</v>
      </c>
      <c r="X82" s="91">
        <f>X16+X24+X29+X36+X43+X45+X47+X49</f>
        <v>0</v>
      </c>
      <c r="Y82" s="92">
        <f>SUM(Y72:Y81)+Y16+Y24+Y29+Y36+Y43+Y45+Y47+Y49+Y51+Y56+Y61+Y66</f>
        <v>2686201</v>
      </c>
      <c r="Z82" s="91">
        <f>Z16+Z24+Z29+Z36+Z43+Z45+Z47+Z49</f>
        <v>0</v>
      </c>
      <c r="AA82" s="92">
        <f>SUM(AA72:AA81)+AA16+AA24+AA29+AA36+AA43+AA45+AA47+AA49+AA51+AA56+AA61+AA66</f>
        <v>320139</v>
      </c>
      <c r="AB82" s="91">
        <f>AB16+AB24+AB29+AB36+AB43+AB45+AB47+AB49</f>
        <v>0</v>
      </c>
      <c r="AC82" s="92">
        <f>SUM(AC72:AC81)+AC16+AC24+AC29+AC36+AC43+AC45+AC47+AC49+AC51+AC56+AC61+AC66</f>
        <v>-21000</v>
      </c>
      <c r="AD82" s="91">
        <f>AD16+AD24+AD29+AD36+AD43+AD45+AD47+AD49</f>
        <v>0</v>
      </c>
      <c r="AE82" s="92">
        <f>SUM(AE72:AE81)+AE16+AE24+AE29+AE36+AE43+AE45+AE47+AE49+AE51+AE56+AE61+AE66</f>
        <v>116725</v>
      </c>
      <c r="AF82" s="91">
        <f>AF16+AF24+AF29+AF36+AF43+AF45+AF47+AF49</f>
        <v>0</v>
      </c>
      <c r="AG82" s="92">
        <f>SUM(AG72:AG81)+AG16+AG24+AG29+AG36+AG43+AG45+AG47+AG49+AG51+AG56+AG61+AG66</f>
        <v>10582148</v>
      </c>
      <c r="AH82" s="96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M84" s="45"/>
    </row>
    <row r="85" spans="1:34" x14ac:dyDescent="0.2">
      <c r="A85" s="4"/>
      <c r="B85" s="3"/>
      <c r="U85" s="45"/>
      <c r="W85" s="45"/>
    </row>
    <row r="86" spans="1:34" x14ac:dyDescent="0.2">
      <c r="A86" s="4"/>
      <c r="B86" s="3"/>
    </row>
    <row r="87" spans="1:34" x14ac:dyDescent="0.2">
      <c r="A87" s="4"/>
      <c r="B87" s="3"/>
    </row>
    <row r="88" spans="1:34" x14ac:dyDescent="0.2">
      <c r="A88" s="4"/>
      <c r="B88" s="3"/>
    </row>
    <row r="89" spans="1:34" x14ac:dyDescent="0.2">
      <c r="A89" s="4"/>
      <c r="B89" s="3"/>
    </row>
    <row r="90" spans="1:34" x14ac:dyDescent="0.2">
      <c r="A90" s="4"/>
      <c r="B90" s="3"/>
    </row>
    <row r="91" spans="1:34" x14ac:dyDescent="0.2">
      <c r="A91" s="4"/>
      <c r="B91" s="3"/>
    </row>
    <row r="92" spans="1:34" x14ac:dyDescent="0.2">
      <c r="A92" s="4"/>
      <c r="B92" s="3"/>
    </row>
    <row r="93" spans="1:34" x14ac:dyDescent="0.2">
      <c r="A93" s="4"/>
      <c r="B93" s="3"/>
    </row>
    <row r="94" spans="1:34" x14ac:dyDescent="0.2">
      <c r="A94" s="4"/>
      <c r="B94" s="3"/>
    </row>
    <row r="95" spans="1:34" x14ac:dyDescent="0.2">
      <c r="A95" s="4"/>
      <c r="B95" s="3"/>
    </row>
    <row r="96" spans="1:34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U75" activePane="bottomRight" state="frozen"/>
      <selection activeCell="D10" sqref="D10"/>
      <selection pane="topRight" activeCell="D10" sqref="D10"/>
      <selection pane="bottomLeft" activeCell="D10" sqref="D10"/>
      <selection pane="bottomRight" activeCell="Y80" sqref="Y80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3" width="15" customWidth="1"/>
  </cols>
  <sheetData>
    <row r="1" spans="1:33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0002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199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30908916.050000001</v>
      </c>
      <c r="F12" s="65"/>
      <c r="G12" s="38">
        <v>3328701.23</v>
      </c>
      <c r="H12" s="65"/>
      <c r="I12" s="38">
        <v>885146.6</v>
      </c>
      <c r="J12" s="65">
        <v>0</v>
      </c>
      <c r="K12" s="38">
        <v>10514800.390000001</v>
      </c>
      <c r="L12" s="65"/>
      <c r="M12" s="38">
        <v>-63207.21</v>
      </c>
      <c r="N12" s="65"/>
      <c r="O12" s="38">
        <v>0</v>
      </c>
      <c r="P12" s="65"/>
      <c r="Q12" s="38">
        <v>6017954.2699999996</v>
      </c>
      <c r="R12" s="65"/>
      <c r="S12" s="38">
        <v>-480009.7</v>
      </c>
      <c r="T12" s="65"/>
      <c r="U12" s="38">
        <v>-3497.4</v>
      </c>
      <c r="V12" s="65"/>
      <c r="W12" s="38">
        <v>-3624181.05</v>
      </c>
      <c r="X12" s="65">
        <v>0</v>
      </c>
      <c r="Y12" s="38">
        <v>541540.44999999995</v>
      </c>
      <c r="Z12" s="65"/>
      <c r="AA12" s="38">
        <v>0</v>
      </c>
      <c r="AB12" s="65">
        <v>0</v>
      </c>
      <c r="AC12" s="38">
        <v>14461558.24</v>
      </c>
      <c r="AD12" s="65"/>
      <c r="AE12" s="38">
        <v>-669889.77</v>
      </c>
      <c r="AF12" s="65"/>
      <c r="AG12" s="38">
        <v>0</v>
      </c>
    </row>
    <row r="13" spans="1:33" x14ac:dyDescent="0.2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">
      <c r="A16" s="9"/>
      <c r="B16" s="7" t="s">
        <v>30</v>
      </c>
      <c r="C16" s="6"/>
      <c r="D16" s="61">
        <f t="shared" ref="D16:AG16" si="1">SUM(D11:D15)</f>
        <v>0</v>
      </c>
      <c r="E16" s="175">
        <f t="shared" si="1"/>
        <v>30908916.050000001</v>
      </c>
      <c r="F16" s="61">
        <f t="shared" si="1"/>
        <v>0</v>
      </c>
      <c r="G16" s="39">
        <f t="shared" si="1"/>
        <v>3328701.23</v>
      </c>
      <c r="H16" s="61">
        <f>SUM(H11:H15)</f>
        <v>0</v>
      </c>
      <c r="I16" s="39">
        <f>SUM(I11:I15)</f>
        <v>885146.6</v>
      </c>
      <c r="J16" s="61">
        <f t="shared" si="1"/>
        <v>0</v>
      </c>
      <c r="K16" s="39">
        <f t="shared" si="1"/>
        <v>10514800.390000001</v>
      </c>
      <c r="L16" s="61">
        <f t="shared" si="1"/>
        <v>0</v>
      </c>
      <c r="M16" s="39">
        <f t="shared" si="1"/>
        <v>-63207.21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6017954.2699999996</v>
      </c>
      <c r="R16" s="61">
        <f>SUM(R11:R15)</f>
        <v>0</v>
      </c>
      <c r="S16" s="39">
        <f>SUM(S11:S15)</f>
        <v>-480009.7</v>
      </c>
      <c r="T16" s="61">
        <f t="shared" si="1"/>
        <v>0</v>
      </c>
      <c r="U16" s="39">
        <f t="shared" si="1"/>
        <v>-3497.4</v>
      </c>
      <c r="V16" s="61">
        <f t="shared" si="1"/>
        <v>0</v>
      </c>
      <c r="W16" s="39">
        <f t="shared" si="1"/>
        <v>-3624181.05</v>
      </c>
      <c r="X16" s="61">
        <f>SUM(X11:X15)</f>
        <v>0</v>
      </c>
      <c r="Y16" s="39">
        <f>SUM(Y11:Y15)</f>
        <v>541540.44999999995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14461558.24</v>
      </c>
      <c r="AD16" s="61">
        <f>SUM(AD11:AD15)</f>
        <v>0</v>
      </c>
      <c r="AE16" s="39">
        <f>SUM(AE11:AE15)</f>
        <v>-669889.77</v>
      </c>
      <c r="AF16" s="61">
        <f t="shared" si="1"/>
        <v>0</v>
      </c>
      <c r="AG16" s="39">
        <f t="shared" si="1"/>
        <v>0</v>
      </c>
    </row>
    <row r="17" spans="1:33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-26916832.419999998</v>
      </c>
      <c r="F20" s="65"/>
      <c r="G20" s="38">
        <v>1335743.94</v>
      </c>
      <c r="H20" s="65"/>
      <c r="I20" s="38">
        <v>-544502.03</v>
      </c>
      <c r="J20" s="65"/>
      <c r="K20" s="38">
        <v>-17923260.280000001</v>
      </c>
      <c r="L20" s="65"/>
      <c r="M20" s="38">
        <v>0</v>
      </c>
      <c r="N20" s="65"/>
      <c r="O20" s="38">
        <v>0</v>
      </c>
      <c r="P20" s="65"/>
      <c r="Q20" s="38">
        <v>-2854454.09</v>
      </c>
      <c r="R20" s="65"/>
      <c r="S20" s="38">
        <v>394265.22</v>
      </c>
      <c r="T20" s="65"/>
      <c r="U20" s="38">
        <v>0</v>
      </c>
      <c r="V20" s="65"/>
      <c r="W20" s="38">
        <v>1987338.19</v>
      </c>
      <c r="X20" s="65"/>
      <c r="Y20" s="38">
        <v>-567592</v>
      </c>
      <c r="Z20" s="65"/>
      <c r="AA20" s="38">
        <v>0</v>
      </c>
      <c r="AB20" s="65">
        <v>0</v>
      </c>
      <c r="AC20" s="38">
        <v>-8368848.7199999997</v>
      </c>
      <c r="AD20" s="65"/>
      <c r="AE20" s="38">
        <v>-54782.65</v>
      </c>
      <c r="AF20" s="65"/>
      <c r="AG20" s="38">
        <v>-320740</v>
      </c>
    </row>
    <row r="21" spans="1:33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AG24" si="3">SUM(D19:D23)</f>
        <v>0</v>
      </c>
      <c r="E24" s="175">
        <f t="shared" si="3"/>
        <v>-26916832.419999998</v>
      </c>
      <c r="F24" s="61">
        <f t="shared" si="3"/>
        <v>0</v>
      </c>
      <c r="G24" s="39">
        <f t="shared" si="3"/>
        <v>1335743.94</v>
      </c>
      <c r="H24" s="61">
        <f>SUM(H19:H23)</f>
        <v>0</v>
      </c>
      <c r="I24" s="39">
        <f>SUM(I19:I23)</f>
        <v>-544502.03</v>
      </c>
      <c r="J24" s="61">
        <f t="shared" si="3"/>
        <v>0</v>
      </c>
      <c r="K24" s="39">
        <f t="shared" si="3"/>
        <v>-17923260.280000001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-2854454.09</v>
      </c>
      <c r="R24" s="61">
        <f>SUM(R19:R23)</f>
        <v>0</v>
      </c>
      <c r="S24" s="39">
        <f>SUM(S19:S23)</f>
        <v>394265.22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1987338.19</v>
      </c>
      <c r="X24" s="61">
        <f>SUM(X19:X23)</f>
        <v>0</v>
      </c>
      <c r="Y24" s="39">
        <f>SUM(Y19:Y23)</f>
        <v>-567592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-8368848.7199999997</v>
      </c>
      <c r="AD24" s="61">
        <f>SUM(AD19:AD23)</f>
        <v>0</v>
      </c>
      <c r="AE24" s="39">
        <f>SUM(AE19:AE23)</f>
        <v>-54782.65</v>
      </c>
      <c r="AF24" s="61">
        <f t="shared" si="3"/>
        <v>0</v>
      </c>
      <c r="AG24" s="39">
        <f t="shared" si="3"/>
        <v>-320740</v>
      </c>
    </row>
    <row r="25" spans="1:33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2">
        <f>G54+K54+M54+O54+Q54+U54+W54+AA54+AC54+AG54+Y54+I54+AE54+S54</f>
        <v>-1024412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-1024412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-1024412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-1024412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-8576009.959999999</v>
      </c>
      <c r="F70" s="60"/>
      <c r="G70" s="38">
        <v>4506255.0199999996</v>
      </c>
      <c r="H70" s="60"/>
      <c r="I70" s="38">
        <v>8290601</v>
      </c>
      <c r="J70" s="60"/>
      <c r="K70" s="38">
        <v>563222.05000000005</v>
      </c>
      <c r="L70" s="60"/>
      <c r="M70" s="38">
        <v>0</v>
      </c>
      <c r="N70" s="60"/>
      <c r="O70" s="38">
        <v>0</v>
      </c>
      <c r="P70" s="60">
        <v>0</v>
      </c>
      <c r="Q70" s="38">
        <v>2516504.2799999998</v>
      </c>
      <c r="R70" s="60"/>
      <c r="S70" s="38">
        <v>-9099</v>
      </c>
      <c r="T70" s="60"/>
      <c r="U70" s="38">
        <v>0</v>
      </c>
      <c r="V70" s="60">
        <v>0</v>
      </c>
      <c r="W70" s="38">
        <v>-7489614.6200000001</v>
      </c>
      <c r="X70" s="60">
        <v>0</v>
      </c>
      <c r="Y70" s="38">
        <v>0</v>
      </c>
      <c r="Z70" s="60">
        <v>0</v>
      </c>
      <c r="AA70" s="38">
        <v>-15782424</v>
      </c>
      <c r="AB70" s="60"/>
      <c r="AC70" s="38">
        <v>1556139.52</v>
      </c>
      <c r="AD70" s="60"/>
      <c r="AE70" s="38">
        <v>-259749.42</v>
      </c>
      <c r="AF70" s="60"/>
      <c r="AG70" s="38">
        <v>-2467844.79</v>
      </c>
    </row>
    <row r="71" spans="1:33" x14ac:dyDescent="0.2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-44423358.739999995</v>
      </c>
      <c r="F71" s="60"/>
      <c r="G71" s="38">
        <v>-7591856.8799999999</v>
      </c>
      <c r="H71" s="60"/>
      <c r="I71" s="38">
        <v>-12261468.49</v>
      </c>
      <c r="J71" s="60"/>
      <c r="K71" s="38">
        <v>-13133657.73</v>
      </c>
      <c r="L71" s="60"/>
      <c r="M71" s="38">
        <v>0</v>
      </c>
      <c r="N71" s="60"/>
      <c r="O71" s="38">
        <v>0</v>
      </c>
      <c r="P71" s="60"/>
      <c r="Q71" s="38">
        <v>-6953222</v>
      </c>
      <c r="R71" s="60"/>
      <c r="S71" s="38">
        <v>0</v>
      </c>
      <c r="T71" s="60"/>
      <c r="U71" s="38">
        <v>0</v>
      </c>
      <c r="V71" s="60"/>
      <c r="W71" s="38">
        <v>2639306.77</v>
      </c>
      <c r="X71" s="60"/>
      <c r="Y71" s="38">
        <v>0</v>
      </c>
      <c r="Z71" s="60"/>
      <c r="AA71" s="38">
        <v>0</v>
      </c>
      <c r="AB71" s="60"/>
      <c r="AC71" s="38">
        <v>-1508208.52</v>
      </c>
      <c r="AD71" s="60"/>
      <c r="AE71" s="38">
        <v>322863.27</v>
      </c>
      <c r="AF71" s="60"/>
      <c r="AG71" s="38">
        <v>-5937115.1600000001</v>
      </c>
    </row>
    <row r="72" spans="1:33" x14ac:dyDescent="0.2">
      <c r="A72" s="9"/>
      <c r="B72" s="3"/>
      <c r="C72" s="55" t="s">
        <v>69</v>
      </c>
      <c r="D72" s="61">
        <f t="shared" ref="D72:AG72" si="13">SUM(D70:D71)</f>
        <v>0</v>
      </c>
      <c r="E72" s="222">
        <f t="shared" si="13"/>
        <v>-52999368.699999996</v>
      </c>
      <c r="F72" s="61">
        <f t="shared" si="13"/>
        <v>0</v>
      </c>
      <c r="G72" s="183">
        <f t="shared" si="13"/>
        <v>-3085601.8600000003</v>
      </c>
      <c r="H72" s="61">
        <f>SUM(H70:H71)</f>
        <v>0</v>
      </c>
      <c r="I72" s="183">
        <f>SUM(I70:I71)</f>
        <v>-3970867.49</v>
      </c>
      <c r="J72" s="61">
        <f t="shared" si="13"/>
        <v>0</v>
      </c>
      <c r="K72" s="183">
        <f t="shared" si="13"/>
        <v>-12570435.68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-4436717.7200000007</v>
      </c>
      <c r="R72" s="61">
        <f>SUM(R70:R71)</f>
        <v>0</v>
      </c>
      <c r="S72" s="39">
        <f>SUM(S70:S71)</f>
        <v>-9099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-4850307.8499999996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-15782424</v>
      </c>
      <c r="AB72" s="61">
        <f t="shared" si="13"/>
        <v>0</v>
      </c>
      <c r="AC72" s="39">
        <f t="shared" si="13"/>
        <v>47931</v>
      </c>
      <c r="AD72" s="61">
        <f>SUM(AD70:AD71)</f>
        <v>0</v>
      </c>
      <c r="AE72" s="183">
        <f>SUM(AE70:AE71)</f>
        <v>63113.850000000006</v>
      </c>
      <c r="AF72" s="61">
        <f t="shared" si="13"/>
        <v>0</v>
      </c>
      <c r="AG72" s="183">
        <f t="shared" si="13"/>
        <v>-8404959.9499999993</v>
      </c>
    </row>
    <row r="73" spans="1:33" x14ac:dyDescent="0.2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23">
        <f t="shared" ref="E73:E81" si="15">G73+K73+M73+O73+Q73+U73+W73+AA73+AC73+AG73+Y73+I73+AE73+S73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0">
        <f t="shared" si="14"/>
        <v>0</v>
      </c>
      <c r="E74" s="123">
        <f t="shared" si="15"/>
        <v>19365431.399999999</v>
      </c>
      <c r="F74" s="65"/>
      <c r="G74" s="66">
        <f>2963857.17-181</f>
        <v>2963676.17</v>
      </c>
      <c r="H74" s="65"/>
      <c r="I74" s="66">
        <v>824886.97</v>
      </c>
      <c r="J74" s="65"/>
      <c r="K74" s="66">
        <f>4827583.59+11725</f>
        <v>4839308.59</v>
      </c>
      <c r="L74" s="65"/>
      <c r="M74" s="66">
        <v>0</v>
      </c>
      <c r="N74" s="65"/>
      <c r="O74" s="66">
        <v>0</v>
      </c>
      <c r="P74" s="65"/>
      <c r="Q74" s="66">
        <v>5305442.1100000003</v>
      </c>
      <c r="R74" s="65"/>
      <c r="S74" s="66">
        <v>22124</v>
      </c>
      <c r="T74" s="65"/>
      <c r="U74" s="66">
        <v>0</v>
      </c>
      <c r="V74" s="65"/>
      <c r="W74" s="66">
        <v>-107244.44</v>
      </c>
      <c r="X74" s="65"/>
      <c r="Y74" s="66">
        <v>-13730.28</v>
      </c>
      <c r="Z74" s="65"/>
      <c r="AA74" s="180">
        <v>9162040.2200000007</v>
      </c>
      <c r="AB74" s="65"/>
      <c r="AC74" s="180">
        <v>1028011.69</v>
      </c>
      <c r="AD74" s="65"/>
      <c r="AE74" s="66">
        <v>-36714.17</v>
      </c>
      <c r="AF74" s="65"/>
      <c r="AG74" s="180">
        <v>-4622369.46</v>
      </c>
    </row>
    <row r="75" spans="1:33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37100</v>
      </c>
      <c r="F75" s="65"/>
      <c r="G75" s="38">
        <v>12700</v>
      </c>
      <c r="H75" s="65"/>
      <c r="I75" s="38">
        <v>0</v>
      </c>
      <c r="J75" s="65"/>
      <c r="K75" s="38">
        <v>9400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15000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-18007.5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-18007.5</v>
      </c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-2906000</v>
      </c>
      <c r="F77" s="65"/>
      <c r="G77" s="38"/>
      <c r="H77" s="65"/>
      <c r="I77" s="38"/>
      <c r="J77" s="65"/>
      <c r="K77" s="38">
        <v>-2906000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873548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873548</v>
      </c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318140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318140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25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-32361485.169999994</v>
      </c>
      <c r="F82" s="91">
        <f>F16+F24+F29+F36+F43+F45+F47+F49</f>
        <v>0</v>
      </c>
      <c r="G82" s="92">
        <f>SUM(G72:G81)+G16+G24+G29+G36+G43+G45+G47+G49+G51+G56+G61+G66</f>
        <v>4555219.4799999995</v>
      </c>
      <c r="H82" s="91">
        <f>H16+H24+H29+H36+H43+H45+H47+H49</f>
        <v>0</v>
      </c>
      <c r="I82" s="92">
        <f>SUM(I72:I81)+I16+I24+I29+I36+I43+I45+I47+I49+I51+I56+I61+I66</f>
        <v>-2805335.95</v>
      </c>
      <c r="J82" s="91">
        <f>J16+J24+J29+J36+J43+J45+J47+J49</f>
        <v>0</v>
      </c>
      <c r="K82" s="92">
        <f>SUM(K72:K81)+K16+K24+K29+K36+K43+K45+K47+K49+K51+K56+K61+K66</f>
        <v>-18036186.98</v>
      </c>
      <c r="L82" s="91">
        <f>L16+L24+L29+L36+L43+L45+L47+L49</f>
        <v>0</v>
      </c>
      <c r="M82" s="92">
        <f>SUM(M72:M81)+M16+M24+M29+M36+M43+M45+M47+M49+M51+M56+M61+M66</f>
        <v>-63207.21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4032224.5699999994</v>
      </c>
      <c r="R82" s="91">
        <f>R16+R24+R29+R36+R43+R45+R47+R49</f>
        <v>0</v>
      </c>
      <c r="S82" s="92">
        <f>SUM(S72:S81)+S16+S24+S29+S36+S43+S45+S47+S49+S51+S56+S61+S66</f>
        <v>245420.51999999996</v>
      </c>
      <c r="T82" s="91">
        <f>T16+T24+T29+T36+T43+T45+T47+T49</f>
        <v>0</v>
      </c>
      <c r="U82" s="92">
        <f>SUM(U72:U81)+U16+U24+U29+U36+U43+U45+U47+U49+U51+U56+U61+U66</f>
        <v>-3497.4</v>
      </c>
      <c r="V82" s="91">
        <f>V16+V24+V29+V36+V43+V45+V47+V49</f>
        <v>0</v>
      </c>
      <c r="W82" s="92">
        <f>SUM(W72:W81)+W16+W24+W29+W36+W43+W45+W47+W49+W51+W56+W61+W66</f>
        <v>-6579395.1500000004</v>
      </c>
      <c r="X82" s="91">
        <f>X16+X24+X29+X36+X43+X45+X47+X49</f>
        <v>0</v>
      </c>
      <c r="Y82" s="92">
        <f>SUM(Y72:Y81)+Y16+Y24+Y29+Y36+Y43+Y45+Y47+Y49+Y51+Y56+Y61+Y66</f>
        <v>-190645.83000000007</v>
      </c>
      <c r="Z82" s="91">
        <f>Z16+Z24+Z29+Z36+Z43+Z45+Z47+Z49</f>
        <v>0</v>
      </c>
      <c r="AA82" s="92">
        <f>SUM(AA72:AA81)+AA16+AA24+AA29+AA36+AA43+AA45+AA47+AA49+AA51+AA56+AA61+AA66</f>
        <v>-6638391.2799999993</v>
      </c>
      <c r="AB82" s="91">
        <f>AB16+AB24+AB29+AB36+AB43+AB45+AB47+AB49</f>
        <v>0</v>
      </c>
      <c r="AC82" s="92">
        <f>SUM(AC72:AC81)+AC16+AC24+AC29+AC36+AC43+AC45+AC47+AC49+AC51+AC56+AC61+AC66</f>
        <v>7168652.21</v>
      </c>
      <c r="AD82" s="91">
        <f>AD16+AD24+AD29+AD36+AD43+AD45+AD47+AD49</f>
        <v>0</v>
      </c>
      <c r="AE82" s="92">
        <f>SUM(AE72:AE81)+AE16+AE24+AE29+AE36+AE43+AE45+AE47+AE49+AE51+AE56+AE61+AE66</f>
        <v>-698272.74</v>
      </c>
      <c r="AF82" s="91">
        <f>AF16+AF24+AF29+AF36+AF43+AF45+AF47+AF49</f>
        <v>0</v>
      </c>
      <c r="AG82" s="92">
        <f>SUM(AG72:AG81)+AG16+AG24+AG29+AG36+AG43+AG45+AG47+AG49+AG51+AG56+AG61+AG66</f>
        <v>-13348069.41</v>
      </c>
      <c r="AH82" s="93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O84" s="45"/>
    </row>
    <row r="85" spans="1:34" x14ac:dyDescent="0.2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3451409</v>
      </c>
      <c r="F86" s="145"/>
      <c r="G86" s="145">
        <v>0</v>
      </c>
      <c r="H86" s="145"/>
      <c r="I86" s="145">
        <v>0</v>
      </c>
      <c r="J86" s="145"/>
      <c r="K86" s="184">
        <v>344137</v>
      </c>
      <c r="L86" s="145"/>
      <c r="M86" s="145"/>
      <c r="N86" s="145"/>
      <c r="O86" s="145"/>
      <c r="P86" s="145"/>
      <c r="Q86" s="145"/>
      <c r="R86" s="145"/>
      <c r="S86" s="145">
        <v>472991</v>
      </c>
      <c r="T86" s="145"/>
      <c r="U86" s="145"/>
      <c r="V86" s="145"/>
      <c r="W86" s="145">
        <v>0</v>
      </c>
      <c r="X86" s="145"/>
      <c r="Y86" s="145">
        <f>2342347-40862</f>
        <v>2301485</v>
      </c>
      <c r="Z86" s="145"/>
      <c r="AA86" s="145"/>
      <c r="AB86" s="145"/>
      <c r="AC86" s="145">
        <v>332796</v>
      </c>
      <c r="AD86" s="145"/>
      <c r="AE86" s="145"/>
      <c r="AF86" s="145"/>
      <c r="AG86" s="145"/>
    </row>
    <row r="87" spans="1:34" s="3" customFormat="1" x14ac:dyDescent="0.2">
      <c r="A87" s="144"/>
      <c r="C87" s="10" t="s">
        <v>71</v>
      </c>
      <c r="D87" s="60">
        <f t="shared" si="16"/>
        <v>0</v>
      </c>
      <c r="E87" s="182">
        <f t="shared" si="16"/>
        <v>-18086.68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-268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-17818.68</v>
      </c>
      <c r="AD87" s="146"/>
      <c r="AE87" s="146"/>
      <c r="AF87" s="146"/>
      <c r="AG87" s="146"/>
    </row>
    <row r="88" spans="1:34" s="3" customFormat="1" x14ac:dyDescent="0.2">
      <c r="A88" s="144"/>
      <c r="C88" s="10" t="s">
        <v>72</v>
      </c>
      <c r="D88" s="60">
        <f t="shared" si="16"/>
        <v>0</v>
      </c>
      <c r="E88" s="182">
        <v>-1925000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-1925000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1508322.3199999998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344137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472723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376485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314977.32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-30853162.849999994</v>
      </c>
      <c r="F91" s="160">
        <f t="shared" si="19"/>
        <v>0</v>
      </c>
      <c r="G91" s="160">
        <f t="shared" si="19"/>
        <v>4555219.4799999995</v>
      </c>
      <c r="H91" s="160">
        <f>+H82+H89</f>
        <v>0</v>
      </c>
      <c r="I91" s="160">
        <f>+I82+I89</f>
        <v>-2805335.95</v>
      </c>
      <c r="J91" s="160">
        <f t="shared" si="19"/>
        <v>0</v>
      </c>
      <c r="K91" s="160">
        <f t="shared" si="19"/>
        <v>-17692049.98</v>
      </c>
      <c r="L91" s="160">
        <f t="shared" si="19"/>
        <v>0</v>
      </c>
      <c r="M91" s="160">
        <f t="shared" si="19"/>
        <v>-63207.21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4032224.5699999994</v>
      </c>
      <c r="R91" s="160">
        <f>+R82+R89</f>
        <v>0</v>
      </c>
      <c r="S91" s="160">
        <f>+S82+S89</f>
        <v>718143.52</v>
      </c>
      <c r="T91" s="160">
        <f t="shared" si="20"/>
        <v>0</v>
      </c>
      <c r="U91" s="160">
        <f t="shared" si="20"/>
        <v>-3497.4</v>
      </c>
      <c r="V91" s="160">
        <f t="shared" si="20"/>
        <v>0</v>
      </c>
      <c r="W91" s="160">
        <f t="shared" si="20"/>
        <v>-6579395.1500000004</v>
      </c>
      <c r="X91" s="160">
        <f>+X82+X89</f>
        <v>0</v>
      </c>
      <c r="Y91" s="160">
        <f>+Y82+Y89</f>
        <v>185839.16999999993</v>
      </c>
      <c r="Z91" s="160">
        <f t="shared" si="20"/>
        <v>0</v>
      </c>
      <c r="AA91" s="160">
        <f t="shared" si="20"/>
        <v>-6638391.2799999993</v>
      </c>
      <c r="AB91" s="160">
        <f t="shared" si="20"/>
        <v>0</v>
      </c>
      <c r="AC91" s="160">
        <f t="shared" si="20"/>
        <v>7483629.5300000003</v>
      </c>
      <c r="AD91" s="160">
        <f>+AD82+AD89</f>
        <v>0</v>
      </c>
      <c r="AE91" s="160">
        <f>+AE82+AE89</f>
        <v>-698272.74</v>
      </c>
      <c r="AF91" s="160">
        <f t="shared" si="20"/>
        <v>0</v>
      </c>
      <c r="AG91" s="160">
        <f t="shared" si="20"/>
        <v>-13348069.41</v>
      </c>
    </row>
    <row r="92" spans="1:34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">
      <c r="A93" s="4"/>
      <c r="B93" s="3"/>
    </row>
    <row r="94" spans="1:34" x14ac:dyDescent="0.2">
      <c r="A94" s="4"/>
      <c r="B94" s="3"/>
      <c r="E94" s="171">
        <f>+E74+E12+E20</f>
        <v>23357515.030000005</v>
      </c>
      <c r="G94" s="163">
        <f>+G12+G20+G74</f>
        <v>7628121.3399999999</v>
      </c>
      <c r="I94" s="163">
        <f>+I12+I20+I74</f>
        <v>1165531.54</v>
      </c>
      <c r="K94" s="163">
        <f>+K12+K20+K74</f>
        <v>-2569151.3000000007</v>
      </c>
      <c r="M94" s="163">
        <f>+M12+M20+M74</f>
        <v>-63207.21</v>
      </c>
      <c r="O94" s="163">
        <f>+O12+O20+O74</f>
        <v>0</v>
      </c>
      <c r="Q94" s="163">
        <f>+Q12+Q20+Q74</f>
        <v>8468942.2899999991</v>
      </c>
      <c r="S94" s="163">
        <f>+S12+S20+S74</f>
        <v>-63620.48000000004</v>
      </c>
      <c r="U94" s="163">
        <f>+U12+U20+U74</f>
        <v>-3497.4</v>
      </c>
      <c r="W94" s="163">
        <f>+W12+W20+W74</f>
        <v>-1744087.2999999998</v>
      </c>
      <c r="Y94" s="163">
        <f>+Y12+Y20+Y74</f>
        <v>-39781.830000000045</v>
      </c>
      <c r="AA94" s="163">
        <f>+AA12+AA20+AA74</f>
        <v>9162040.2200000007</v>
      </c>
      <c r="AC94" s="163">
        <f>+AC12+AC20+AC74</f>
        <v>7120721.2100000009</v>
      </c>
      <c r="AE94" s="163">
        <f>+AE12+AE20+AE74</f>
        <v>-761386.59000000008</v>
      </c>
      <c r="AG94" s="163">
        <f>+AG12+AG20+AG74</f>
        <v>-4943109.46</v>
      </c>
    </row>
    <row r="95" spans="1:34" x14ac:dyDescent="0.2">
      <c r="A95" s="4"/>
      <c r="B95" s="3"/>
      <c r="E95" s="171">
        <v>23357515</v>
      </c>
    </row>
    <row r="96" spans="1:34" x14ac:dyDescent="0.2">
      <c r="A96" s="4"/>
      <c r="B96" s="3"/>
      <c r="E96" s="171">
        <f>+E94-E95</f>
        <v>3.0000004917383194E-2</v>
      </c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8" sqref="D1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89479379</v>
      </c>
      <c r="E11" s="146">
        <v>230336937</v>
      </c>
      <c r="F11" s="60">
        <f>H11-D11</f>
        <v>0</v>
      </c>
      <c r="G11" s="37">
        <f>I11-E11</f>
        <v>0</v>
      </c>
      <c r="H11" s="65">
        <f t="shared" ref="H11:I15" si="0">D11</f>
        <v>89479379</v>
      </c>
      <c r="I11" s="66">
        <f t="shared" si="0"/>
        <v>230336937</v>
      </c>
      <c r="J11" s="37"/>
      <c r="K11" s="38"/>
      <c r="L11" s="60">
        <f t="shared" ref="L11:M15" si="1">H11+J11</f>
        <v>89479379</v>
      </c>
      <c r="M11" s="38">
        <f t="shared" si="1"/>
        <v>230336937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39137924</v>
      </c>
      <c r="E13" s="146">
        <v>101009075</v>
      </c>
      <c r="F13" s="60">
        <f t="shared" si="2"/>
        <v>0</v>
      </c>
      <c r="G13" s="37">
        <f t="shared" si="2"/>
        <v>0</v>
      </c>
      <c r="H13" s="65">
        <f t="shared" si="0"/>
        <v>39137924</v>
      </c>
      <c r="I13" s="66">
        <f t="shared" si="0"/>
        <v>101009075</v>
      </c>
      <c r="J13" s="37"/>
      <c r="K13" s="38"/>
      <c r="L13" s="60">
        <f t="shared" si="1"/>
        <v>39137924</v>
      </c>
      <c r="M13" s="38">
        <f t="shared" si="1"/>
        <v>101009075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128617303</v>
      </c>
      <c r="E16" s="166">
        <v>331346012</v>
      </c>
      <c r="F16" s="61">
        <f t="shared" ref="F16:M16" si="3">SUM(F11:F15)</f>
        <v>0</v>
      </c>
      <c r="G16" s="39">
        <f t="shared" si="3"/>
        <v>0</v>
      </c>
      <c r="H16" s="61">
        <f>SUM(H11:H15)</f>
        <v>128617303</v>
      </c>
      <c r="I16" s="39">
        <f>SUM(I11:I15)</f>
        <v>331346012</v>
      </c>
      <c r="J16" s="133">
        <f t="shared" si="3"/>
        <v>0</v>
      </c>
      <c r="K16" s="39">
        <f t="shared" si="3"/>
        <v>0</v>
      </c>
      <c r="L16" s="61">
        <f t="shared" si="3"/>
        <v>128617303</v>
      </c>
      <c r="M16" s="39">
        <f t="shared" si="3"/>
        <v>331346012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-100343382</v>
      </c>
      <c r="E19" s="146">
        <v>-257199518</v>
      </c>
      <c r="F19" s="60">
        <f>H19-D19</f>
        <v>0</v>
      </c>
      <c r="G19" s="37">
        <f>I19-E19</f>
        <v>0</v>
      </c>
      <c r="H19" s="65">
        <f t="shared" si="4"/>
        <v>-100343382</v>
      </c>
      <c r="I19" s="66">
        <f t="shared" si="4"/>
        <v>-257199518</v>
      </c>
      <c r="J19" s="37">
        <v>0</v>
      </c>
      <c r="K19" s="38">
        <v>0</v>
      </c>
      <c r="L19" s="60">
        <f t="shared" ref="L19:M23" si="5">H19+J19</f>
        <v>-100343382</v>
      </c>
      <c r="M19" s="38">
        <f t="shared" si="5"/>
        <v>-257199518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-28106245</v>
      </c>
      <c r="E21" s="146">
        <v>-72328753</v>
      </c>
      <c r="F21" s="60">
        <f t="shared" si="6"/>
        <v>0</v>
      </c>
      <c r="G21" s="37">
        <f t="shared" si="6"/>
        <v>0</v>
      </c>
      <c r="H21" s="65">
        <f t="shared" si="4"/>
        <v>-28106245</v>
      </c>
      <c r="I21" s="66">
        <f t="shared" si="4"/>
        <v>-72328753</v>
      </c>
      <c r="J21" s="37"/>
      <c r="K21" s="38"/>
      <c r="L21" s="60">
        <f t="shared" si="5"/>
        <v>-28106245</v>
      </c>
      <c r="M21" s="38">
        <f t="shared" si="5"/>
        <v>-72328753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345130</v>
      </c>
      <c r="E23" s="146">
        <v>867585</v>
      </c>
      <c r="F23" s="60">
        <f t="shared" si="6"/>
        <v>0</v>
      </c>
      <c r="G23" s="37">
        <f t="shared" si="6"/>
        <v>0</v>
      </c>
      <c r="H23" s="65">
        <f t="shared" si="4"/>
        <v>345130</v>
      </c>
      <c r="I23" s="66">
        <f t="shared" si="4"/>
        <v>867585</v>
      </c>
      <c r="J23" s="37"/>
      <c r="K23" s="38"/>
      <c r="L23" s="60">
        <f t="shared" si="5"/>
        <v>345130</v>
      </c>
      <c r="M23" s="38">
        <f t="shared" si="5"/>
        <v>867585</v>
      </c>
    </row>
    <row r="24" spans="1:13" x14ac:dyDescent="0.2">
      <c r="A24" s="9"/>
      <c r="B24" s="7" t="s">
        <v>33</v>
      </c>
      <c r="C24" s="6"/>
      <c r="D24" s="166">
        <v>-128104497</v>
      </c>
      <c r="E24" s="166">
        <v>-328660686</v>
      </c>
      <c r="F24" s="61">
        <f t="shared" ref="F24:M24" si="7">SUM(F19:F23)</f>
        <v>0</v>
      </c>
      <c r="G24" s="39">
        <f t="shared" si="7"/>
        <v>0</v>
      </c>
      <c r="H24" s="61">
        <f>SUM(H19:H23)</f>
        <v>-128104497</v>
      </c>
      <c r="I24" s="39">
        <f>SUM(I19:I23)</f>
        <v>-328660686</v>
      </c>
      <c r="J24" s="133">
        <f t="shared" si="7"/>
        <v>0</v>
      </c>
      <c r="K24" s="39">
        <f t="shared" si="7"/>
        <v>0</v>
      </c>
      <c r="L24" s="61">
        <f t="shared" si="7"/>
        <v>-128104497</v>
      </c>
      <c r="M24" s="39">
        <f t="shared" si="7"/>
        <v>-328660686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-4473</v>
      </c>
      <c r="E32" s="146">
        <v>-177</v>
      </c>
      <c r="F32" s="60">
        <f>H32-D32</f>
        <v>0</v>
      </c>
      <c r="G32" s="37">
        <f>I32-E32</f>
        <v>0</v>
      </c>
      <c r="H32" s="65">
        <f t="shared" ref="H32:I35" si="9">D32</f>
        <v>-4473</v>
      </c>
      <c r="I32" s="66">
        <f t="shared" si="9"/>
        <v>-177</v>
      </c>
      <c r="J32" s="37"/>
      <c r="K32" s="38"/>
      <c r="L32" s="60">
        <f t="shared" ref="L32:M35" si="10">H32+J32</f>
        <v>-4473</v>
      </c>
      <c r="M32" s="38">
        <f t="shared" si="10"/>
        <v>-177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-18066</v>
      </c>
      <c r="E35" s="146">
        <v>-45399</v>
      </c>
      <c r="F35" s="60">
        <f t="shared" si="11"/>
        <v>0</v>
      </c>
      <c r="G35" s="37">
        <f t="shared" si="11"/>
        <v>0</v>
      </c>
      <c r="H35" s="65">
        <f t="shared" si="9"/>
        <v>-18066</v>
      </c>
      <c r="I35" s="66">
        <f t="shared" si="9"/>
        <v>-45399</v>
      </c>
      <c r="J35" s="37">
        <v>0</v>
      </c>
      <c r="K35" s="38">
        <v>0</v>
      </c>
      <c r="L35" s="60">
        <f t="shared" si="10"/>
        <v>-18066</v>
      </c>
      <c r="M35" s="38">
        <f t="shared" si="10"/>
        <v>-45399</v>
      </c>
    </row>
    <row r="36" spans="1:13" x14ac:dyDescent="0.2">
      <c r="A36" s="9"/>
      <c r="B36" s="7" t="s">
        <v>43</v>
      </c>
      <c r="C36" s="6"/>
      <c r="D36" s="166">
        <v>-22539</v>
      </c>
      <c r="E36" s="166">
        <v>-45576</v>
      </c>
      <c r="F36" s="61">
        <f>SUM(F32:F35)</f>
        <v>0</v>
      </c>
      <c r="G36" s="39">
        <f>SUM(G32:G35)</f>
        <v>0</v>
      </c>
      <c r="H36" s="61">
        <f>SUM(H32:H35)</f>
        <v>-22539</v>
      </c>
      <c r="I36" s="39">
        <f>SUM(I32:I35)</f>
        <v>-45576</v>
      </c>
      <c r="J36" s="133">
        <f>SUM(J32:J34)</f>
        <v>0</v>
      </c>
      <c r="K36" s="39">
        <f>SUM(K32:K34)</f>
        <v>0</v>
      </c>
      <c r="L36" s="61">
        <f>SUM(L32:L35)</f>
        <v>-22539</v>
      </c>
      <c r="M36" s="39">
        <f>SUM(M32:M35)</f>
        <v>-45576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50140</v>
      </c>
      <c r="E39" s="146">
        <v>130199</v>
      </c>
      <c r="F39" s="60">
        <f t="shared" ref="F39:G41" si="13">H39-D39</f>
        <v>0</v>
      </c>
      <c r="G39" s="37">
        <f t="shared" si="13"/>
        <v>0</v>
      </c>
      <c r="H39" s="65">
        <f t="shared" si="12"/>
        <v>50140</v>
      </c>
      <c r="I39" s="66">
        <f t="shared" si="12"/>
        <v>130199</v>
      </c>
      <c r="J39" s="37"/>
      <c r="K39" s="38"/>
      <c r="L39" s="60">
        <f t="shared" ref="L39:M41" si="14">H39+J39</f>
        <v>50140</v>
      </c>
      <c r="M39" s="38">
        <f t="shared" si="14"/>
        <v>130199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-544509</v>
      </c>
      <c r="E40" s="146">
        <v>-1455168</v>
      </c>
      <c r="F40" s="60">
        <f t="shared" si="13"/>
        <v>0</v>
      </c>
      <c r="G40" s="37">
        <f t="shared" si="13"/>
        <v>0</v>
      </c>
      <c r="H40" s="65">
        <f t="shared" si="12"/>
        <v>-544509</v>
      </c>
      <c r="I40" s="66">
        <f t="shared" si="12"/>
        <v>-1455168</v>
      </c>
      <c r="J40" s="37"/>
      <c r="K40" s="38"/>
      <c r="L40" s="60">
        <f t="shared" si="14"/>
        <v>-544509</v>
      </c>
      <c r="M40" s="38">
        <f t="shared" si="14"/>
        <v>-1455168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-544509</v>
      </c>
      <c r="E42" s="166">
        <v>-1455168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-544509</v>
      </c>
      <c r="I42" s="39">
        <f>SUM(I40:I41)</f>
        <v>-1455168</v>
      </c>
      <c r="J42" s="133">
        <f t="shared" si="15"/>
        <v>0</v>
      </c>
      <c r="K42" s="39">
        <f t="shared" si="15"/>
        <v>0</v>
      </c>
      <c r="L42" s="61">
        <f t="shared" si="15"/>
        <v>-544509</v>
      </c>
      <c r="M42" s="39">
        <f t="shared" si="15"/>
        <v>-1455168</v>
      </c>
    </row>
    <row r="43" spans="1:13" ht="21" customHeight="1" x14ac:dyDescent="0.2">
      <c r="A43" s="9"/>
      <c r="B43" s="7" t="s">
        <v>49</v>
      </c>
      <c r="C43" s="6"/>
      <c r="D43" s="166">
        <v>-494369</v>
      </c>
      <c r="E43" s="166">
        <v>-1324969</v>
      </c>
      <c r="F43" s="61">
        <f t="shared" ref="F43:M43" si="16">F42+F39</f>
        <v>0</v>
      </c>
      <c r="G43" s="39">
        <f t="shared" si="16"/>
        <v>0</v>
      </c>
      <c r="H43" s="61">
        <f>H42+H39</f>
        <v>-494369</v>
      </c>
      <c r="I43" s="39">
        <f>I42+I39</f>
        <v>-1324969</v>
      </c>
      <c r="J43" s="133">
        <f t="shared" si="16"/>
        <v>0</v>
      </c>
      <c r="K43" s="39">
        <f t="shared" si="16"/>
        <v>0</v>
      </c>
      <c r="L43" s="61">
        <f t="shared" si="16"/>
        <v>-494369</v>
      </c>
      <c r="M43" s="39">
        <f t="shared" si="16"/>
        <v>-1324969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6908</v>
      </c>
      <c r="E49" s="146">
        <v>17762.830536000001</v>
      </c>
      <c r="F49" s="60">
        <f>H49-D49</f>
        <v>0</v>
      </c>
      <c r="G49" s="37">
        <f>I49-E49</f>
        <v>0</v>
      </c>
      <c r="H49" s="65">
        <f>D49</f>
        <v>6908</v>
      </c>
      <c r="I49" s="66">
        <f>E49</f>
        <v>17762.830536000001</v>
      </c>
      <c r="J49" s="37"/>
      <c r="K49" s="38"/>
      <c r="L49" s="60">
        <f>H49+J49</f>
        <v>6908</v>
      </c>
      <c r="M49" s="38">
        <f>I49+K49</f>
        <v>17762.830536000001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-345130</v>
      </c>
      <c r="E51" s="146">
        <v>-867585</v>
      </c>
      <c r="F51" s="60">
        <f>H51-D51</f>
        <v>0</v>
      </c>
      <c r="G51" s="37">
        <f>I51-E51</f>
        <v>0</v>
      </c>
      <c r="H51" s="65">
        <f>D51</f>
        <v>-345130</v>
      </c>
      <c r="I51" s="66">
        <f>E51</f>
        <v>-867585</v>
      </c>
      <c r="J51" s="37"/>
      <c r="K51" s="38"/>
      <c r="L51" s="60">
        <f>H51+J51</f>
        <v>-345130</v>
      </c>
      <c r="M51" s="38">
        <f>I51+K51</f>
        <v>-867585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-406932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-406932</v>
      </c>
      <c r="J54" s="37"/>
      <c r="K54" s="38"/>
      <c r="L54" s="60">
        <f>H54+J54</f>
        <v>0</v>
      </c>
      <c r="M54" s="38">
        <f>I54+K54</f>
        <v>-406932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-2565922.5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-2565922.5</v>
      </c>
      <c r="J55" s="37"/>
      <c r="K55" s="38"/>
      <c r="L55" s="60">
        <f>H55+J55</f>
        <v>0</v>
      </c>
      <c r="M55" s="38">
        <f>I55+K55</f>
        <v>-2565922.5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-2972854.5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-2972854.5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-2972854.5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4506255.0186999999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4506255.0186999999</v>
      </c>
      <c r="J70" s="37"/>
      <c r="K70" s="38"/>
      <c r="L70" s="60">
        <f t="shared" si="20"/>
        <v>0</v>
      </c>
      <c r="M70" s="38">
        <f t="shared" si="20"/>
        <v>4506255.0186999999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-7591856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-7591856</v>
      </c>
      <c r="J71" s="37"/>
      <c r="K71" s="38"/>
      <c r="L71" s="60">
        <f t="shared" si="20"/>
        <v>0</v>
      </c>
      <c r="M71" s="38">
        <f t="shared" si="20"/>
        <v>-7591856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-3085600.9813000001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-3085600.9813000001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-3085600.9813000001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4552700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4552700</v>
      </c>
      <c r="J74" s="37"/>
      <c r="K74" s="38"/>
      <c r="L74" s="60">
        <f t="shared" si="24"/>
        <v>0</v>
      </c>
      <c r="M74" s="38">
        <f t="shared" si="24"/>
        <v>4552700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14359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14359</v>
      </c>
      <c r="J75" s="37"/>
      <c r="K75" s="38"/>
      <c r="L75" s="60">
        <f t="shared" si="24"/>
        <v>0</v>
      </c>
      <c r="M75" s="38">
        <f t="shared" si="24"/>
        <v>14359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-14519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-14519</v>
      </c>
      <c r="J76" s="37"/>
      <c r="K76" s="38"/>
      <c r="L76" s="60">
        <f t="shared" si="24"/>
        <v>0</v>
      </c>
      <c r="M76" s="38">
        <f t="shared" si="24"/>
        <v>-14519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1145036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1145036</v>
      </c>
      <c r="J79" s="37"/>
      <c r="K79" s="38"/>
      <c r="L79" s="60">
        <f t="shared" si="24"/>
        <v>0</v>
      </c>
      <c r="M79" s="38">
        <f t="shared" si="24"/>
        <v>1145036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0</v>
      </c>
      <c r="J81" s="37"/>
      <c r="K81" s="38"/>
      <c r="L81" s="60">
        <f t="shared" si="24"/>
        <v>0</v>
      </c>
      <c r="M81" s="38">
        <f t="shared" si="24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2806</v>
      </c>
      <c r="E82" s="141">
        <f>SUM(E72:E81)+E16+E24+E29+E36+E43+E45+E47+E49+E51+E56+E61+E66</f>
        <v>104079.34923600359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2806</v>
      </c>
      <c r="I82" s="135">
        <f>SUM(I72:I81)+I16+I24+I29+I36+I43+I45+I47+I49+I51+I56+I61+I66</f>
        <v>104079.34923600359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2806</v>
      </c>
      <c r="M82" s="74">
        <f>SUM(M72:M81)+M16+M24+M29+M36+M43+M45+M47+M49+M51+M56+M61+M66</f>
        <v>104079.34923600359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E79" sqref="E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5709814</v>
      </c>
      <c r="E11" s="146">
        <v>14580741</v>
      </c>
      <c r="F11" s="60">
        <f>H11-D11</f>
        <v>0</v>
      </c>
      <c r="G11" s="37">
        <f>I11-E11</f>
        <v>0</v>
      </c>
      <c r="H11" s="65">
        <f t="shared" ref="H11:I15" si="0">D11</f>
        <v>5709814</v>
      </c>
      <c r="I11" s="66">
        <f t="shared" si="0"/>
        <v>14580741</v>
      </c>
      <c r="J11" s="37"/>
      <c r="K11" s="38"/>
      <c r="L11" s="60">
        <f t="shared" ref="L11:M15" si="1">H11+J11</f>
        <v>5709814</v>
      </c>
      <c r="M11" s="38">
        <f t="shared" si="1"/>
        <v>14580741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4883736</v>
      </c>
      <c r="E13" s="146">
        <v>13046146</v>
      </c>
      <c r="F13" s="60">
        <f t="shared" si="2"/>
        <v>0</v>
      </c>
      <c r="G13" s="37">
        <f t="shared" si="2"/>
        <v>0</v>
      </c>
      <c r="H13" s="65">
        <f t="shared" si="0"/>
        <v>4883736</v>
      </c>
      <c r="I13" s="66">
        <f t="shared" si="0"/>
        <v>13046146</v>
      </c>
      <c r="J13" s="37"/>
      <c r="K13" s="38"/>
      <c r="L13" s="60">
        <f t="shared" si="1"/>
        <v>4883736</v>
      </c>
      <c r="M13" s="38">
        <f t="shared" si="1"/>
        <v>13046146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10593550</v>
      </c>
      <c r="E16" s="166">
        <v>27626887</v>
      </c>
      <c r="F16" s="61">
        <f t="shared" ref="F16:M16" si="3">SUM(F11:F15)</f>
        <v>0</v>
      </c>
      <c r="G16" s="39">
        <f t="shared" si="3"/>
        <v>0</v>
      </c>
      <c r="H16" s="61">
        <f>SUM(H11:H15)</f>
        <v>10593550</v>
      </c>
      <c r="I16" s="39">
        <f>SUM(I11:I15)</f>
        <v>27626887</v>
      </c>
      <c r="J16" s="133">
        <f t="shared" si="3"/>
        <v>0</v>
      </c>
      <c r="K16" s="39">
        <f t="shared" si="3"/>
        <v>0</v>
      </c>
      <c r="L16" s="61">
        <f t="shared" si="3"/>
        <v>10593550</v>
      </c>
      <c r="M16" s="39">
        <f t="shared" si="3"/>
        <v>27626887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-813187</v>
      </c>
      <c r="E19" s="146">
        <v>-2202053</v>
      </c>
      <c r="F19" s="60">
        <f>H19-D19</f>
        <v>0</v>
      </c>
      <c r="G19" s="37">
        <f>I19-E19</f>
        <v>0</v>
      </c>
      <c r="H19" s="65">
        <f t="shared" si="4"/>
        <v>-813187</v>
      </c>
      <c r="I19" s="66">
        <f t="shared" si="4"/>
        <v>-2202053</v>
      </c>
      <c r="J19" s="37">
        <v>0</v>
      </c>
      <c r="K19" s="38">
        <v>0</v>
      </c>
      <c r="L19" s="60">
        <f t="shared" ref="L19:M23" si="5">H19+J19</f>
        <v>-813187</v>
      </c>
      <c r="M19" s="38">
        <f t="shared" si="5"/>
        <v>-2202053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-9725476</v>
      </c>
      <c r="E21" s="146">
        <v>-25364923</v>
      </c>
      <c r="F21" s="60">
        <f t="shared" si="6"/>
        <v>0</v>
      </c>
      <c r="G21" s="37">
        <f t="shared" si="6"/>
        <v>0</v>
      </c>
      <c r="H21" s="65">
        <f t="shared" si="4"/>
        <v>-9725476</v>
      </c>
      <c r="I21" s="66">
        <f t="shared" si="4"/>
        <v>-25364923</v>
      </c>
      <c r="J21" s="37"/>
      <c r="K21" s="38"/>
      <c r="L21" s="60">
        <f t="shared" si="5"/>
        <v>-9725476</v>
      </c>
      <c r="M21" s="38">
        <f t="shared" si="5"/>
        <v>-25364923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2450</v>
      </c>
      <c r="E23" s="146">
        <v>6292</v>
      </c>
      <c r="F23" s="60">
        <f t="shared" si="6"/>
        <v>0</v>
      </c>
      <c r="G23" s="37">
        <f t="shared" si="6"/>
        <v>0</v>
      </c>
      <c r="H23" s="65">
        <f t="shared" si="4"/>
        <v>2450</v>
      </c>
      <c r="I23" s="66">
        <f t="shared" si="4"/>
        <v>6292</v>
      </c>
      <c r="J23" s="37"/>
      <c r="K23" s="38"/>
      <c r="L23" s="60">
        <f t="shared" si="5"/>
        <v>2450</v>
      </c>
      <c r="M23" s="38">
        <f t="shared" si="5"/>
        <v>6292</v>
      </c>
    </row>
    <row r="24" spans="1:13" x14ac:dyDescent="0.2">
      <c r="A24" s="9"/>
      <c r="B24" s="7" t="s">
        <v>33</v>
      </c>
      <c r="C24" s="6"/>
      <c r="D24" s="166">
        <v>-10536213</v>
      </c>
      <c r="E24" s="166">
        <v>-27560684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-10536213</v>
      </c>
      <c r="I24" s="39">
        <f>SUM(I19:I23)</f>
        <v>-27560684</v>
      </c>
      <c r="J24" s="133">
        <f t="shared" si="7"/>
        <v>0</v>
      </c>
      <c r="K24" s="39">
        <f t="shared" si="7"/>
        <v>0</v>
      </c>
      <c r="L24" s="61">
        <f t="shared" si="7"/>
        <v>-10536213</v>
      </c>
      <c r="M24" s="39">
        <f t="shared" si="7"/>
        <v>-27560684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-38096</v>
      </c>
      <c r="E32" s="146">
        <v>123685</v>
      </c>
      <c r="F32" s="60">
        <f>H32-D32</f>
        <v>0</v>
      </c>
      <c r="G32" s="37">
        <f>I32-E32</f>
        <v>0</v>
      </c>
      <c r="H32" s="65">
        <f t="shared" ref="H32:I35" si="9">D32</f>
        <v>-38096</v>
      </c>
      <c r="I32" s="66">
        <f t="shared" si="9"/>
        <v>123685</v>
      </c>
      <c r="J32" s="37"/>
      <c r="K32" s="38"/>
      <c r="L32" s="60">
        <f t="shared" ref="L32:M35" si="10">H32+J32</f>
        <v>-38096</v>
      </c>
      <c r="M32" s="38">
        <f t="shared" si="10"/>
        <v>123685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-38096</v>
      </c>
      <c r="E36" s="166">
        <v>123685</v>
      </c>
      <c r="F36" s="61">
        <f>SUM(F32:F35)</f>
        <v>0</v>
      </c>
      <c r="G36" s="39">
        <f>SUM(G32:G35)</f>
        <v>0</v>
      </c>
      <c r="H36" s="61">
        <f>SUM(H32:H35)</f>
        <v>-38096</v>
      </c>
      <c r="I36" s="39">
        <f>SUM(I32:I35)</f>
        <v>123685</v>
      </c>
      <c r="J36" s="133">
        <f>SUM(J32:J34)</f>
        <v>0</v>
      </c>
      <c r="K36" s="39">
        <f>SUM(K32:K34)</f>
        <v>0</v>
      </c>
      <c r="L36" s="61">
        <f>SUM(L32:L35)</f>
        <v>-38096</v>
      </c>
      <c r="M36" s="39">
        <f>SUM(M32:M35)</f>
        <v>123685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-19241</v>
      </c>
      <c r="E49" s="146">
        <v>-48947.420170052712</v>
      </c>
      <c r="F49" s="60">
        <f>H49-D49</f>
        <v>0</v>
      </c>
      <c r="G49" s="37">
        <f>I49-E49</f>
        <v>0</v>
      </c>
      <c r="H49" s="65">
        <f>D49</f>
        <v>-19241</v>
      </c>
      <c r="I49" s="66">
        <f>E49</f>
        <v>-48947.420170052712</v>
      </c>
      <c r="J49" s="37"/>
      <c r="K49" s="38"/>
      <c r="L49" s="60">
        <f>H49+J49</f>
        <v>-19241</v>
      </c>
      <c r="M49" s="38">
        <f>I49+K49</f>
        <v>-48947.420170052712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-2450</v>
      </c>
      <c r="E51" s="146">
        <v>-6292</v>
      </c>
      <c r="F51" s="60">
        <f>H51-D51</f>
        <v>0</v>
      </c>
      <c r="G51" s="37">
        <f>I51-E51</f>
        <v>0</v>
      </c>
      <c r="H51" s="65">
        <f>D51</f>
        <v>-2450</v>
      </c>
      <c r="I51" s="66">
        <f>E51</f>
        <v>-6292</v>
      </c>
      <c r="J51" s="37"/>
      <c r="K51" s="38"/>
      <c r="L51" s="60">
        <f>H51+J51</f>
        <v>-2450</v>
      </c>
      <c r="M51" s="38">
        <f>I51+K51</f>
        <v>-6292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-5682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-5682</v>
      </c>
      <c r="J54" s="37"/>
      <c r="K54" s="38"/>
      <c r="L54" s="60">
        <f>H54+J54</f>
        <v>0</v>
      </c>
      <c r="M54" s="38">
        <f>I54+K54</f>
        <v>-5682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-5682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-5682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-5682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-259749.41519999999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-259749.41519999999</v>
      </c>
      <c r="J70" s="37"/>
      <c r="K70" s="38"/>
      <c r="L70" s="60">
        <f t="shared" si="20"/>
        <v>0</v>
      </c>
      <c r="M70" s="38">
        <f t="shared" si="20"/>
        <v>-259749.41519999999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322864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322864</v>
      </c>
      <c r="J71" s="37"/>
      <c r="K71" s="38"/>
      <c r="L71" s="60">
        <f t="shared" si="20"/>
        <v>0</v>
      </c>
      <c r="M71" s="38">
        <f t="shared" si="20"/>
        <v>322864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63114.584800000011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63114.584800000011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63114.584800000011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80011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80011</v>
      </c>
      <c r="J74" s="37"/>
      <c r="K74" s="38"/>
      <c r="L74" s="60">
        <f t="shared" si="23"/>
        <v>0</v>
      </c>
      <c r="M74" s="38">
        <f t="shared" si="23"/>
        <v>80011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-6608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-6608</v>
      </c>
      <c r="J81" s="37"/>
      <c r="K81" s="38"/>
      <c r="L81" s="60">
        <f t="shared" si="23"/>
        <v>0</v>
      </c>
      <c r="M81" s="38">
        <f t="shared" si="23"/>
        <v>-6608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265484.1646299485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265484.1646299485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265484.1646299485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2" sqref="D2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15465468</v>
      </c>
      <c r="E11" s="146">
        <v>41679437</v>
      </c>
      <c r="F11" s="60">
        <f>H11-D11</f>
        <v>0</v>
      </c>
      <c r="G11" s="37">
        <f>I11-E11</f>
        <v>0</v>
      </c>
      <c r="H11" s="65">
        <f t="shared" ref="H11:I15" si="0">D11</f>
        <v>15465468</v>
      </c>
      <c r="I11" s="66">
        <f t="shared" si="0"/>
        <v>41679437</v>
      </c>
      <c r="J11" s="37"/>
      <c r="K11" s="38"/>
      <c r="L11" s="60">
        <f t="shared" ref="L11:M15" si="1">H11+J11</f>
        <v>15465468</v>
      </c>
      <c r="M11" s="38">
        <f t="shared" si="1"/>
        <v>41679437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21293649</v>
      </c>
      <c r="E13" s="146">
        <v>55351498</v>
      </c>
      <c r="F13" s="60">
        <f t="shared" si="2"/>
        <v>0</v>
      </c>
      <c r="G13" s="37">
        <f t="shared" si="2"/>
        <v>0</v>
      </c>
      <c r="H13" s="65">
        <f t="shared" si="0"/>
        <v>21293649</v>
      </c>
      <c r="I13" s="66">
        <f t="shared" si="0"/>
        <v>55351498</v>
      </c>
      <c r="J13" s="37"/>
      <c r="K13" s="38"/>
      <c r="L13" s="60">
        <f t="shared" si="1"/>
        <v>21293649</v>
      </c>
      <c r="M13" s="38">
        <f t="shared" si="1"/>
        <v>55351498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36759117</v>
      </c>
      <c r="E16" s="166">
        <v>97030935</v>
      </c>
      <c r="F16" s="61">
        <f t="shared" ref="F16:M16" si="3">SUM(F11:F15)</f>
        <v>0</v>
      </c>
      <c r="G16" s="39">
        <f t="shared" si="3"/>
        <v>0</v>
      </c>
      <c r="H16" s="61">
        <f>SUM(H11:H15)</f>
        <v>36759117</v>
      </c>
      <c r="I16" s="39">
        <f>SUM(I11:I15)</f>
        <v>97030935</v>
      </c>
      <c r="J16" s="133">
        <f t="shared" si="3"/>
        <v>0</v>
      </c>
      <c r="K16" s="39">
        <f t="shared" si="3"/>
        <v>0</v>
      </c>
      <c r="L16" s="61">
        <f t="shared" si="3"/>
        <v>36759117</v>
      </c>
      <c r="M16" s="39">
        <f t="shared" si="3"/>
        <v>97030935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-8950787</v>
      </c>
      <c r="E19" s="146">
        <v>-23395546</v>
      </c>
      <c r="F19" s="60">
        <f>H19-D19</f>
        <v>0</v>
      </c>
      <c r="G19" s="37">
        <f>I19-E19</f>
        <v>0</v>
      </c>
      <c r="H19" s="65">
        <f t="shared" si="4"/>
        <v>-8950787</v>
      </c>
      <c r="I19" s="66">
        <f t="shared" si="4"/>
        <v>-23395546</v>
      </c>
      <c r="J19" s="37">
        <v>0</v>
      </c>
      <c r="K19" s="38">
        <v>0</v>
      </c>
      <c r="L19" s="60">
        <f t="shared" ref="L19:M23" si="5">H19+J19</f>
        <v>-8950787</v>
      </c>
      <c r="M19" s="38">
        <f t="shared" si="5"/>
        <v>-23395546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-28092979</v>
      </c>
      <c r="E21" s="146">
        <v>-73058872</v>
      </c>
      <c r="F21" s="60">
        <f t="shared" si="6"/>
        <v>0</v>
      </c>
      <c r="G21" s="37">
        <f t="shared" si="6"/>
        <v>0</v>
      </c>
      <c r="H21" s="65">
        <f t="shared" si="4"/>
        <v>-28092979</v>
      </c>
      <c r="I21" s="66">
        <f t="shared" si="4"/>
        <v>-73058872</v>
      </c>
      <c r="J21" s="37"/>
      <c r="K21" s="38"/>
      <c r="L21" s="60">
        <f t="shared" si="5"/>
        <v>-28092979</v>
      </c>
      <c r="M21" s="38">
        <f t="shared" si="5"/>
        <v>-73058872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290458</v>
      </c>
      <c r="E23" s="146">
        <v>748647</v>
      </c>
      <c r="F23" s="60">
        <f t="shared" si="6"/>
        <v>0</v>
      </c>
      <c r="G23" s="37">
        <f t="shared" si="6"/>
        <v>0</v>
      </c>
      <c r="H23" s="65">
        <f t="shared" si="4"/>
        <v>290458</v>
      </c>
      <c r="I23" s="66">
        <f t="shared" si="4"/>
        <v>748647</v>
      </c>
      <c r="J23" s="37"/>
      <c r="K23" s="38"/>
      <c r="L23" s="60">
        <f t="shared" si="5"/>
        <v>290458</v>
      </c>
      <c r="M23" s="38">
        <f t="shared" si="5"/>
        <v>748647</v>
      </c>
    </row>
    <row r="24" spans="1:13" x14ac:dyDescent="0.2">
      <c r="A24" s="9"/>
      <c r="B24" s="7" t="s">
        <v>33</v>
      </c>
      <c r="C24" s="6"/>
      <c r="D24" s="166">
        <v>-36753308</v>
      </c>
      <c r="E24" s="166">
        <v>-95705771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-36753308</v>
      </c>
      <c r="I24" s="39">
        <f>SUM(I19:I23)</f>
        <v>-95705771</v>
      </c>
      <c r="J24" s="133">
        <f t="shared" si="7"/>
        <v>0</v>
      </c>
      <c r="K24" s="39">
        <f t="shared" si="7"/>
        <v>0</v>
      </c>
      <c r="L24" s="61">
        <f t="shared" si="7"/>
        <v>-36753308</v>
      </c>
      <c r="M24" s="39">
        <f t="shared" si="7"/>
        <v>-95705771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-5809</v>
      </c>
      <c r="E49" s="146">
        <v>-15213.289464971507</v>
      </c>
      <c r="F49" s="60">
        <f>H49-D49</f>
        <v>0</v>
      </c>
      <c r="G49" s="37">
        <f>I49-E49</f>
        <v>0</v>
      </c>
      <c r="H49" s="65">
        <f>D49</f>
        <v>-5809</v>
      </c>
      <c r="I49" s="66">
        <f>E49</f>
        <v>-15213.289464971507</v>
      </c>
      <c r="J49" s="37"/>
      <c r="K49" s="38"/>
      <c r="L49" s="60">
        <f>H49+J49</f>
        <v>-5809</v>
      </c>
      <c r="M49" s="38">
        <f>I49+K49</f>
        <v>-15213.289464971507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-290458</v>
      </c>
      <c r="E51" s="146">
        <v>-748647</v>
      </c>
      <c r="F51" s="60">
        <f>H51-D51</f>
        <v>0</v>
      </c>
      <c r="G51" s="37">
        <f>I51-E51</f>
        <v>0</v>
      </c>
      <c r="H51" s="65">
        <f>D51</f>
        <v>-290458</v>
      </c>
      <c r="I51" s="66">
        <f>E51</f>
        <v>-748647</v>
      </c>
      <c r="J51" s="37"/>
      <c r="K51" s="38"/>
      <c r="L51" s="60">
        <f>H51+J51</f>
        <v>-290458</v>
      </c>
      <c r="M51" s="38">
        <f>I51+K51</f>
        <v>-748647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-144172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-144172</v>
      </c>
      <c r="J54" s="37"/>
      <c r="K54" s="38"/>
      <c r="L54" s="60">
        <f>H54+J54</f>
        <v>0</v>
      </c>
      <c r="M54" s="38">
        <f>I54+K54</f>
        <v>-144172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-144172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-144172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-144172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8290600.942900002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8290600.942900002</v>
      </c>
      <c r="J70" s="37"/>
      <c r="K70" s="38"/>
      <c r="L70" s="60">
        <f t="shared" si="20"/>
        <v>0</v>
      </c>
      <c r="M70" s="38">
        <f t="shared" si="20"/>
        <v>8290600.942900002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-12262546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-12262546</v>
      </c>
      <c r="J71" s="37"/>
      <c r="K71" s="38"/>
      <c r="L71" s="60">
        <f t="shared" si="20"/>
        <v>0</v>
      </c>
      <c r="M71" s="38">
        <f t="shared" si="20"/>
        <v>-12262546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-3971945.057099998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-3971945.057099998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-3971945.057099998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3159746.0570999999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3159746.0570999999</v>
      </c>
      <c r="J74" s="37"/>
      <c r="K74" s="38"/>
      <c r="L74" s="60">
        <f t="shared" si="23"/>
        <v>0</v>
      </c>
      <c r="M74" s="38">
        <f t="shared" si="23"/>
        <v>3159746.0570999999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46882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46882</v>
      </c>
      <c r="J81" s="37"/>
      <c r="K81" s="38"/>
      <c r="L81" s="60">
        <f t="shared" si="23"/>
        <v>0</v>
      </c>
      <c r="M81" s="38">
        <f t="shared" si="23"/>
        <v>46882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-348185.28946497152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-348185.28946497152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-348185.28946497152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I77" sqref="I7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3">
        <v>179966793</v>
      </c>
      <c r="E11" s="213">
        <v>512032518.36309409</v>
      </c>
      <c r="F11" s="60">
        <f>H11-D11</f>
        <v>0</v>
      </c>
      <c r="G11" s="37">
        <f>I11-E11</f>
        <v>0</v>
      </c>
      <c r="H11" s="65">
        <f>D11</f>
        <v>179966793</v>
      </c>
      <c r="I11" s="66">
        <f>E11</f>
        <v>512032518.36309409</v>
      </c>
      <c r="J11" s="60"/>
      <c r="K11" s="38"/>
      <c r="L11" s="60">
        <f t="shared" ref="L11:M15" si="0">H11+J11</f>
        <v>179966793</v>
      </c>
      <c r="M11" s="38">
        <f t="shared" si="0"/>
        <v>512032518.36309409</v>
      </c>
    </row>
    <row r="12" spans="1:26" x14ac:dyDescent="0.2">
      <c r="A12" s="9">
        <v>2</v>
      </c>
      <c r="B12" s="7"/>
      <c r="C12" s="18" t="s">
        <v>26</v>
      </c>
      <c r="D12" s="213">
        <v>0</v>
      </c>
      <c r="E12" s="213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3">
        <v>59448522</v>
      </c>
      <c r="E13" s="213">
        <v>164486618</v>
      </c>
      <c r="F13" s="60">
        <f t="shared" si="1"/>
        <v>0</v>
      </c>
      <c r="G13" s="37">
        <f t="shared" si="1"/>
        <v>0</v>
      </c>
      <c r="H13" s="65">
        <f t="shared" si="2"/>
        <v>59448522</v>
      </c>
      <c r="I13" s="66">
        <f t="shared" si="2"/>
        <v>164486618</v>
      </c>
      <c r="J13" s="60"/>
      <c r="K13" s="38"/>
      <c r="L13" s="60">
        <f t="shared" si="0"/>
        <v>59448522</v>
      </c>
      <c r="M13" s="38">
        <f t="shared" si="0"/>
        <v>164486618</v>
      </c>
    </row>
    <row r="14" spans="1:26" x14ac:dyDescent="0.2">
      <c r="A14" s="9">
        <v>4</v>
      </c>
      <c r="B14" s="7"/>
      <c r="C14" s="18" t="s">
        <v>28</v>
      </c>
      <c r="D14" s="213">
        <v>0</v>
      </c>
      <c r="E14" s="213">
        <v>-464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-464</v>
      </c>
      <c r="J14" s="60"/>
      <c r="K14" s="38"/>
      <c r="L14" s="60">
        <f t="shared" si="0"/>
        <v>0</v>
      </c>
      <c r="M14" s="38">
        <f t="shared" si="0"/>
        <v>-464</v>
      </c>
    </row>
    <row r="15" spans="1:26" x14ac:dyDescent="0.2">
      <c r="A15" s="9">
        <v>5</v>
      </c>
      <c r="B15" s="7"/>
      <c r="C15" s="18" t="s">
        <v>29</v>
      </c>
      <c r="D15" s="213">
        <v>0</v>
      </c>
      <c r="E15" s="213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4">
        <v>239415315</v>
      </c>
      <c r="E16" s="214">
        <v>676518672.36309409</v>
      </c>
      <c r="F16" s="61">
        <f t="shared" ref="F16:M16" si="3">SUM(F11:F15)</f>
        <v>0</v>
      </c>
      <c r="G16" s="39">
        <f t="shared" si="3"/>
        <v>0</v>
      </c>
      <c r="H16" s="61">
        <f>SUM(H11:H15)</f>
        <v>239415315</v>
      </c>
      <c r="I16" s="39">
        <f>SUM(I11:I15)</f>
        <v>676518672.36309409</v>
      </c>
      <c r="J16" s="61">
        <f t="shared" si="3"/>
        <v>0</v>
      </c>
      <c r="K16" s="39">
        <f t="shared" si="3"/>
        <v>0</v>
      </c>
      <c r="L16" s="61">
        <f t="shared" si="3"/>
        <v>239415315</v>
      </c>
      <c r="M16" s="39">
        <f t="shared" si="3"/>
        <v>676518672.36309409</v>
      </c>
    </row>
    <row r="17" spans="1:13" x14ac:dyDescent="0.2">
      <c r="A17" s="9"/>
      <c r="B17" s="7"/>
      <c r="C17" s="6"/>
      <c r="D17" s="215"/>
      <c r="E17" s="215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5"/>
      <c r="E18" s="215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3">
        <v>-175816045</v>
      </c>
      <c r="E19" s="213">
        <v>-489912407</v>
      </c>
      <c r="F19" s="60">
        <f>H19-D19</f>
        <v>0</v>
      </c>
      <c r="G19" s="37">
        <f>I19-E19</f>
        <v>0</v>
      </c>
      <c r="H19" s="65">
        <f t="shared" si="4"/>
        <v>-175816045</v>
      </c>
      <c r="I19" s="66">
        <f t="shared" si="4"/>
        <v>-489912407</v>
      </c>
      <c r="J19" s="60"/>
      <c r="K19" s="38"/>
      <c r="L19" s="60">
        <f t="shared" ref="L19:M23" si="5">H19+J19</f>
        <v>-175816045</v>
      </c>
      <c r="M19" s="38">
        <f t="shared" si="5"/>
        <v>-489912407</v>
      </c>
    </row>
    <row r="20" spans="1:13" x14ac:dyDescent="0.2">
      <c r="A20" s="9">
        <v>7</v>
      </c>
      <c r="B20" s="7"/>
      <c r="C20" s="18" t="s">
        <v>26</v>
      </c>
      <c r="D20" s="213">
        <v>0</v>
      </c>
      <c r="E20" s="213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3">
        <v>-65865685</v>
      </c>
      <c r="E21" s="213">
        <v>-186824785</v>
      </c>
      <c r="F21" s="60">
        <f t="shared" si="6"/>
        <v>0</v>
      </c>
      <c r="G21" s="37">
        <f t="shared" si="6"/>
        <v>0</v>
      </c>
      <c r="H21" s="65">
        <f t="shared" si="4"/>
        <v>-65865685</v>
      </c>
      <c r="I21" s="66">
        <f t="shared" si="4"/>
        <v>-186824785</v>
      </c>
      <c r="J21" s="60"/>
      <c r="K21" s="38"/>
      <c r="L21" s="60">
        <f t="shared" si="5"/>
        <v>-65865685</v>
      </c>
      <c r="M21" s="38">
        <f t="shared" si="5"/>
        <v>-186824785</v>
      </c>
    </row>
    <row r="22" spans="1:13" x14ac:dyDescent="0.2">
      <c r="A22" s="9">
        <v>9</v>
      </c>
      <c r="B22" s="7"/>
      <c r="C22" s="18" t="s">
        <v>28</v>
      </c>
      <c r="D22" s="213">
        <v>0</v>
      </c>
      <c r="E22" s="213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3">
        <v>699964</v>
      </c>
      <c r="E23" s="213">
        <v>1882599</v>
      </c>
      <c r="F23" s="60">
        <f t="shared" si="6"/>
        <v>0</v>
      </c>
      <c r="G23" s="37">
        <f t="shared" si="6"/>
        <v>0</v>
      </c>
      <c r="H23" s="65">
        <f t="shared" si="4"/>
        <v>699964</v>
      </c>
      <c r="I23" s="66">
        <f t="shared" si="4"/>
        <v>1882599</v>
      </c>
      <c r="J23" s="60"/>
      <c r="K23" s="38"/>
      <c r="L23" s="60">
        <f t="shared" si="5"/>
        <v>699964</v>
      </c>
      <c r="M23" s="38">
        <f t="shared" si="5"/>
        <v>1882599</v>
      </c>
    </row>
    <row r="24" spans="1:13" x14ac:dyDescent="0.2">
      <c r="A24" s="9"/>
      <c r="B24" s="7" t="s">
        <v>33</v>
      </c>
      <c r="C24" s="6"/>
      <c r="D24" s="214">
        <v>-240981766</v>
      </c>
      <c r="E24" s="214">
        <v>-674854593</v>
      </c>
      <c r="F24" s="61">
        <f t="shared" ref="F24:M24" si="7">SUM(F19:F23)</f>
        <v>0</v>
      </c>
      <c r="G24" s="39">
        <f t="shared" si="7"/>
        <v>0</v>
      </c>
      <c r="H24" s="61">
        <f>SUM(H19:H23)</f>
        <v>-240981766</v>
      </c>
      <c r="I24" s="39">
        <f>SUM(I19:I23)</f>
        <v>-674854593</v>
      </c>
      <c r="J24" s="61">
        <f t="shared" si="7"/>
        <v>0</v>
      </c>
      <c r="K24" s="39">
        <f t="shared" si="7"/>
        <v>0</v>
      </c>
      <c r="L24" s="61">
        <f t="shared" si="7"/>
        <v>-240981766</v>
      </c>
      <c r="M24" s="39">
        <f t="shared" si="7"/>
        <v>-674854593</v>
      </c>
    </row>
    <row r="25" spans="1:13" x14ac:dyDescent="0.2">
      <c r="A25" s="9"/>
      <c r="B25" s="7"/>
      <c r="C25" s="6"/>
      <c r="D25" s="215"/>
      <c r="E25" s="215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5"/>
      <c r="E26" s="215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3">
        <v>0</v>
      </c>
      <c r="E27" s="213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3">
        <v>0</v>
      </c>
      <c r="E28" s="213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4">
        <v>0</v>
      </c>
      <c r="E29" s="214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5"/>
      <c r="E30" s="215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5"/>
      <c r="E31" s="215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3">
        <v>7715</v>
      </c>
      <c r="E32" s="213">
        <v>21673</v>
      </c>
      <c r="F32" s="60">
        <f>H32-D32</f>
        <v>0</v>
      </c>
      <c r="G32" s="37">
        <f>I32-E32</f>
        <v>0</v>
      </c>
      <c r="H32" s="65">
        <f t="shared" ref="H32:I35" si="9">D32</f>
        <v>7715</v>
      </c>
      <c r="I32" s="66">
        <f t="shared" si="9"/>
        <v>21673</v>
      </c>
      <c r="J32" s="60"/>
      <c r="K32" s="38"/>
      <c r="L32" s="60">
        <f t="shared" ref="L32:M35" si="10">H32+J32</f>
        <v>7715</v>
      </c>
      <c r="M32" s="38">
        <f t="shared" si="10"/>
        <v>21673</v>
      </c>
    </row>
    <row r="33" spans="1:13" x14ac:dyDescent="0.2">
      <c r="A33" s="9">
        <v>14</v>
      </c>
      <c r="B33" s="7"/>
      <c r="C33" s="18" t="s">
        <v>40</v>
      </c>
      <c r="D33" s="213">
        <v>1074878</v>
      </c>
      <c r="E33" s="213">
        <v>2684870</v>
      </c>
      <c r="F33" s="60">
        <f t="shared" ref="F33:G35" si="11">H33-D33</f>
        <v>0</v>
      </c>
      <c r="G33" s="37">
        <f t="shared" si="11"/>
        <v>0</v>
      </c>
      <c r="H33" s="65">
        <f t="shared" si="9"/>
        <v>1074878</v>
      </c>
      <c r="I33" s="66">
        <f t="shared" si="9"/>
        <v>2684870</v>
      </c>
      <c r="J33" s="60"/>
      <c r="K33" s="38"/>
      <c r="L33" s="60">
        <f t="shared" si="10"/>
        <v>1074878</v>
      </c>
      <c r="M33" s="38">
        <f t="shared" si="10"/>
        <v>2684870</v>
      </c>
    </row>
    <row r="34" spans="1:13" x14ac:dyDescent="0.2">
      <c r="A34" s="9">
        <v>15</v>
      </c>
      <c r="B34" s="7"/>
      <c r="C34" s="18" t="s">
        <v>41</v>
      </c>
      <c r="D34" s="213">
        <v>-715382</v>
      </c>
      <c r="E34" s="213">
        <v>-1813230</v>
      </c>
      <c r="F34" s="60">
        <f t="shared" si="11"/>
        <v>0</v>
      </c>
      <c r="G34" s="37">
        <f t="shared" si="11"/>
        <v>0</v>
      </c>
      <c r="H34" s="65">
        <f t="shared" si="9"/>
        <v>-715382</v>
      </c>
      <c r="I34" s="66">
        <f t="shared" si="9"/>
        <v>-1813230</v>
      </c>
      <c r="J34" s="60"/>
      <c r="K34" s="38"/>
      <c r="L34" s="60">
        <f t="shared" si="10"/>
        <v>-715382</v>
      </c>
      <c r="M34" s="38">
        <f t="shared" si="10"/>
        <v>-1813230</v>
      </c>
    </row>
    <row r="35" spans="1:13" x14ac:dyDescent="0.2">
      <c r="A35" s="9">
        <v>16</v>
      </c>
      <c r="B35" s="7"/>
      <c r="C35" s="18" t="s">
        <v>42</v>
      </c>
      <c r="D35" s="213">
        <v>-673965</v>
      </c>
      <c r="E35" s="213">
        <v>-1072809</v>
      </c>
      <c r="F35" s="60">
        <f t="shared" si="11"/>
        <v>0</v>
      </c>
      <c r="G35" s="37">
        <f t="shared" si="11"/>
        <v>0</v>
      </c>
      <c r="H35" s="65">
        <f t="shared" si="9"/>
        <v>-673965</v>
      </c>
      <c r="I35" s="66">
        <f t="shared" si="9"/>
        <v>-1072809</v>
      </c>
      <c r="J35" s="60"/>
      <c r="K35" s="38"/>
      <c r="L35" s="60">
        <f t="shared" si="10"/>
        <v>-673965</v>
      </c>
      <c r="M35" s="38">
        <f t="shared" si="10"/>
        <v>-1072809</v>
      </c>
    </row>
    <row r="36" spans="1:13" x14ac:dyDescent="0.2">
      <c r="A36" s="9"/>
      <c r="B36" s="7" t="s">
        <v>43</v>
      </c>
      <c r="C36" s="6"/>
      <c r="D36" s="214">
        <v>-306754</v>
      </c>
      <c r="E36" s="214">
        <v>-179496</v>
      </c>
      <c r="F36" s="61">
        <f>SUM(F32:F35)</f>
        <v>0</v>
      </c>
      <c r="G36" s="39">
        <f>SUM(G32:G35)</f>
        <v>0</v>
      </c>
      <c r="H36" s="61">
        <f>SUM(H32:H35)</f>
        <v>-306754</v>
      </c>
      <c r="I36" s="39">
        <f>SUM(I32:I35)</f>
        <v>-179496</v>
      </c>
      <c r="J36" s="61">
        <f>SUM(J32:J34)</f>
        <v>0</v>
      </c>
      <c r="K36" s="39">
        <f>SUM(K32:K34)</f>
        <v>0</v>
      </c>
      <c r="L36" s="61">
        <f>SUM(L32:L35)</f>
        <v>-306754</v>
      </c>
      <c r="M36" s="39">
        <f>SUM(M32:M35)</f>
        <v>-179496</v>
      </c>
    </row>
    <row r="37" spans="1:13" x14ac:dyDescent="0.2">
      <c r="A37" s="9"/>
      <c r="B37" s="7"/>
      <c r="C37" s="6"/>
      <c r="D37" s="215"/>
      <c r="E37" s="215"/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5"/>
      <c r="E38" s="215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3">
        <v>755678</v>
      </c>
      <c r="E39" s="213">
        <v>1971756</v>
      </c>
      <c r="F39" s="60">
        <f t="shared" ref="F39:G41" si="13">H39-D39</f>
        <v>0</v>
      </c>
      <c r="G39" s="37">
        <f t="shared" si="13"/>
        <v>0</v>
      </c>
      <c r="H39" s="65">
        <f t="shared" si="12"/>
        <v>755678</v>
      </c>
      <c r="I39" s="66">
        <f t="shared" si="12"/>
        <v>1971756</v>
      </c>
      <c r="J39" s="60"/>
      <c r="K39" s="38"/>
      <c r="L39" s="60">
        <f t="shared" ref="L39:M41" si="14">H39+J39</f>
        <v>755678</v>
      </c>
      <c r="M39" s="38">
        <f t="shared" si="14"/>
        <v>1971756</v>
      </c>
    </row>
    <row r="40" spans="1:13" ht="22.5" customHeight="1" x14ac:dyDescent="0.2">
      <c r="A40" s="9">
        <v>18</v>
      </c>
      <c r="B40" s="7"/>
      <c r="C40" s="18" t="s">
        <v>46</v>
      </c>
      <c r="D40" s="213">
        <v>-1883830</v>
      </c>
      <c r="E40" s="213">
        <v>-5156650</v>
      </c>
      <c r="F40" s="60">
        <f t="shared" si="13"/>
        <v>0</v>
      </c>
      <c r="G40" s="37">
        <f t="shared" si="13"/>
        <v>0</v>
      </c>
      <c r="H40" s="65">
        <f t="shared" si="12"/>
        <v>-1883830</v>
      </c>
      <c r="I40" s="66">
        <f t="shared" si="12"/>
        <v>-5156650</v>
      </c>
      <c r="J40" s="60"/>
      <c r="K40" s="38"/>
      <c r="L40" s="60">
        <f t="shared" si="14"/>
        <v>-1883830</v>
      </c>
      <c r="M40" s="38">
        <f t="shared" si="14"/>
        <v>-5156650</v>
      </c>
    </row>
    <row r="41" spans="1:13" x14ac:dyDescent="0.2">
      <c r="A41" s="9">
        <v>19</v>
      </c>
      <c r="B41" s="7"/>
      <c r="C41" s="18" t="s">
        <v>47</v>
      </c>
      <c r="D41" s="213">
        <v>0</v>
      </c>
      <c r="E41" s="213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4">
        <v>-1883830</v>
      </c>
      <c r="E42" s="214">
        <v>-5156650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-1883830</v>
      </c>
      <c r="I42" s="39">
        <f>SUM(I40:I41)</f>
        <v>-5156650</v>
      </c>
      <c r="J42" s="61">
        <f t="shared" si="15"/>
        <v>0</v>
      </c>
      <c r="K42" s="39">
        <f t="shared" si="15"/>
        <v>0</v>
      </c>
      <c r="L42" s="61">
        <f t="shared" si="15"/>
        <v>-1883830</v>
      </c>
      <c r="M42" s="39">
        <f t="shared" si="15"/>
        <v>-5156650</v>
      </c>
    </row>
    <row r="43" spans="1:13" ht="21" customHeight="1" x14ac:dyDescent="0.2">
      <c r="A43" s="9"/>
      <c r="B43" s="7" t="s">
        <v>49</v>
      </c>
      <c r="C43" s="6"/>
      <c r="D43" s="214">
        <v>-1128152</v>
      </c>
      <c r="E43" s="214">
        <v>-3184894</v>
      </c>
      <c r="F43" s="61">
        <f t="shared" ref="F43:M43" si="16">F42+F39</f>
        <v>0</v>
      </c>
      <c r="G43" s="39">
        <f t="shared" si="16"/>
        <v>0</v>
      </c>
      <c r="H43" s="61">
        <f>H42+H39</f>
        <v>-1128152</v>
      </c>
      <c r="I43" s="39">
        <f>I42+I39</f>
        <v>-3184894</v>
      </c>
      <c r="J43" s="61">
        <f t="shared" si="16"/>
        <v>0</v>
      </c>
      <c r="K43" s="39">
        <f t="shared" si="16"/>
        <v>0</v>
      </c>
      <c r="L43" s="61">
        <f t="shared" si="16"/>
        <v>-1128152</v>
      </c>
      <c r="M43" s="39">
        <f t="shared" si="16"/>
        <v>-3184894</v>
      </c>
    </row>
    <row r="44" spans="1:13" x14ac:dyDescent="0.2">
      <c r="A44" s="9"/>
      <c r="B44" s="7"/>
      <c r="C44" s="6"/>
      <c r="D44" s="215"/>
      <c r="E44" s="215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3">
        <v>0</v>
      </c>
      <c r="E45" s="213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5">
        <v>0</v>
      </c>
      <c r="E46" s="215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3">
        <v>0</v>
      </c>
      <c r="E47" s="213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5">
        <v>0</v>
      </c>
      <c r="E48" s="215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3">
        <v>3061357</v>
      </c>
      <c r="E49" s="213">
        <v>8033244.6936061457</v>
      </c>
      <c r="F49" s="60">
        <f>H49-D49</f>
        <v>0</v>
      </c>
      <c r="G49" s="37">
        <f>I49-E49</f>
        <v>0</v>
      </c>
      <c r="H49" s="65">
        <f>D49</f>
        <v>3061357</v>
      </c>
      <c r="I49" s="66">
        <f>E49</f>
        <v>8033244.6936061457</v>
      </c>
      <c r="J49" s="60"/>
      <c r="K49" s="38"/>
      <c r="L49" s="60">
        <f>H49+J49</f>
        <v>3061357</v>
      </c>
      <c r="M49" s="38">
        <f>I49+K49</f>
        <v>8033244.6936061457</v>
      </c>
    </row>
    <row r="50" spans="1:15" x14ac:dyDescent="0.2">
      <c r="A50" s="9"/>
      <c r="B50" s="7"/>
      <c r="C50" s="6"/>
      <c r="D50" s="215">
        <v>0</v>
      </c>
      <c r="E50" s="215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3">
        <v>-699964</v>
      </c>
      <c r="E51" s="213">
        <v>-1882599</v>
      </c>
      <c r="F51" s="60">
        <f>H51-D51</f>
        <v>0</v>
      </c>
      <c r="G51" s="37">
        <f>I51-E51</f>
        <v>0</v>
      </c>
      <c r="H51" s="65">
        <f>D51</f>
        <v>-699964</v>
      </c>
      <c r="I51" s="66">
        <f>E51</f>
        <v>-1882599</v>
      </c>
      <c r="J51" s="60"/>
      <c r="K51" s="38"/>
      <c r="L51" s="60">
        <f>H51+J51</f>
        <v>-699964</v>
      </c>
      <c r="M51" s="38">
        <f>I51+K51</f>
        <v>-1882599</v>
      </c>
    </row>
    <row r="52" spans="1:15" x14ac:dyDescent="0.2">
      <c r="A52" s="9"/>
      <c r="B52" s="7"/>
      <c r="C52" s="6"/>
      <c r="D52" s="215">
        <v>0</v>
      </c>
      <c r="E52" s="215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5">
        <v>0</v>
      </c>
      <c r="E53" s="215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3">
        <v>0</v>
      </c>
      <c r="E54" s="213">
        <v>-1589098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-1589098</v>
      </c>
      <c r="J54" s="60"/>
      <c r="K54" s="38"/>
      <c r="L54" s="60">
        <f>H54+J54</f>
        <v>0</v>
      </c>
      <c r="M54" s="38">
        <f>I54+K54</f>
        <v>-1589098</v>
      </c>
    </row>
    <row r="55" spans="1:15" x14ac:dyDescent="0.2">
      <c r="A55" s="9">
        <v>25</v>
      </c>
      <c r="B55" s="7"/>
      <c r="C55" s="18" t="s">
        <v>56</v>
      </c>
      <c r="D55" s="213">
        <v>0</v>
      </c>
      <c r="E55" s="213">
        <v>-1289833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-1289833</v>
      </c>
      <c r="J55" s="60"/>
      <c r="K55" s="38"/>
      <c r="L55" s="60">
        <f>H55+J55</f>
        <v>0</v>
      </c>
      <c r="M55" s="38">
        <f>I55+K55</f>
        <v>-1289833</v>
      </c>
    </row>
    <row r="56" spans="1:15" x14ac:dyDescent="0.2">
      <c r="A56" s="9"/>
      <c r="B56" s="7" t="s">
        <v>57</v>
      </c>
      <c r="C56" s="6"/>
      <c r="D56" s="214">
        <v>0</v>
      </c>
      <c r="E56" s="214">
        <v>-2878931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-2878931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-2878931</v>
      </c>
    </row>
    <row r="57" spans="1:15" x14ac:dyDescent="0.2">
      <c r="A57" s="9"/>
      <c r="B57" s="7"/>
      <c r="C57" s="6"/>
      <c r="D57" s="215"/>
      <c r="E57" s="215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5"/>
      <c r="E58" s="215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3">
        <v>0</v>
      </c>
      <c r="E59" s="213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3">
        <v>0</v>
      </c>
      <c r="E60" s="213">
        <v>-82527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-82527</v>
      </c>
      <c r="J60" s="60"/>
      <c r="K60" s="38"/>
      <c r="L60" s="60">
        <f>H60+J60</f>
        <v>0</v>
      </c>
      <c r="M60" s="38">
        <f>I60+K60</f>
        <v>-82527</v>
      </c>
    </row>
    <row r="61" spans="1:15" x14ac:dyDescent="0.2">
      <c r="A61" s="9"/>
      <c r="B61" s="62" t="s">
        <v>61</v>
      </c>
      <c r="C61" s="6"/>
      <c r="D61" s="214">
        <v>0</v>
      </c>
      <c r="E61" s="214">
        <v>-82527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-82527</v>
      </c>
    </row>
    <row r="62" spans="1:15" x14ac:dyDescent="0.2">
      <c r="A62" s="9"/>
      <c r="B62" s="7"/>
      <c r="C62" s="6"/>
      <c r="D62" s="215"/>
      <c r="E62" s="215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5"/>
      <c r="E63" s="215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3">
        <v>0</v>
      </c>
      <c r="E64" s="213">
        <v>29080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29080</v>
      </c>
      <c r="J64" s="60"/>
      <c r="K64" s="38"/>
      <c r="L64" s="60">
        <f>H64+J64</f>
        <v>0</v>
      </c>
      <c r="M64" s="38">
        <f>I64+K64</f>
        <v>29080</v>
      </c>
    </row>
    <row r="65" spans="1:13" x14ac:dyDescent="0.2">
      <c r="A65" s="9">
        <v>29</v>
      </c>
      <c r="B65" s="11"/>
      <c r="C65" s="18" t="s">
        <v>63</v>
      </c>
      <c r="D65" s="213">
        <v>0</v>
      </c>
      <c r="E65" s="213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4">
        <v>0</v>
      </c>
      <c r="E66" s="214">
        <v>29080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29080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29080</v>
      </c>
    </row>
    <row r="67" spans="1:13" x14ac:dyDescent="0.2">
      <c r="A67" s="9"/>
      <c r="B67" s="7"/>
      <c r="C67" s="6"/>
      <c r="D67" s="215"/>
      <c r="E67" s="215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5"/>
      <c r="E68" s="215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5"/>
      <c r="E69" s="215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3">
        <v>0</v>
      </c>
      <c r="E70" s="213">
        <v>563222.05070000049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563222.05070000049</v>
      </c>
      <c r="J70" s="60"/>
      <c r="K70" s="38"/>
      <c r="L70" s="60">
        <f>H70+J70</f>
        <v>0</v>
      </c>
      <c r="M70" s="38">
        <f>I70+K70</f>
        <v>563222.05070000049</v>
      </c>
    </row>
    <row r="71" spans="1:13" x14ac:dyDescent="0.2">
      <c r="A71" s="9">
        <v>31</v>
      </c>
      <c r="B71" s="3"/>
      <c r="C71" s="10" t="s">
        <v>68</v>
      </c>
      <c r="D71" s="213">
        <v>0</v>
      </c>
      <c r="E71" s="213">
        <v>-12755359.895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-12755359.895</v>
      </c>
      <c r="J71" s="60"/>
      <c r="K71" s="38"/>
      <c r="L71" s="60">
        <f>H71+J71</f>
        <v>0</v>
      </c>
      <c r="M71" s="38">
        <f>I71+K71</f>
        <v>-12755359.895</v>
      </c>
    </row>
    <row r="72" spans="1:13" x14ac:dyDescent="0.2">
      <c r="A72" s="9"/>
      <c r="B72" s="3"/>
      <c r="C72" s="55" t="s">
        <v>69</v>
      </c>
      <c r="D72" s="214">
        <v>0</v>
      </c>
      <c r="E72" s="214">
        <v>-12192137.844299998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-12192137.844299998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-12192137.844299998</v>
      </c>
    </row>
    <row r="73" spans="1:13" x14ac:dyDescent="0.2">
      <c r="A73" s="9">
        <v>32</v>
      </c>
      <c r="B73" s="3"/>
      <c r="C73" s="10" t="s">
        <v>70</v>
      </c>
      <c r="D73" s="213">
        <v>0</v>
      </c>
      <c r="E73" s="213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3">
        <v>0</v>
      </c>
      <c r="E74" s="213">
        <v>4006930.7836999996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4006930.7836999996</v>
      </c>
      <c r="J74" s="60"/>
      <c r="K74" s="38"/>
      <c r="L74" s="60">
        <f t="shared" si="22"/>
        <v>0</v>
      </c>
      <c r="M74" s="38">
        <f t="shared" si="22"/>
        <v>4006930.7836999996</v>
      </c>
    </row>
    <row r="75" spans="1:13" x14ac:dyDescent="0.2">
      <c r="A75" s="9">
        <v>34</v>
      </c>
      <c r="B75" s="3"/>
      <c r="C75" s="10" t="s">
        <v>72</v>
      </c>
      <c r="D75" s="213">
        <v>0</v>
      </c>
      <c r="E75" s="213">
        <v>9351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9351</v>
      </c>
      <c r="J75" s="60"/>
      <c r="K75" s="38"/>
      <c r="L75" s="60">
        <f t="shared" si="22"/>
        <v>0</v>
      </c>
      <c r="M75" s="38">
        <f t="shared" si="22"/>
        <v>9351</v>
      </c>
    </row>
    <row r="76" spans="1:13" x14ac:dyDescent="0.2">
      <c r="A76" s="9">
        <v>35</v>
      </c>
      <c r="B76" s="3"/>
      <c r="C76" s="10" t="s">
        <v>73</v>
      </c>
      <c r="D76" s="213">
        <v>0</v>
      </c>
      <c r="E76" s="213">
        <v>-16608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-16608</v>
      </c>
      <c r="J76" s="60"/>
      <c r="K76" s="38"/>
      <c r="L76" s="60">
        <f t="shared" si="22"/>
        <v>0</v>
      </c>
      <c r="M76" s="38">
        <f t="shared" si="22"/>
        <v>-16608</v>
      </c>
    </row>
    <row r="77" spans="1:13" x14ac:dyDescent="0.2">
      <c r="A77" s="9">
        <v>36</v>
      </c>
      <c r="B77" s="3"/>
      <c r="C77" s="10" t="s">
        <v>74</v>
      </c>
      <c r="D77" s="213">
        <v>0</v>
      </c>
      <c r="E77" s="213">
        <v>-16809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-16809</v>
      </c>
      <c r="J77" s="60"/>
      <c r="K77" s="38"/>
      <c r="L77" s="60">
        <f t="shared" si="22"/>
        <v>0</v>
      </c>
      <c r="M77" s="38">
        <f t="shared" si="22"/>
        <v>-16809</v>
      </c>
    </row>
    <row r="78" spans="1:13" x14ac:dyDescent="0.2">
      <c r="A78" s="9">
        <v>37</v>
      </c>
      <c r="B78" s="3"/>
      <c r="C78" s="10" t="s">
        <v>75</v>
      </c>
      <c r="D78" s="213">
        <v>0</v>
      </c>
      <c r="E78" s="213">
        <v>22941.755000000001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22941.755000000001</v>
      </c>
      <c r="J78" s="60"/>
      <c r="K78" s="38"/>
      <c r="L78" s="60">
        <f t="shared" si="22"/>
        <v>0</v>
      </c>
      <c r="M78" s="38">
        <f t="shared" si="22"/>
        <v>22941.755000000001</v>
      </c>
    </row>
    <row r="79" spans="1:13" x14ac:dyDescent="0.2">
      <c r="A79" s="9">
        <v>38</v>
      </c>
      <c r="B79" s="3"/>
      <c r="C79" s="10" t="s">
        <v>76</v>
      </c>
      <c r="D79" s="213">
        <v>0</v>
      </c>
      <c r="E79" s="213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3">
        <v>0</v>
      </c>
      <c r="E80" s="213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213">
        <v>0</v>
      </c>
      <c r="E81" s="213">
        <v>307947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307947</v>
      </c>
      <c r="J81" s="60"/>
      <c r="K81" s="38"/>
      <c r="L81" s="60">
        <f t="shared" si="22"/>
        <v>0</v>
      </c>
      <c r="M81" s="38">
        <f t="shared" si="22"/>
        <v>307947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60000</v>
      </c>
      <c r="E82" s="141">
        <f>SUM(E72:E81)+E16+E24+E29+E36+E43+E45+E47+E49+E51+E56+E61+E66</f>
        <v>-6360427.24889981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60000</v>
      </c>
      <c r="I82" s="135">
        <f>SUM(I72:I81)+I16+I24+I29+I36+I43+I45+I47+I49+I51+I56+I61+I66</f>
        <v>-6360427.24889981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60000</v>
      </c>
      <c r="M82" s="74">
        <f>SUM(M72:M81)+M16+M24+M29+M36+M43+M45+M47+M49+M51+M56+M61+M66</f>
        <v>-6360427.24889981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164</v>
      </c>
      <c r="B85" s="3"/>
      <c r="K85" s="45"/>
    </row>
    <row r="86" spans="1:67" s="3" customFormat="1" x14ac:dyDescent="0.2">
      <c r="A86" s="144"/>
      <c r="C86" s="10" t="s">
        <v>166</v>
      </c>
      <c r="D86" s="148">
        <v>0</v>
      </c>
      <c r="E86" s="148">
        <v>344137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344137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344137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344137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344137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6">
        <f>+D82+D89</f>
        <v>60000</v>
      </c>
      <c r="E91" s="156">
        <f t="shared" ref="E91:M91" si="27">+E82+E89</f>
        <v>-6016290.24889981</v>
      </c>
      <c r="F91" s="156">
        <f t="shared" si="27"/>
        <v>0</v>
      </c>
      <c r="G91" s="156">
        <f t="shared" si="27"/>
        <v>0</v>
      </c>
      <c r="H91" s="156">
        <f t="shared" si="27"/>
        <v>60000</v>
      </c>
      <c r="I91" s="156">
        <f t="shared" si="27"/>
        <v>-6016290.24889981</v>
      </c>
      <c r="J91" s="156">
        <f t="shared" si="27"/>
        <v>0</v>
      </c>
      <c r="K91" s="156">
        <f t="shared" si="27"/>
        <v>0</v>
      </c>
      <c r="L91" s="156">
        <f t="shared" si="27"/>
        <v>60000</v>
      </c>
      <c r="M91" s="156">
        <f t="shared" si="27"/>
        <v>-6016290.24889981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4" sqref="D2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16180985</v>
      </c>
      <c r="E11" s="65">
        <v>42909911.636905923</v>
      </c>
      <c r="F11" s="65">
        <f>H11-D11</f>
        <v>0</v>
      </c>
      <c r="G11" s="63">
        <f>I11-E11</f>
        <v>0</v>
      </c>
      <c r="H11" s="65">
        <f>D11</f>
        <v>16180985</v>
      </c>
      <c r="I11" s="66">
        <f>E11</f>
        <v>42909911.636905923</v>
      </c>
      <c r="J11" s="60"/>
      <c r="K11" s="38"/>
      <c r="L11" s="60">
        <f t="shared" ref="L11:M15" si="0">H11+J11</f>
        <v>16180985</v>
      </c>
      <c r="M11" s="38">
        <f t="shared" si="0"/>
        <v>42909911.636905923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16180985</v>
      </c>
      <c r="E16" s="39">
        <v>42909911.636905923</v>
      </c>
      <c r="F16" s="61">
        <f t="shared" ref="F16:M16" si="3">SUM(F11:F15)</f>
        <v>0</v>
      </c>
      <c r="G16" s="39">
        <f t="shared" si="3"/>
        <v>0</v>
      </c>
      <c r="H16" s="61">
        <f>SUM(H11:H15)</f>
        <v>16180985</v>
      </c>
      <c r="I16" s="39">
        <f>SUM(I11:I15)</f>
        <v>42909911.636905923</v>
      </c>
      <c r="J16" s="61">
        <f t="shared" si="3"/>
        <v>0</v>
      </c>
      <c r="K16" s="39">
        <f t="shared" si="3"/>
        <v>0</v>
      </c>
      <c r="L16" s="61">
        <f t="shared" si="3"/>
        <v>16180985</v>
      </c>
      <c r="M16" s="39">
        <f t="shared" si="3"/>
        <v>42909911.636905923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-15423881</v>
      </c>
      <c r="E19" s="65">
        <v>-40633352</v>
      </c>
      <c r="F19" s="65">
        <f>H19-D19</f>
        <v>0</v>
      </c>
      <c r="G19" s="63">
        <f>I19-E19</f>
        <v>0</v>
      </c>
      <c r="H19" s="65">
        <f t="shared" si="4"/>
        <v>-15423881</v>
      </c>
      <c r="I19" s="66">
        <f t="shared" si="4"/>
        <v>-40633352</v>
      </c>
      <c r="J19" s="60"/>
      <c r="K19" s="38"/>
      <c r="L19" s="60">
        <f t="shared" ref="L19:M23" si="5">H19+J19</f>
        <v>-15423881</v>
      </c>
      <c r="M19" s="38">
        <f t="shared" si="5"/>
        <v>-40633352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-15423881</v>
      </c>
      <c r="E24" s="39">
        <v>-40633352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-15423881</v>
      </c>
      <c r="I24" s="39">
        <f>SUM(I19:I23)</f>
        <v>-40633352</v>
      </c>
      <c r="J24" s="61">
        <f t="shared" si="7"/>
        <v>0</v>
      </c>
      <c r="K24" s="39">
        <f t="shared" si="7"/>
        <v>0</v>
      </c>
      <c r="L24" s="61">
        <f t="shared" si="7"/>
        <v>-15423881</v>
      </c>
      <c r="M24" s="39">
        <f t="shared" si="7"/>
        <v>-40633352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1524299</v>
      </c>
      <c r="E39" s="65">
        <v>3978419</v>
      </c>
      <c r="F39" s="65">
        <f t="shared" ref="F39:G41" si="13">H39-D39</f>
        <v>0</v>
      </c>
      <c r="G39" s="63">
        <f t="shared" si="13"/>
        <v>0</v>
      </c>
      <c r="H39" s="65">
        <f t="shared" si="12"/>
        <v>1524299</v>
      </c>
      <c r="I39" s="66">
        <f t="shared" si="12"/>
        <v>3978419</v>
      </c>
      <c r="J39" s="60"/>
      <c r="K39" s="38"/>
      <c r="L39" s="60">
        <f t="shared" ref="L39:M41" si="14">H39+J39</f>
        <v>1524299</v>
      </c>
      <c r="M39" s="38">
        <f t="shared" si="14"/>
        <v>3978419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-309033</v>
      </c>
      <c r="E40" s="65">
        <v>-806575</v>
      </c>
      <c r="F40" s="65">
        <f t="shared" si="13"/>
        <v>0</v>
      </c>
      <c r="G40" s="63">
        <f t="shared" si="13"/>
        <v>0</v>
      </c>
      <c r="H40" s="65">
        <f t="shared" si="12"/>
        <v>-309033</v>
      </c>
      <c r="I40" s="66">
        <f t="shared" si="12"/>
        <v>-806575</v>
      </c>
      <c r="J40" s="60"/>
      <c r="K40" s="38"/>
      <c r="L40" s="60">
        <f t="shared" si="14"/>
        <v>-309033</v>
      </c>
      <c r="M40" s="38">
        <f t="shared" si="14"/>
        <v>-806575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-309033</v>
      </c>
      <c r="E42" s="39">
        <v>-806575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-309033</v>
      </c>
      <c r="I42" s="39">
        <f>SUM(I40:I41)</f>
        <v>-806575</v>
      </c>
      <c r="J42" s="61">
        <f t="shared" si="15"/>
        <v>0</v>
      </c>
      <c r="K42" s="39">
        <f t="shared" si="15"/>
        <v>0</v>
      </c>
      <c r="L42" s="61">
        <f t="shared" si="15"/>
        <v>-309033</v>
      </c>
      <c r="M42" s="39">
        <f t="shared" si="15"/>
        <v>-806575</v>
      </c>
    </row>
    <row r="43" spans="1:13" ht="21" customHeight="1" x14ac:dyDescent="0.2">
      <c r="A43" s="9"/>
      <c r="B43" s="7" t="s">
        <v>49</v>
      </c>
      <c r="C43" s="6"/>
      <c r="D43" s="61">
        <v>1215266</v>
      </c>
      <c r="E43" s="39">
        <v>3171844</v>
      </c>
      <c r="F43" s="61">
        <f t="shared" ref="F43:M43" si="16">F42+F39</f>
        <v>0</v>
      </c>
      <c r="G43" s="39">
        <f t="shared" si="16"/>
        <v>0</v>
      </c>
      <c r="H43" s="61">
        <f>H42+H39</f>
        <v>1215266</v>
      </c>
      <c r="I43" s="39">
        <f>I42+I39</f>
        <v>3171844</v>
      </c>
      <c r="J43" s="61">
        <f t="shared" si="16"/>
        <v>0</v>
      </c>
      <c r="K43" s="39">
        <f t="shared" si="16"/>
        <v>0</v>
      </c>
      <c r="L43" s="61">
        <f t="shared" si="16"/>
        <v>1215266</v>
      </c>
      <c r="M43" s="39">
        <f t="shared" si="16"/>
        <v>3171844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-2032370</v>
      </c>
      <c r="E49" s="65">
        <v>-5270414.598606145</v>
      </c>
      <c r="F49" s="65">
        <f>H49-D49</f>
        <v>0</v>
      </c>
      <c r="G49" s="63">
        <f>I49-E49</f>
        <v>0</v>
      </c>
      <c r="H49" s="65">
        <f>D49</f>
        <v>-2032370</v>
      </c>
      <c r="I49" s="66">
        <f>E49</f>
        <v>-5270414.598606145</v>
      </c>
      <c r="J49" s="60"/>
      <c r="K49" s="38"/>
      <c r="L49" s="60">
        <f>H49+J49</f>
        <v>-2032370</v>
      </c>
      <c r="M49" s="38">
        <f>I49+K49</f>
        <v>-5270414.598606145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82527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82527</v>
      </c>
      <c r="J60" s="60"/>
      <c r="K60" s="38"/>
      <c r="L60" s="60">
        <f>H60+J60</f>
        <v>0</v>
      </c>
      <c r="M60" s="38">
        <f>I60+K60</f>
        <v>82527</v>
      </c>
    </row>
    <row r="61" spans="1:15" x14ac:dyDescent="0.2">
      <c r="A61" s="9"/>
      <c r="B61" s="62" t="s">
        <v>61</v>
      </c>
      <c r="C61" s="6"/>
      <c r="D61" s="61">
        <v>0</v>
      </c>
      <c r="E61" s="39">
        <v>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82527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-3897000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-3897000</v>
      </c>
      <c r="J77" s="60"/>
      <c r="K77" s="38"/>
      <c r="L77" s="60">
        <f t="shared" si="22"/>
        <v>0</v>
      </c>
      <c r="M77" s="38">
        <f t="shared" si="22"/>
        <v>-3897000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-60000</v>
      </c>
      <c r="E82" s="141">
        <f>SUM(E72:E81)+E16+E24+E29+E36+E43+E45+E47+E49+E51+E56+E61+E66</f>
        <v>-3636483.9617002215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-60000</v>
      </c>
      <c r="I82" s="135">
        <f>SUM(I72:I81)+I16+I24+I29+I36+I43+I45+I47+I49+I51+I56+I61+I66</f>
        <v>-3636483.9617002215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-60000</v>
      </c>
      <c r="M82" s="74">
        <f>SUM(M72:M81)+M16+M24+M29+M36+M43+M45+M47+M49+M51+M56+M61+M66</f>
        <v>-3636483.9617002215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196147778</v>
      </c>
      <c r="E11" s="66">
        <f>'EAST-EGM-FLSH'!E11+'EAST-LRC-FLSH'!E11</f>
        <v>554942430</v>
      </c>
      <c r="F11" s="37">
        <f>H11-D11</f>
        <v>0</v>
      </c>
      <c r="G11" s="37">
        <f>I11-E11</f>
        <v>0</v>
      </c>
      <c r="H11" s="60">
        <f>'EAST-EGM-FLSH'!H11+'EAST-LRC-FLSH'!H11</f>
        <v>196147778</v>
      </c>
      <c r="I11" s="38">
        <f>'EAST-EGM-FLSH'!I11+'EAST-LRC-FLSH'!I11</f>
        <v>554942430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196147778</v>
      </c>
      <c r="M11" s="38">
        <f t="shared" si="0"/>
        <v>554942430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59448522</v>
      </c>
      <c r="E13" s="66">
        <f>'EAST-EGM-FLSH'!E13+'EAST-LRC-FLSH'!E13</f>
        <v>164486618</v>
      </c>
      <c r="F13" s="60">
        <f t="shared" si="1"/>
        <v>0</v>
      </c>
      <c r="G13" s="37">
        <f t="shared" si="1"/>
        <v>0</v>
      </c>
      <c r="H13" s="60">
        <f>'EAST-EGM-FLSH'!H13+'EAST-LRC-FLSH'!H13</f>
        <v>59448522</v>
      </c>
      <c r="I13" s="38">
        <f>'EAST-EGM-FLSH'!I13+'EAST-LRC-FLSH'!I13</f>
        <v>164486618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59448522</v>
      </c>
      <c r="M13" s="38">
        <f t="shared" si="0"/>
        <v>164486618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-464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-464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-464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255596300</v>
      </c>
      <c r="E16" s="39">
        <f>SUM(E11:E15)</f>
        <v>719428584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255596300</v>
      </c>
      <c r="I16" s="39">
        <f t="shared" si="2"/>
        <v>719428584</v>
      </c>
      <c r="J16" s="61">
        <f t="shared" si="2"/>
        <v>0</v>
      </c>
      <c r="K16" s="39">
        <f t="shared" si="2"/>
        <v>0</v>
      </c>
      <c r="L16" s="61">
        <f t="shared" si="2"/>
        <v>255596300</v>
      </c>
      <c r="M16" s="39">
        <f t="shared" si="2"/>
        <v>719428584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-191239926</v>
      </c>
      <c r="E19" s="66">
        <f>'EAST-EGM-FLSH'!E19+'EAST-LRC-FLSH'!E19</f>
        <v>-530545759</v>
      </c>
      <c r="F19" s="60">
        <f>H19-D19</f>
        <v>0</v>
      </c>
      <c r="G19" s="37">
        <f>I19-E19</f>
        <v>0</v>
      </c>
      <c r="H19" s="60">
        <f>'EAST-EGM-FLSH'!H19+'EAST-LRC-FLSH'!H19</f>
        <v>-191239926</v>
      </c>
      <c r="I19" s="38">
        <f>'EAST-EGM-FLSH'!I19+'EAST-LRC-FLSH'!I19</f>
        <v>-530545759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-191239926</v>
      </c>
      <c r="M19" s="38">
        <f t="shared" si="3"/>
        <v>-530545759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-65865685</v>
      </c>
      <c r="E21" s="66">
        <f>'EAST-EGM-FLSH'!E21+'EAST-LRC-FLSH'!E21</f>
        <v>-186824785</v>
      </c>
      <c r="F21" s="60">
        <f t="shared" si="4"/>
        <v>0</v>
      </c>
      <c r="G21" s="37">
        <f t="shared" si="4"/>
        <v>0</v>
      </c>
      <c r="H21" s="60">
        <f>'EAST-EGM-FLSH'!H21+'EAST-LRC-FLSH'!H21</f>
        <v>-65865685</v>
      </c>
      <c r="I21" s="38">
        <f>'EAST-EGM-FLSH'!I21+'EAST-LRC-FLSH'!I21</f>
        <v>-186824785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-65865685</v>
      </c>
      <c r="M21" s="38">
        <f t="shared" si="3"/>
        <v>-186824785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699964</v>
      </c>
      <c r="E23" s="66">
        <f>'EAST-EGM-FLSH'!E23+'EAST-LRC-FLSH'!E23</f>
        <v>1882599</v>
      </c>
      <c r="F23" s="60">
        <f t="shared" si="4"/>
        <v>0</v>
      </c>
      <c r="G23" s="37">
        <f t="shared" si="4"/>
        <v>0</v>
      </c>
      <c r="H23" s="60">
        <f>'EAST-EGM-FLSH'!H23+'EAST-LRC-FLSH'!H23</f>
        <v>699964</v>
      </c>
      <c r="I23" s="38">
        <f>'EAST-EGM-FLSH'!I23+'EAST-LRC-FLSH'!I23</f>
        <v>1882599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699964</v>
      </c>
      <c r="M23" s="38">
        <f t="shared" si="3"/>
        <v>1882599</v>
      </c>
    </row>
    <row r="24" spans="1:13" x14ac:dyDescent="0.2">
      <c r="A24" s="9"/>
      <c r="B24" s="7" t="s">
        <v>33</v>
      </c>
      <c r="C24" s="6"/>
      <c r="D24" s="61">
        <f>SUM(D19:D23)</f>
        <v>-256405647</v>
      </c>
      <c r="E24" s="39">
        <f>SUM(E19:E23)</f>
        <v>-715487945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-256405647</v>
      </c>
      <c r="I24" s="39">
        <f t="shared" si="5"/>
        <v>-715487945</v>
      </c>
      <c r="J24" s="61">
        <f t="shared" si="5"/>
        <v>0</v>
      </c>
      <c r="K24" s="39">
        <f t="shared" si="5"/>
        <v>0</v>
      </c>
      <c r="L24" s="61">
        <f t="shared" si="5"/>
        <v>-256405647</v>
      </c>
      <c r="M24" s="39">
        <f t="shared" si="5"/>
        <v>-715487945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7715</v>
      </c>
      <c r="E32" s="66">
        <f>'EAST-EGM-FLSH'!E32+'EAST-LRC-FLSH'!E32</f>
        <v>21673</v>
      </c>
      <c r="F32" s="60">
        <f>H32-D32</f>
        <v>0</v>
      </c>
      <c r="G32" s="37">
        <f>I32-E32</f>
        <v>0</v>
      </c>
      <c r="H32" s="60">
        <f>'EAST-EGM-FLSH'!H32+'EAST-LRC-FLSH'!H32</f>
        <v>7715</v>
      </c>
      <c r="I32" s="38">
        <f>'EAST-EGM-FLSH'!I32+'EAST-LRC-FLSH'!I32</f>
        <v>21673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7715</v>
      </c>
      <c r="M32" s="38">
        <f t="shared" si="7"/>
        <v>21673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1074878</v>
      </c>
      <c r="E33" s="66">
        <f>'EAST-EGM-FLSH'!E33+'EAST-LRC-FLSH'!E33</f>
        <v>2684870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1074878</v>
      </c>
      <c r="I33" s="38">
        <f>'EAST-EGM-FLSH'!I33+'EAST-LRC-FLSH'!I33</f>
        <v>2684870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1074878</v>
      </c>
      <c r="M33" s="38">
        <f t="shared" si="7"/>
        <v>2684870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-715382</v>
      </c>
      <c r="E34" s="66">
        <f>'EAST-EGM-FLSH'!E34+'EAST-LRC-FLSH'!E34</f>
        <v>-1813230</v>
      </c>
      <c r="F34" s="60">
        <f t="shared" si="8"/>
        <v>0</v>
      </c>
      <c r="G34" s="37">
        <f t="shared" si="8"/>
        <v>0</v>
      </c>
      <c r="H34" s="60">
        <f>'EAST-EGM-FLSH'!H34+'EAST-LRC-FLSH'!H34</f>
        <v>-715382</v>
      </c>
      <c r="I34" s="38">
        <f>'EAST-EGM-FLSH'!I34+'EAST-LRC-FLSH'!I34</f>
        <v>-1813230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-715382</v>
      </c>
      <c r="M34" s="38">
        <f t="shared" si="7"/>
        <v>-1813230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-673965</v>
      </c>
      <c r="E35" s="66">
        <f>'EAST-EGM-FLSH'!E35+'EAST-LRC-FLSH'!E35</f>
        <v>-1072809</v>
      </c>
      <c r="F35" s="60">
        <f t="shared" si="8"/>
        <v>0</v>
      </c>
      <c r="G35" s="37">
        <f t="shared" si="8"/>
        <v>0</v>
      </c>
      <c r="H35" s="60">
        <f>'EAST-EGM-FLSH'!H35+'EAST-LRC-FLSH'!H35</f>
        <v>-673965</v>
      </c>
      <c r="I35" s="38">
        <f>'EAST-EGM-FLSH'!I35+'EAST-LRC-FLSH'!I35</f>
        <v>-1072809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-673965</v>
      </c>
      <c r="M35" s="38">
        <f t="shared" si="7"/>
        <v>-1072809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-306754</v>
      </c>
      <c r="E36" s="39">
        <f t="shared" si="9"/>
        <v>-179496</v>
      </c>
      <c r="F36" s="61">
        <f t="shared" si="9"/>
        <v>0</v>
      </c>
      <c r="G36" s="39">
        <f t="shared" si="9"/>
        <v>0</v>
      </c>
      <c r="H36" s="61">
        <f t="shared" si="9"/>
        <v>-306754</v>
      </c>
      <c r="I36" s="39">
        <f t="shared" si="9"/>
        <v>-179496</v>
      </c>
      <c r="J36" s="61">
        <f>SUM(J32:J34)</f>
        <v>0</v>
      </c>
      <c r="K36" s="39">
        <f>SUM(K32:K34)</f>
        <v>0</v>
      </c>
      <c r="L36" s="61">
        <f>SUM(L32:L35)</f>
        <v>-306754</v>
      </c>
      <c r="M36" s="39">
        <f>SUM(M32:M35)</f>
        <v>-179496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2279977</v>
      </c>
      <c r="E39" s="66">
        <f>'EAST-EGM-FLSH'!E39+'EAST-LRC-FLSH'!E39</f>
        <v>5950175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2279977</v>
      </c>
      <c r="I39" s="38">
        <f>'EAST-EGM-FLSH'!I39+'EAST-LRC-FLSH'!I39</f>
        <v>5950175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2279977</v>
      </c>
      <c r="M39" s="38">
        <f t="shared" si="11"/>
        <v>5950175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-2192863</v>
      </c>
      <c r="E40" s="66">
        <f>'EAST-EGM-FLSH'!E40+'EAST-LRC-FLSH'!E40</f>
        <v>-5963225</v>
      </c>
      <c r="F40" s="60">
        <f t="shared" si="10"/>
        <v>0</v>
      </c>
      <c r="G40" s="37">
        <f t="shared" si="10"/>
        <v>0</v>
      </c>
      <c r="H40" s="60">
        <f>'EAST-EGM-FLSH'!H40+'EAST-LRC-FLSH'!H40</f>
        <v>-2192863</v>
      </c>
      <c r="I40" s="38">
        <f>'EAST-EGM-FLSH'!I40+'EAST-LRC-FLSH'!I40</f>
        <v>-5963225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-2192863</v>
      </c>
      <c r="M40" s="38">
        <f t="shared" si="11"/>
        <v>-5963225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-2192863</v>
      </c>
      <c r="E42" s="39">
        <f>SUM(E40:E41)</f>
        <v>-5963225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-2192863</v>
      </c>
      <c r="I42" s="39">
        <f t="shared" si="12"/>
        <v>-5963225</v>
      </c>
      <c r="J42" s="61">
        <f t="shared" si="12"/>
        <v>0</v>
      </c>
      <c r="K42" s="39">
        <f t="shared" si="12"/>
        <v>0</v>
      </c>
      <c r="L42" s="61">
        <f t="shared" si="12"/>
        <v>-2192863</v>
      </c>
      <c r="M42" s="39">
        <f t="shared" si="12"/>
        <v>-5963225</v>
      </c>
    </row>
    <row r="43" spans="1:13" ht="21" customHeight="1" x14ac:dyDescent="0.2">
      <c r="A43" s="9"/>
      <c r="B43" s="7" t="s">
        <v>49</v>
      </c>
      <c r="C43" s="6"/>
      <c r="D43" s="61">
        <f>D42+D39</f>
        <v>87114</v>
      </c>
      <c r="E43" s="39">
        <f>E42+E39</f>
        <v>-13050</v>
      </c>
      <c r="F43" s="61">
        <f t="shared" ref="F43:M43" si="13">F42+F39</f>
        <v>0</v>
      </c>
      <c r="G43" s="39">
        <f t="shared" si="13"/>
        <v>0</v>
      </c>
      <c r="H43" s="61">
        <f t="shared" si="13"/>
        <v>87114</v>
      </c>
      <c r="I43" s="39">
        <f t="shared" si="13"/>
        <v>-13050</v>
      </c>
      <c r="J43" s="61">
        <f t="shared" si="13"/>
        <v>0</v>
      </c>
      <c r="K43" s="39">
        <f t="shared" si="13"/>
        <v>0</v>
      </c>
      <c r="L43" s="61">
        <f t="shared" si="13"/>
        <v>87114</v>
      </c>
      <c r="M43" s="39">
        <f t="shared" si="13"/>
        <v>-13050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1028987</v>
      </c>
      <c r="E49" s="66">
        <f>'EAST-EGM-FLSH'!E49+'EAST-LRC-FLSH'!E49</f>
        <v>2762830.0950000007</v>
      </c>
      <c r="F49" s="60">
        <f>H49-D49</f>
        <v>0</v>
      </c>
      <c r="G49" s="37">
        <f>I49-E49</f>
        <v>0</v>
      </c>
      <c r="H49" s="60">
        <f>'EAST-EGM-FLSH'!H49+'EAST-LRC-FLSH'!H49</f>
        <v>1028987</v>
      </c>
      <c r="I49" s="38">
        <f>'EAST-EGM-FLSH'!I49+'EAST-LRC-FLSH'!I49</f>
        <v>2762830.0950000007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1028987</v>
      </c>
      <c r="M49" s="38">
        <f>I49+K49</f>
        <v>2762830.0950000007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-699964</v>
      </c>
      <c r="E51" s="66">
        <f>'EAST-EGM-FLSH'!E51+'EAST-LRC-FLSH'!E51</f>
        <v>-1882599</v>
      </c>
      <c r="F51" s="60">
        <f>H51-D51</f>
        <v>0</v>
      </c>
      <c r="G51" s="37">
        <f>I51-E51</f>
        <v>0</v>
      </c>
      <c r="H51" s="60">
        <f>'EAST-EGM-FLSH'!H51+'EAST-LRC-FLSH'!H51</f>
        <v>-699964</v>
      </c>
      <c r="I51" s="38">
        <f>'EAST-EGM-FLSH'!I51+'EAST-LRC-FLSH'!I51</f>
        <v>-1882599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-699964</v>
      </c>
      <c r="M51" s="38">
        <f>I51+K51</f>
        <v>-1882599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-1589098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-1589098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-1589098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-1289833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-1289833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-1289833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-2878931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-2878931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-2878931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29080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29080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29080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29080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29080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29080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563222.05070000049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563222.05070000049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563222.05070000049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-12755359.895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-12755359.895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-12755359.895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-12192137.844299998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-12192137.844299998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-12192137.844299998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4006930.7836999996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4006930.7836999996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4006930.7836999996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9351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9351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9351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-16608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-16608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-16608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-3913809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-3913809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-3913809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22941.755000000001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22941.755000000001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22941.755000000001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307947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307947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307947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-9996911.2106000464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-9996911.2106000464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-9996911.2106000464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-9996911.2106000315</v>
      </c>
      <c r="M84" s="45"/>
    </row>
    <row r="85" spans="1:67" x14ac:dyDescent="0.2">
      <c r="A85" s="4" t="s">
        <v>164</v>
      </c>
      <c r="B85" s="3"/>
    </row>
    <row r="86" spans="1:67" s="3" customFormat="1" x14ac:dyDescent="0.2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344137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344137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344137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344137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344137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-9652774.2106000464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-9652774.2106000464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-9652774.2106000464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A86" sqref="A8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14875827</v>
      </c>
      <c r="E11" s="38">
        <v>38681757.205999993</v>
      </c>
      <c r="F11" s="65">
        <f>H11-D11</f>
        <v>0</v>
      </c>
      <c r="G11" s="63">
        <f>I11-E11</f>
        <v>0</v>
      </c>
      <c r="H11" s="65">
        <f>D11</f>
        <v>14875827</v>
      </c>
      <c r="I11" s="66">
        <f>E11</f>
        <v>38681757.205999993</v>
      </c>
      <c r="J11" s="60"/>
      <c r="K11" s="38"/>
      <c r="L11" s="60">
        <f t="shared" ref="L11:M15" si="0">H11+J11</f>
        <v>14875827</v>
      </c>
      <c r="M11" s="38">
        <f t="shared" si="0"/>
        <v>38681757.205999993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953548</v>
      </c>
      <c r="E13" s="38">
        <v>2424892.9139999999</v>
      </c>
      <c r="F13" s="65">
        <f t="shared" si="1"/>
        <v>0</v>
      </c>
      <c r="G13" s="63">
        <f t="shared" si="1"/>
        <v>0</v>
      </c>
      <c r="H13" s="65">
        <f t="shared" si="2"/>
        <v>953548</v>
      </c>
      <c r="I13" s="66">
        <f t="shared" si="2"/>
        <v>2424892.9139999999</v>
      </c>
      <c r="J13" s="60"/>
      <c r="K13" s="38"/>
      <c r="L13" s="60">
        <f t="shared" si="0"/>
        <v>953548</v>
      </c>
      <c r="M13" s="38">
        <f t="shared" si="0"/>
        <v>2424892.9139999999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v>15829375</v>
      </c>
      <c r="E16" s="39">
        <v>41226650.11999999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15829375</v>
      </c>
      <c r="I16" s="39">
        <f>SUM(I11:I15)</f>
        <v>41226650.11999999</v>
      </c>
      <c r="J16" s="61">
        <f t="shared" si="3"/>
        <v>0</v>
      </c>
      <c r="K16" s="39">
        <f t="shared" si="3"/>
        <v>0</v>
      </c>
      <c r="L16" s="61">
        <f t="shared" si="3"/>
        <v>15829375</v>
      </c>
      <c r="M16" s="39">
        <f t="shared" si="3"/>
        <v>41226650.11999999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-10699052</v>
      </c>
      <c r="E19" s="38">
        <v>-27529445.000000004</v>
      </c>
      <c r="F19" s="65">
        <f>H19-D19</f>
        <v>0</v>
      </c>
      <c r="G19" s="63">
        <f>I19-E19</f>
        <v>0</v>
      </c>
      <c r="H19" s="65">
        <f t="shared" si="4"/>
        <v>-10699052</v>
      </c>
      <c r="I19" s="66">
        <f t="shared" si="4"/>
        <v>-27529445.000000004</v>
      </c>
      <c r="J19" s="60"/>
      <c r="K19" s="38"/>
      <c r="L19" s="60">
        <f t="shared" ref="L19:M23" si="5">H19+J19</f>
        <v>-10699052</v>
      </c>
      <c r="M19" s="38">
        <f t="shared" si="5"/>
        <v>-27529445.000000004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-12800</v>
      </c>
      <c r="E21" s="38">
        <v>-32759</v>
      </c>
      <c r="F21" s="65">
        <f t="shared" si="6"/>
        <v>0</v>
      </c>
      <c r="G21" s="63">
        <f t="shared" si="6"/>
        <v>0</v>
      </c>
      <c r="H21" s="65">
        <f t="shared" si="4"/>
        <v>-12800</v>
      </c>
      <c r="I21" s="66">
        <f t="shared" si="4"/>
        <v>-32759</v>
      </c>
      <c r="J21" s="60"/>
      <c r="K21" s="38"/>
      <c r="L21" s="60">
        <f t="shared" si="5"/>
        <v>-12800</v>
      </c>
      <c r="M21" s="38">
        <f t="shared" si="5"/>
        <v>-32759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11</v>
      </c>
      <c r="E23" s="38">
        <v>27.77</v>
      </c>
      <c r="F23" s="65">
        <f t="shared" si="6"/>
        <v>0</v>
      </c>
      <c r="G23" s="63">
        <f t="shared" si="6"/>
        <v>0</v>
      </c>
      <c r="H23" s="65">
        <f t="shared" si="4"/>
        <v>11</v>
      </c>
      <c r="I23" s="66">
        <f t="shared" si="4"/>
        <v>27.77</v>
      </c>
      <c r="J23" s="60"/>
      <c r="K23" s="38"/>
      <c r="L23" s="60">
        <f t="shared" si="5"/>
        <v>11</v>
      </c>
      <c r="M23" s="38">
        <f t="shared" si="5"/>
        <v>27.77</v>
      </c>
    </row>
    <row r="24" spans="1:13" x14ac:dyDescent="0.2">
      <c r="A24" s="9"/>
      <c r="B24" s="7" t="s">
        <v>33</v>
      </c>
      <c r="C24" s="6"/>
      <c r="D24" s="61">
        <v>-10711841</v>
      </c>
      <c r="E24" s="39">
        <v>-27562176.230000004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-10711841</v>
      </c>
      <c r="I24" s="39">
        <f>SUM(I19:I23)</f>
        <v>-27562176.230000004</v>
      </c>
      <c r="J24" s="61">
        <f t="shared" si="7"/>
        <v>0</v>
      </c>
      <c r="K24" s="39">
        <f t="shared" si="7"/>
        <v>0</v>
      </c>
      <c r="L24" s="61">
        <f t="shared" si="7"/>
        <v>-10711841</v>
      </c>
      <c r="M24" s="39">
        <f t="shared" si="7"/>
        <v>-27562176.230000004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14391092</v>
      </c>
      <c r="E27" s="38">
        <v>37280042.109999999</v>
      </c>
      <c r="F27" s="65">
        <f>H27-D27</f>
        <v>0</v>
      </c>
      <c r="G27" s="63">
        <f>I27-E27</f>
        <v>0</v>
      </c>
      <c r="H27" s="65">
        <f>D27</f>
        <v>14391092</v>
      </c>
      <c r="I27" s="66">
        <f>E27</f>
        <v>37280042.109999999</v>
      </c>
      <c r="J27" s="60"/>
      <c r="K27" s="38"/>
      <c r="L27" s="60">
        <f>H27+J27</f>
        <v>14391092</v>
      </c>
      <c r="M27" s="38">
        <f>I27+K27</f>
        <v>37280042.109999999</v>
      </c>
    </row>
    <row r="28" spans="1:13" x14ac:dyDescent="0.2">
      <c r="A28" s="9">
        <v>12</v>
      </c>
      <c r="B28" s="7"/>
      <c r="C28" s="18" t="s">
        <v>36</v>
      </c>
      <c r="D28" s="60">
        <v>-10560362</v>
      </c>
      <c r="E28" s="38">
        <v>-27360712.23</v>
      </c>
      <c r="F28" s="65">
        <f>H28-D28</f>
        <v>0</v>
      </c>
      <c r="G28" s="63">
        <f>I28-E28</f>
        <v>0</v>
      </c>
      <c r="H28" s="65">
        <f>D28</f>
        <v>-10560362</v>
      </c>
      <c r="I28" s="66">
        <f>E28</f>
        <v>-27360712.23</v>
      </c>
      <c r="J28" s="60"/>
      <c r="K28" s="38"/>
      <c r="L28" s="60">
        <f>H28+J28</f>
        <v>-10560362</v>
      </c>
      <c r="M28" s="38">
        <f>I28+K28</f>
        <v>-27360712.23</v>
      </c>
    </row>
    <row r="29" spans="1:13" x14ac:dyDescent="0.2">
      <c r="A29" s="9"/>
      <c r="B29" s="7" t="s">
        <v>37</v>
      </c>
      <c r="C29" s="6"/>
      <c r="D29" s="61">
        <v>3830730</v>
      </c>
      <c r="E29" s="39">
        <v>9919329.879999999</v>
      </c>
      <c r="F29" s="61">
        <f t="shared" ref="F29:M29" si="8">SUM(F27:F28)</f>
        <v>0</v>
      </c>
      <c r="G29" s="39">
        <f t="shared" si="8"/>
        <v>0</v>
      </c>
      <c r="H29" s="61">
        <f>SUM(H27:H28)</f>
        <v>3830730</v>
      </c>
      <c r="I29" s="39">
        <f>SUM(I27:I28)</f>
        <v>9919329.879999999</v>
      </c>
      <c r="J29" s="61">
        <f t="shared" si="8"/>
        <v>0</v>
      </c>
      <c r="K29" s="39">
        <f t="shared" si="8"/>
        <v>0</v>
      </c>
      <c r="L29" s="61">
        <f t="shared" si="8"/>
        <v>3830730</v>
      </c>
      <c r="M29" s="39">
        <f t="shared" si="8"/>
        <v>9919329.879999999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-409770</v>
      </c>
      <c r="E40" s="38">
        <v>-1032055.33</v>
      </c>
      <c r="F40" s="65">
        <f t="shared" si="13"/>
        <v>0</v>
      </c>
      <c r="G40" s="63">
        <f t="shared" si="13"/>
        <v>0</v>
      </c>
      <c r="H40" s="65">
        <f t="shared" si="12"/>
        <v>-409770</v>
      </c>
      <c r="I40" s="66">
        <f t="shared" si="12"/>
        <v>-1032055.33</v>
      </c>
      <c r="J40" s="60"/>
      <c r="K40" s="38"/>
      <c r="L40" s="60">
        <f t="shared" si="14"/>
        <v>-409770</v>
      </c>
      <c r="M40" s="38">
        <f t="shared" si="14"/>
        <v>-1032055.33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-409770</v>
      </c>
      <c r="E42" s="39">
        <v>-1032055.33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-409770</v>
      </c>
      <c r="I42" s="39">
        <f>SUM(I40:I41)</f>
        <v>-1032055.33</v>
      </c>
      <c r="J42" s="61">
        <f t="shared" si="15"/>
        <v>0</v>
      </c>
      <c r="K42" s="39">
        <f t="shared" si="15"/>
        <v>0</v>
      </c>
      <c r="L42" s="69">
        <f t="shared" si="15"/>
        <v>-409770</v>
      </c>
      <c r="M42" s="70">
        <f t="shared" si="15"/>
        <v>-1032055.33</v>
      </c>
    </row>
    <row r="43" spans="1:13" ht="21" customHeight="1" x14ac:dyDescent="0.2">
      <c r="A43" s="9"/>
      <c r="B43" s="7" t="s">
        <v>49</v>
      </c>
      <c r="C43" s="6"/>
      <c r="D43" s="60">
        <v>-409770</v>
      </c>
      <c r="E43" s="38">
        <v>-1032055.33</v>
      </c>
      <c r="F43" s="61">
        <f t="shared" ref="F43:M43" si="16">F42+F39</f>
        <v>0</v>
      </c>
      <c r="G43" s="39">
        <f t="shared" si="16"/>
        <v>0</v>
      </c>
      <c r="H43" s="61">
        <f>H42+H39</f>
        <v>-409770</v>
      </c>
      <c r="I43" s="39">
        <f>I42+I39</f>
        <v>-1032055.33</v>
      </c>
      <c r="J43" s="61">
        <f t="shared" si="16"/>
        <v>0</v>
      </c>
      <c r="K43" s="39">
        <f t="shared" si="16"/>
        <v>0</v>
      </c>
      <c r="L43" s="61">
        <f t="shared" si="16"/>
        <v>-409770</v>
      </c>
      <c r="M43" s="39">
        <f t="shared" si="16"/>
        <v>-1032055.33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-8538494</v>
      </c>
      <c r="E49" s="38">
        <v>-21479830.469812423</v>
      </c>
      <c r="F49" s="65">
        <f>H49-D49</f>
        <v>0</v>
      </c>
      <c r="G49" s="63">
        <f>I49-E49</f>
        <v>0</v>
      </c>
      <c r="H49" s="65">
        <f>D49</f>
        <v>-8538494</v>
      </c>
      <c r="I49" s="66">
        <f>E49</f>
        <v>-21479830.469812423</v>
      </c>
      <c r="J49" s="60"/>
      <c r="K49" s="38"/>
      <c r="L49" s="60">
        <f>H49+J49</f>
        <v>-8538494</v>
      </c>
      <c r="M49" s="38">
        <f>I49+K49</f>
        <v>-21479830.469812423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-11</v>
      </c>
      <c r="E51" s="38">
        <v>0</v>
      </c>
      <c r="F51" s="65">
        <f>H51-D51</f>
        <v>0</v>
      </c>
      <c r="G51" s="63">
        <f>I51-E51</f>
        <v>0</v>
      </c>
      <c r="H51" s="65">
        <f>D51</f>
        <v>-11</v>
      </c>
      <c r="I51" s="66">
        <f>E51</f>
        <v>0</v>
      </c>
      <c r="J51" s="60"/>
      <c r="K51" s="38"/>
      <c r="L51" s="60">
        <f>H51+J51</f>
        <v>-11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-502030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-502030</v>
      </c>
      <c r="J54" s="60"/>
      <c r="K54" s="38"/>
      <c r="L54" s="60">
        <f>H54+J54</f>
        <v>0</v>
      </c>
      <c r="M54" s="38">
        <f>I54+K54</f>
        <v>-502030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-502030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-502030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-502030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-7489614.6200000001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-7489614.6200000001</v>
      </c>
      <c r="J70" s="60"/>
      <c r="K70" s="38"/>
      <c r="L70" s="60">
        <f t="shared" si="20"/>
        <v>0</v>
      </c>
      <c r="M70" s="38">
        <f t="shared" si="20"/>
        <v>-7489614.6200000001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2639306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2639306</v>
      </c>
      <c r="J71" s="60"/>
      <c r="K71" s="38"/>
      <c r="L71" s="60">
        <f t="shared" si="20"/>
        <v>0</v>
      </c>
      <c r="M71" s="38">
        <f t="shared" si="20"/>
        <v>2639306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-4850308.62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-4850308.62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-4850308.62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5499578.5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5499578.5</v>
      </c>
      <c r="J74" s="60"/>
      <c r="K74" s="38"/>
      <c r="L74" s="60">
        <f t="shared" si="23"/>
        <v>0</v>
      </c>
      <c r="M74" s="38">
        <f t="shared" si="23"/>
        <v>5499578.5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15012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15012</v>
      </c>
      <c r="J75" s="60"/>
      <c r="K75" s="38"/>
      <c r="L75" s="60">
        <f t="shared" si="23"/>
        <v>0</v>
      </c>
      <c r="M75" s="38">
        <f t="shared" si="23"/>
        <v>15012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-4049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-4049</v>
      </c>
      <c r="J76" s="60"/>
      <c r="K76" s="38"/>
      <c r="L76" s="60">
        <f t="shared" si="23"/>
        <v>0</v>
      </c>
      <c r="M76" s="38">
        <f t="shared" si="23"/>
        <v>-4049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222403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222403</v>
      </c>
      <c r="J81" s="60"/>
      <c r="K81" s="38"/>
      <c r="L81" s="60">
        <f t="shared" si="23"/>
        <v>0</v>
      </c>
      <c r="M81" s="38">
        <f t="shared" si="23"/>
        <v>222403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1452523.8501875661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1452523.8501875661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1452523.8501875661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170</v>
      </c>
      <c r="B85" s="3"/>
      <c r="M85" s="45">
        <f>M82+'TX-HPLR-FLSH'!M82</f>
        <v>1451764.4101875387</v>
      </c>
    </row>
    <row r="86" spans="1:67" s="3" customFormat="1" x14ac:dyDescent="0.2">
      <c r="A86" s="144"/>
      <c r="C86" s="10" t="s">
        <v>166</v>
      </c>
      <c r="D86" s="148">
        <v>0</v>
      </c>
      <c r="E86" s="148">
        <f>-40848+9467+101453</f>
        <v>70072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70072</v>
      </c>
      <c r="J86" s="148"/>
      <c r="K86" s="148"/>
      <c r="L86" s="148">
        <f t="shared" ref="L86:M88" si="27">H86+J86</f>
        <v>0</v>
      </c>
      <c r="M86" s="148">
        <f t="shared" si="27"/>
        <v>70072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70072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70072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1522595.8501875661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1522595.8501875661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1522595.8501875661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1" sqref="D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129167</v>
      </c>
      <c r="E11" s="60">
        <v>332493.79399999976</v>
      </c>
      <c r="F11" s="60">
        <f>H11-D11</f>
        <v>0</v>
      </c>
      <c r="G11" s="37">
        <f>I11-E11</f>
        <v>0</v>
      </c>
      <c r="H11" s="65">
        <f>D11</f>
        <v>129167</v>
      </c>
      <c r="I11" s="66">
        <f>E11</f>
        <v>332493.79399999976</v>
      </c>
      <c r="J11" s="60"/>
      <c r="K11" s="38"/>
      <c r="L11" s="60">
        <f t="shared" ref="L11:M15" si="0">H11+J11</f>
        <v>129167</v>
      </c>
      <c r="M11" s="38">
        <f t="shared" si="0"/>
        <v>332493.79399999976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8.600000012665987E-2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8.600000012665987E-2</v>
      </c>
      <c r="J13" s="60"/>
      <c r="K13" s="38"/>
      <c r="L13" s="60">
        <f t="shared" si="0"/>
        <v>0</v>
      </c>
      <c r="M13" s="38">
        <f t="shared" si="0"/>
        <v>8.600000012665987E-2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129167</v>
      </c>
      <c r="E16" s="39">
        <v>332493.88</v>
      </c>
      <c r="F16" s="61">
        <f t="shared" ref="F16:M16" si="3">SUM(F11:F15)</f>
        <v>0</v>
      </c>
      <c r="G16" s="39">
        <f t="shared" si="3"/>
        <v>0</v>
      </c>
      <c r="H16" s="61">
        <f>SUM(H11:H15)</f>
        <v>129167</v>
      </c>
      <c r="I16" s="39">
        <f>SUM(I11:I15)</f>
        <v>332493.87999999989</v>
      </c>
      <c r="J16" s="61">
        <f t="shared" si="3"/>
        <v>0</v>
      </c>
      <c r="K16" s="39">
        <f t="shared" si="3"/>
        <v>0</v>
      </c>
      <c r="L16" s="61">
        <f t="shared" si="3"/>
        <v>129167</v>
      </c>
      <c r="M16" s="39">
        <f t="shared" si="3"/>
        <v>332493.87999999989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7125923</v>
      </c>
      <c r="E19" s="60">
        <v>18581006</v>
      </c>
      <c r="F19" s="60">
        <f>H19-D19</f>
        <v>0</v>
      </c>
      <c r="G19" s="37">
        <f>I19-E19</f>
        <v>0</v>
      </c>
      <c r="H19" s="65">
        <f t="shared" si="4"/>
        <v>7125923</v>
      </c>
      <c r="I19" s="66">
        <f t="shared" si="4"/>
        <v>18581006</v>
      </c>
      <c r="J19" s="60"/>
      <c r="K19" s="38"/>
      <c r="L19" s="60">
        <f t="shared" ref="L19:M23" si="5">H19+J19</f>
        <v>7125923</v>
      </c>
      <c r="M19" s="38">
        <f t="shared" si="5"/>
        <v>18581006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2.2299999999995634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2.2299999999995634</v>
      </c>
      <c r="J23" s="60"/>
      <c r="K23" s="38"/>
      <c r="L23" s="60">
        <f t="shared" si="5"/>
        <v>0</v>
      </c>
      <c r="M23" s="38">
        <f t="shared" si="5"/>
        <v>2.2299999999995634</v>
      </c>
    </row>
    <row r="24" spans="1:13" x14ac:dyDescent="0.2">
      <c r="A24" s="9"/>
      <c r="B24" s="7" t="s">
        <v>33</v>
      </c>
      <c r="C24" s="6"/>
      <c r="D24" s="61">
        <v>7125923</v>
      </c>
      <c r="E24" s="39">
        <v>18581008.23</v>
      </c>
      <c r="F24" s="61">
        <f t="shared" ref="F24:M24" si="7">SUM(F19:F23)</f>
        <v>0</v>
      </c>
      <c r="G24" s="39">
        <f t="shared" si="7"/>
        <v>0</v>
      </c>
      <c r="H24" s="61">
        <f>SUM(H19:H23)</f>
        <v>7125923</v>
      </c>
      <c r="I24" s="39">
        <f>SUM(I19:I23)</f>
        <v>18581008.23</v>
      </c>
      <c r="J24" s="61">
        <f t="shared" si="7"/>
        <v>0</v>
      </c>
      <c r="K24" s="39">
        <f t="shared" si="7"/>
        <v>0</v>
      </c>
      <c r="L24" s="61">
        <f t="shared" si="7"/>
        <v>7125923</v>
      </c>
      <c r="M24" s="39">
        <f t="shared" si="7"/>
        <v>18581008.23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2.8899999856948853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2.8899999856948853</v>
      </c>
      <c r="J27" s="60"/>
      <c r="K27" s="38"/>
      <c r="L27" s="60">
        <f>H27+J27</f>
        <v>0</v>
      </c>
      <c r="M27" s="38">
        <f>I27+K27</f>
        <v>2.8899999856948853</v>
      </c>
    </row>
    <row r="28" spans="1:13" x14ac:dyDescent="0.2">
      <c r="A28" s="9">
        <v>12</v>
      </c>
      <c r="B28" s="7"/>
      <c r="C28" s="18" t="s">
        <v>36</v>
      </c>
      <c r="D28" s="60">
        <v>-7255090</v>
      </c>
      <c r="E28" s="60">
        <v>-18914264.770000011</v>
      </c>
      <c r="F28" s="60">
        <f>H28-D28</f>
        <v>0</v>
      </c>
      <c r="G28" s="37">
        <f>I28-E28</f>
        <v>0</v>
      </c>
      <c r="H28" s="65">
        <f>D28</f>
        <v>-7255090</v>
      </c>
      <c r="I28" s="66">
        <f>E28</f>
        <v>-18914264.770000011</v>
      </c>
      <c r="J28" s="60"/>
      <c r="K28" s="38"/>
      <c r="L28" s="60">
        <f>H28+J28</f>
        <v>-7255090</v>
      </c>
      <c r="M28" s="38">
        <f>I28+K28</f>
        <v>-18914264.770000011</v>
      </c>
    </row>
    <row r="29" spans="1:13" x14ac:dyDescent="0.2">
      <c r="A29" s="9"/>
      <c r="B29" s="7" t="s">
        <v>37</v>
      </c>
      <c r="C29" s="6"/>
      <c r="D29" s="61">
        <v>-7255090</v>
      </c>
      <c r="E29" s="39">
        <v>-18914261.880000025</v>
      </c>
      <c r="F29" s="61">
        <f t="shared" ref="F29:M29" si="8">SUM(F27:F28)</f>
        <v>0</v>
      </c>
      <c r="G29" s="39">
        <f t="shared" si="8"/>
        <v>0</v>
      </c>
      <c r="H29" s="61">
        <f>SUM(H27:H28)</f>
        <v>-7255090</v>
      </c>
      <c r="I29" s="39">
        <f>SUM(I27:I28)</f>
        <v>-18914261.880000025</v>
      </c>
      <c r="J29" s="61">
        <f t="shared" si="8"/>
        <v>0</v>
      </c>
      <c r="K29" s="39">
        <f t="shared" si="8"/>
        <v>0</v>
      </c>
      <c r="L29" s="61">
        <f t="shared" si="8"/>
        <v>-7255090</v>
      </c>
      <c r="M29" s="39">
        <f t="shared" si="8"/>
        <v>-18914261.880000025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0.32999999821186066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0.32999999821186066</v>
      </c>
      <c r="J40" s="60"/>
      <c r="K40" s="38"/>
      <c r="L40" s="60">
        <f t="shared" si="14"/>
        <v>0</v>
      </c>
      <c r="M40" s="38">
        <f t="shared" si="14"/>
        <v>0.32999999821186066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0.32999999821186066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0.32999999821186066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0.32999999821186066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0.32999999821186066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0.32999999821186066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0.32999999821186066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11</v>
      </c>
      <c r="E51" s="60">
        <v>0</v>
      </c>
      <c r="F51" s="60">
        <f>H51-D51</f>
        <v>0</v>
      </c>
      <c r="G51" s="37">
        <f>I51-E51</f>
        <v>0</v>
      </c>
      <c r="H51" s="65">
        <f>D51</f>
        <v>11</v>
      </c>
      <c r="I51" s="66">
        <f>E51</f>
        <v>0</v>
      </c>
      <c r="J51" s="60"/>
      <c r="K51" s="38"/>
      <c r="L51" s="60">
        <f>H51+J51</f>
        <v>11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-759.44000002741814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-759.44000002741814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-759.44000002741814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E80" sqref="E8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36900025</v>
      </c>
      <c r="E11" s="60">
        <v>94911803</v>
      </c>
      <c r="F11" s="60">
        <f>H11-D11</f>
        <v>0</v>
      </c>
      <c r="G11" s="37">
        <f>I11-E11</f>
        <v>0</v>
      </c>
      <c r="H11" s="65">
        <f>D11</f>
        <v>36900025</v>
      </c>
      <c r="I11" s="66">
        <f>E11</f>
        <v>94911803</v>
      </c>
      <c r="J11" s="60"/>
      <c r="K11" s="38"/>
      <c r="L11" s="60">
        <f t="shared" ref="L11:M15" si="0">H11+J11</f>
        <v>36900025</v>
      </c>
      <c r="M11" s="38">
        <f t="shared" si="0"/>
        <v>94911803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2977937</v>
      </c>
      <c r="E13" s="60">
        <v>7717976</v>
      </c>
      <c r="F13" s="60">
        <f t="shared" si="1"/>
        <v>0</v>
      </c>
      <c r="G13" s="37">
        <f t="shared" si="1"/>
        <v>0</v>
      </c>
      <c r="H13" s="65">
        <f t="shared" si="2"/>
        <v>2977937</v>
      </c>
      <c r="I13" s="66">
        <f t="shared" si="2"/>
        <v>7717976</v>
      </c>
      <c r="J13" s="60"/>
      <c r="K13" s="38"/>
      <c r="L13" s="60">
        <f t="shared" si="0"/>
        <v>2977937</v>
      </c>
      <c r="M13" s="38">
        <f t="shared" si="0"/>
        <v>7717976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39877962</v>
      </c>
      <c r="E16" s="39">
        <v>102629779</v>
      </c>
      <c r="F16" s="61">
        <f t="shared" ref="F16:M16" si="3">SUM(F11:F15)</f>
        <v>0</v>
      </c>
      <c r="G16" s="39">
        <f t="shared" si="3"/>
        <v>0</v>
      </c>
      <c r="H16" s="61">
        <f>SUM(H11:H15)</f>
        <v>39877962</v>
      </c>
      <c r="I16" s="39">
        <f>SUM(I11:I15)</f>
        <v>102629779</v>
      </c>
      <c r="J16" s="61">
        <f t="shared" si="3"/>
        <v>0</v>
      </c>
      <c r="K16" s="39">
        <f t="shared" si="3"/>
        <v>0</v>
      </c>
      <c r="L16" s="61">
        <f t="shared" si="3"/>
        <v>39877962</v>
      </c>
      <c r="M16" s="39">
        <f t="shared" si="3"/>
        <v>102629779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-49170850</v>
      </c>
      <c r="E19" s="60">
        <v>-123832756</v>
      </c>
      <c r="F19" s="60">
        <f>H19-D19</f>
        <v>0</v>
      </c>
      <c r="G19" s="37">
        <f>I19-E19</f>
        <v>0</v>
      </c>
      <c r="H19" s="65">
        <f t="shared" si="4"/>
        <v>-49170850</v>
      </c>
      <c r="I19" s="66">
        <f t="shared" si="4"/>
        <v>-123832756</v>
      </c>
      <c r="J19" s="60"/>
      <c r="K19" s="38"/>
      <c r="L19" s="60">
        <f t="shared" ref="L19:M23" si="5">H19+J19</f>
        <v>-49170850</v>
      </c>
      <c r="M19" s="38">
        <f t="shared" si="5"/>
        <v>-123832756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-1026352</v>
      </c>
      <c r="E21" s="60">
        <v>-2529624</v>
      </c>
      <c r="F21" s="60">
        <f t="shared" si="6"/>
        <v>0</v>
      </c>
      <c r="G21" s="37">
        <f t="shared" si="6"/>
        <v>0</v>
      </c>
      <c r="H21" s="65">
        <f t="shared" si="4"/>
        <v>-1026352</v>
      </c>
      <c r="I21" s="66">
        <f t="shared" si="4"/>
        <v>-2529624</v>
      </c>
      <c r="J21" s="60"/>
      <c r="K21" s="38"/>
      <c r="L21" s="60">
        <f t="shared" si="5"/>
        <v>-1026352</v>
      </c>
      <c r="M21" s="38">
        <f t="shared" si="5"/>
        <v>-2529624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10222</v>
      </c>
      <c r="E23" s="60">
        <v>25174</v>
      </c>
      <c r="F23" s="60">
        <f t="shared" si="6"/>
        <v>0</v>
      </c>
      <c r="G23" s="37">
        <f t="shared" si="6"/>
        <v>0</v>
      </c>
      <c r="H23" s="65">
        <f t="shared" si="4"/>
        <v>10222</v>
      </c>
      <c r="I23" s="66">
        <f t="shared" si="4"/>
        <v>25174</v>
      </c>
      <c r="J23" s="60"/>
      <c r="K23" s="38"/>
      <c r="L23" s="60">
        <f t="shared" si="5"/>
        <v>10222</v>
      </c>
      <c r="M23" s="38">
        <f t="shared" si="5"/>
        <v>25174</v>
      </c>
    </row>
    <row r="24" spans="1:13" x14ac:dyDescent="0.2">
      <c r="A24" s="9"/>
      <c r="B24" s="7" t="s">
        <v>33</v>
      </c>
      <c r="C24" s="6"/>
      <c r="D24" s="61">
        <v>-50186980</v>
      </c>
      <c r="E24" s="39">
        <v>-126337206</v>
      </c>
      <c r="F24" s="61">
        <f t="shared" ref="F24:M24" si="7">SUM(F19:F23)</f>
        <v>0</v>
      </c>
      <c r="G24" s="39">
        <f t="shared" si="7"/>
        <v>0</v>
      </c>
      <c r="H24" s="61">
        <f>SUM(H19:H23)</f>
        <v>-50186980</v>
      </c>
      <c r="I24" s="39">
        <f>SUM(I19:I23)</f>
        <v>-126337206</v>
      </c>
      <c r="J24" s="61">
        <f t="shared" si="7"/>
        <v>0</v>
      </c>
      <c r="K24" s="39">
        <f t="shared" si="7"/>
        <v>0</v>
      </c>
      <c r="L24" s="61">
        <f t="shared" si="7"/>
        <v>-50186980</v>
      </c>
      <c r="M24" s="39">
        <f t="shared" si="7"/>
        <v>-126337206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71769462</v>
      </c>
      <c r="E27" s="60">
        <v>185679535</v>
      </c>
      <c r="F27" s="60">
        <f>H27-D27</f>
        <v>0</v>
      </c>
      <c r="G27" s="37">
        <f>I27-E27</f>
        <v>0</v>
      </c>
      <c r="H27" s="65">
        <f>D27</f>
        <v>71769462</v>
      </c>
      <c r="I27" s="66">
        <f>E27</f>
        <v>185679535</v>
      </c>
      <c r="J27" s="60"/>
      <c r="K27" s="38"/>
      <c r="L27" s="60">
        <f>H27+J27</f>
        <v>71769462</v>
      </c>
      <c r="M27" s="38">
        <f>I27+K27</f>
        <v>185679535</v>
      </c>
    </row>
    <row r="28" spans="1:13" x14ac:dyDescent="0.2">
      <c r="A28" s="9">
        <v>12</v>
      </c>
      <c r="B28" s="7"/>
      <c r="C28" s="18" t="s">
        <v>36</v>
      </c>
      <c r="D28" s="60">
        <v>-68413427</v>
      </c>
      <c r="E28" s="60">
        <v>-176861650</v>
      </c>
      <c r="F28" s="60">
        <f>H28-D28</f>
        <v>0</v>
      </c>
      <c r="G28" s="37">
        <f>I28-E28</f>
        <v>0</v>
      </c>
      <c r="H28" s="65">
        <f>D28</f>
        <v>-68413427</v>
      </c>
      <c r="I28" s="66">
        <f>E28</f>
        <v>-176861650</v>
      </c>
      <c r="J28" s="60"/>
      <c r="K28" s="38"/>
      <c r="L28" s="60">
        <f>H28+J28</f>
        <v>-68413427</v>
      </c>
      <c r="M28" s="38">
        <f>I28+K28</f>
        <v>-176861650</v>
      </c>
    </row>
    <row r="29" spans="1:13" x14ac:dyDescent="0.2">
      <c r="A29" s="9"/>
      <c r="B29" s="7" t="s">
        <v>37</v>
      </c>
      <c r="C29" s="6"/>
      <c r="D29" s="61">
        <v>3356035</v>
      </c>
      <c r="E29" s="39">
        <v>8817885</v>
      </c>
      <c r="F29" s="61">
        <f t="shared" ref="F29:M29" si="8">SUM(F27:F28)</f>
        <v>0</v>
      </c>
      <c r="G29" s="39">
        <f t="shared" si="8"/>
        <v>0</v>
      </c>
      <c r="H29" s="61">
        <f>SUM(H27:H28)</f>
        <v>3356035</v>
      </c>
      <c r="I29" s="39">
        <f>SUM(I27:I28)</f>
        <v>8817885</v>
      </c>
      <c r="J29" s="61">
        <f t="shared" si="8"/>
        <v>0</v>
      </c>
      <c r="K29" s="39">
        <f t="shared" si="8"/>
        <v>0</v>
      </c>
      <c r="L29" s="61">
        <f t="shared" si="8"/>
        <v>3356035</v>
      </c>
      <c r="M29" s="39">
        <f t="shared" si="8"/>
        <v>8817885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9366761</v>
      </c>
      <c r="E39" s="60">
        <v>23686243</v>
      </c>
      <c r="F39" s="60">
        <f t="shared" ref="F39:G41" si="13">H39-D39</f>
        <v>0</v>
      </c>
      <c r="G39" s="37">
        <f t="shared" si="13"/>
        <v>0</v>
      </c>
      <c r="H39" s="65">
        <f t="shared" si="12"/>
        <v>9366761</v>
      </c>
      <c r="I39" s="66">
        <f t="shared" si="12"/>
        <v>23686243</v>
      </c>
      <c r="J39" s="60"/>
      <c r="K39" s="38"/>
      <c r="L39" s="60">
        <f t="shared" ref="L39:M41" si="14">H39+J39</f>
        <v>9366761</v>
      </c>
      <c r="M39" s="38">
        <f t="shared" si="14"/>
        <v>23686243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-11877403</v>
      </c>
      <c r="E40" s="60">
        <v>-30653457</v>
      </c>
      <c r="F40" s="60">
        <f t="shared" si="13"/>
        <v>0</v>
      </c>
      <c r="G40" s="37">
        <f t="shared" si="13"/>
        <v>0</v>
      </c>
      <c r="H40" s="65">
        <f t="shared" si="12"/>
        <v>-11877403</v>
      </c>
      <c r="I40" s="66">
        <f t="shared" si="12"/>
        <v>-30653457</v>
      </c>
      <c r="J40" s="60"/>
      <c r="K40" s="38"/>
      <c r="L40" s="60">
        <f t="shared" si="14"/>
        <v>-11877403</v>
      </c>
      <c r="M40" s="38">
        <f t="shared" si="14"/>
        <v>-30653457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-11877403</v>
      </c>
      <c r="E42" s="39">
        <v>-30653457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-11877403</v>
      </c>
      <c r="I42" s="39">
        <f>SUM(I40:I41)</f>
        <v>-30653457</v>
      </c>
      <c r="J42" s="61">
        <f t="shared" si="15"/>
        <v>0</v>
      </c>
      <c r="K42" s="39">
        <f t="shared" si="15"/>
        <v>0</v>
      </c>
      <c r="L42" s="61">
        <f t="shared" si="15"/>
        <v>-11877403</v>
      </c>
      <c r="M42" s="39">
        <f t="shared" si="15"/>
        <v>-30653457</v>
      </c>
    </row>
    <row r="43" spans="1:13" ht="21" customHeight="1" x14ac:dyDescent="0.2">
      <c r="A43" s="9"/>
      <c r="B43" s="7" t="s">
        <v>49</v>
      </c>
      <c r="C43" s="6"/>
      <c r="D43" s="61">
        <v>-2510642</v>
      </c>
      <c r="E43" s="39">
        <v>-6967214</v>
      </c>
      <c r="F43" s="61">
        <f t="shared" ref="F43:M43" si="16">F42+F39</f>
        <v>0</v>
      </c>
      <c r="G43" s="39">
        <f t="shared" si="16"/>
        <v>0</v>
      </c>
      <c r="H43" s="61">
        <f>H42+H39</f>
        <v>-2510642</v>
      </c>
      <c r="I43" s="39">
        <f>I42+I39</f>
        <v>-6967214</v>
      </c>
      <c r="J43" s="61">
        <f t="shared" si="16"/>
        <v>0</v>
      </c>
      <c r="K43" s="39">
        <f t="shared" si="16"/>
        <v>0</v>
      </c>
      <c r="L43" s="61">
        <f t="shared" si="16"/>
        <v>-2510642</v>
      </c>
      <c r="M43" s="39">
        <f t="shared" si="16"/>
        <v>-6967214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9463625</v>
      </c>
      <c r="E49" s="60">
        <v>23807132.807012405</v>
      </c>
      <c r="F49" s="60">
        <f>H49-D49</f>
        <v>0</v>
      </c>
      <c r="G49" s="37">
        <f>I49-E49</f>
        <v>0</v>
      </c>
      <c r="H49" s="65">
        <f>D49</f>
        <v>9463625</v>
      </c>
      <c r="I49" s="66">
        <f>E49</f>
        <v>23807132.807012405</v>
      </c>
      <c r="J49" s="60"/>
      <c r="K49" s="38"/>
      <c r="L49" s="60">
        <f>H49+J49</f>
        <v>9463625</v>
      </c>
      <c r="M49" s="38">
        <f>I49+K49</f>
        <v>23807132.807012405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-1384131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-1384131</v>
      </c>
      <c r="J54" s="60"/>
      <c r="K54" s="38"/>
      <c r="L54" s="60">
        <f>H54+J54</f>
        <v>0</v>
      </c>
      <c r="M54" s="38">
        <f>I54+K54</f>
        <v>-1384131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-1384131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-1384131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-1384131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467945.80701240525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467945.80701240525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467945.80701240525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51905019</v>
      </c>
      <c r="E11" s="38">
        <f>'TX-EGM-FLSH'!E11+'TX-HPLR-FLSH'!E11+'TX-HPLC-FLSH'!E11</f>
        <v>133926054</v>
      </c>
      <c r="F11" s="60">
        <f>H11-D11</f>
        <v>0</v>
      </c>
      <c r="G11" s="37">
        <f>I11-E11</f>
        <v>0</v>
      </c>
      <c r="H11" s="60">
        <f>'TX-EGM-FLSH'!H11+'TX-HPLR-FLSH'!H11+'TX-HPLC-FLSH'!H11</f>
        <v>51905019</v>
      </c>
      <c r="I11" s="38">
        <f>'TX-EGM-FLSH'!I11+'TX-HPLR-FLSH'!I11+'TX-HPLC-FLSH'!I11</f>
        <v>133926054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51905019</v>
      </c>
      <c r="M11" s="38">
        <f t="shared" si="0"/>
        <v>133926054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3931485</v>
      </c>
      <c r="E13" s="38">
        <f>'TX-EGM-FLSH'!E13+'TX-HPLR-FLSH'!E13+'TX-HPLC-FLSH'!E13</f>
        <v>10142869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3931485</v>
      </c>
      <c r="I13" s="38">
        <f>'TX-EGM-FLSH'!I13+'TX-HPLR-FLSH'!I13+'TX-HPLC-FLSH'!I13</f>
        <v>10142869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3931485</v>
      </c>
      <c r="M13" s="38">
        <f t="shared" si="0"/>
        <v>10142869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f>SUM(D11:D15)</f>
        <v>55836504</v>
      </c>
      <c r="E16" s="39">
        <f>SUM(E11:E15)</f>
        <v>144188923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55836504</v>
      </c>
      <c r="I16" s="39">
        <f t="shared" si="2"/>
        <v>144188923</v>
      </c>
      <c r="J16" s="61">
        <f t="shared" si="2"/>
        <v>0</v>
      </c>
      <c r="K16" s="39">
        <f t="shared" si="2"/>
        <v>0</v>
      </c>
      <c r="L16" s="61">
        <f t="shared" si="2"/>
        <v>55836504</v>
      </c>
      <c r="M16" s="39">
        <f t="shared" si="2"/>
        <v>144188923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-52743979</v>
      </c>
      <c r="E19" s="38">
        <f>'TX-EGM-FLSH'!E19+'TX-HPLR-FLSH'!E19+'TX-HPLC-FLSH'!E19</f>
        <v>-132781195</v>
      </c>
      <c r="F19" s="60">
        <f>H19-D19</f>
        <v>0</v>
      </c>
      <c r="G19" s="37">
        <f>I19-E19</f>
        <v>0</v>
      </c>
      <c r="H19" s="60">
        <f>'TX-EGM-FLSH'!H19+'TX-HPLR-FLSH'!H19+'TX-HPLC-FLSH'!H19</f>
        <v>-52743979</v>
      </c>
      <c r="I19" s="38">
        <f>'TX-EGM-FLSH'!I19+'TX-HPLR-FLSH'!I19+'TX-HPLC-FLSH'!I19</f>
        <v>-132781195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-52743979</v>
      </c>
      <c r="M19" s="38">
        <f t="shared" si="3"/>
        <v>-132781195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-1039152</v>
      </c>
      <c r="E21" s="38">
        <f>'TX-EGM-FLSH'!E21+'TX-HPLR-FLSH'!E21+'TX-HPLC-FLSH'!E21</f>
        <v>-2562383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-1039152</v>
      </c>
      <c r="I21" s="38">
        <f>'TX-EGM-FLSH'!I21+'TX-HPLR-FLSH'!I21+'TX-HPLC-FLSH'!I21</f>
        <v>-2562383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-1039152</v>
      </c>
      <c r="M21" s="38">
        <f t="shared" si="3"/>
        <v>-2562383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10233</v>
      </c>
      <c r="E23" s="38">
        <f>'TX-EGM-FLSH'!E23+'TX-HPLR-FLSH'!E23+'TX-HPLC-FLSH'!E23</f>
        <v>25204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10233</v>
      </c>
      <c r="I23" s="38">
        <f>'TX-EGM-FLSH'!I23+'TX-HPLR-FLSH'!I23+'TX-HPLC-FLSH'!I23</f>
        <v>25204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10233</v>
      </c>
      <c r="M23" s="38">
        <f t="shared" si="3"/>
        <v>25204</v>
      </c>
    </row>
    <row r="24" spans="1:13" x14ac:dyDescent="0.2">
      <c r="A24" s="9"/>
      <c r="B24" s="7" t="s">
        <v>33</v>
      </c>
      <c r="C24" s="6"/>
      <c r="D24" s="61">
        <f>SUM(D19:D23)</f>
        <v>-53772898</v>
      </c>
      <c r="E24" s="39">
        <f>SUM(E19:E23)</f>
        <v>-135318374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-53772898</v>
      </c>
      <c r="I24" s="39">
        <f t="shared" si="5"/>
        <v>-135318374</v>
      </c>
      <c r="J24" s="61">
        <f t="shared" si="5"/>
        <v>0</v>
      </c>
      <c r="K24" s="39">
        <f t="shared" si="5"/>
        <v>0</v>
      </c>
      <c r="L24" s="61">
        <f t="shared" si="5"/>
        <v>-53772898</v>
      </c>
      <c r="M24" s="39">
        <f t="shared" si="5"/>
        <v>-135318374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86160554</v>
      </c>
      <c r="E27" s="38">
        <f>'TX-EGM-FLSH'!E27+'TX-HPLR-FLSH'!E27+'TX-HPLC-FLSH'!E27</f>
        <v>222959580</v>
      </c>
      <c r="F27" s="60">
        <f>H27-D27</f>
        <v>0</v>
      </c>
      <c r="G27" s="37">
        <f>I27-E27</f>
        <v>0</v>
      </c>
      <c r="H27" s="60">
        <f>'TX-EGM-FLSH'!H27+'TX-HPLR-FLSH'!H27+'TX-HPLC-FLSH'!H27</f>
        <v>86160554</v>
      </c>
      <c r="I27" s="38">
        <f>'TX-EGM-FLSH'!I27+'TX-HPLR-FLSH'!I27+'TX-HPLC-FLSH'!I27</f>
        <v>222959580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86160554</v>
      </c>
      <c r="M27" s="38">
        <f>I27+K27</f>
        <v>222959580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-86228879</v>
      </c>
      <c r="E28" s="38">
        <f>'TX-EGM-FLSH'!E28+'TX-HPLR-FLSH'!E28+'TX-HPLC-FLSH'!E28</f>
        <v>-223136627</v>
      </c>
      <c r="F28" s="60">
        <f>H28-D28</f>
        <v>0</v>
      </c>
      <c r="G28" s="37">
        <f>I28-E28</f>
        <v>0</v>
      </c>
      <c r="H28" s="60">
        <f>'TX-EGM-FLSH'!H28+'TX-HPLR-FLSH'!H28+'TX-HPLC-FLSH'!H28</f>
        <v>-86228879</v>
      </c>
      <c r="I28" s="38">
        <f>'TX-EGM-FLSH'!I28+'TX-HPLR-FLSH'!I28+'TX-HPLC-FLSH'!I28</f>
        <v>-223136627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-86228879</v>
      </c>
      <c r="M28" s="38">
        <f>I28+K28</f>
        <v>-223136627</v>
      </c>
    </row>
    <row r="29" spans="1:13" x14ac:dyDescent="0.2">
      <c r="A29" s="9"/>
      <c r="B29" s="7" t="s">
        <v>37</v>
      </c>
      <c r="C29" s="6"/>
      <c r="D29" s="61">
        <f>SUM(D27:D28)</f>
        <v>-68325</v>
      </c>
      <c r="E29" s="39">
        <f>SUM(E27:E28)</f>
        <v>-177047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-68325</v>
      </c>
      <c r="I29" s="39">
        <f t="shared" si="6"/>
        <v>-177047</v>
      </c>
      <c r="J29" s="61">
        <f t="shared" si="6"/>
        <v>0</v>
      </c>
      <c r="K29" s="39">
        <f t="shared" si="6"/>
        <v>0</v>
      </c>
      <c r="L29" s="61">
        <f t="shared" si="6"/>
        <v>-68325</v>
      </c>
      <c r="M29" s="39">
        <f t="shared" si="6"/>
        <v>-177047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9366761</v>
      </c>
      <c r="E39" s="38">
        <f>'TX-EGM-FLSH'!E39+'TX-HPLR-FLSH'!E39+'TX-HPLC-FLSH'!E39</f>
        <v>23686243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9366761</v>
      </c>
      <c r="I39" s="38">
        <f>'TX-EGM-FLSH'!I39+'TX-HPLR-FLSH'!I39+'TX-HPLC-FLSH'!I39</f>
        <v>23686243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9366761</v>
      </c>
      <c r="M39" s="38">
        <f t="shared" si="11"/>
        <v>23686243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-12287173</v>
      </c>
      <c r="E40" s="38">
        <f>'TX-EGM-FLSH'!E40+'TX-HPLR-FLSH'!E40+'TX-HPLC-FLSH'!E40</f>
        <v>-31685512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-12287173</v>
      </c>
      <c r="I40" s="38">
        <f>'TX-EGM-FLSH'!I40+'TX-HPLR-FLSH'!I40+'TX-HPLC-FLSH'!I40</f>
        <v>-31685512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-12287173</v>
      </c>
      <c r="M40" s="38">
        <f t="shared" si="11"/>
        <v>-31685512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-12287173</v>
      </c>
      <c r="E42" s="39">
        <f>SUM(E40:E41)</f>
        <v>-31685512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-12287173</v>
      </c>
      <c r="I42" s="39">
        <f t="shared" si="12"/>
        <v>-31685512</v>
      </c>
      <c r="J42" s="61">
        <f t="shared" si="12"/>
        <v>0</v>
      </c>
      <c r="K42" s="39">
        <f t="shared" si="12"/>
        <v>0</v>
      </c>
      <c r="L42" s="61">
        <f t="shared" si="12"/>
        <v>-12287173</v>
      </c>
      <c r="M42" s="39">
        <f t="shared" si="12"/>
        <v>-31685512</v>
      </c>
    </row>
    <row r="43" spans="1:13" ht="21" customHeight="1" x14ac:dyDescent="0.2">
      <c r="A43" s="9"/>
      <c r="B43" s="7" t="s">
        <v>49</v>
      </c>
      <c r="C43" s="6"/>
      <c r="D43" s="61">
        <f>D42+D39</f>
        <v>-2920412</v>
      </c>
      <c r="E43" s="39">
        <f>E42+E39</f>
        <v>-7999269</v>
      </c>
      <c r="F43" s="61">
        <f t="shared" ref="F43:M43" si="13">F42+F39</f>
        <v>0</v>
      </c>
      <c r="G43" s="39">
        <f t="shared" si="13"/>
        <v>0</v>
      </c>
      <c r="H43" s="61">
        <f t="shared" si="13"/>
        <v>-2920412</v>
      </c>
      <c r="I43" s="39">
        <f t="shared" si="13"/>
        <v>-7999269</v>
      </c>
      <c r="J43" s="61">
        <f t="shared" si="13"/>
        <v>0</v>
      </c>
      <c r="K43" s="39">
        <f t="shared" si="13"/>
        <v>0</v>
      </c>
      <c r="L43" s="61">
        <f t="shared" si="13"/>
        <v>-2920412</v>
      </c>
      <c r="M43" s="39">
        <f t="shared" si="13"/>
        <v>-7999269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925131</v>
      </c>
      <c r="E49" s="38">
        <f>'TX-EGM-FLSH'!E49+'TX-HPLR-FLSH'!E49+'TX-HPLC-FLSH'!E49</f>
        <v>2327302.3371999823</v>
      </c>
      <c r="F49" s="60">
        <f>H49-D49</f>
        <v>0</v>
      </c>
      <c r="G49" s="37">
        <f>I49-E49</f>
        <v>0</v>
      </c>
      <c r="H49" s="60">
        <f>'TX-EGM-FLSH'!H49+'TX-HPLR-FLSH'!H49+'TX-HPLC-FLSH'!H49</f>
        <v>925131</v>
      </c>
      <c r="I49" s="38">
        <f>'TX-EGM-FLSH'!I49+'TX-HPLR-FLSH'!I49+'TX-HPLC-FLSH'!I49</f>
        <v>2327302.3371999823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925131</v>
      </c>
      <c r="M49" s="38">
        <f>I49+K49</f>
        <v>2327302.3371999823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-1886161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-1886161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-1886161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-1886161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-1886161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-1886161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-7489614.6200000001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-7489614.6200000001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-7489614.6200000001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2639306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2639306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2639306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-4850308.62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-4850308.62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-4850308.62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5499578.5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5499578.5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5499578.5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15012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15012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15012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-4049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-4049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-4049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222403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222403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222403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1919710.2171999775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1919710.2171999775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1919710.2171999775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165</v>
      </c>
      <c r="B85" s="3"/>
      <c r="E85" s="31">
        <f>+'TX-HPLR-FLSH'!E82+'TX-EGM-FLSH'!E82</f>
        <v>1451764.4101875387</v>
      </c>
    </row>
    <row r="86" spans="1:67" s="3" customFormat="1" x14ac:dyDescent="0.2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70072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70072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70072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70072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70072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1989782.2171999775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1989782.2171999775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1989782.2171999775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1" sqref="D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40114955</v>
      </c>
      <c r="E11" s="65">
        <v>99077880</v>
      </c>
      <c r="F11" s="60">
        <f>H11-D11</f>
        <v>0</v>
      </c>
      <c r="G11" s="37">
        <f>I11-E11</f>
        <v>0</v>
      </c>
      <c r="H11" s="65">
        <f>D11</f>
        <v>40114955</v>
      </c>
      <c r="I11" s="66">
        <f>E11</f>
        <v>99077880</v>
      </c>
      <c r="J11" s="60"/>
      <c r="K11" s="38"/>
      <c r="L11" s="60">
        <f t="shared" ref="L11:M15" si="0">H11+J11</f>
        <v>40114955</v>
      </c>
      <c r="M11" s="38">
        <f t="shared" si="0"/>
        <v>99077880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12496421</v>
      </c>
      <c r="E13" s="65">
        <v>31446645</v>
      </c>
      <c r="F13" s="60">
        <f t="shared" si="1"/>
        <v>0</v>
      </c>
      <c r="G13" s="37">
        <f t="shared" si="1"/>
        <v>0</v>
      </c>
      <c r="H13" s="65">
        <f t="shared" si="2"/>
        <v>12496421</v>
      </c>
      <c r="I13" s="66">
        <f t="shared" si="2"/>
        <v>31446645</v>
      </c>
      <c r="J13" s="60"/>
      <c r="K13" s="38"/>
      <c r="L13" s="60">
        <f t="shared" si="0"/>
        <v>12496421</v>
      </c>
      <c r="M13" s="38">
        <f t="shared" si="0"/>
        <v>31446645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52611376</v>
      </c>
      <c r="E16" s="39">
        <v>130524525</v>
      </c>
      <c r="F16" s="61">
        <f t="shared" ref="F16:M16" si="3">SUM(F11:F15)</f>
        <v>0</v>
      </c>
      <c r="G16" s="39">
        <f t="shared" si="3"/>
        <v>0</v>
      </c>
      <c r="H16" s="61">
        <f>SUM(H11:H15)</f>
        <v>52611376</v>
      </c>
      <c r="I16" s="39">
        <f>SUM(I11:I15)</f>
        <v>130524525</v>
      </c>
      <c r="J16" s="61">
        <f t="shared" si="3"/>
        <v>0</v>
      </c>
      <c r="K16" s="39">
        <f t="shared" si="3"/>
        <v>0</v>
      </c>
      <c r="L16" s="61">
        <f t="shared" si="3"/>
        <v>52611376</v>
      </c>
      <c r="M16" s="39">
        <f t="shared" si="3"/>
        <v>130524525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-40238851</v>
      </c>
      <c r="E19" s="65">
        <v>-98448147</v>
      </c>
      <c r="F19" s="60">
        <f>H19-D19</f>
        <v>0</v>
      </c>
      <c r="G19" s="37">
        <f>I19-E19</f>
        <v>0</v>
      </c>
      <c r="H19" s="65">
        <f t="shared" si="4"/>
        <v>-40238851</v>
      </c>
      <c r="I19" s="66">
        <f t="shared" si="4"/>
        <v>-98448147</v>
      </c>
      <c r="J19" s="60"/>
      <c r="K19" s="38"/>
      <c r="L19" s="60">
        <f t="shared" ref="L19:M23" si="5">H19+J19</f>
        <v>-40238851</v>
      </c>
      <c r="M19" s="38">
        <f t="shared" si="5"/>
        <v>-98448147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-12490224</v>
      </c>
      <c r="E21" s="65">
        <v>-31431478</v>
      </c>
      <c r="F21" s="60">
        <f t="shared" si="6"/>
        <v>0</v>
      </c>
      <c r="G21" s="37">
        <f t="shared" si="6"/>
        <v>0</v>
      </c>
      <c r="H21" s="65">
        <f t="shared" si="4"/>
        <v>-12490224</v>
      </c>
      <c r="I21" s="66">
        <f t="shared" si="4"/>
        <v>-31431478</v>
      </c>
      <c r="J21" s="60"/>
      <c r="K21" s="38"/>
      <c r="L21" s="60">
        <f t="shared" si="5"/>
        <v>-12490224</v>
      </c>
      <c r="M21" s="38">
        <f t="shared" si="5"/>
        <v>-31431478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262303</v>
      </c>
      <c r="E23" s="65">
        <v>640136</v>
      </c>
      <c r="F23" s="60">
        <f t="shared" si="6"/>
        <v>0</v>
      </c>
      <c r="G23" s="37">
        <f t="shared" si="6"/>
        <v>0</v>
      </c>
      <c r="H23" s="65">
        <f t="shared" si="4"/>
        <v>262303</v>
      </c>
      <c r="I23" s="66">
        <f t="shared" si="4"/>
        <v>640136</v>
      </c>
      <c r="J23" s="60"/>
      <c r="K23" s="38"/>
      <c r="L23" s="60">
        <f t="shared" si="5"/>
        <v>262303</v>
      </c>
      <c r="M23" s="38">
        <f t="shared" si="5"/>
        <v>640136</v>
      </c>
    </row>
    <row r="24" spans="1:13" x14ac:dyDescent="0.2">
      <c r="A24" s="9"/>
      <c r="B24" s="7" t="s">
        <v>33</v>
      </c>
      <c r="C24" s="6"/>
      <c r="D24" s="61">
        <v>-52466772</v>
      </c>
      <c r="E24" s="39">
        <v>-129239489</v>
      </c>
      <c r="F24" s="61">
        <f t="shared" ref="F24:M24" si="7">SUM(F19:F23)</f>
        <v>0</v>
      </c>
      <c r="G24" s="39">
        <f t="shared" si="7"/>
        <v>0</v>
      </c>
      <c r="H24" s="61">
        <f>SUM(H19:H23)</f>
        <v>-52466772</v>
      </c>
      <c r="I24" s="39">
        <f>SUM(I19:I23)</f>
        <v>-129239489</v>
      </c>
      <c r="J24" s="61">
        <f t="shared" si="7"/>
        <v>0</v>
      </c>
      <c r="K24" s="39">
        <f t="shared" si="7"/>
        <v>0</v>
      </c>
      <c r="L24" s="61">
        <f t="shared" si="7"/>
        <v>-52466772</v>
      </c>
      <c r="M24" s="39">
        <f t="shared" si="7"/>
        <v>-129239489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-11664</v>
      </c>
      <c r="E32" s="65">
        <v>-27603</v>
      </c>
      <c r="F32" s="60">
        <f>H32-D32</f>
        <v>0</v>
      </c>
      <c r="G32" s="37">
        <f>I32-E32</f>
        <v>0</v>
      </c>
      <c r="H32" s="65">
        <f t="shared" ref="H32:I35" si="9">D32</f>
        <v>-11664</v>
      </c>
      <c r="I32" s="66">
        <f t="shared" si="9"/>
        <v>-27603</v>
      </c>
      <c r="J32" s="60"/>
      <c r="K32" s="38"/>
      <c r="L32" s="60">
        <f t="shared" ref="L32:M35" si="10">H32+J32</f>
        <v>-11664</v>
      </c>
      <c r="M32" s="38">
        <f t="shared" si="10"/>
        <v>-27603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-9751</v>
      </c>
      <c r="E35" s="65">
        <v>-17021</v>
      </c>
      <c r="F35" s="60">
        <f t="shared" si="11"/>
        <v>0</v>
      </c>
      <c r="G35" s="37">
        <f t="shared" si="11"/>
        <v>0</v>
      </c>
      <c r="H35" s="65">
        <f t="shared" si="9"/>
        <v>-9751</v>
      </c>
      <c r="I35" s="66">
        <f t="shared" si="9"/>
        <v>-17021</v>
      </c>
      <c r="J35" s="60"/>
      <c r="K35" s="38"/>
      <c r="L35" s="60">
        <f t="shared" si="10"/>
        <v>-9751</v>
      </c>
      <c r="M35" s="38">
        <f t="shared" si="10"/>
        <v>-17021</v>
      </c>
    </row>
    <row r="36" spans="1:13" x14ac:dyDescent="0.2">
      <c r="A36" s="9"/>
      <c r="B36" s="7" t="s">
        <v>43</v>
      </c>
      <c r="C36" s="6"/>
      <c r="D36" s="61">
        <v>-21415</v>
      </c>
      <c r="E36" s="39">
        <v>-44624</v>
      </c>
      <c r="F36" s="61">
        <f>SUM(F32:F35)</f>
        <v>0</v>
      </c>
      <c r="G36" s="39">
        <f>SUM(G32:G35)</f>
        <v>0</v>
      </c>
      <c r="H36" s="61">
        <f>SUM(H32:H35)</f>
        <v>-21415</v>
      </c>
      <c r="I36" s="39">
        <f>SUM(I32:I35)</f>
        <v>-44624</v>
      </c>
      <c r="J36" s="61">
        <f>SUM(J32:J34)</f>
        <v>0</v>
      </c>
      <c r="K36" s="39">
        <f>SUM(K32:K34)</f>
        <v>0</v>
      </c>
      <c r="L36" s="61">
        <f>SUM(L32:L35)</f>
        <v>-21415</v>
      </c>
      <c r="M36" s="39">
        <f>SUM(M32:M35)</f>
        <v>-44624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29363</v>
      </c>
      <c r="E39" s="65">
        <v>69225</v>
      </c>
      <c r="F39" s="60">
        <f t="shared" ref="F39:G41" si="13">H39-D39</f>
        <v>0</v>
      </c>
      <c r="G39" s="37">
        <f t="shared" si="13"/>
        <v>0</v>
      </c>
      <c r="H39" s="65">
        <f t="shared" si="12"/>
        <v>29363</v>
      </c>
      <c r="I39" s="66">
        <f t="shared" si="12"/>
        <v>69225</v>
      </c>
      <c r="J39" s="60"/>
      <c r="K39" s="38"/>
      <c r="L39" s="60">
        <f t="shared" ref="L39:M41" si="14">H39+J39</f>
        <v>29363</v>
      </c>
      <c r="M39" s="38">
        <f t="shared" si="14"/>
        <v>69225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-470</v>
      </c>
      <c r="E40" s="65">
        <v>-1069</v>
      </c>
      <c r="F40" s="60">
        <f t="shared" si="13"/>
        <v>0</v>
      </c>
      <c r="G40" s="37">
        <f t="shared" si="13"/>
        <v>0</v>
      </c>
      <c r="H40" s="65">
        <f t="shared" si="12"/>
        <v>-470</v>
      </c>
      <c r="I40" s="66">
        <f t="shared" si="12"/>
        <v>-1069</v>
      </c>
      <c r="J40" s="60"/>
      <c r="K40" s="38"/>
      <c r="L40" s="60">
        <f t="shared" si="14"/>
        <v>-470</v>
      </c>
      <c r="M40" s="38">
        <f t="shared" si="14"/>
        <v>-1069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-470</v>
      </c>
      <c r="E42" s="39">
        <v>-1069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-470</v>
      </c>
      <c r="I42" s="39">
        <f>SUM(I40:I41)</f>
        <v>-1069</v>
      </c>
      <c r="J42" s="61">
        <f t="shared" si="15"/>
        <v>0</v>
      </c>
      <c r="K42" s="39">
        <f t="shared" si="15"/>
        <v>0</v>
      </c>
      <c r="L42" s="61">
        <f t="shared" si="15"/>
        <v>-470</v>
      </c>
      <c r="M42" s="39">
        <f t="shared" si="15"/>
        <v>-1069</v>
      </c>
    </row>
    <row r="43" spans="1:13" ht="21" customHeight="1" x14ac:dyDescent="0.2">
      <c r="A43" s="9"/>
      <c r="B43" s="7" t="s">
        <v>49</v>
      </c>
      <c r="C43" s="6"/>
      <c r="D43" s="61">
        <v>28893</v>
      </c>
      <c r="E43" s="39">
        <v>68156</v>
      </c>
      <c r="F43" s="61">
        <f t="shared" ref="F43:M43" si="16">F42+F39</f>
        <v>0</v>
      </c>
      <c r="G43" s="39">
        <f t="shared" si="16"/>
        <v>0</v>
      </c>
      <c r="H43" s="61">
        <f>H42+H39</f>
        <v>28893</v>
      </c>
      <c r="I43" s="39">
        <f>I42+I39</f>
        <v>68156</v>
      </c>
      <c r="J43" s="61">
        <f t="shared" si="16"/>
        <v>0</v>
      </c>
      <c r="K43" s="39">
        <f t="shared" si="16"/>
        <v>0</v>
      </c>
      <c r="L43" s="61">
        <f t="shared" si="16"/>
        <v>28893</v>
      </c>
      <c r="M43" s="39">
        <f t="shared" si="16"/>
        <v>68156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-152082</v>
      </c>
      <c r="E49" s="65">
        <v>-365450.84604970174</v>
      </c>
      <c r="F49" s="60">
        <f>H49-D49</f>
        <v>0</v>
      </c>
      <c r="G49" s="37">
        <f>I49-E49</f>
        <v>0</v>
      </c>
      <c r="H49" s="65">
        <f>D49</f>
        <v>-152082</v>
      </c>
      <c r="I49" s="66">
        <f>E49</f>
        <v>-365450.84604970174</v>
      </c>
      <c r="J49" s="60"/>
      <c r="K49" s="38"/>
      <c r="L49" s="60">
        <f>H49+J49</f>
        <v>-152082</v>
      </c>
      <c r="M49" s="38">
        <f>I49+K49</f>
        <v>-365450.84604970174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-262303</v>
      </c>
      <c r="E51" s="65">
        <v>-640136</v>
      </c>
      <c r="F51" s="60">
        <f>H51-D51</f>
        <v>0</v>
      </c>
      <c r="G51" s="37">
        <f>I51-E51</f>
        <v>0</v>
      </c>
      <c r="H51" s="65">
        <f>D51</f>
        <v>-262303</v>
      </c>
      <c r="I51" s="66">
        <f>E51</f>
        <v>-640136</v>
      </c>
      <c r="J51" s="60"/>
      <c r="K51" s="38"/>
      <c r="L51" s="60">
        <f>H51+J51</f>
        <v>-262303</v>
      </c>
      <c r="M51" s="38">
        <f>I51+K51</f>
        <v>-640136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-167389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-167389</v>
      </c>
      <c r="J54" s="60"/>
      <c r="K54" s="38"/>
      <c r="L54" s="60">
        <f>H54+J54</f>
        <v>0</v>
      </c>
      <c r="M54" s="38">
        <f>I54+K54</f>
        <v>-167389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-802458.92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-802458.92</v>
      </c>
      <c r="J55" s="60"/>
      <c r="K55" s="38"/>
      <c r="L55" s="60">
        <f>H55+J55</f>
        <v>0</v>
      </c>
      <c r="M55" s="38">
        <f>I55+K55</f>
        <v>-802458.92</v>
      </c>
    </row>
    <row r="56" spans="1:15" x14ac:dyDescent="0.2">
      <c r="A56" s="9"/>
      <c r="B56" s="7" t="s">
        <v>57</v>
      </c>
      <c r="C56" s="6"/>
      <c r="D56" s="61">
        <v>0</v>
      </c>
      <c r="E56" s="39">
        <v>-969847.92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-969847.92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-969847.92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2516504.2799999998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2516504.2799999998</v>
      </c>
      <c r="J70" s="60"/>
      <c r="K70" s="38"/>
      <c r="L70" s="60">
        <f>H70+J70</f>
        <v>0</v>
      </c>
      <c r="M70" s="38">
        <f>I70+K70</f>
        <v>2516504.2799999998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-6953222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-6953222</v>
      </c>
      <c r="J71" s="60"/>
      <c r="K71" s="38"/>
      <c r="L71" s="60">
        <f>H71+J71</f>
        <v>0</v>
      </c>
      <c r="M71" s="38">
        <f>I71+K71</f>
        <v>-6953222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-4436717.72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-4436717.7200000007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-4436717.7200000007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4906529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4906529</v>
      </c>
      <c r="J74" s="60"/>
      <c r="K74" s="38"/>
      <c r="L74" s="60">
        <f t="shared" si="22"/>
        <v>0</v>
      </c>
      <c r="M74" s="38">
        <f t="shared" si="22"/>
        <v>4906529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-19005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-19005</v>
      </c>
      <c r="J76" s="60"/>
      <c r="K76" s="38"/>
      <c r="L76" s="60">
        <f t="shared" si="22"/>
        <v>0</v>
      </c>
      <c r="M76" s="38">
        <f t="shared" si="22"/>
        <v>-19005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1656734.75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1656734.75</v>
      </c>
      <c r="J81" s="60"/>
      <c r="K81" s="38"/>
      <c r="L81" s="60">
        <f t="shared" si="22"/>
        <v>0</v>
      </c>
      <c r="M81" s="38">
        <f t="shared" si="22"/>
        <v>1656734.75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1440674.2639502995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1440674.2639502995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1440674.2639502995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171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1440674.2639502995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1440674.2639502995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1440674.2639502995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4188330</v>
      </c>
      <c r="E11" s="65">
        <v>9835988</v>
      </c>
      <c r="F11" s="60">
        <f>H11-D11</f>
        <v>0</v>
      </c>
      <c r="G11" s="37">
        <f>I11-E11</f>
        <v>0</v>
      </c>
      <c r="H11" s="65">
        <f>D11</f>
        <v>4188330</v>
      </c>
      <c r="I11" s="66">
        <f>E11</f>
        <v>9835988</v>
      </c>
      <c r="J11" s="60"/>
      <c r="K11" s="38"/>
      <c r="L11" s="60">
        <f t="shared" ref="L11:M15" si="0">H11+J11</f>
        <v>4188330</v>
      </c>
      <c r="M11" s="38">
        <f t="shared" si="0"/>
        <v>9835988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4793099</v>
      </c>
      <c r="E13" s="65">
        <v>11586227</v>
      </c>
      <c r="F13" s="60">
        <f t="shared" si="1"/>
        <v>0</v>
      </c>
      <c r="G13" s="37">
        <f t="shared" si="1"/>
        <v>0</v>
      </c>
      <c r="H13" s="65">
        <f t="shared" si="2"/>
        <v>4793099</v>
      </c>
      <c r="I13" s="66">
        <f t="shared" si="2"/>
        <v>11586227</v>
      </c>
      <c r="J13" s="60"/>
      <c r="K13" s="38"/>
      <c r="L13" s="60">
        <f t="shared" si="0"/>
        <v>4793099</v>
      </c>
      <c r="M13" s="38">
        <f t="shared" si="0"/>
        <v>11586227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8981429</v>
      </c>
      <c r="E16" s="39">
        <v>21422215</v>
      </c>
      <c r="F16" s="61">
        <f t="shared" ref="F16:M16" si="3">SUM(F11:F15)</f>
        <v>0</v>
      </c>
      <c r="G16" s="39">
        <f t="shared" si="3"/>
        <v>0</v>
      </c>
      <c r="H16" s="61">
        <f>SUM(H11:H15)</f>
        <v>8981429</v>
      </c>
      <c r="I16" s="39">
        <f>SUM(I11:I15)</f>
        <v>21422215</v>
      </c>
      <c r="J16" s="61">
        <f t="shared" si="3"/>
        <v>0</v>
      </c>
      <c r="K16" s="39">
        <f t="shared" si="3"/>
        <v>0</v>
      </c>
      <c r="L16" s="61">
        <f t="shared" si="3"/>
        <v>8981429</v>
      </c>
      <c r="M16" s="39">
        <f t="shared" si="3"/>
        <v>21422215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-5337442</v>
      </c>
      <c r="E19" s="65">
        <v>-11954334</v>
      </c>
      <c r="F19" s="60">
        <f>H19-D19</f>
        <v>0</v>
      </c>
      <c r="G19" s="37">
        <f>I19-E19</f>
        <v>0</v>
      </c>
      <c r="H19" s="65">
        <f t="shared" si="4"/>
        <v>-5337442</v>
      </c>
      <c r="I19" s="66">
        <f t="shared" si="4"/>
        <v>-11954334</v>
      </c>
      <c r="J19" s="60"/>
      <c r="K19" s="38"/>
      <c r="L19" s="60">
        <f t="shared" ref="L19:M23" si="5">H19+J19</f>
        <v>-5337442</v>
      </c>
      <c r="M19" s="38">
        <f t="shared" si="5"/>
        <v>-11954334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-3870800</v>
      </c>
      <c r="E21" s="65">
        <v>-9286254</v>
      </c>
      <c r="F21" s="60">
        <f t="shared" si="6"/>
        <v>0</v>
      </c>
      <c r="G21" s="37">
        <f t="shared" si="6"/>
        <v>0</v>
      </c>
      <c r="H21" s="65">
        <f t="shared" si="4"/>
        <v>-3870800</v>
      </c>
      <c r="I21" s="66">
        <f t="shared" si="4"/>
        <v>-9286254</v>
      </c>
      <c r="J21" s="60"/>
      <c r="K21" s="38"/>
      <c r="L21" s="60">
        <f t="shared" si="5"/>
        <v>-3870800</v>
      </c>
      <c r="M21" s="38">
        <f t="shared" si="5"/>
        <v>-9286254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15734</v>
      </c>
      <c r="E23" s="65">
        <v>36373</v>
      </c>
      <c r="F23" s="60">
        <f t="shared" si="6"/>
        <v>0</v>
      </c>
      <c r="G23" s="37">
        <f t="shared" si="6"/>
        <v>0</v>
      </c>
      <c r="H23" s="65">
        <f t="shared" si="4"/>
        <v>15734</v>
      </c>
      <c r="I23" s="66">
        <f t="shared" si="4"/>
        <v>36373</v>
      </c>
      <c r="J23" s="60"/>
      <c r="K23" s="38"/>
      <c r="L23" s="60">
        <f t="shared" si="5"/>
        <v>15734</v>
      </c>
      <c r="M23" s="38">
        <f t="shared" si="5"/>
        <v>36373</v>
      </c>
    </row>
    <row r="24" spans="1:13" x14ac:dyDescent="0.2">
      <c r="A24" s="9"/>
      <c r="B24" s="7" t="s">
        <v>33</v>
      </c>
      <c r="C24" s="6"/>
      <c r="D24" s="61">
        <v>-9192508</v>
      </c>
      <c r="E24" s="39">
        <v>-21204215</v>
      </c>
      <c r="F24" s="61">
        <f t="shared" ref="F24:M24" si="7">SUM(F19:F23)</f>
        <v>0</v>
      </c>
      <c r="G24" s="39">
        <f t="shared" si="7"/>
        <v>0</v>
      </c>
      <c r="H24" s="61">
        <f>SUM(H19:H23)</f>
        <v>-9192508</v>
      </c>
      <c r="I24" s="39">
        <f>SUM(I19:I23)</f>
        <v>-21204215</v>
      </c>
      <c r="J24" s="61">
        <f t="shared" si="7"/>
        <v>0</v>
      </c>
      <c r="K24" s="39">
        <f t="shared" si="7"/>
        <v>0</v>
      </c>
      <c r="L24" s="61">
        <f t="shared" si="7"/>
        <v>-9192508</v>
      </c>
      <c r="M24" s="39">
        <f t="shared" si="7"/>
        <v>-21204215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4148</v>
      </c>
      <c r="E32" s="65">
        <v>8691</v>
      </c>
      <c r="F32" s="60">
        <f>H32-D32</f>
        <v>0</v>
      </c>
      <c r="G32" s="37">
        <f>I32-E32</f>
        <v>0</v>
      </c>
      <c r="H32" s="65">
        <f t="shared" ref="H32:I35" si="9">D32</f>
        <v>4148</v>
      </c>
      <c r="I32" s="66">
        <f t="shared" si="9"/>
        <v>8691</v>
      </c>
      <c r="J32" s="60"/>
      <c r="K32" s="38"/>
      <c r="L32" s="60">
        <f t="shared" ref="L32:M35" si="10">H32+J32</f>
        <v>4148</v>
      </c>
      <c r="M32" s="38">
        <f t="shared" si="10"/>
        <v>8691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4148</v>
      </c>
      <c r="E36" s="39">
        <v>8691</v>
      </c>
      <c r="F36" s="61">
        <f>SUM(F32:F35)</f>
        <v>0</v>
      </c>
      <c r="G36" s="39">
        <f>SUM(G32:G35)</f>
        <v>0</v>
      </c>
      <c r="H36" s="61">
        <f>SUM(H32:H35)</f>
        <v>4148</v>
      </c>
      <c r="I36" s="39">
        <f>SUM(I32:I35)</f>
        <v>8691</v>
      </c>
      <c r="J36" s="61">
        <f>SUM(J32:J34)</f>
        <v>0</v>
      </c>
      <c r="K36" s="39">
        <f>SUM(K32:K34)</f>
        <v>0</v>
      </c>
      <c r="L36" s="61">
        <f>SUM(L32:L35)</f>
        <v>4148</v>
      </c>
      <c r="M36" s="39">
        <f>SUM(M32:M35)</f>
        <v>8691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206931</v>
      </c>
      <c r="E49" s="65">
        <v>483447.79135326593</v>
      </c>
      <c r="F49" s="60">
        <f>H49-D49</f>
        <v>0</v>
      </c>
      <c r="G49" s="37">
        <f>I49-E49</f>
        <v>0</v>
      </c>
      <c r="H49" s="65">
        <f>D49</f>
        <v>206931</v>
      </c>
      <c r="I49" s="66">
        <f>E49</f>
        <v>483447.79135326593</v>
      </c>
      <c r="J49" s="60"/>
      <c r="K49" s="38"/>
      <c r="L49" s="60">
        <f>H49+J49</f>
        <v>206931</v>
      </c>
      <c r="M49" s="38">
        <f>I49+K49</f>
        <v>483447.79135326593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-15734</v>
      </c>
      <c r="E51" s="65">
        <v>-36373</v>
      </c>
      <c r="F51" s="60">
        <f>H51-D51</f>
        <v>0</v>
      </c>
      <c r="G51" s="37">
        <f>I51-E51</f>
        <v>0</v>
      </c>
      <c r="H51" s="65">
        <f>D51</f>
        <v>-15734</v>
      </c>
      <c r="I51" s="66">
        <f>E51</f>
        <v>-36373</v>
      </c>
      <c r="J51" s="60"/>
      <c r="K51" s="38"/>
      <c r="L51" s="60">
        <f>H51+J51</f>
        <v>-15734</v>
      </c>
      <c r="M51" s="38">
        <f>I51+K51</f>
        <v>-36373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-141551.28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-141551.28</v>
      </c>
      <c r="J54" s="60"/>
      <c r="K54" s="38"/>
      <c r="L54" s="60">
        <f>H54+J54</f>
        <v>0</v>
      </c>
      <c r="M54" s="38">
        <f>I54+K54</f>
        <v>-141551.28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-371579.5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-371579.5</v>
      </c>
      <c r="J55" s="60"/>
      <c r="K55" s="38"/>
      <c r="L55" s="60">
        <f>H55+J55</f>
        <v>0</v>
      </c>
      <c r="M55" s="38">
        <f>I55+K55</f>
        <v>-371579.5</v>
      </c>
    </row>
    <row r="56" spans="1:15" x14ac:dyDescent="0.2">
      <c r="A56" s="9"/>
      <c r="B56" s="7" t="s">
        <v>57</v>
      </c>
      <c r="C56" s="6"/>
      <c r="D56" s="61">
        <v>0</v>
      </c>
      <c r="E56" s="39">
        <v>-513130.78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-513130.78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-513130.78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-9098.9600000001956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-9098.9600000001956</v>
      </c>
      <c r="J70" s="60"/>
      <c r="K70" s="38"/>
      <c r="L70" s="60">
        <f>H70+J70</f>
        <v>0</v>
      </c>
      <c r="M70" s="38">
        <f>I70+K70</f>
        <v>-9098.9600000001956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-9098.9600000001956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-9098.9600000001956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-9098.9600000001956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25575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25575</v>
      </c>
      <c r="J74" s="60"/>
      <c r="K74" s="38"/>
      <c r="L74" s="60">
        <f t="shared" si="22"/>
        <v>0</v>
      </c>
      <c r="M74" s="38">
        <f t="shared" si="22"/>
        <v>25575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-187291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-187291</v>
      </c>
      <c r="J81" s="60"/>
      <c r="K81" s="38"/>
      <c r="L81" s="60">
        <f t="shared" si="22"/>
        <v>0</v>
      </c>
      <c r="M81" s="38">
        <f t="shared" si="22"/>
        <v>-187291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-10179.948646734934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-10179.948646734934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-10179.948646734934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212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67">
        <v>405697</v>
      </c>
      <c r="F86" s="67">
        <v>0</v>
      </c>
      <c r="G86" s="216">
        <v>0</v>
      </c>
      <c r="H86" s="219">
        <f t="shared" ref="H86:I88" si="24">D86</f>
        <v>0</v>
      </c>
      <c r="I86" s="216">
        <f t="shared" si="24"/>
        <v>405697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405697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17">
        <v>0</v>
      </c>
      <c r="F88" s="217">
        <v>0</v>
      </c>
      <c r="G88" s="218">
        <v>0</v>
      </c>
      <c r="H88" s="136">
        <f t="shared" si="24"/>
        <v>0</v>
      </c>
      <c r="I88" s="218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405697</v>
      </c>
      <c r="F89" s="220">
        <f t="shared" si="26"/>
        <v>0</v>
      </c>
      <c r="G89" s="220">
        <f t="shared" si="26"/>
        <v>0</v>
      </c>
      <c r="H89" s="155">
        <f t="shared" si="26"/>
        <v>0</v>
      </c>
      <c r="I89" s="155">
        <f t="shared" si="26"/>
        <v>405697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405697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395517.05135326507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395517.05135326507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395517.05135326507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C77" sqref="C7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8752473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8752473</v>
      </c>
      <c r="J12" s="60"/>
      <c r="K12" s="38"/>
      <c r="L12" s="60">
        <f t="shared" si="0"/>
        <v>0</v>
      </c>
      <c r="M12" s="38">
        <f t="shared" si="0"/>
        <v>8752473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8752473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8752473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8752473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50000</v>
      </c>
      <c r="J60" s="65"/>
      <c r="K60" s="38"/>
      <c r="L60" s="60">
        <f>H60+J60</f>
        <v>0</v>
      </c>
      <c r="M60" s="38">
        <f>I60+K60</f>
        <v>50000</v>
      </c>
    </row>
    <row r="61" spans="1:15" x14ac:dyDescent="0.2">
      <c r="A61" s="9"/>
      <c r="B61" s="62" t="s">
        <v>61</v>
      </c>
      <c r="C61" s="6"/>
      <c r="D61" s="61">
        <v>0</v>
      </c>
      <c r="E61" s="39">
        <v>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50000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-15092193.5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-15092193.5</v>
      </c>
      <c r="J70" s="65"/>
      <c r="K70" s="38"/>
      <c r="L70" s="60">
        <f t="shared" si="20"/>
        <v>0</v>
      </c>
      <c r="M70" s="38">
        <f t="shared" si="20"/>
        <v>-15092193.5</v>
      </c>
    </row>
    <row r="71" spans="1:13" x14ac:dyDescent="0.2">
      <c r="A71" s="9">
        <v>31</v>
      </c>
      <c r="B71" s="3"/>
      <c r="C71" s="10" t="s">
        <v>68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-15092193.5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-15092193.5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-15092193.5</v>
      </c>
    </row>
    <row r="73" spans="1:13" x14ac:dyDescent="0.2">
      <c r="A73" s="9">
        <v>32</v>
      </c>
      <c r="B73" s="3"/>
      <c r="C73" s="10" t="s">
        <v>131</v>
      </c>
      <c r="D73" s="60"/>
      <c r="E73" s="3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/>
      <c r="E74" s="38">
        <v>9582508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9582508</v>
      </c>
      <c r="J74" s="60"/>
      <c r="K74" s="38"/>
      <c r="L74" s="60">
        <f t="shared" si="23"/>
        <v>0</v>
      </c>
      <c r="M74" s="38">
        <f t="shared" si="23"/>
        <v>9582508</v>
      </c>
    </row>
    <row r="75" spans="1:13" x14ac:dyDescent="0.2">
      <c r="A75" s="9">
        <v>34</v>
      </c>
      <c r="B75" s="3"/>
      <c r="C75" s="10" t="s">
        <v>72</v>
      </c>
      <c r="D75" s="60"/>
      <c r="E75" s="3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/>
      <c r="E76" s="38">
        <v>-18007.5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-18007.5</v>
      </c>
      <c r="J76" s="60"/>
      <c r="K76" s="38"/>
      <c r="L76" s="60">
        <f t="shared" si="23"/>
        <v>0</v>
      </c>
      <c r="M76" s="38">
        <f t="shared" si="23"/>
        <v>-18007.5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">
      <c r="A78" s="9">
        <v>37</v>
      </c>
      <c r="B78" s="3"/>
      <c r="C78" s="10" t="s">
        <v>208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">
      <c r="A79" s="9">
        <v>38</v>
      </c>
      <c r="B79" s="3"/>
      <c r="C79" s="10" t="s">
        <v>209</v>
      </c>
      <c r="D79" s="60"/>
      <c r="E79" s="38">
        <v>-820129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-820129</v>
      </c>
      <c r="J79" s="60"/>
      <c r="K79" s="38"/>
      <c r="L79" s="60">
        <f t="shared" si="23"/>
        <v>0</v>
      </c>
      <c r="M79" s="38">
        <f t="shared" si="23"/>
        <v>-820129</v>
      </c>
    </row>
    <row r="80" spans="1:13" x14ac:dyDescent="0.2">
      <c r="A80" s="9">
        <v>39</v>
      </c>
      <c r="B80" s="3"/>
      <c r="C80" s="10" t="s">
        <v>217</v>
      </c>
      <c r="D80" s="60"/>
      <c r="E80" s="38">
        <v>-187922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-187922</v>
      </c>
      <c r="J80" s="60"/>
      <c r="K80" s="38"/>
      <c r="L80" s="60">
        <f t="shared" si="23"/>
        <v>0</v>
      </c>
      <c r="M80" s="38">
        <f t="shared" si="23"/>
        <v>-187922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2704302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2704302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2704302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0" zoomScale="75" workbookViewId="0">
      <selection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40570776</v>
      </c>
      <c r="E11" s="146">
        <v>107384109</v>
      </c>
      <c r="F11" s="60">
        <f>H11-D11</f>
        <v>0</v>
      </c>
      <c r="G11" s="37">
        <f>I11-E11</f>
        <v>0</v>
      </c>
      <c r="H11" s="65">
        <f>D11</f>
        <v>40570776</v>
      </c>
      <c r="I11" s="66">
        <f>E11</f>
        <v>107384109</v>
      </c>
      <c r="J11" s="60"/>
      <c r="K11" s="38"/>
      <c r="L11" s="60">
        <f t="shared" ref="L11:M15" si="0">H11+J11</f>
        <v>40570776</v>
      </c>
      <c r="M11" s="38">
        <f t="shared" si="0"/>
        <v>107384109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2609695</v>
      </c>
      <c r="E13" s="146">
        <v>7032887</v>
      </c>
      <c r="F13" s="60">
        <f t="shared" si="1"/>
        <v>0</v>
      </c>
      <c r="G13" s="37">
        <f t="shared" si="1"/>
        <v>0</v>
      </c>
      <c r="H13" s="65">
        <f t="shared" si="2"/>
        <v>2609695</v>
      </c>
      <c r="I13" s="66">
        <f t="shared" si="2"/>
        <v>7032887</v>
      </c>
      <c r="J13" s="60"/>
      <c r="K13" s="38"/>
      <c r="L13" s="60">
        <f t="shared" si="0"/>
        <v>2609695</v>
      </c>
      <c r="M13" s="38">
        <f t="shared" si="0"/>
        <v>7032887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43180471</v>
      </c>
      <c r="E16" s="166">
        <v>114416996</v>
      </c>
      <c r="F16" s="61">
        <f t="shared" ref="F16:M16" si="3">SUM(F11:F15)</f>
        <v>0</v>
      </c>
      <c r="G16" s="39">
        <f t="shared" si="3"/>
        <v>0</v>
      </c>
      <c r="H16" s="61">
        <f>SUM(H11:H15)</f>
        <v>43180471</v>
      </c>
      <c r="I16" s="39">
        <f>SUM(I11:I15)</f>
        <v>114416996</v>
      </c>
      <c r="J16" s="61">
        <f t="shared" si="3"/>
        <v>0</v>
      </c>
      <c r="K16" s="39">
        <f t="shared" si="3"/>
        <v>0</v>
      </c>
      <c r="L16" s="61">
        <f t="shared" si="3"/>
        <v>43180471</v>
      </c>
      <c r="M16" s="39">
        <f t="shared" si="3"/>
        <v>114416996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-42745216</v>
      </c>
      <c r="E19" s="146">
        <v>-112922463</v>
      </c>
      <c r="F19" s="60">
        <f>H19-D19</f>
        <v>0</v>
      </c>
      <c r="G19" s="37">
        <f>I19-E19</f>
        <v>0</v>
      </c>
      <c r="H19" s="65">
        <f t="shared" si="4"/>
        <v>-42745216</v>
      </c>
      <c r="I19" s="66">
        <f t="shared" si="4"/>
        <v>-112922463</v>
      </c>
      <c r="J19" s="60"/>
      <c r="K19" s="38"/>
      <c r="L19" s="60">
        <f t="shared" ref="L19:M23" si="5">H19+J19</f>
        <v>-42745216</v>
      </c>
      <c r="M19" s="38">
        <f t="shared" si="5"/>
        <v>-112922463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-646403</v>
      </c>
      <c r="E21" s="146">
        <v>-1785006</v>
      </c>
      <c r="F21" s="60">
        <f t="shared" si="6"/>
        <v>0</v>
      </c>
      <c r="G21" s="37">
        <f t="shared" si="6"/>
        <v>0</v>
      </c>
      <c r="H21" s="65">
        <f t="shared" si="4"/>
        <v>-646403</v>
      </c>
      <c r="I21" s="66">
        <f t="shared" si="4"/>
        <v>-1785006</v>
      </c>
      <c r="J21" s="60"/>
      <c r="K21" s="38"/>
      <c r="L21" s="60">
        <f t="shared" si="5"/>
        <v>-646403</v>
      </c>
      <c r="M21" s="38">
        <f t="shared" si="5"/>
        <v>-1785006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-43391619</v>
      </c>
      <c r="E24" s="166">
        <v>-114707469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-43391619</v>
      </c>
      <c r="I24" s="39">
        <f>SUM(I19:I23)</f>
        <v>-114707469</v>
      </c>
      <c r="J24" s="61">
        <f t="shared" si="7"/>
        <v>0</v>
      </c>
      <c r="K24" s="39">
        <f t="shared" si="7"/>
        <v>0</v>
      </c>
      <c r="L24" s="61">
        <f t="shared" si="7"/>
        <v>-43391619</v>
      </c>
      <c r="M24" s="39">
        <f t="shared" si="7"/>
        <v>-114707469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211148</v>
      </c>
      <c r="E49" s="146">
        <v>578545.52</v>
      </c>
      <c r="F49" s="60">
        <f>H49-D49</f>
        <v>0</v>
      </c>
      <c r="G49" s="37">
        <f>I49-E49</f>
        <v>0</v>
      </c>
      <c r="H49" s="65">
        <f>D49</f>
        <v>211148</v>
      </c>
      <c r="I49" s="66">
        <f>E49</f>
        <v>578545.52</v>
      </c>
      <c r="J49" s="60"/>
      <c r="K49" s="38"/>
      <c r="L49" s="60">
        <f>H49+J49</f>
        <v>211148</v>
      </c>
      <c r="M49" s="38">
        <f>I49+K49</f>
        <v>578545.52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-63713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-63713</v>
      </c>
      <c r="J54" s="60"/>
      <c r="K54" s="38"/>
      <c r="L54" s="60">
        <f>H54+J54</f>
        <v>0</v>
      </c>
      <c r="M54" s="38">
        <f>I54+K54</f>
        <v>-63713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-63713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-63713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-63713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1556139.5228982903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1556139.5228982903</v>
      </c>
      <c r="J70" s="65"/>
      <c r="K70" s="38"/>
      <c r="L70" s="60">
        <f t="shared" si="20"/>
        <v>0</v>
      </c>
      <c r="M70" s="38">
        <f t="shared" si="20"/>
        <v>1556139.5228982903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-1508209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-1508209</v>
      </c>
      <c r="J71" s="65"/>
      <c r="K71" s="38"/>
      <c r="L71" s="60">
        <f t="shared" si="20"/>
        <v>0</v>
      </c>
      <c r="M71" s="38">
        <f t="shared" si="20"/>
        <v>-1508209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47930.522898290306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47930.522898290306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47930.522898290306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-27057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-27057</v>
      </c>
      <c r="J74" s="60"/>
      <c r="K74" s="38"/>
      <c r="L74" s="60">
        <f t="shared" si="23"/>
        <v>0</v>
      </c>
      <c r="M74" s="38">
        <f t="shared" si="23"/>
        <v>-27057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-977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-977</v>
      </c>
      <c r="J76" s="60"/>
      <c r="K76" s="38"/>
      <c r="L76" s="60">
        <f t="shared" si="23"/>
        <v>0</v>
      </c>
      <c r="M76" s="38">
        <f t="shared" si="23"/>
        <v>-977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45401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45401</v>
      </c>
      <c r="J81" s="60"/>
      <c r="K81" s="38"/>
      <c r="L81" s="60">
        <f t="shared" si="23"/>
        <v>0</v>
      </c>
      <c r="M81" s="38">
        <f t="shared" si="23"/>
        <v>45401</v>
      </c>
    </row>
    <row r="82" spans="1:13" s="2" customFormat="1" ht="20.25" customHeight="1" thickBot="1" x14ac:dyDescent="0.25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289657.0428982866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289657.0428982866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289657.0428982866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163</v>
      </c>
      <c r="B85" s="3"/>
      <c r="L85" s="45"/>
    </row>
    <row r="86" spans="1:13" s="3" customFormat="1" x14ac:dyDescent="0.2">
      <c r="A86" s="144"/>
      <c r="C86" s="10" t="s">
        <v>166</v>
      </c>
      <c r="D86" s="148">
        <v>0</v>
      </c>
      <c r="E86" s="148">
        <v>423640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423640</v>
      </c>
      <c r="J86" s="148"/>
      <c r="K86" s="148"/>
      <c r="L86" s="148">
        <f t="shared" ref="L86:M88" si="27">H86+J86</f>
        <v>0</v>
      </c>
      <c r="M86" s="148">
        <f t="shared" si="27"/>
        <v>423640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423640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423640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423640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713297.0428982866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713297.0428982866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713297.0428982866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19" sqref="D1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19414957</v>
      </c>
      <c r="E11" s="65">
        <v>35215549</v>
      </c>
      <c r="F11" s="60">
        <f>H11-D11</f>
        <v>0</v>
      </c>
      <c r="G11" s="37">
        <f>I11-E11</f>
        <v>0</v>
      </c>
      <c r="H11" s="65">
        <f>D11</f>
        <v>19414957</v>
      </c>
      <c r="I11" s="66">
        <f>E11</f>
        <v>35215549</v>
      </c>
      <c r="J11" s="60"/>
      <c r="K11" s="38"/>
      <c r="L11" s="60">
        <f t="shared" ref="L11:M15" si="0">H11+J11</f>
        <v>19414957</v>
      </c>
      <c r="M11" s="38">
        <f t="shared" si="0"/>
        <v>35215549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40256482</v>
      </c>
      <c r="E13" s="65">
        <v>149667712</v>
      </c>
      <c r="F13" s="60">
        <f t="shared" si="1"/>
        <v>0</v>
      </c>
      <c r="G13" s="37">
        <f t="shared" si="1"/>
        <v>0</v>
      </c>
      <c r="H13" s="65">
        <f t="shared" si="2"/>
        <v>40256482</v>
      </c>
      <c r="I13" s="66">
        <f t="shared" si="2"/>
        <v>149667712</v>
      </c>
      <c r="J13" s="60"/>
      <c r="K13" s="38"/>
      <c r="L13" s="60">
        <f t="shared" si="0"/>
        <v>40256482</v>
      </c>
      <c r="M13" s="38">
        <f t="shared" si="0"/>
        <v>149667712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10512425.220000001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10512425.220000001</v>
      </c>
      <c r="J15" s="60"/>
      <c r="K15" s="38"/>
      <c r="L15" s="60">
        <f t="shared" si="0"/>
        <v>0</v>
      </c>
      <c r="M15" s="38">
        <f t="shared" si="0"/>
        <v>10512425.220000001</v>
      </c>
    </row>
    <row r="16" spans="1:26" x14ac:dyDescent="0.2">
      <c r="A16" s="9"/>
      <c r="B16" s="7" t="s">
        <v>30</v>
      </c>
      <c r="C16" s="6"/>
      <c r="D16" s="61">
        <v>59671439</v>
      </c>
      <c r="E16" s="39">
        <v>195395686.22</v>
      </c>
      <c r="F16" s="61">
        <f t="shared" ref="F16:M16" si="3">SUM(F11:F15)</f>
        <v>0</v>
      </c>
      <c r="G16" s="39">
        <f t="shared" si="3"/>
        <v>0</v>
      </c>
      <c r="H16" s="61">
        <f>SUM(H11:H15)</f>
        <v>59671439</v>
      </c>
      <c r="I16" s="39">
        <f>SUM(I11:I15)</f>
        <v>195395686.22</v>
      </c>
      <c r="J16" s="61">
        <f t="shared" si="3"/>
        <v>0</v>
      </c>
      <c r="K16" s="39">
        <f t="shared" si="3"/>
        <v>0</v>
      </c>
      <c r="L16" s="61">
        <f t="shared" si="3"/>
        <v>59671439</v>
      </c>
      <c r="M16" s="39">
        <f t="shared" si="3"/>
        <v>195395686.22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-7535915</v>
      </c>
      <c r="E19" s="65">
        <v>-18315516</v>
      </c>
      <c r="F19" s="60">
        <f>H19-D19</f>
        <v>0</v>
      </c>
      <c r="G19" s="37">
        <f>I19-E19</f>
        <v>0</v>
      </c>
      <c r="H19" s="65">
        <f t="shared" si="4"/>
        <v>-7535915</v>
      </c>
      <c r="I19" s="66">
        <f t="shared" si="4"/>
        <v>-18315516</v>
      </c>
      <c r="J19" s="60"/>
      <c r="K19" s="38"/>
      <c r="L19" s="60">
        <f t="shared" ref="L19:M23" si="5">H19+J19</f>
        <v>-7535915</v>
      </c>
      <c r="M19" s="38">
        <f t="shared" si="5"/>
        <v>-18315516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-39772236</v>
      </c>
      <c r="E21" s="65">
        <v>-142874735</v>
      </c>
      <c r="F21" s="60">
        <f t="shared" si="6"/>
        <v>0</v>
      </c>
      <c r="G21" s="37">
        <f t="shared" si="6"/>
        <v>0</v>
      </c>
      <c r="H21" s="65">
        <f t="shared" si="4"/>
        <v>-39772236</v>
      </c>
      <c r="I21" s="66">
        <f t="shared" si="4"/>
        <v>-142874735</v>
      </c>
      <c r="J21" s="60"/>
      <c r="K21" s="38"/>
      <c r="L21" s="60">
        <f t="shared" si="5"/>
        <v>-39772236</v>
      </c>
      <c r="M21" s="38">
        <f t="shared" si="5"/>
        <v>-142874735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747549</v>
      </c>
      <c r="E23" s="65">
        <v>2185244</v>
      </c>
      <c r="F23" s="60">
        <f t="shared" si="6"/>
        <v>0</v>
      </c>
      <c r="G23" s="37">
        <f t="shared" si="6"/>
        <v>0</v>
      </c>
      <c r="H23" s="65">
        <f t="shared" si="4"/>
        <v>747549</v>
      </c>
      <c r="I23" s="66">
        <f t="shared" si="4"/>
        <v>2185244</v>
      </c>
      <c r="J23" s="60"/>
      <c r="K23" s="38"/>
      <c r="L23" s="60">
        <f t="shared" si="5"/>
        <v>747549</v>
      </c>
      <c r="M23" s="38">
        <f t="shared" si="5"/>
        <v>2185244</v>
      </c>
    </row>
    <row r="24" spans="1:13" x14ac:dyDescent="0.2">
      <c r="A24" s="9"/>
      <c r="B24" s="7" t="s">
        <v>33</v>
      </c>
      <c r="C24" s="6"/>
      <c r="D24" s="61">
        <v>-46560602</v>
      </c>
      <c r="E24" s="39">
        <v>-159005007</v>
      </c>
      <c r="F24" s="61">
        <f t="shared" ref="F24:M24" si="7">SUM(F19:F23)</f>
        <v>0</v>
      </c>
      <c r="G24" s="39">
        <f t="shared" si="7"/>
        <v>0</v>
      </c>
      <c r="H24" s="61">
        <f>SUM(H19:H23)</f>
        <v>-46560602</v>
      </c>
      <c r="I24" s="39">
        <f>SUM(I19:I23)</f>
        <v>-159005007</v>
      </c>
      <c r="J24" s="61">
        <f t="shared" si="7"/>
        <v>0</v>
      </c>
      <c r="K24" s="39">
        <f t="shared" si="7"/>
        <v>0</v>
      </c>
      <c r="L24" s="61">
        <f t="shared" si="7"/>
        <v>-46560602</v>
      </c>
      <c r="M24" s="39">
        <f t="shared" si="7"/>
        <v>-159005007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1488</v>
      </c>
      <c r="E35" s="65">
        <v>-1520</v>
      </c>
      <c r="F35" s="60">
        <f t="shared" si="11"/>
        <v>0</v>
      </c>
      <c r="G35" s="37">
        <f t="shared" si="11"/>
        <v>0</v>
      </c>
      <c r="H35" s="65">
        <f t="shared" si="9"/>
        <v>1488</v>
      </c>
      <c r="I35" s="66">
        <f t="shared" si="9"/>
        <v>-1520</v>
      </c>
      <c r="J35" s="60"/>
      <c r="K35" s="38"/>
      <c r="L35" s="60">
        <f t="shared" si="10"/>
        <v>1488</v>
      </c>
      <c r="M35" s="38">
        <f t="shared" si="10"/>
        <v>-1520</v>
      </c>
    </row>
    <row r="36" spans="1:13" x14ac:dyDescent="0.2">
      <c r="A36" s="9"/>
      <c r="B36" s="7" t="s">
        <v>43</v>
      </c>
      <c r="C36" s="6"/>
      <c r="D36" s="61">
        <v>1488</v>
      </c>
      <c r="E36" s="39">
        <v>-1520</v>
      </c>
      <c r="F36" s="61">
        <f>SUM(F32:F35)</f>
        <v>0</v>
      </c>
      <c r="G36" s="39">
        <f>SUM(G32:G35)</f>
        <v>0</v>
      </c>
      <c r="H36" s="61">
        <f>SUM(H32:H35)</f>
        <v>1488</v>
      </c>
      <c r="I36" s="39">
        <f>SUM(I32:I35)</f>
        <v>-1520</v>
      </c>
      <c r="J36" s="61">
        <f>SUM(J32:J34)</f>
        <v>0</v>
      </c>
      <c r="K36" s="39">
        <f>SUM(K32:K34)</f>
        <v>0</v>
      </c>
      <c r="L36" s="61">
        <f>SUM(L32:L35)</f>
        <v>1488</v>
      </c>
      <c r="M36" s="39">
        <f>SUM(M32:M35)</f>
        <v>-1520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23051</v>
      </c>
      <c r="E39" s="65">
        <v>67068</v>
      </c>
      <c r="F39" s="60">
        <f t="shared" ref="F39:G41" si="13">H39-D39</f>
        <v>0</v>
      </c>
      <c r="G39" s="37">
        <f t="shared" si="13"/>
        <v>0</v>
      </c>
      <c r="H39" s="65">
        <f t="shared" si="12"/>
        <v>23051</v>
      </c>
      <c r="I39" s="66">
        <f t="shared" si="12"/>
        <v>67068</v>
      </c>
      <c r="J39" s="60"/>
      <c r="K39" s="38"/>
      <c r="L39" s="60">
        <f t="shared" ref="L39:M41" si="14">H39+J39</f>
        <v>23051</v>
      </c>
      <c r="M39" s="38">
        <f t="shared" si="14"/>
        <v>67068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-13224004</v>
      </c>
      <c r="E40" s="65">
        <v>-22987000</v>
      </c>
      <c r="F40" s="60">
        <f t="shared" si="13"/>
        <v>0</v>
      </c>
      <c r="G40" s="37">
        <f t="shared" si="13"/>
        <v>0</v>
      </c>
      <c r="H40" s="65">
        <f t="shared" si="12"/>
        <v>-13224004</v>
      </c>
      <c r="I40" s="66">
        <f t="shared" si="12"/>
        <v>-22987000</v>
      </c>
      <c r="J40" s="65"/>
      <c r="K40" s="38"/>
      <c r="L40" s="60">
        <f t="shared" si="14"/>
        <v>-13224004</v>
      </c>
      <c r="M40" s="38">
        <f t="shared" si="14"/>
        <v>-22987000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-13224004</v>
      </c>
      <c r="E42" s="39">
        <v>-22987000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-13224004</v>
      </c>
      <c r="I42" s="39">
        <f>SUM(I40:I41)</f>
        <v>-22987000</v>
      </c>
      <c r="J42" s="69">
        <f t="shared" si="15"/>
        <v>0</v>
      </c>
      <c r="K42" s="39">
        <f t="shared" si="15"/>
        <v>0</v>
      </c>
      <c r="L42" s="69">
        <f t="shared" si="15"/>
        <v>-13224004</v>
      </c>
      <c r="M42" s="39">
        <f t="shared" si="15"/>
        <v>-22987000</v>
      </c>
    </row>
    <row r="43" spans="1:13" ht="21" customHeight="1" x14ac:dyDescent="0.2">
      <c r="A43" s="9"/>
      <c r="B43" s="7" t="s">
        <v>49</v>
      </c>
      <c r="C43" s="6"/>
      <c r="D43" s="61">
        <v>-13200953</v>
      </c>
      <c r="E43" s="39">
        <v>-22919932</v>
      </c>
      <c r="F43" s="61">
        <f t="shared" ref="F43:M43" si="16">F42+F39</f>
        <v>0</v>
      </c>
      <c r="G43" s="39">
        <f t="shared" si="16"/>
        <v>0</v>
      </c>
      <c r="H43" s="61">
        <f>H42+H39</f>
        <v>-13200953</v>
      </c>
      <c r="I43" s="39">
        <f>I42+I39</f>
        <v>-22919932</v>
      </c>
      <c r="J43" s="61">
        <f t="shared" si="16"/>
        <v>0</v>
      </c>
      <c r="K43" s="39">
        <f t="shared" si="16"/>
        <v>0</v>
      </c>
      <c r="L43" s="61">
        <f t="shared" si="16"/>
        <v>-13200953</v>
      </c>
      <c r="M43" s="39">
        <f t="shared" si="16"/>
        <v>-22919932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88628</v>
      </c>
      <c r="E49" s="65">
        <v>237966.18</v>
      </c>
      <c r="F49" s="60">
        <f>H49-D49</f>
        <v>0</v>
      </c>
      <c r="G49" s="37">
        <f>I49-E49</f>
        <v>0</v>
      </c>
      <c r="H49" s="65">
        <f>D49</f>
        <v>88628</v>
      </c>
      <c r="I49" s="66">
        <f>E49</f>
        <v>237966.18</v>
      </c>
      <c r="J49" s="60"/>
      <c r="K49" s="38"/>
      <c r="L49" s="60">
        <f>H49+J49</f>
        <v>88628</v>
      </c>
      <c r="M49" s="38">
        <f>I49+K49</f>
        <v>237966.18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-747549</v>
      </c>
      <c r="E51" s="65">
        <v>-2185244</v>
      </c>
      <c r="F51" s="60">
        <f>H51-D51</f>
        <v>0</v>
      </c>
      <c r="G51" s="37">
        <f>I51-E51</f>
        <v>0</v>
      </c>
      <c r="H51" s="65">
        <f>D51</f>
        <v>-747549</v>
      </c>
      <c r="I51" s="66">
        <f>E51</f>
        <v>-2185244</v>
      </c>
      <c r="J51" s="60"/>
      <c r="K51" s="38"/>
      <c r="L51" s="60">
        <f>H51+J51</f>
        <v>-747549</v>
      </c>
      <c r="M51" s="38">
        <f>I51+K51</f>
        <v>-2185244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-709607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-709607</v>
      </c>
      <c r="J54" s="60"/>
      <c r="K54" s="38"/>
      <c r="L54" s="60">
        <f>H54+J54</f>
        <v>0</v>
      </c>
      <c r="M54" s="38">
        <f>I54+K54</f>
        <v>-709607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-10512425.220000001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-10512425.220000001</v>
      </c>
      <c r="J55" s="60"/>
      <c r="K55" s="38"/>
      <c r="L55" s="60">
        <f>H55+J55</f>
        <v>0</v>
      </c>
      <c r="M55" s="38">
        <f>I55+K55</f>
        <v>-10512425.220000001</v>
      </c>
    </row>
    <row r="56" spans="1:15" x14ac:dyDescent="0.2">
      <c r="A56" s="9"/>
      <c r="B56" s="7" t="s">
        <v>57</v>
      </c>
      <c r="C56" s="6"/>
      <c r="D56" s="61">
        <v>0</v>
      </c>
      <c r="E56" s="39">
        <v>-11222032.220000001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-11222032.220000001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-11222032.220000001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-2467844.7902992023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-2467844.7902992023</v>
      </c>
      <c r="J70" s="65"/>
      <c r="K70" s="38"/>
      <c r="L70" s="60">
        <f t="shared" si="20"/>
        <v>0</v>
      </c>
      <c r="M70" s="38">
        <f t="shared" si="20"/>
        <v>-2467844.7902992023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-5937114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-5937114</v>
      </c>
      <c r="J71" s="65"/>
      <c r="K71" s="38"/>
      <c r="L71" s="60">
        <f t="shared" si="20"/>
        <v>0</v>
      </c>
      <c r="M71" s="38">
        <f t="shared" si="20"/>
        <v>-5937114</v>
      </c>
    </row>
    <row r="72" spans="1:13" x14ac:dyDescent="0.2">
      <c r="A72" s="9"/>
      <c r="B72" s="3"/>
      <c r="C72" s="55" t="s">
        <v>69</v>
      </c>
      <c r="D72" s="61">
        <v>0</v>
      </c>
      <c r="E72" s="39">
        <v>-8404958.7902992032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-8404958.7902992032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-8404958.7902992032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6927911.3600000003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6927911.3600000003</v>
      </c>
      <c r="J74" s="60"/>
      <c r="K74" s="38"/>
      <c r="L74" s="60">
        <f t="shared" si="23"/>
        <v>0</v>
      </c>
      <c r="M74" s="38">
        <f t="shared" si="23"/>
        <v>6927911.3600000003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509600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509600</v>
      </c>
      <c r="J81" s="60"/>
      <c r="K81" s="38"/>
      <c r="L81" s="60">
        <f t="shared" si="23"/>
        <v>0</v>
      </c>
      <c r="M81" s="38">
        <f t="shared" si="23"/>
        <v>509600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-667530.25029919483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-667530.25029919483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-667530.25029919483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G54" activePane="bottomRight" state="frozen"/>
      <selection activeCell="D10" sqref="D10"/>
      <selection pane="topRight" activeCell="D10" sqref="D10"/>
      <selection pane="bottomLeft" activeCell="D10" sqref="D10"/>
      <selection pane="bottomRight" activeCell="M75" sqref="M7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89211840</v>
      </c>
      <c r="E11" s="38">
        <f>SUM(G11,I11,K11,M11,O11,Q11,S11,U11,W11,Y11,AA11,AC11,AE11)</f>
        <v>226940301.91999996</v>
      </c>
      <c r="F11" s="60">
        <f>'TIE-OUT'!F11+RECLASS!F11</f>
        <v>0</v>
      </c>
      <c r="G11" s="38">
        <f>'TIE-OUT'!G11+RECLASS!G11</f>
        <v>-800447</v>
      </c>
      <c r="H11" s="118">
        <f>+Actuals!E164</f>
        <v>89154745</v>
      </c>
      <c r="I11" s="119">
        <f>+Actuals!F164</f>
        <v>228577447.23999998</v>
      </c>
      <c r="J11" s="118">
        <f>+Actuals!G164</f>
        <v>310179</v>
      </c>
      <c r="K11" s="119">
        <f>+Actuals!H164</f>
        <v>-186130.74</v>
      </c>
      <c r="L11" s="118">
        <f>+Actuals!I164</f>
        <v>-253084</v>
      </c>
      <c r="M11" s="119">
        <f>+Actuals!J164</f>
        <v>-650567.57999999996</v>
      </c>
      <c r="N11" s="118">
        <f>+Actuals!K164</f>
        <v>0</v>
      </c>
      <c r="O11" s="119">
        <f>+Actuals!L164</f>
        <v>0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3215601.25</v>
      </c>
      <c r="F12" s="60">
        <f>'TIE-OUT'!F12+RECLASS!F12</f>
        <v>0</v>
      </c>
      <c r="G12" s="38">
        <f>'TIE-OUT'!G12+RECLASS!G12</f>
        <v>3198201.23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1">
        <v>17400.02</v>
      </c>
      <c r="L12" s="118">
        <f>+Actuals!I165</f>
        <v>0</v>
      </c>
      <c r="M12" s="119"/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16106252</v>
      </c>
      <c r="E13" s="38">
        <f t="shared" si="0"/>
        <v>42226547</v>
      </c>
      <c r="F13" s="60">
        <f>'TIE-OUT'!F13+RECLASS!F13</f>
        <v>0</v>
      </c>
      <c r="G13" s="38">
        <f>'TIE-OUT'!G13+RECLASS!G13</f>
        <v>0</v>
      </c>
      <c r="H13" s="118">
        <f>+Actuals!E166</f>
        <v>39137924</v>
      </c>
      <c r="I13" s="119">
        <f>+Actuals!F166</f>
        <v>101009075</v>
      </c>
      <c r="J13" s="118">
        <f>+Actuals!G166</f>
        <v>-23031672</v>
      </c>
      <c r="K13" s="119">
        <f>+Actuals!H166</f>
        <v>-58782528</v>
      </c>
      <c r="L13" s="118">
        <f>+Actuals!I166</f>
        <v>0</v>
      </c>
      <c r="M13" s="119">
        <f>+Actuals!J166</f>
        <v>0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1528311.7300000002</v>
      </c>
      <c r="F15" s="81">
        <f>'TIE-OUT'!F15+RECLASS!F15</f>
        <v>0</v>
      </c>
      <c r="G15" s="82">
        <f>'TIE-OUT'!G15+RECLASS!G15</f>
        <v>-1261087</v>
      </c>
      <c r="H15" s="118">
        <f>+Actuals!E168</f>
        <v>0</v>
      </c>
      <c r="I15" s="119">
        <f>+Actuals!F168</f>
        <v>1343339.62</v>
      </c>
      <c r="J15" s="118">
        <f>+Actuals!G168</f>
        <v>0</v>
      </c>
      <c r="K15" s="119">
        <f>+Actuals!H168</f>
        <v>1446059.11</v>
      </c>
      <c r="L15" s="118">
        <f>+Actuals!I168</f>
        <v>0</v>
      </c>
      <c r="M15" s="119">
        <f>+Actuals!J168</f>
        <v>0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105318092</v>
      </c>
      <c r="E16" s="39">
        <f t="shared" si="1"/>
        <v>273910761.89999998</v>
      </c>
      <c r="F16" s="61">
        <f t="shared" si="1"/>
        <v>0</v>
      </c>
      <c r="G16" s="39">
        <f t="shared" si="1"/>
        <v>1136667.23</v>
      </c>
      <c r="H16" s="61">
        <f t="shared" si="1"/>
        <v>128292669</v>
      </c>
      <c r="I16" s="39">
        <f t="shared" si="1"/>
        <v>330929861.86000001</v>
      </c>
      <c r="J16" s="61">
        <f t="shared" ref="J16:AO16" si="2">SUM(J11:J15)</f>
        <v>-22721493</v>
      </c>
      <c r="K16" s="39">
        <f t="shared" si="2"/>
        <v>-57505199.609999999</v>
      </c>
      <c r="L16" s="61">
        <f>SUM(L11:L15)</f>
        <v>-253084</v>
      </c>
      <c r="M16" s="39">
        <f>SUM(M11:M15)</f>
        <v>-650567.57999999996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-101122508</v>
      </c>
      <c r="E19" s="38">
        <f t="shared" si="3"/>
        <v>-260148044.17000002</v>
      </c>
      <c r="F19" s="64">
        <f>'TIE-OUT'!F19+RECLASS!F19</f>
        <v>0</v>
      </c>
      <c r="G19" s="68">
        <f>'TIE-OUT'!G19+RECLASS!G19</f>
        <v>1330734</v>
      </c>
      <c r="H19" s="118">
        <f>+Actuals!E169</f>
        <v>-98600161</v>
      </c>
      <c r="I19" s="119">
        <f>+Actuals!F169</f>
        <v>-254701095.34</v>
      </c>
      <c r="J19" s="118">
        <f>+Actuals!G169</f>
        <v>-2236678</v>
      </c>
      <c r="K19" s="119">
        <f>+Actuals!H169</f>
        <v>-6010840.3600000003</v>
      </c>
      <c r="L19" s="118">
        <f>+Actuals!I169</f>
        <v>-285669</v>
      </c>
      <c r="M19" s="119">
        <f>+Actuals!J169</f>
        <v>-766842.47</v>
      </c>
      <c r="N19" s="118">
        <f>+Actuals!K169</f>
        <v>0</v>
      </c>
      <c r="O19" s="119">
        <f>+Actuals!L169</f>
        <v>0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1290212.5799999998</v>
      </c>
      <c r="F20" s="60">
        <f>'TIE-OUT'!F20+RECLASS!F20</f>
        <v>0</v>
      </c>
      <c r="G20" s="38">
        <f>'TIE-OUT'!G20+RECLASS!G20</f>
        <v>1335743.94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1">
        <v>-45531.360000000001</v>
      </c>
      <c r="L20" s="118">
        <f>+Actuals!I170</f>
        <v>0</v>
      </c>
      <c r="M20" s="119"/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-5506578</v>
      </c>
      <c r="E21" s="38">
        <f t="shared" si="3"/>
        <v>-14472082</v>
      </c>
      <c r="F21" s="60">
        <f>'TIE-OUT'!F21+RECLASS!F21</f>
        <v>0</v>
      </c>
      <c r="G21" s="38">
        <f>'TIE-OUT'!G21+RECLASS!G21</f>
        <v>0</v>
      </c>
      <c r="H21" s="118">
        <f>+Actuals!E171</f>
        <v>-26155472</v>
      </c>
      <c r="I21" s="119">
        <f>+Actuals!F171</f>
        <v>-67212397</v>
      </c>
      <c r="J21" s="118">
        <f>+Actuals!G171</f>
        <v>20648894</v>
      </c>
      <c r="K21" s="119">
        <f>+Actuals!H171</f>
        <v>52740315</v>
      </c>
      <c r="L21" s="118">
        <f>+Actuals!I171</f>
        <v>0</v>
      </c>
      <c r="M21" s="119">
        <f>+Actuals!J171</f>
        <v>0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799623</v>
      </c>
      <c r="E23" s="38">
        <f t="shared" si="3"/>
        <v>2055830.733</v>
      </c>
      <c r="F23" s="81">
        <f>'TIE-OUT'!F23+RECLASS!F23</f>
        <v>0</v>
      </c>
      <c r="G23" s="82">
        <f>'TIE-OUT'!G23+RECLASS!G23</f>
        <v>0</v>
      </c>
      <c r="H23" s="118">
        <f>+Actuals!E173</f>
        <v>781724</v>
      </c>
      <c r="I23" s="119">
        <f>+Actuals!F173</f>
        <v>2009812.4040000001</v>
      </c>
      <c r="J23" s="118">
        <f>+Actuals!G173</f>
        <v>17121</v>
      </c>
      <c r="K23" s="119">
        <f>+Actuals!H173</f>
        <v>44018.091</v>
      </c>
      <c r="L23" s="118">
        <f>+Actuals!I173</f>
        <v>778</v>
      </c>
      <c r="M23" s="119">
        <f>+Actuals!J173</f>
        <v>2000.2380000000001</v>
      </c>
      <c r="N23" s="118">
        <f>+Actuals!K173</f>
        <v>0</v>
      </c>
      <c r="O23" s="119">
        <f>+Actuals!L173</f>
        <v>0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-105829463</v>
      </c>
      <c r="E24" s="39">
        <f t="shared" si="4"/>
        <v>-271274082.85700005</v>
      </c>
      <c r="F24" s="61">
        <f t="shared" si="4"/>
        <v>0</v>
      </c>
      <c r="G24" s="39">
        <f t="shared" si="4"/>
        <v>2666477.94</v>
      </c>
      <c r="H24" s="61">
        <f t="shared" si="4"/>
        <v>-123973909</v>
      </c>
      <c r="I24" s="39">
        <f t="shared" si="4"/>
        <v>-319903679.93600005</v>
      </c>
      <c r="J24" s="61">
        <f t="shared" ref="J24:AO24" si="5">SUM(J19:J23)</f>
        <v>18429337</v>
      </c>
      <c r="K24" s="39">
        <f t="shared" si="5"/>
        <v>46727961.370999999</v>
      </c>
      <c r="L24" s="61">
        <f>SUM(L19:L23)</f>
        <v>-284891</v>
      </c>
      <c r="M24" s="39">
        <f>SUM(M19:M23)</f>
        <v>-764842.23199999996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302429</v>
      </c>
      <c r="E27" s="38">
        <f>SUM(G27,I27,K27,M27,O27,Q27,S27,U27,W27,Y27,AA27,AC27,AE27)</f>
        <v>749895.67</v>
      </c>
      <c r="F27" s="64">
        <f>'TIE-OUT'!F27+RECLASS!F27</f>
        <v>0</v>
      </c>
      <c r="G27" s="68">
        <f>'TIE-OUT'!G27+RECLASS!G27</f>
        <v>0</v>
      </c>
      <c r="H27" s="118">
        <f>+Actuals!E174</f>
        <v>302429</v>
      </c>
      <c r="I27" s="119">
        <f>+Actuals!F174</f>
        <v>749895.67</v>
      </c>
      <c r="J27" s="118">
        <f>+Actuals!G174</f>
        <v>0</v>
      </c>
      <c r="K27" s="119">
        <f>+Actuals!H174</f>
        <v>0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-58619</v>
      </c>
      <c r="E28" s="38">
        <f>SUM(G28,I28,K28,M28,O28,Q28,S28,U28,W28,Y28,AA28,AC28,AE28)</f>
        <v>-152271.29999999999</v>
      </c>
      <c r="F28" s="81">
        <f>'TIE-OUT'!F28+RECLASS!F28</f>
        <v>0</v>
      </c>
      <c r="G28" s="82">
        <f>'TIE-OUT'!G28+RECLASS!G28</f>
        <v>0</v>
      </c>
      <c r="H28" s="118">
        <f>+Actuals!E175</f>
        <v>-58619</v>
      </c>
      <c r="I28" s="119">
        <f>+Actuals!F175</f>
        <v>-152271.29999999999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243810</v>
      </c>
      <c r="E29" s="39">
        <f t="shared" si="6"/>
        <v>597624.37000000011</v>
      </c>
      <c r="F29" s="61">
        <f t="shared" si="6"/>
        <v>0</v>
      </c>
      <c r="G29" s="39">
        <f t="shared" si="6"/>
        <v>0</v>
      </c>
      <c r="H29" s="61">
        <f t="shared" si="6"/>
        <v>243810</v>
      </c>
      <c r="I29" s="39">
        <f t="shared" si="6"/>
        <v>597624.37000000011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-361452</v>
      </c>
      <c r="E32" s="38">
        <f t="shared" si="8"/>
        <v>-929293.09200000018</v>
      </c>
      <c r="F32" s="64">
        <f>'TIE-OUT'!F32+RECLASS!F32</f>
        <v>0</v>
      </c>
      <c r="G32" s="68">
        <f>'TIE-OUT'!G32+RECLASS!G32</f>
        <v>0</v>
      </c>
      <c r="H32" s="118">
        <f>+Actuals!E176</f>
        <v>-347083</v>
      </c>
      <c r="I32" s="119">
        <f>+Actuals!F176</f>
        <v>-892350.39300000004</v>
      </c>
      <c r="J32" s="118">
        <f>+Actuals!G176</f>
        <v>-271246</v>
      </c>
      <c r="K32" s="119">
        <f>+Actuals!H176</f>
        <v>-697373.46600000001</v>
      </c>
      <c r="L32" s="118">
        <f>+Actuals!I176</f>
        <v>256877</v>
      </c>
      <c r="M32" s="119">
        <f>+Actuals!J176</f>
        <v>660430.76699999999</v>
      </c>
      <c r="N32" s="118">
        <f>+Actuals!K176</f>
        <v>0</v>
      </c>
      <c r="O32" s="119">
        <f>+Actuals!L176</f>
        <v>0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-25939</v>
      </c>
      <c r="E33" s="38">
        <f t="shared" si="8"/>
        <v>-67676.479999999996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-19195</v>
      </c>
      <c r="K33" s="119">
        <f>+Actuals!H177</f>
        <v>-50212.6</v>
      </c>
      <c r="L33" s="118">
        <f>+Actuals!I177</f>
        <v>-6744</v>
      </c>
      <c r="M33" s="119">
        <f>+Actuals!J177</f>
        <v>-17463.88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10110</v>
      </c>
      <c r="E34" s="38">
        <f t="shared" si="8"/>
        <v>25535.81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9741</v>
      </c>
      <c r="K34" s="119">
        <f>+Actuals!H178</f>
        <v>24588.59</v>
      </c>
      <c r="L34" s="118">
        <f>+Actuals!I178</f>
        <v>369</v>
      </c>
      <c r="M34" s="119">
        <f>+Actuals!J178</f>
        <v>947.22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-377281</v>
      </c>
      <c r="E36" s="39">
        <f t="shared" si="9"/>
        <v>-971433.7620000001</v>
      </c>
      <c r="F36" s="61">
        <f t="shared" si="9"/>
        <v>0</v>
      </c>
      <c r="G36" s="39">
        <f t="shared" si="9"/>
        <v>0</v>
      </c>
      <c r="H36" s="61">
        <f t="shared" si="9"/>
        <v>-347083</v>
      </c>
      <c r="I36" s="39">
        <f t="shared" si="9"/>
        <v>-892350.39300000004</v>
      </c>
      <c r="J36" s="61">
        <f t="shared" ref="J36:AO36" si="10">SUM(J32:J35)</f>
        <v>-280700</v>
      </c>
      <c r="K36" s="39">
        <f t="shared" si="10"/>
        <v>-722997.47600000002</v>
      </c>
      <c r="L36" s="61">
        <f>SUM(L32:L35)</f>
        <v>250502</v>
      </c>
      <c r="M36" s="39">
        <f>SUM(M32:M35)</f>
        <v>643914.10699999996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3231</v>
      </c>
      <c r="E39" s="38">
        <f t="shared" si="11"/>
        <v>8306.9</v>
      </c>
      <c r="F39" s="64">
        <f>'TIE-OUT'!F39+RECLASS!F39</f>
        <v>0</v>
      </c>
      <c r="G39" s="68">
        <f>'TIE-OUT'!G39+RECLASS!G39</f>
        <v>0</v>
      </c>
      <c r="H39" s="118">
        <f>+Actuals!E180</f>
        <v>5016</v>
      </c>
      <c r="I39" s="119">
        <f>+Actuals!F180</f>
        <v>12896.14</v>
      </c>
      <c r="J39" s="118">
        <f>+Actuals!G180</f>
        <v>-1033</v>
      </c>
      <c r="K39" s="119">
        <f>+Actuals!H180</f>
        <v>-2655.85</v>
      </c>
      <c r="L39" s="118">
        <f>+Actuals!I180</f>
        <v>-752</v>
      </c>
      <c r="M39" s="119">
        <f>+Actuals!J180</f>
        <v>-1933.39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-503397</v>
      </c>
      <c r="E40" s="38">
        <f t="shared" si="11"/>
        <v>-1296172.81</v>
      </c>
      <c r="F40" s="60">
        <f>'TIE-OUT'!F40+RECLASS!F40</f>
        <v>0</v>
      </c>
      <c r="G40" s="38">
        <f>'TIE-OUT'!G40+RECLASS!G40</f>
        <v>0</v>
      </c>
      <c r="H40" s="118">
        <f>+Actuals!E181</f>
        <v>-505725</v>
      </c>
      <c r="I40" s="119">
        <f>+Actuals!F181</f>
        <v>-1310755.55</v>
      </c>
      <c r="J40" s="118">
        <f>+Actuals!G181</f>
        <v>502317</v>
      </c>
      <c r="K40" s="119">
        <f>+Actuals!H181</f>
        <v>1300054.46</v>
      </c>
      <c r="L40" s="118">
        <f>+Actuals!I181</f>
        <v>-499989</v>
      </c>
      <c r="M40" s="119">
        <f>+Actuals!J181</f>
        <v>-1285471.72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-503397</v>
      </c>
      <c r="E42" s="39">
        <f t="shared" si="12"/>
        <v>-1296172.81</v>
      </c>
      <c r="F42" s="61">
        <f t="shared" si="12"/>
        <v>0</v>
      </c>
      <c r="G42" s="39">
        <f t="shared" si="12"/>
        <v>0</v>
      </c>
      <c r="H42" s="61">
        <f t="shared" si="12"/>
        <v>-505725</v>
      </c>
      <c r="I42" s="39">
        <f t="shared" si="12"/>
        <v>-1310755.55</v>
      </c>
      <c r="J42" s="61">
        <f t="shared" ref="J42:AO42" si="13">SUM(J40:J41)</f>
        <v>502317</v>
      </c>
      <c r="K42" s="39">
        <f t="shared" si="13"/>
        <v>1300054.46</v>
      </c>
      <c r="L42" s="61">
        <f>SUM(L40:L41)</f>
        <v>-499989</v>
      </c>
      <c r="M42" s="39">
        <f>SUM(M40:M41)</f>
        <v>-1285471.72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-500166</v>
      </c>
      <c r="E43" s="39">
        <f t="shared" si="14"/>
        <v>-1287865.9100000001</v>
      </c>
      <c r="F43" s="61">
        <f t="shared" si="14"/>
        <v>0</v>
      </c>
      <c r="G43" s="39">
        <f t="shared" si="14"/>
        <v>0</v>
      </c>
      <c r="H43" s="61">
        <f t="shared" si="14"/>
        <v>-500709</v>
      </c>
      <c r="I43" s="39">
        <f t="shared" si="14"/>
        <v>-1297859.4100000001</v>
      </c>
      <c r="J43" s="61">
        <f t="shared" ref="J43:AO43" si="15">J42+J39</f>
        <v>501284</v>
      </c>
      <c r="K43" s="39">
        <f t="shared" si="15"/>
        <v>1297398.6099999999</v>
      </c>
      <c r="L43" s="61">
        <f>L42+L39</f>
        <v>-500741</v>
      </c>
      <c r="M43" s="39">
        <f>M42+M39</f>
        <v>-1287405.1099999999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1145008</v>
      </c>
      <c r="E49" s="38">
        <f>SUM(G49,I49,K49,M49,O49,Q49,S49,U49,W49,Y49,AA49,AC49,AE49)</f>
        <v>2943815.568</v>
      </c>
      <c r="F49" s="60">
        <f>'TIE-OUT'!F49+RECLASS!F49</f>
        <v>0</v>
      </c>
      <c r="G49" s="38">
        <f>'TIE-OUT'!G49+RECLASS!G49</f>
        <v>0</v>
      </c>
      <c r="H49" s="118">
        <f>+Actuals!E185</f>
        <v>-3714778</v>
      </c>
      <c r="I49" s="119">
        <f>+Actuals!F185</f>
        <v>-9550694.2379999999</v>
      </c>
      <c r="J49" s="118">
        <f>+Actuals!G185</f>
        <v>4071572</v>
      </c>
      <c r="K49" s="119">
        <f>+Actuals!H185</f>
        <v>10468011.612</v>
      </c>
      <c r="L49" s="118">
        <f>+Actuals!I185</f>
        <v>788214</v>
      </c>
      <c r="M49" s="119">
        <f>+Actuals!J185</f>
        <v>2026498.1939999999</v>
      </c>
      <c r="N49" s="118">
        <f>+Actuals!K185</f>
        <v>0</v>
      </c>
      <c r="O49" s="119">
        <f>+Actuals!L185</f>
        <v>0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-799623</v>
      </c>
      <c r="E51" s="38">
        <f>SUM(G51,I51,K51,M51,O51,Q51,S51,U51,W51,Y51,AA51,AC51,AE51)</f>
        <v>-2055830.733</v>
      </c>
      <c r="F51" s="60">
        <f>'TIE-OUT'!F51+RECLASS!F51</f>
        <v>0</v>
      </c>
      <c r="G51" s="38">
        <f>'TIE-OUT'!G51+RECLASS!G51</f>
        <v>0</v>
      </c>
      <c r="H51" s="118">
        <f>+Actuals!E186</f>
        <v>-781724</v>
      </c>
      <c r="I51" s="119">
        <f>+Actuals!F186</f>
        <v>-2009812.4040000001</v>
      </c>
      <c r="J51" s="118">
        <f>+Actuals!G186</f>
        <v>-17121</v>
      </c>
      <c r="K51" s="119">
        <f>+Actuals!H186</f>
        <v>-44018.091</v>
      </c>
      <c r="L51" s="118">
        <f>+Actuals!I186</f>
        <v>-778</v>
      </c>
      <c r="M51" s="119">
        <f>+Actuals!J186</f>
        <v>-2000.2380000000001</v>
      </c>
      <c r="N51" s="118">
        <f>+Actuals!K186</f>
        <v>0</v>
      </c>
      <c r="O51" s="119">
        <f>+Actuals!L186</f>
        <v>0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-69107492</v>
      </c>
      <c r="E54" s="38">
        <f>SUM(G54,I54,K54,M54,O54,Q54,S54,U54,W54,Y54,AA54,AC54,AE54)</f>
        <v>-487145.65</v>
      </c>
      <c r="F54" s="64">
        <f>'TIE-OUT'!F54+RECLASS!F54</f>
        <v>0</v>
      </c>
      <c r="G54" s="68">
        <f>'TIE-OUT'!G54+RECLASS!G54</f>
        <v>0</v>
      </c>
      <c r="H54" s="118">
        <f>+Actuals!E187</f>
        <v>-62756765</v>
      </c>
      <c r="I54" s="119">
        <f>+Actuals!F187</f>
        <v>-492818.96</v>
      </c>
      <c r="J54" s="118">
        <f>+Actuals!G187</f>
        <v>-1795800</v>
      </c>
      <c r="K54" s="119">
        <f>+Actuals!H187</f>
        <v>-4204.710000000021</v>
      </c>
      <c r="L54" s="118">
        <f>+Actuals!I187</f>
        <v>-4554927</v>
      </c>
      <c r="M54" s="119">
        <f>+Actuals!J187</f>
        <v>9878.02</v>
      </c>
      <c r="N54" s="118">
        <f>+Actuals!K187</f>
        <v>0</v>
      </c>
      <c r="O54" s="119">
        <f>+Actuals!L187</f>
        <v>0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-2147731.2000000002</v>
      </c>
      <c r="F55" s="81">
        <f>'TIE-OUT'!F55+RECLASS!F55</f>
        <v>0</v>
      </c>
      <c r="G55" s="82">
        <f>'TIE-OUT'!G55+RECLASS!G55</f>
        <v>0</v>
      </c>
      <c r="H55" s="118">
        <f>+Actuals!E188</f>
        <v>0</v>
      </c>
      <c r="I55" s="119">
        <f>+Actuals!F188</f>
        <v>-2459980.02</v>
      </c>
      <c r="J55" s="118">
        <f>+Actuals!G188</f>
        <v>0</v>
      </c>
      <c r="K55" s="119">
        <f>+Actuals!H188</f>
        <v>-234464.16</v>
      </c>
      <c r="L55" s="118">
        <f>+Actuals!I188</f>
        <v>0</v>
      </c>
      <c r="M55" s="119">
        <f>+Actuals!J188</f>
        <v>546712.98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-69107492</v>
      </c>
      <c r="E56" s="39">
        <f t="shared" si="16"/>
        <v>-2634876.85</v>
      </c>
      <c r="F56" s="61">
        <f t="shared" si="16"/>
        <v>0</v>
      </c>
      <c r="G56" s="39">
        <f t="shared" si="16"/>
        <v>0</v>
      </c>
      <c r="H56" s="61">
        <f t="shared" si="16"/>
        <v>-62756765</v>
      </c>
      <c r="I56" s="39">
        <f t="shared" si="16"/>
        <v>-2952798.98</v>
      </c>
      <c r="J56" s="61">
        <f t="shared" ref="J56:AO56" si="17">SUM(J54:J55)</f>
        <v>-1795800</v>
      </c>
      <c r="K56" s="39">
        <f t="shared" si="17"/>
        <v>-238668.87000000002</v>
      </c>
      <c r="L56" s="61">
        <f>SUM(L54:L55)</f>
        <v>-4554927</v>
      </c>
      <c r="M56" s="39">
        <f>SUM(M54:M55)</f>
        <v>556591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4506255.0199999996</v>
      </c>
      <c r="F70" s="64">
        <f>'TIE-OUT'!F70+RECLASS!F70</f>
        <v>0</v>
      </c>
      <c r="G70" s="68">
        <f>'TIE-OUT'!G70+RECLASS!G70</f>
        <v>4506255.0199999996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-7591856.8799999999</v>
      </c>
      <c r="F71" s="81">
        <f>'TIE-OUT'!F71+RECLASS!F71</f>
        <v>0</v>
      </c>
      <c r="G71" s="82">
        <f>'TIE-OUT'!G71+RECLASS!G71</f>
        <v>-7591856.8799999999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-3085601.8600000003</v>
      </c>
      <c r="F72" s="61">
        <f t="shared" si="22"/>
        <v>0</v>
      </c>
      <c r="G72" s="39">
        <f t="shared" si="22"/>
        <v>-3085601.8600000003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3130695.13</v>
      </c>
      <c r="F74" s="60">
        <f>'TIE-OUT'!F74+RECLASS!F74</f>
        <v>0</v>
      </c>
      <c r="G74" s="60">
        <f>'TIE-OUT'!G74+RECLASS!G74</f>
        <v>3022814.17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119">
        <v>107880.96000000001</v>
      </c>
      <c r="N74" s="118">
        <f>+Actuals!K196</f>
        <v>0</v>
      </c>
      <c r="O74" s="119">
        <f>+Actuals!L196</f>
        <v>0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12700</v>
      </c>
      <c r="F75" s="60">
        <f>'TIE-OUT'!F75+RECLASS!F75</f>
        <v>0</v>
      </c>
      <c r="G75" s="60">
        <f>'TIE-OUT'!G75+RECLASS!G75</f>
        <v>12700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-17018.14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-14264.32</v>
      </c>
      <c r="J76" s="118">
        <f>+Actuals!G198</f>
        <v>0</v>
      </c>
      <c r="K76" s="119">
        <f>+Actuals!H198</f>
        <v>-2753.82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-731113.14400008181</v>
      </c>
      <c r="F82" s="91">
        <f>F16+F24+F29+F36+F43+F45+F47+F49</f>
        <v>0</v>
      </c>
      <c r="G82" s="92">
        <f>SUM(G72:G81)+G16+G24+G29+G36+G43+G45+G47+G49+G51+G56+G61+G66</f>
        <v>3753057.4799999995</v>
      </c>
      <c r="H82" s="91">
        <f>H16+H24+H29+H36+H43+H45+H47+H49</f>
        <v>0</v>
      </c>
      <c r="I82" s="137">
        <f>SUM(I72:I81)+I16+I24+I29+I36+I43+I45+I47+I49+I51+I56+I61+I66</f>
        <v>-5093973.4510000255</v>
      </c>
      <c r="J82" s="91">
        <f>J16+J24+J29+J36+J43+J45+J47+J49</f>
        <v>0</v>
      </c>
      <c r="K82" s="137">
        <f>SUM(K72:K81)+K16+K24+K29+K36+K43+K45+K47+K49+K51+K56+K61+K66</f>
        <v>-20266.274000001053</v>
      </c>
      <c r="L82" s="91">
        <f>L16+L24+L29+L36+L43+L45+L47+L49</f>
        <v>0</v>
      </c>
      <c r="M82" s="92">
        <f>SUM(M72:M81)+M16+M24+M29+M36+M43+M45+M47+M49+M51+M56+M61+M66</f>
        <v>630069.10099999991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E10" activePane="bottomRight" state="frozen"/>
      <selection activeCell="L19" sqref="L19"/>
      <selection pane="topRight" activeCell="L19" sqref="L19"/>
      <selection pane="bottomLeft" activeCell="L19" sqref="L19"/>
      <selection pane="bottomRight" activeCell="F11" sqref="F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5709009</v>
      </c>
      <c r="E11" s="38">
        <f>SUM(G11,I11,K11,M11,O11,Q11,S11,U11,W11,Y11,AA11,AC11,AE11)</f>
        <v>16109298.780000001</v>
      </c>
      <c r="F11" s="60">
        <f>'TIE-OUT'!AD11+RECLASS!AD11</f>
        <v>0</v>
      </c>
      <c r="G11" s="38">
        <f>'TIE-OUT'!AE11+RECLASS!AE11</f>
        <v>0</v>
      </c>
      <c r="H11" s="118">
        <f>+Actuals!E404</f>
        <v>5709814</v>
      </c>
      <c r="I11" s="118">
        <f>+Actuals!F404</f>
        <v>19378552.57</v>
      </c>
      <c r="J11" s="118">
        <f>+Actuals!G404</f>
        <v>-805</v>
      </c>
      <c r="K11" s="118">
        <f>+Actuals!H404</f>
        <v>-3269253.79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-669889.77</v>
      </c>
      <c r="F12" s="60">
        <f>'TIE-OUT'!AD12+RECLASS!AD12</f>
        <v>0</v>
      </c>
      <c r="G12" s="38">
        <f>'TIE-OUT'!AE12+RECLASS!AE12</f>
        <v>-669889.77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2">
        <v>0</v>
      </c>
      <c r="L12" s="118">
        <f>+Actuals!I405</f>
        <v>0</v>
      </c>
      <c r="M12" s="118">
        <v>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371635</v>
      </c>
      <c r="E13" s="38">
        <f t="shared" si="0"/>
        <v>1057221</v>
      </c>
      <c r="F13" s="60">
        <f>'TIE-OUT'!AD13+RECLASS!AD13</f>
        <v>0</v>
      </c>
      <c r="G13" s="38">
        <f>'TIE-OUT'!AE13+RECLASS!AE13</f>
        <v>0</v>
      </c>
      <c r="H13" s="118">
        <f>+Actuals!E406</f>
        <v>4527333</v>
      </c>
      <c r="I13" s="118">
        <f>+Actuals!F406</f>
        <v>12032946</v>
      </c>
      <c r="J13" s="118">
        <f>+Actuals!G406</f>
        <v>-4155698</v>
      </c>
      <c r="K13" s="118">
        <f>+Actuals!H406</f>
        <v>-10975725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6080644</v>
      </c>
      <c r="E16" s="39">
        <f t="shared" si="1"/>
        <v>16496630.010000002</v>
      </c>
      <c r="F16" s="61">
        <f t="shared" si="1"/>
        <v>0</v>
      </c>
      <c r="G16" s="39">
        <f t="shared" si="1"/>
        <v>-669889.77</v>
      </c>
      <c r="H16" s="61">
        <f t="shared" si="1"/>
        <v>10237147</v>
      </c>
      <c r="I16" s="61">
        <f t="shared" si="1"/>
        <v>31411498.57</v>
      </c>
      <c r="J16" s="61">
        <f t="shared" si="1"/>
        <v>-4156503</v>
      </c>
      <c r="K16" s="61">
        <f t="shared" si="1"/>
        <v>-14244978.789999999</v>
      </c>
      <c r="L16" s="61">
        <f>SUM(L11:L15)</f>
        <v>0</v>
      </c>
      <c r="M16" s="61">
        <f>SUM(M11:M15)</f>
        <v>0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-1005610</v>
      </c>
      <c r="E19" s="38">
        <f t="shared" si="2"/>
        <v>-3122499.95</v>
      </c>
      <c r="F19" s="64">
        <f>'TIE-OUT'!AD19+RECLASS!AD19</f>
        <v>0</v>
      </c>
      <c r="G19" s="68">
        <f>'TIE-OUT'!AE19+RECLASS!AE19</f>
        <v>0</v>
      </c>
      <c r="H19" s="118">
        <f>+Actuals!E409</f>
        <v>-953683</v>
      </c>
      <c r="I19" s="118">
        <f>+Actuals!F409</f>
        <v>-3328698.97</v>
      </c>
      <c r="J19" s="118">
        <f>+Actuals!G409</f>
        <v>-51927</v>
      </c>
      <c r="K19" s="118">
        <f>+Actuals!H409</f>
        <v>206199.02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-54782.65</v>
      </c>
      <c r="F20" s="60">
        <f>'TIE-OUT'!AD20+RECLASS!AD20</f>
        <v>0</v>
      </c>
      <c r="G20" s="38">
        <f>'TIE-OUT'!AE20+RECLASS!AE20</f>
        <v>-54782.65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-2538126</v>
      </c>
      <c r="E21" s="38">
        <f t="shared" si="2"/>
        <v>-6650891</v>
      </c>
      <c r="F21" s="60">
        <f>'TIE-OUT'!AD21+RECLASS!AD21</f>
        <v>0</v>
      </c>
      <c r="G21" s="38">
        <f>'TIE-OUT'!AE21+RECLASS!AE21</f>
        <v>0</v>
      </c>
      <c r="H21" s="118">
        <f>+Actuals!E411</f>
        <v>-9553121</v>
      </c>
      <c r="I21" s="118">
        <f>+Actuals!F411</f>
        <v>-25028042</v>
      </c>
      <c r="J21" s="118">
        <f>+Actuals!G411</f>
        <v>7025667</v>
      </c>
      <c r="K21" s="118">
        <f>+Actuals!H411</f>
        <v>18404854</v>
      </c>
      <c r="L21" s="118">
        <f>+Actuals!I411</f>
        <v>-10672</v>
      </c>
      <c r="M21" s="118">
        <f>+Actuals!J411</f>
        <v>-27703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-3543736</v>
      </c>
      <c r="E24" s="39">
        <f t="shared" si="3"/>
        <v>-9828173.5999999996</v>
      </c>
      <c r="F24" s="61">
        <f t="shared" si="3"/>
        <v>0</v>
      </c>
      <c r="G24" s="39">
        <f t="shared" si="3"/>
        <v>-54782.65</v>
      </c>
      <c r="H24" s="61">
        <f t="shared" si="3"/>
        <v>-10506804</v>
      </c>
      <c r="I24" s="61">
        <f t="shared" si="3"/>
        <v>-28356740.969999999</v>
      </c>
      <c r="J24" s="61">
        <f t="shared" si="3"/>
        <v>6973740</v>
      </c>
      <c r="K24" s="61">
        <f t="shared" si="3"/>
        <v>18611053.02</v>
      </c>
      <c r="L24" s="61">
        <f>SUM(L19:L23)</f>
        <v>-10672</v>
      </c>
      <c r="M24" s="61">
        <f>SUM(M19:M23)</f>
        <v>-27703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>SUM(L27:L28)</f>
        <v>0</v>
      </c>
      <c r="M29" s="61">
        <f>SUM(M27:M28)</f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>SUM(L32:L35)</f>
        <v>0</v>
      </c>
      <c r="M36" s="61">
        <f>SUM(M32:M35)</f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>SUM(L40:L41)</f>
        <v>0</v>
      </c>
      <c r="M42" s="61">
        <f>SUM(M40:M41)</f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>L42+L39</f>
        <v>0</v>
      </c>
      <c r="M43" s="61">
        <f>M42+M39</f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-2536908</v>
      </c>
      <c r="E49" s="38">
        <f>SUM(G49,I49,K49,M49,O49,Q49,S49,U49,W49,Y49,AA49,AC49,AE49)</f>
        <v>-6453893.9519999996</v>
      </c>
      <c r="F49" s="60">
        <f>'TIE-OUT'!AD49+RECLASS!AD49</f>
        <v>0</v>
      </c>
      <c r="G49" s="38">
        <f>'TIE-OUT'!AE49+RECLASS!AE49</f>
        <v>0</v>
      </c>
      <c r="H49" s="118">
        <f>+Actuals!E425</f>
        <v>269657</v>
      </c>
      <c r="I49" s="118">
        <f>+Actuals!F425</f>
        <v>686007.40800000005</v>
      </c>
      <c r="J49" s="118">
        <f>+Actuals!G425</f>
        <v>-2817237</v>
      </c>
      <c r="K49" s="118">
        <f>+Actuals!H425</f>
        <v>-7167050.9279999994</v>
      </c>
      <c r="L49" s="118">
        <f>+Actuals!I425</f>
        <v>10672</v>
      </c>
      <c r="M49" s="118">
        <f>+Actuals!J425</f>
        <v>27149.567999999999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>SUM(L54:L55)</f>
        <v>0</v>
      </c>
      <c r="M56" s="61">
        <f>SUM(M54:M55)</f>
        <v>0</v>
      </c>
      <c r="N56" s="61">
        <f t="shared" si="10"/>
        <v>0</v>
      </c>
      <c r="O56" s="61">
        <f t="shared" si="10"/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>SUM(L59:L60)</f>
        <v>0</v>
      </c>
      <c r="M61" s="61">
        <f>SUM(M59:M60)</f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>SUM(L64:L65)</f>
        <v>0</v>
      </c>
      <c r="M66" s="61">
        <f>SUM(M64:M65)</f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-259749.42</v>
      </c>
      <c r="F70" s="64">
        <f>'TIE-OUT'!AD70+RECLASS!AD70</f>
        <v>0</v>
      </c>
      <c r="G70" s="68">
        <f>'TIE-OUT'!AE70+RECLASS!AE70</f>
        <v>-259749.42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322863.27</v>
      </c>
      <c r="F71" s="81">
        <f>'TIE-OUT'!AD71+RECLASS!AD71</f>
        <v>0</v>
      </c>
      <c r="G71" s="82">
        <f>'TIE-OUT'!AE71+RECLASS!AE71</f>
        <v>322863.27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63113.850000000006</v>
      </c>
      <c r="F72" s="61">
        <f t="shared" si="13"/>
        <v>0</v>
      </c>
      <c r="G72" s="39">
        <f t="shared" si="13"/>
        <v>63113.850000000006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>SUM(L70:L71)</f>
        <v>0</v>
      </c>
      <c r="M72" s="61">
        <f>SUM(M70:M71)</f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80010.83</v>
      </c>
      <c r="F74" s="60">
        <f>'TIE-OUT'!AD74+RECLASS!AD74</f>
        <v>0</v>
      </c>
      <c r="G74" s="60">
        <f>'TIE-OUT'!AE74+RECLASS!AE74</f>
        <v>80010.83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118">
        <f>+Actuals!F443</f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357687.13800000213</v>
      </c>
      <c r="F82" s="91">
        <f>F16+F24+F29+F36+F43+F45+F47+F49</f>
        <v>0</v>
      </c>
      <c r="G82" s="92">
        <f>SUM(G72:G81)+G16+G24+G29+G36+G43+G45+G47+G49+G51+G56+G61+G66</f>
        <v>-581547.74000000011</v>
      </c>
      <c r="H82" s="91">
        <f t="shared" ref="H82:N82" si="15">H16+H24+H29+H36+H43+H45+H47+H49</f>
        <v>0</v>
      </c>
      <c r="I82" s="91">
        <f t="shared" si="15"/>
        <v>3740765.0080000013</v>
      </c>
      <c r="J82" s="91">
        <f t="shared" si="15"/>
        <v>0</v>
      </c>
      <c r="K82" s="137">
        <f t="shared" si="15"/>
        <v>-2800976.6979999989</v>
      </c>
      <c r="L82" s="91">
        <f t="shared" si="15"/>
        <v>0</v>
      </c>
      <c r="M82" s="92">
        <f t="shared" si="15"/>
        <v>-553.4320000000007</v>
      </c>
      <c r="N82" s="91">
        <f t="shared" si="15"/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selection activeCell="G63" sqref="G6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  <col min="42" max="43" width="15.425781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15465467</v>
      </c>
      <c r="E11" s="38">
        <f>SUM(G11,I11,K11,M11,O11,Q11,S11,U11,W11,Y11,AA11,AC11,AE11)</f>
        <v>40939839.730000004</v>
      </c>
      <c r="F11" s="60">
        <f>'TIE-OUT'!H11+RECLASS!AB11</f>
        <v>0</v>
      </c>
      <c r="G11" s="38">
        <f>'TIE-OUT'!I11+RECLASS!AC11</f>
        <v>0</v>
      </c>
      <c r="H11" s="118">
        <f>+Actuals!E324</f>
        <v>15465468</v>
      </c>
      <c r="I11" s="119">
        <f>+Actuals!F324</f>
        <v>40902217.390000001</v>
      </c>
      <c r="J11" s="118">
        <f>+Actuals!G324</f>
        <v>-499990</v>
      </c>
      <c r="K11" s="119">
        <f>+Actuals!H324</f>
        <v>-1287348.51</v>
      </c>
      <c r="L11" s="118">
        <f>+Actuals!I324</f>
        <v>499989</v>
      </c>
      <c r="M11" s="119">
        <f>+Actuals!J324</f>
        <v>1324970.8500000001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885146.6</v>
      </c>
      <c r="F12" s="60">
        <f>'TIE-OUT'!H12+RECLASS!AB12</f>
        <v>0</v>
      </c>
      <c r="G12" s="38">
        <f>'TIE-OUT'!I12+RECLASS!AC12</f>
        <v>885146.6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4751300</v>
      </c>
      <c r="E13" s="38">
        <f t="shared" si="0"/>
        <v>12571985</v>
      </c>
      <c r="F13" s="60">
        <f>'TIE-OUT'!H13+RECLASS!AB13</f>
        <v>0</v>
      </c>
      <c r="G13" s="38">
        <f>'TIE-OUT'!I13+RECLASS!AC13</f>
        <v>0</v>
      </c>
      <c r="H13" s="118">
        <f>+Actuals!E326</f>
        <v>21293649</v>
      </c>
      <c r="I13" s="119">
        <f>+Actuals!F326</f>
        <v>55351498</v>
      </c>
      <c r="J13" s="118">
        <f>+Actuals!G326</f>
        <v>-16542349</v>
      </c>
      <c r="K13" s="119">
        <f>+Actuals!H326</f>
        <v>-42779513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'TIE-OUT'!H14+RECLASS!AB14</f>
        <v>0</v>
      </c>
      <c r="G14" s="38">
        <f>'TIE-OUT'!I14+RECLASS!AC14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2998378</v>
      </c>
      <c r="F15" s="60">
        <f>'TIE-OUT'!H15+RECLASS!AB15</f>
        <v>0</v>
      </c>
      <c r="G15" s="38">
        <f>'TIE-OUT'!I15+RECLASS!AC15</f>
        <v>0</v>
      </c>
      <c r="H15" s="118">
        <f>+Actuals!E328</f>
        <v>0</v>
      </c>
      <c r="I15" s="119">
        <f>+Actuals!F328</f>
        <v>3056503</v>
      </c>
      <c r="J15" s="118">
        <f>+Actuals!G328</f>
        <v>0</v>
      </c>
      <c r="K15" s="119">
        <f>+Actuals!H328</f>
        <v>-58125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20216767</v>
      </c>
      <c r="E16" s="39">
        <f t="shared" si="1"/>
        <v>57395349.330000006</v>
      </c>
      <c r="F16" s="61">
        <f t="shared" si="1"/>
        <v>0</v>
      </c>
      <c r="G16" s="39">
        <f t="shared" si="1"/>
        <v>885146.6</v>
      </c>
      <c r="H16" s="61">
        <f t="shared" si="1"/>
        <v>36759117</v>
      </c>
      <c r="I16" s="39">
        <f t="shared" si="1"/>
        <v>99310218.390000001</v>
      </c>
      <c r="J16" s="61">
        <f t="shared" ref="J16:AO16" si="2">SUM(J11:J15)</f>
        <v>-17042339</v>
      </c>
      <c r="K16" s="39">
        <f t="shared" si="2"/>
        <v>-44124986.509999998</v>
      </c>
      <c r="L16" s="61">
        <f>SUM(L11:L15)</f>
        <v>499989</v>
      </c>
      <c r="M16" s="39">
        <f>SUM(M11:M15)</f>
        <v>1324970.8500000001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-8950787</v>
      </c>
      <c r="E19" s="38">
        <f t="shared" si="3"/>
        <v>-23153901.629999995</v>
      </c>
      <c r="F19" s="60">
        <f>'TIE-OUT'!H19+RECLASS!AB19</f>
        <v>0</v>
      </c>
      <c r="G19" s="38">
        <f>'TIE-OUT'!I19+RECLASS!AC19</f>
        <v>0</v>
      </c>
      <c r="H19" s="118">
        <f>+Actuals!E329</f>
        <v>-8950787</v>
      </c>
      <c r="I19" s="119">
        <f>+Actuals!F329</f>
        <v>-23121884.869999997</v>
      </c>
      <c r="J19" s="118">
        <f>+Actuals!G329</f>
        <v>9</v>
      </c>
      <c r="K19" s="119">
        <f>+Actuals!H329</f>
        <v>-32018.99</v>
      </c>
      <c r="L19" s="118">
        <f>+Actuals!I329</f>
        <v>-9</v>
      </c>
      <c r="M19" s="119">
        <f>+Actuals!J329</f>
        <v>2.23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-615842.54</v>
      </c>
      <c r="F20" s="60">
        <f>'TIE-OUT'!H20+RECLASS!AB20</f>
        <v>0</v>
      </c>
      <c r="G20" s="38">
        <f>'TIE-OUT'!I20+RECLASS!AC20</f>
        <v>-544502.03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1">
        <f>+Actuals!H330-60320.44-11020.07</f>
        <v>-71340.510000000009</v>
      </c>
      <c r="L20" s="118">
        <f>+Actuals!I330</f>
        <v>0</v>
      </c>
      <c r="M20" s="119"/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-11580630</v>
      </c>
      <c r="E21" s="38">
        <f t="shared" si="3"/>
        <v>-30356457</v>
      </c>
      <c r="F21" s="60">
        <f>'TIE-OUT'!H21+RECLASS!AB21</f>
        <v>0</v>
      </c>
      <c r="G21" s="38">
        <f>'TIE-OUT'!I21+RECLASS!AC21</f>
        <v>0</v>
      </c>
      <c r="H21" s="118">
        <f>+Actuals!E331</f>
        <v>-28092979</v>
      </c>
      <c r="I21" s="119">
        <f>+Actuals!F331</f>
        <v>-73058871</v>
      </c>
      <c r="J21" s="118">
        <f>+Actuals!G331</f>
        <v>16512349</v>
      </c>
      <c r="K21" s="119">
        <f>+Actuals!H331</f>
        <v>42702414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'TIE-OUT'!H22+RECLASS!AB22</f>
        <v>0</v>
      </c>
      <c r="G22" s="38">
        <f>'TIE-OUT'!I22+RECLASS!AC22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f>'TIE-OUT'!H23+RECLASS!AB23</f>
        <v>0</v>
      </c>
      <c r="G23" s="38">
        <f>'TIE-OUT'!I23+RECLASS!AC23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-20531417</v>
      </c>
      <c r="E24" s="39">
        <f t="shared" si="4"/>
        <v>-54126201.169999994</v>
      </c>
      <c r="F24" s="61">
        <f t="shared" si="4"/>
        <v>0</v>
      </c>
      <c r="G24" s="39">
        <f t="shared" si="4"/>
        <v>-544502.03</v>
      </c>
      <c r="H24" s="61">
        <f t="shared" si="4"/>
        <v>-37043766</v>
      </c>
      <c r="I24" s="39">
        <f t="shared" si="4"/>
        <v>-96180755.870000005</v>
      </c>
      <c r="J24" s="61">
        <f t="shared" ref="J24:AO24" si="5">SUM(J19:J23)</f>
        <v>16512358</v>
      </c>
      <c r="K24" s="39">
        <f t="shared" si="5"/>
        <v>42599054.5</v>
      </c>
      <c r="L24" s="61">
        <f>SUM(L19:L23)</f>
        <v>-9</v>
      </c>
      <c r="M24" s="39">
        <f>SUM(M19:M23)</f>
        <v>2.23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f>'TIE-OUT'!H27+RECLASS!AB27</f>
        <v>0</v>
      </c>
      <c r="G27" s="38">
        <f>'TIE-OUT'!I27+RECLASS!AC27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'TIE-OUT'!H28+RECLASS!AB28</f>
        <v>0</v>
      </c>
      <c r="G28" s="38">
        <f>'TIE-OUT'!I28+RECLASS!AC28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f>'TIE-OUT'!H32+RECLASS!AB32</f>
        <v>0</v>
      </c>
      <c r="G32" s="38">
        <f>'TIE-OUT'!I32+RECLASS!AC32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'TIE-OUT'!H33+RECLASS!AB33</f>
        <v>0</v>
      </c>
      <c r="G33" s="38">
        <f>'TIE-OUT'!I33+RECLASS!AC33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'TIE-OUT'!H34+RECLASS!AB34</f>
        <v>0</v>
      </c>
      <c r="G34" s="38">
        <f>'TIE-OUT'!I34+RECLASS!AC34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f>'TIE-OUT'!H35+RECLASS!AB35</f>
        <v>0</v>
      </c>
      <c r="G35" s="38">
        <f>'TIE-OUT'!I35+RECLASS!AC35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f>'TIE-OUT'!H39+RECLASS!AB39</f>
        <v>0</v>
      </c>
      <c r="G39" s="38">
        <f>'TIE-OUT'!I39+RECLASS!AC39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'TIE-OUT'!H40+RECLASS!AB40</f>
        <v>0</v>
      </c>
      <c r="G40" s="38">
        <f>'TIE-OUT'!I40+RECLASS!AC40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'TIE-OUT'!H41+RECLASS!AB41</f>
        <v>0</v>
      </c>
      <c r="G41" s="38">
        <f>'TIE-OUT'!I41+RECLASS!AC41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'TIE-OUT'!H45+RECLASS!AB45</f>
        <v>0</v>
      </c>
      <c r="G45" s="38">
        <f>'TIE-OUT'!I45+RECLASS!AC45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'TIE-OUT'!H47+RECLASS!AB47</f>
        <v>0</v>
      </c>
      <c r="G47" s="38">
        <f>'TIE-OUT'!I47+RECLASS!AC47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314650</v>
      </c>
      <c r="E49" s="38">
        <f>SUM(G49,I49,K49,M49,O49,Q49,S49,U49,W49,Y49,AA49,AC49,AE49)</f>
        <v>824068.35000000009</v>
      </c>
      <c r="F49" s="60">
        <f>'TIE-OUT'!H49+RECLASS!AB49</f>
        <v>0</v>
      </c>
      <c r="G49" s="38">
        <f>'TIE-OUT'!I49+RECLASS!AC49</f>
        <v>0</v>
      </c>
      <c r="H49" s="118">
        <f>+Actuals!E345</f>
        <v>284649</v>
      </c>
      <c r="I49" s="119">
        <f>+Actuals!F345</f>
        <v>745495.73100000003</v>
      </c>
      <c r="J49" s="118">
        <f>+Actuals!G345</f>
        <v>529981</v>
      </c>
      <c r="K49" s="119">
        <f>+Actuals!H345</f>
        <v>1388020.2390000001</v>
      </c>
      <c r="L49" s="118">
        <f>+Actuals!I345</f>
        <v>-499980</v>
      </c>
      <c r="M49" s="119">
        <f>+Actuals!J345</f>
        <v>-1309447.6200000001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'TIE-OUT'!H51+RECLASS!AB51</f>
        <v>0</v>
      </c>
      <c r="G51" s="38">
        <f>'TIE-OUT'!I51+RECLASS!AC51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-7935020</v>
      </c>
      <c r="E54" s="38">
        <f>SUM(G54,I54,K54,M54,O54,Q54,S54,U54,W54,Y54,AA54,AC54,AE54)</f>
        <v>-147725.70000000001</v>
      </c>
      <c r="F54" s="60">
        <f>'TIE-OUT'!H54+RECLASS!AB54</f>
        <v>0</v>
      </c>
      <c r="G54" s="38">
        <f>'TIE-OUT'!I54+RECLASS!AC54</f>
        <v>0</v>
      </c>
      <c r="H54" s="118">
        <f>+Actuals!E347</f>
        <v>-7934262</v>
      </c>
      <c r="I54" s="119">
        <f>+Actuals!F347</f>
        <v>-147726.75</v>
      </c>
      <c r="J54" s="118">
        <f>+Actuals!G347</f>
        <v>-758</v>
      </c>
      <c r="K54" s="119">
        <f>+Actuals!H347</f>
        <v>1.05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-3438022.3600000003</v>
      </c>
      <c r="F55" s="60">
        <f>'TIE-OUT'!H55+RECLASS!AB55</f>
        <v>0</v>
      </c>
      <c r="G55" s="38">
        <f>'TIE-OUT'!I55+RECLASS!AC55</f>
        <v>0</v>
      </c>
      <c r="H55" s="118">
        <f>+Actuals!E348</f>
        <v>0</v>
      </c>
      <c r="I55" s="119">
        <f>+Actuals!F348</f>
        <v>-2193141.02</v>
      </c>
      <c r="J55" s="118">
        <f>+Actuals!G348</f>
        <v>0</v>
      </c>
      <c r="K55" s="119">
        <f>+Actuals!H348</f>
        <v>-697829.18</v>
      </c>
      <c r="L55" s="118">
        <f>+Actuals!I348</f>
        <v>0</v>
      </c>
      <c r="M55" s="119">
        <f>+Actuals!J348</f>
        <v>-547052.16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-7935020</v>
      </c>
      <c r="E56" s="39">
        <f t="shared" si="16"/>
        <v>-3585748.0600000005</v>
      </c>
      <c r="F56" s="61">
        <f t="shared" si="16"/>
        <v>0</v>
      </c>
      <c r="G56" s="39">
        <f t="shared" si="16"/>
        <v>0</v>
      </c>
      <c r="H56" s="61">
        <f t="shared" si="16"/>
        <v>-7934262</v>
      </c>
      <c r="I56" s="39">
        <f t="shared" si="16"/>
        <v>-2340867.77</v>
      </c>
      <c r="J56" s="61">
        <f t="shared" ref="J56:AO56" si="17">SUM(J54:J55)</f>
        <v>-758</v>
      </c>
      <c r="K56" s="39">
        <f t="shared" si="17"/>
        <v>-697828.13</v>
      </c>
      <c r="L56" s="61">
        <f>SUM(L54:L55)</f>
        <v>0</v>
      </c>
      <c r="M56" s="39">
        <f>SUM(M54:M55)</f>
        <v>-547052.16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'TIE-OUT'!H59+RECLASS!AB59</f>
        <v>0</v>
      </c>
      <c r="G59" s="38">
        <f>'TIE-OUT'!I59+RECLASS!AC59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'TIE-OUT'!H60+RECLASS!AB60</f>
        <v>0</v>
      </c>
      <c r="G60" s="38">
        <f>'TIE-OUT'!I60+RECLASS!AC60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'TIE-OUT'!H64+RECLASS!AB64</f>
        <v>0</v>
      </c>
      <c r="G64" s="38">
        <f>'TIE-OUT'!I64+RECLASS!AC64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/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'TIE-OUT'!H65+RECLASS!AB65</f>
        <v>0</v>
      </c>
      <c r="G65" s="38">
        <f>'TIE-OUT'!I65+RECLASS!AC65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8290601</v>
      </c>
      <c r="F70" s="60">
        <f>'TIE-OUT'!H70+RECLASS!AB70</f>
        <v>0</v>
      </c>
      <c r="G70" s="38">
        <f>'TIE-OUT'!I70+RECLASS!AC70</f>
        <v>8290601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f>+Actuals!H353</f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-12261468.49</v>
      </c>
      <c r="F71" s="60">
        <f>'TIE-OUT'!H71+RECLASS!AB71</f>
        <v>0</v>
      </c>
      <c r="G71" s="38">
        <f>'TIE-OUT'!I71+RECLASS!AC71</f>
        <v>-12261468.49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-3970867.49</v>
      </c>
      <c r="F72" s="61">
        <f t="shared" si="22"/>
        <v>0</v>
      </c>
      <c r="G72" s="39">
        <f t="shared" si="22"/>
        <v>-3970867.49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'TIE-OUT'!H73+RECLASS!AB73</f>
        <v>0</v>
      </c>
      <c r="G73" s="38">
        <f>'TIE-OUT'!I73+RECLASS!AC73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803886.97</v>
      </c>
      <c r="F74" s="60">
        <f>'TIE-OUT'!H74+RECLASS!AB74</f>
        <v>0</v>
      </c>
      <c r="G74" s="38">
        <f>'TIE-OUT'!I74+RECLASS!AC74</f>
        <v>803886.97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'TIE-OUT'!H75+RECLASS!AB75</f>
        <v>0</v>
      </c>
      <c r="G75" s="38">
        <f>'TIE-OUT'!I75+RECLASS!AC75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'TIE-OUT'!H76+RECLASS!AB76</f>
        <v>0</v>
      </c>
      <c r="G76" s="38">
        <f>'TIE-OUT'!I76+RECLASS!AC76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'TIE-OUT'!H77+RECLASS!AB77</f>
        <v>0</v>
      </c>
      <c r="G77" s="38">
        <f>'TIE-OUT'!I77+RECLASS!AC77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'TIE-OUT'!H78+RECLASS!AB78</f>
        <v>0</v>
      </c>
      <c r="G78" s="38">
        <f>'TIE-OUT'!I78+RECLASS!AC78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'TIE-OUT'!H79+RECLASS!AB79</f>
        <v>0</v>
      </c>
      <c r="G79" s="38">
        <f>'TIE-OUT'!I79+RECLASS!AC79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'TIE-OUT'!H80+RECLASS!AB80</f>
        <v>0</v>
      </c>
      <c r="G80" s="38">
        <f>'TIE-OUT'!I80+RECLASS!AC80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'TIE-OUT'!H81+RECLASS!AB81</f>
        <v>0</v>
      </c>
      <c r="G81" s="38">
        <f>'TIE-OUT'!I81+RECLASS!AC81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-2659512.0699999924</v>
      </c>
      <c r="F82" s="91">
        <f>F16+F24+F29+F36+F43+F45+F47+F49</f>
        <v>0</v>
      </c>
      <c r="G82" s="92">
        <f>SUM(G72:G81)+G16+G24+G29+G36+G43+G45+G47+G49+G51+G56+G61+G66</f>
        <v>-2826335.95</v>
      </c>
      <c r="H82" s="91">
        <f>H16+H24+H29+H36+H43+H45+H47+H49</f>
        <v>0</v>
      </c>
      <c r="I82" s="137">
        <f>SUM(I72:I81)+I16+I24+I29+I36+I43+I45+I47+I49+I51+I56+I61+I66</f>
        <v>1534090.480999996</v>
      </c>
      <c r="J82" s="91">
        <f>J16+J24+J29+J36+J43+J45+J47+J49</f>
        <v>0</v>
      </c>
      <c r="K82" s="137">
        <f>SUM(K72:K81)+K16+K24+K29+K36+K43+K45+K47+K49+K51+K56+K61+K66</f>
        <v>-835739.90099999786</v>
      </c>
      <c r="L82" s="91">
        <f>L16+L24+L29+L36+L43+L45+L47+L49</f>
        <v>0</v>
      </c>
      <c r="M82" s="92">
        <f>SUM(M72:M81)+M16+M24+M29+M36+M43+M45+M47+M49+M51+M56+M61+M66</f>
        <v>-531526.70000000007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H46" activePane="bottomRight" state="frozen"/>
      <selection activeCell="L19" sqref="L19"/>
      <selection pane="topRight" activeCell="L19" sqref="L19"/>
      <selection pane="bottomLeft" activeCell="L19" sqref="L19"/>
      <selection pane="bottomRight" activeCell="M75" sqref="M7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3" max="43" width="10.5703125" bestFit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172327687</v>
      </c>
      <c r="E11" s="38">
        <f>SUM(G11,I11,K11,M11,O11,Q11,S11,U11,W11,Y11,AA11,AC11,AE11)</f>
        <v>489183922.90999997</v>
      </c>
      <c r="F11" s="60">
        <f>'TIE-OUT'!J11+RECLASS!H11</f>
        <v>0</v>
      </c>
      <c r="G11" s="38">
        <f>'TIE-OUT'!K11+RECLASS!I11</f>
        <v>-394285</v>
      </c>
      <c r="H11" s="118">
        <f>+Actuals!E244</f>
        <v>171151302</v>
      </c>
      <c r="I11" s="119">
        <f>+Actuals!F244</f>
        <v>482607886.06</v>
      </c>
      <c r="J11" s="118">
        <f>+Actuals!G244</f>
        <v>2025743</v>
      </c>
      <c r="K11" s="119">
        <f>+Actuals!H244</f>
        <v>9221108.6399999987</v>
      </c>
      <c r="L11" s="118">
        <f>+Actuals!I244</f>
        <v>-849358</v>
      </c>
      <c r="M11" s="119">
        <f>+Actuals!J244</f>
        <v>-2250786.79</v>
      </c>
      <c r="N11" s="118">
        <f>+Actuals!K244</f>
        <v>0</v>
      </c>
      <c r="O11" s="119">
        <f>+Actuals!L244</f>
        <v>0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10305140.880000001</v>
      </c>
      <c r="F12" s="60">
        <f>'TIE-OUT'!J12+RECLASS!H12</f>
        <v>0</v>
      </c>
      <c r="G12" s="38">
        <f>'TIE-OUT'!K12+RECLASS!I12</f>
        <v>10514800.390000001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1">
        <f>-104880.78-104778.73</f>
        <v>-209659.51</v>
      </c>
      <c r="L12" s="118">
        <f>+Actuals!I245</f>
        <v>0</v>
      </c>
      <c r="M12" s="119"/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9980860</v>
      </c>
      <c r="E13" s="38">
        <f t="shared" si="0"/>
        <v>26844362</v>
      </c>
      <c r="F13" s="60">
        <f>'TIE-OUT'!J13+RECLASS!H13</f>
        <v>0</v>
      </c>
      <c r="G13" s="38">
        <f>'TIE-OUT'!K13+RECLASS!I13</f>
        <v>0</v>
      </c>
      <c r="H13" s="118">
        <f>+Actuals!E246</f>
        <v>64481443</v>
      </c>
      <c r="I13" s="119">
        <f>+Actuals!F246</f>
        <v>177798212</v>
      </c>
      <c r="J13" s="118">
        <f>+Actuals!G246</f>
        <v>-54500583</v>
      </c>
      <c r="K13" s="119">
        <f>+Actuals!H246</f>
        <v>-150953850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6135460.370000001</v>
      </c>
      <c r="F15" s="81">
        <f>'TIE-OUT'!J15+RECLASS!H15</f>
        <v>0</v>
      </c>
      <c r="G15" s="82">
        <f>'TIE-OUT'!K15+RECLASS!I15</f>
        <v>-11047802</v>
      </c>
      <c r="H15" s="118">
        <f>+Actuals!E248</f>
        <v>0</v>
      </c>
      <c r="I15" s="119">
        <f>+Actuals!F248</f>
        <v>14443302.710000001</v>
      </c>
      <c r="J15" s="118">
        <f>+Actuals!G248</f>
        <v>0</v>
      </c>
      <c r="K15" s="119">
        <f>+Actuals!H248</f>
        <v>2477339.96</v>
      </c>
      <c r="L15" s="118">
        <f>+Actuals!I248</f>
        <v>0</v>
      </c>
      <c r="M15" s="119">
        <f>+Actuals!J248</f>
        <v>262619.7</v>
      </c>
      <c r="N15" s="118">
        <f>+Actuals!K248</f>
        <v>0</v>
      </c>
      <c r="O15" s="119">
        <f>+Actuals!L248</f>
        <v>0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182308547</v>
      </c>
      <c r="E16" s="39">
        <f t="shared" si="1"/>
        <v>532468886.15999997</v>
      </c>
      <c r="F16" s="61">
        <f t="shared" si="1"/>
        <v>0</v>
      </c>
      <c r="G16" s="39">
        <f t="shared" si="1"/>
        <v>-927286.6099999994</v>
      </c>
      <c r="H16" s="61">
        <f t="shared" si="1"/>
        <v>235632745</v>
      </c>
      <c r="I16" s="39">
        <f t="shared" si="1"/>
        <v>674849400.76999998</v>
      </c>
      <c r="J16" s="61">
        <f t="shared" ref="J16:AO16" si="2">SUM(J11:J15)</f>
        <v>-52474840</v>
      </c>
      <c r="K16" s="39">
        <f t="shared" si="2"/>
        <v>-139465060.91</v>
      </c>
      <c r="L16" s="61">
        <f>SUM(L11:L15)</f>
        <v>-849358</v>
      </c>
      <c r="M16" s="39">
        <f>SUM(M11:M15)</f>
        <v>-1988167.09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-171131367</v>
      </c>
      <c r="E19" s="38">
        <f t="shared" si="3"/>
        <v>-467175363.66000003</v>
      </c>
      <c r="F19" s="64">
        <f>'TIE-OUT'!J19+RECLASS!H19</f>
        <v>0</v>
      </c>
      <c r="G19" s="68">
        <f>'TIE-OUT'!K19+RECLASS!I19</f>
        <v>5998</v>
      </c>
      <c r="H19" s="118">
        <f>+Actuals!E249</f>
        <v>-168012942</v>
      </c>
      <c r="I19" s="119">
        <f>+Actuals!F249</f>
        <v>-459109591.80000001</v>
      </c>
      <c r="J19" s="118">
        <f>+Actuals!G249</f>
        <v>-1492242</v>
      </c>
      <c r="K19" s="119">
        <f>+Actuals!H249</f>
        <v>-3142821.25</v>
      </c>
      <c r="L19" s="118">
        <f>+Actuals!I249</f>
        <v>-1626183</v>
      </c>
      <c r="M19" s="119">
        <f>+Actuals!J249</f>
        <v>-4928948.6100000003</v>
      </c>
      <c r="N19" s="118">
        <f>+Actuals!K249</f>
        <v>0</v>
      </c>
      <c r="O19" s="119">
        <f>+Actuals!L249</f>
        <v>0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-17309576.34</v>
      </c>
      <c r="F20" s="60">
        <f>'TIE-OUT'!J20+RECLASS!H20</f>
        <v>0</v>
      </c>
      <c r="G20" s="38">
        <f>'TIE-OUT'!K20+RECLASS!I20</f>
        <v>-17394462.280000001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1">
        <f>97150-28838.06+16574</f>
        <v>84885.94</v>
      </c>
      <c r="L20" s="118">
        <f>+Actuals!I250</f>
        <v>0</v>
      </c>
      <c r="M20" s="119"/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-13998960</v>
      </c>
      <c r="E21" s="38">
        <f t="shared" si="3"/>
        <v>-43491742</v>
      </c>
      <c r="F21" s="60">
        <f>'TIE-OUT'!J21+RECLASS!H21</f>
        <v>0</v>
      </c>
      <c r="G21" s="38">
        <f>'TIE-OUT'!K21+RECLASS!I21</f>
        <v>0</v>
      </c>
      <c r="H21" s="118">
        <f>+Actuals!E251</f>
        <v>-68315842</v>
      </c>
      <c r="I21" s="119">
        <f>+Actuals!F251</f>
        <v>-193470936</v>
      </c>
      <c r="J21" s="118">
        <f>+Actuals!G251</f>
        <v>54327326</v>
      </c>
      <c r="K21" s="119">
        <f>+Actuals!H251</f>
        <v>150009944</v>
      </c>
      <c r="L21" s="118">
        <f>+Actuals!I251</f>
        <v>-10444</v>
      </c>
      <c r="M21" s="119">
        <f>+Actuals!J251</f>
        <v>-30750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1346960</v>
      </c>
      <c r="E23" s="38">
        <f t="shared" si="3"/>
        <v>3616587.5999999996</v>
      </c>
      <c r="F23" s="81">
        <f>'TIE-OUT'!J23+RECLASS!H23</f>
        <v>0</v>
      </c>
      <c r="G23" s="82">
        <f>'TIE-OUT'!K23+RECLASS!I23</f>
        <v>0</v>
      </c>
      <c r="H23" s="118">
        <f>+Actuals!E253</f>
        <v>1524167</v>
      </c>
      <c r="I23" s="119">
        <f>+Actuals!F253</f>
        <v>4092388.395</v>
      </c>
      <c r="J23" s="118">
        <f>+Actuals!G253</f>
        <v>40543</v>
      </c>
      <c r="K23" s="119">
        <f>+Actuals!H253</f>
        <v>108857.955</v>
      </c>
      <c r="L23" s="118">
        <f>+Actuals!I253</f>
        <v>-217750</v>
      </c>
      <c r="M23" s="119">
        <f>+Actuals!J253</f>
        <v>-584658.75</v>
      </c>
      <c r="N23" s="118">
        <f>+Actuals!K253</f>
        <v>0</v>
      </c>
      <c r="O23" s="119">
        <f>+Actuals!L253</f>
        <v>0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-183783367</v>
      </c>
      <c r="E24" s="39">
        <f t="shared" si="4"/>
        <v>-524360094.39999998</v>
      </c>
      <c r="F24" s="61">
        <f t="shared" si="4"/>
        <v>0</v>
      </c>
      <c r="G24" s="39">
        <f t="shared" si="4"/>
        <v>-17388464.280000001</v>
      </c>
      <c r="H24" s="61">
        <f t="shared" si="4"/>
        <v>-234804617</v>
      </c>
      <c r="I24" s="39">
        <f t="shared" si="4"/>
        <v>-648488139.40499997</v>
      </c>
      <c r="J24" s="61">
        <f t="shared" ref="J24:AO24" si="5">SUM(J19:J23)</f>
        <v>52875627</v>
      </c>
      <c r="K24" s="39">
        <f t="shared" si="5"/>
        <v>147060866.64500001</v>
      </c>
      <c r="L24" s="61">
        <f>SUM(L19:L23)</f>
        <v>-1854377</v>
      </c>
      <c r="M24" s="39">
        <f>SUM(M19:M23)</f>
        <v>-5544357.3600000003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12965197</v>
      </c>
      <c r="E27" s="38">
        <f>SUM(G27,I27,K27,M27,O27,Q27,S27,U27,W27,Y27,AA27,AC27,AE27)</f>
        <v>34543121.990000002</v>
      </c>
      <c r="F27" s="64">
        <f>'TIE-OUT'!J27+RECLASS!H27</f>
        <v>0</v>
      </c>
      <c r="G27" s="68">
        <f>'TIE-OUT'!K27+RECLASS!I27</f>
        <v>0</v>
      </c>
      <c r="H27" s="118">
        <f>+Actuals!E254</f>
        <v>12974502</v>
      </c>
      <c r="I27" s="119">
        <f>+Actuals!F254</f>
        <v>34493229.910000004</v>
      </c>
      <c r="J27" s="118">
        <f>+Actuals!G254</f>
        <v>-9305</v>
      </c>
      <c r="K27" s="119">
        <f>+Actuals!H254</f>
        <v>49892.08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-8407982</v>
      </c>
      <c r="E28" s="38">
        <f>SUM(G28,I28,K28,M28,O28,Q28,S28,U28,W28,Y28,AA28,AC28,AE28)</f>
        <v>-22098187.710000001</v>
      </c>
      <c r="F28" s="81">
        <f>'TIE-OUT'!J28+RECLASS!H28</f>
        <v>0</v>
      </c>
      <c r="G28" s="82">
        <f>'TIE-OUT'!K28+RECLASS!I28</f>
        <v>0</v>
      </c>
      <c r="H28" s="118">
        <f>+Actuals!E255</f>
        <v>-8160382</v>
      </c>
      <c r="I28" s="119">
        <f>+Actuals!F255</f>
        <v>-21404689.59</v>
      </c>
      <c r="J28" s="118">
        <f>+Actuals!G255</f>
        <v>-138133</v>
      </c>
      <c r="K28" s="119">
        <f>+Actuals!H255</f>
        <v>-409852.45</v>
      </c>
      <c r="L28" s="118">
        <f>+Actuals!I255</f>
        <v>-109467</v>
      </c>
      <c r="M28" s="119">
        <f>+Actuals!J255</f>
        <v>-283645.67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4557215</v>
      </c>
      <c r="E29" s="39">
        <f t="shared" si="6"/>
        <v>12444934.280000001</v>
      </c>
      <c r="F29" s="61">
        <f t="shared" si="6"/>
        <v>0</v>
      </c>
      <c r="G29" s="39">
        <f t="shared" si="6"/>
        <v>0</v>
      </c>
      <c r="H29" s="61">
        <f t="shared" si="6"/>
        <v>4814120</v>
      </c>
      <c r="I29" s="39">
        <f t="shared" si="6"/>
        <v>13088540.320000004</v>
      </c>
      <c r="J29" s="61">
        <f t="shared" ref="J29:AO29" si="7">SUM(J27:J28)</f>
        <v>-147438</v>
      </c>
      <c r="K29" s="39">
        <f t="shared" si="7"/>
        <v>-359960.37</v>
      </c>
      <c r="L29" s="61">
        <f>SUM(L27:L28)</f>
        <v>-109467</v>
      </c>
      <c r="M29" s="39">
        <f>SUM(M27:M28)</f>
        <v>-283645.67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-1955288</v>
      </c>
      <c r="E32" s="38">
        <f t="shared" si="8"/>
        <v>-5249948.2800000012</v>
      </c>
      <c r="F32" s="64">
        <f>'TIE-OUT'!J32+RECLASS!H32</f>
        <v>0</v>
      </c>
      <c r="G32" s="68">
        <f>'TIE-OUT'!K32+RECLASS!I32</f>
        <v>0</v>
      </c>
      <c r="H32" s="118">
        <f>+Actuals!E256</f>
        <v>-433797</v>
      </c>
      <c r="I32" s="119">
        <f>+Actuals!F256</f>
        <v>-1164744.9450000001</v>
      </c>
      <c r="J32" s="118">
        <f>+Actuals!G256</f>
        <v>-4354516</v>
      </c>
      <c r="K32" s="119">
        <f>+Actuals!H256</f>
        <v>-11691875.460000001</v>
      </c>
      <c r="L32" s="118">
        <f>+Actuals!I256</f>
        <v>2833025</v>
      </c>
      <c r="M32" s="119">
        <f>+Actuals!J256</f>
        <v>7606672.125</v>
      </c>
      <c r="N32" s="118">
        <f>+Actuals!K256</f>
        <v>0</v>
      </c>
      <c r="O32" s="119">
        <f>+Actuals!L256</f>
        <v>0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-2924642</v>
      </c>
      <c r="E33" s="38">
        <f t="shared" si="8"/>
        <v>-351491.08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-2910886</v>
      </c>
      <c r="K33" s="119">
        <f>+Actuals!H257</f>
        <v>-313505.69</v>
      </c>
      <c r="L33" s="118">
        <f>+Actuals!I257</f>
        <v>-13756</v>
      </c>
      <c r="M33" s="119">
        <f>+Actuals!J257</f>
        <v>-37985.39</v>
      </c>
      <c r="N33" s="118">
        <f>+Actuals!K257</f>
        <v>0</v>
      </c>
      <c r="O33" s="119">
        <f>+Actuals!L257</f>
        <v>0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3260404</v>
      </c>
      <c r="E34" s="38">
        <f t="shared" si="8"/>
        <v>1226873.23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2884014</v>
      </c>
      <c r="K34" s="119">
        <f>+Actuals!H258</f>
        <v>266559.56</v>
      </c>
      <c r="L34" s="118">
        <f>+Actuals!I258</f>
        <v>376390</v>
      </c>
      <c r="M34" s="119">
        <f>+Actuals!J258</f>
        <v>960313.67</v>
      </c>
      <c r="N34" s="118">
        <f>+Actuals!K258</f>
        <v>0</v>
      </c>
      <c r="O34" s="119">
        <f>+Actuals!L258</f>
        <v>0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-21604.99</v>
      </c>
      <c r="F35" s="81">
        <f>'TIE-OUT'!J35+RECLASS!H35</f>
        <v>150000</v>
      </c>
      <c r="G35" s="82">
        <f>'TIE-OUT'!K35+RECLASS!I35</f>
        <v>-21605</v>
      </c>
      <c r="H35" s="118">
        <f>+Actuals!E259</f>
        <v>0</v>
      </c>
      <c r="I35" s="119">
        <f>+Actuals!F259</f>
        <v>0</v>
      </c>
      <c r="J35" s="118">
        <f>+Actuals!G259</f>
        <v>-150000</v>
      </c>
      <c r="K35" s="119">
        <f>+Actuals!H259</f>
        <v>0.01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-1619526</v>
      </c>
      <c r="E36" s="39">
        <f t="shared" si="9"/>
        <v>-4396171.120000001</v>
      </c>
      <c r="F36" s="61">
        <f t="shared" si="9"/>
        <v>150000</v>
      </c>
      <c r="G36" s="39">
        <f t="shared" si="9"/>
        <v>-21605</v>
      </c>
      <c r="H36" s="61">
        <f t="shared" si="9"/>
        <v>-433797</v>
      </c>
      <c r="I36" s="39">
        <f t="shared" si="9"/>
        <v>-1164744.9450000001</v>
      </c>
      <c r="J36" s="61">
        <f t="shared" ref="J36:AO36" si="10">SUM(J32:J35)</f>
        <v>-4531388</v>
      </c>
      <c r="K36" s="39">
        <f t="shared" si="10"/>
        <v>-11738821.58</v>
      </c>
      <c r="L36" s="61">
        <f>SUM(L32:L35)</f>
        <v>3195659</v>
      </c>
      <c r="M36" s="39">
        <f>SUM(M32:M35)</f>
        <v>8529000.4050000012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2514</v>
      </c>
      <c r="E39" s="38">
        <f t="shared" si="11"/>
        <v>6750.09</v>
      </c>
      <c r="F39" s="64">
        <f>'TIE-OUT'!J39+RECLASS!H39</f>
        <v>0</v>
      </c>
      <c r="G39" s="68">
        <f>'TIE-OUT'!K39+RECLASS!I39</f>
        <v>0</v>
      </c>
      <c r="H39" s="118">
        <f>+Actuals!E260</f>
        <v>0</v>
      </c>
      <c r="I39" s="119">
        <f>+Actuals!F260</f>
        <v>0</v>
      </c>
      <c r="J39" s="118">
        <f>+Actuals!G260</f>
        <v>2514</v>
      </c>
      <c r="K39" s="119">
        <f>+Actuals!H260</f>
        <v>6750.09</v>
      </c>
      <c r="L39" s="118">
        <f>+Actuals!I260</f>
        <v>0</v>
      </c>
      <c r="M39" s="119">
        <f>+Actuals!J260</f>
        <v>0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-550347</v>
      </c>
      <c r="E40" s="38">
        <f t="shared" si="11"/>
        <v>-888797.0399999998</v>
      </c>
      <c r="F40" s="60">
        <f>'TIE-OUT'!J40+RECLASS!H40</f>
        <v>-150000</v>
      </c>
      <c r="G40" s="38">
        <f>'TIE-OUT'!K40+RECLASS!I40</f>
        <v>21605</v>
      </c>
      <c r="H40" s="118">
        <f>+Actuals!E261</f>
        <v>-1536713</v>
      </c>
      <c r="I40" s="119">
        <f>+Actuals!F261</f>
        <v>-3879637.26</v>
      </c>
      <c r="J40" s="118">
        <f>+Actuals!G261</f>
        <v>1130453</v>
      </c>
      <c r="K40" s="119">
        <f>+Actuals!H261</f>
        <v>2955988.44</v>
      </c>
      <c r="L40" s="118">
        <f>+Actuals!I261</f>
        <v>5913</v>
      </c>
      <c r="M40" s="119">
        <f>+Actuals!J261</f>
        <v>13246.78</v>
      </c>
      <c r="N40" s="118">
        <f>+Actuals!K261</f>
        <v>0</v>
      </c>
      <c r="O40" s="119">
        <f>+Actuals!L261</f>
        <v>0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-550347</v>
      </c>
      <c r="E42" s="39">
        <f t="shared" si="12"/>
        <v>-888797.0399999998</v>
      </c>
      <c r="F42" s="61">
        <f t="shared" si="12"/>
        <v>-150000</v>
      </c>
      <c r="G42" s="39">
        <f t="shared" si="12"/>
        <v>21605</v>
      </c>
      <c r="H42" s="61">
        <f t="shared" si="12"/>
        <v>-1536713</v>
      </c>
      <c r="I42" s="39">
        <f t="shared" si="12"/>
        <v>-3879637.26</v>
      </c>
      <c r="J42" s="61">
        <f t="shared" ref="J42:AO42" si="13">SUM(J40:J41)</f>
        <v>1130453</v>
      </c>
      <c r="K42" s="39">
        <f t="shared" si="13"/>
        <v>2955988.44</v>
      </c>
      <c r="L42" s="61">
        <f>SUM(L40:L41)</f>
        <v>5913</v>
      </c>
      <c r="M42" s="39">
        <f>SUM(M40:M41)</f>
        <v>13246.78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-547833</v>
      </c>
      <c r="E43" s="39">
        <f t="shared" si="14"/>
        <v>-882046.94999999984</v>
      </c>
      <c r="F43" s="61">
        <f t="shared" si="14"/>
        <v>-150000</v>
      </c>
      <c r="G43" s="39">
        <f t="shared" si="14"/>
        <v>21605</v>
      </c>
      <c r="H43" s="61">
        <f t="shared" si="14"/>
        <v>-1536713</v>
      </c>
      <c r="I43" s="39">
        <f t="shared" si="14"/>
        <v>-3879637.26</v>
      </c>
      <c r="J43" s="61">
        <f t="shared" ref="J43:AO43" si="15">J42+J39</f>
        <v>1132967</v>
      </c>
      <c r="K43" s="39">
        <f t="shared" si="15"/>
        <v>2962738.53</v>
      </c>
      <c r="L43" s="61">
        <f>L42+L39</f>
        <v>5913</v>
      </c>
      <c r="M43" s="39">
        <f>M42+M39</f>
        <v>13246.78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-915036</v>
      </c>
      <c r="E49" s="38">
        <f>SUM(G49,I49,K49,M49,O49,Q49,S49,U49,W49,Y49,AA49,AC49,AE49)</f>
        <v>-2456871.6599999992</v>
      </c>
      <c r="F49" s="60">
        <f>'TIE-OUT'!J49+RECLASS!H49</f>
        <v>0</v>
      </c>
      <c r="G49" s="38">
        <f>'TIE-OUT'!K49+RECLASS!I49</f>
        <v>0</v>
      </c>
      <c r="H49" s="118">
        <f>+Actuals!E265</f>
        <v>-3671738</v>
      </c>
      <c r="I49" s="119">
        <f>+Actuals!F265</f>
        <v>-9858616.5299999993</v>
      </c>
      <c r="J49" s="118">
        <f>+Actuals!G265</f>
        <v>3145072</v>
      </c>
      <c r="K49" s="119">
        <f>+Actuals!H265</f>
        <v>8444518.3200000003</v>
      </c>
      <c r="L49" s="118">
        <f>+Actuals!I265</f>
        <v>-388370</v>
      </c>
      <c r="M49" s="119">
        <f>+Actuals!J265</f>
        <v>-1042773.45</v>
      </c>
      <c r="N49" s="118">
        <f>+Actuals!K265</f>
        <v>0</v>
      </c>
      <c r="O49" s="119">
        <f>+Actuals!L265</f>
        <v>0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-1346960</v>
      </c>
      <c r="E51" s="38">
        <f>SUM(G51,I51,K51,M51,O51,Q51,S51,U51,W51,Y51,AA51,AC51,AE51)</f>
        <v>-3616587.5999999996</v>
      </c>
      <c r="F51" s="60">
        <f>'TIE-OUT'!J51+RECLASS!H51</f>
        <v>0</v>
      </c>
      <c r="G51" s="38">
        <f>'TIE-OUT'!K51+RECLASS!I51</f>
        <v>0</v>
      </c>
      <c r="H51" s="118">
        <f>+Actuals!E266</f>
        <v>-1524167</v>
      </c>
      <c r="I51" s="119">
        <f>+Actuals!F266</f>
        <v>-4092388.395</v>
      </c>
      <c r="J51" s="118">
        <f>+Actuals!G266</f>
        <v>-40543</v>
      </c>
      <c r="K51" s="119">
        <f>+Actuals!H266</f>
        <v>-108857.955</v>
      </c>
      <c r="L51" s="118">
        <f>+Actuals!I266</f>
        <v>217750</v>
      </c>
      <c r="M51" s="119">
        <f>+Actuals!J266</f>
        <v>584658.75</v>
      </c>
      <c r="N51" s="118">
        <f>+Actuals!K266</f>
        <v>0</v>
      </c>
      <c r="O51" s="119">
        <f>+Actuals!L266</f>
        <v>0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-124389104</v>
      </c>
      <c r="E54" s="38">
        <f>SUM(G54,I54,K54,M54,O54,Q54,S54,U54,W54,Y54,AA54,AC54,AE54)</f>
        <v>-1866223.67</v>
      </c>
      <c r="F54" s="64">
        <f>'TIE-OUT'!J54+RECLASS!H54</f>
        <v>0</v>
      </c>
      <c r="G54" s="68">
        <f>'TIE-OUT'!K54+RECLASS!I54</f>
        <v>32680</v>
      </c>
      <c r="H54" s="118">
        <f>+Actuals!E267</f>
        <v>-146582734</v>
      </c>
      <c r="I54" s="119">
        <f>+Actuals!F267</f>
        <v>-2004732.41</v>
      </c>
      <c r="J54" s="118">
        <f>+Actuals!G267</f>
        <v>23818200</v>
      </c>
      <c r="K54" s="119">
        <f>+Actuals!H267</f>
        <v>173360.23</v>
      </c>
      <c r="L54" s="118">
        <f>+Actuals!I267</f>
        <v>-1624570</v>
      </c>
      <c r="M54" s="119">
        <f>+Actuals!J267</f>
        <v>-67531.490000000005</v>
      </c>
      <c r="N54" s="118">
        <f>+Actuals!K267</f>
        <v>0</v>
      </c>
      <c r="O54" s="119">
        <f>+Actuals!L267</f>
        <v>0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-7717241.7199999997</v>
      </c>
      <c r="F55" s="81">
        <f>'TIE-OUT'!J55+RECLASS!H55</f>
        <v>0</v>
      </c>
      <c r="G55" s="82">
        <f>'TIE-OUT'!K55+RECLASS!I55</f>
        <v>-135996</v>
      </c>
      <c r="H55" s="118">
        <f>+Actuals!E268</f>
        <v>0</v>
      </c>
      <c r="I55" s="119">
        <f>+Actuals!F268</f>
        <v>-7802273.5299999993</v>
      </c>
      <c r="J55" s="118">
        <f>+Actuals!G268</f>
        <v>0</v>
      </c>
      <c r="K55" s="119">
        <f>+Actuals!H268</f>
        <v>189583.47</v>
      </c>
      <c r="L55" s="118">
        <f>+Actuals!I268</f>
        <v>0</v>
      </c>
      <c r="M55" s="119">
        <f>+Actuals!J268</f>
        <v>31444.34</v>
      </c>
      <c r="N55" s="118">
        <f>+Actuals!K268</f>
        <v>0</v>
      </c>
      <c r="O55" s="119">
        <f>+Actuals!L268</f>
        <v>0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-124389104</v>
      </c>
      <c r="E56" s="39">
        <f t="shared" si="16"/>
        <v>-9583465.3900000006</v>
      </c>
      <c r="F56" s="61">
        <f t="shared" si="16"/>
        <v>0</v>
      </c>
      <c r="G56" s="39">
        <f t="shared" si="16"/>
        <v>-103316</v>
      </c>
      <c r="H56" s="61">
        <f t="shared" si="16"/>
        <v>-146582734</v>
      </c>
      <c r="I56" s="39">
        <f t="shared" si="16"/>
        <v>-9807005.9399999995</v>
      </c>
      <c r="J56" s="61">
        <f t="shared" ref="J56:AO56" si="17">SUM(J54:J55)</f>
        <v>23818200</v>
      </c>
      <c r="K56" s="39">
        <f t="shared" si="17"/>
        <v>362943.7</v>
      </c>
      <c r="L56" s="61">
        <f>SUM(L54:L55)</f>
        <v>-1624570</v>
      </c>
      <c r="M56" s="39">
        <f>SUM(M54:M55)</f>
        <v>-36087.150000000009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61434.31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61944</v>
      </c>
      <c r="J59" s="118">
        <f>+Actuals!G269</f>
        <v>0</v>
      </c>
      <c r="K59" s="119">
        <f>+Actuals!H269</f>
        <v>-509.68999999999869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61434.31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61944</v>
      </c>
      <c r="J61" s="61">
        <f t="shared" ref="J61:AO61" si="19">SUM(J59:J60)</f>
        <v>0</v>
      </c>
      <c r="K61" s="39">
        <f t="shared" si="19"/>
        <v>-509.68999999999869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563222.05000000005</v>
      </c>
      <c r="F70" s="64">
        <f>'TIE-OUT'!J70+RECLASS!H70</f>
        <v>0</v>
      </c>
      <c r="G70" s="68">
        <f>'TIE-OUT'!K70+RECLASS!I70</f>
        <v>563222.05000000005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-13133657.73</v>
      </c>
      <c r="F71" s="81">
        <f>'TIE-OUT'!J71+RECLASS!H71</f>
        <v>0</v>
      </c>
      <c r="G71" s="82">
        <f>'TIE-OUT'!K71+RECLASS!I71</f>
        <v>-13133657.73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-12570435.68</v>
      </c>
      <c r="F72" s="61">
        <f t="shared" si="22"/>
        <v>0</v>
      </c>
      <c r="G72" s="39">
        <f t="shared" si="22"/>
        <v>-12570435.68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4362691.25</v>
      </c>
      <c r="F74" s="60">
        <f>'TIE-OUT'!J74+RECLASS!H74</f>
        <v>0</v>
      </c>
      <c r="G74" s="60">
        <f>'TIE-OUT'!K74+RECLASS!I74</f>
        <v>5451087.5899999999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1">
        <f>+Actuals!H276-11725-1113079.34</f>
        <v>-1124804.3400000001</v>
      </c>
      <c r="L74" s="118">
        <f>+Actuals!I276</f>
        <v>0</v>
      </c>
      <c r="M74" s="119">
        <v>36408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9400</v>
      </c>
      <c r="F75" s="60">
        <f>'TIE-OUT'!J75+RECLASS!H75</f>
        <v>0</v>
      </c>
      <c r="G75" s="60">
        <f>'TIE-OUT'!K75+RECLASS!I75</f>
        <v>9400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-98490.07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-106069.64</v>
      </c>
      <c r="J76" s="118">
        <f>+Actuals!G278</f>
        <v>0</v>
      </c>
      <c r="K76" s="119">
        <f>+Actuals!H278-68</f>
        <v>257.5</v>
      </c>
      <c r="L76" s="118">
        <f>+Actuals!I278</f>
        <v>0</v>
      </c>
      <c r="M76" s="119">
        <f>+Actuals!J278</f>
        <v>7322.07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-2906000</v>
      </c>
      <c r="F77" s="60">
        <f>'TIE-OUT'!J77+RECLASS!H77</f>
        <v>0</v>
      </c>
      <c r="G77" s="60">
        <f>'TIE-OUT'!K77+RECLASS!I77</f>
        <v>-2906000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22942</v>
      </c>
      <c r="F78" s="60">
        <f>'TIE-OUT'!J78+RECLASS!H78</f>
        <v>0</v>
      </c>
      <c r="G78" s="60">
        <f>'TIE-OUT'!K78+RECLASS!I78</f>
        <v>22942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0.39000000001396984</v>
      </c>
      <c r="F81" s="60">
        <f>'TIE-OUT'!J81+RECLASS!H81</f>
        <v>0</v>
      </c>
      <c r="G81" s="60">
        <f>'TIE-OUT'!K81+RECLASS!I81</f>
        <v>-178764</v>
      </c>
      <c r="H81" s="118">
        <f>+Actuals!E283</f>
        <v>0</v>
      </c>
      <c r="I81" s="119">
        <f>+Actuals!F283</f>
        <v>178764.39</v>
      </c>
      <c r="J81" s="118">
        <f>+Actuals!G283</f>
        <v>0</v>
      </c>
      <c r="K81" s="119">
        <f>+Actuals!H283</f>
        <v>0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-11499874.480000023</v>
      </c>
      <c r="F82" s="91">
        <f>F16+F24+F29+F36+F43+F45+F47+F49</f>
        <v>0</v>
      </c>
      <c r="G82" s="92">
        <f>SUM(G72:G81)+G16+G24+G29+G36+G43+G45+G47+G49+G51+G56+G61+G66</f>
        <v>-28590836.98</v>
      </c>
      <c r="H82" s="91">
        <f>H16+H24+H29+H36+H43+H45+H47+H49</f>
        <v>0</v>
      </c>
      <c r="I82" s="92">
        <f>SUM(I72:I81)+I16+I24+I29+I36+I43+I45+I47+I49+I51+I56+I61+I66</f>
        <v>10782047.365000019</v>
      </c>
      <c r="J82" s="91">
        <f>J16+J24+J29+J36+J43+J45+J47+J49</f>
        <v>0</v>
      </c>
      <c r="K82" s="137">
        <f>SUM(K72:K81)+K16+K24+K29+K36+K43+K45+K47+K49+K51+K56+K61+K66</f>
        <v>6033309.8500000108</v>
      </c>
      <c r="L82" s="91">
        <f>L16+L24+L29+L36+L43+L45+L47+L49</f>
        <v>0</v>
      </c>
      <c r="M82" s="92">
        <f>SUM(M72:M81)+M16+M24+M29+M36+M43+M45+M47+M49+M51+M56+M61+M66</f>
        <v>275605.2850000005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344137</v>
      </c>
      <c r="F86" s="145">
        <f>'TIE-OUT'!J86+RECLASS!H86</f>
        <v>0</v>
      </c>
      <c r="G86" s="145">
        <f>'TIE-OUT'!K86+RECLASS!I86</f>
        <v>344137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344137</v>
      </c>
      <c r="F89" s="160">
        <f t="shared" si="26"/>
        <v>0</v>
      </c>
      <c r="G89" s="160">
        <f t="shared" si="26"/>
        <v>344137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-11155737.480000023</v>
      </c>
      <c r="F91" s="160">
        <f t="shared" si="29"/>
        <v>0</v>
      </c>
      <c r="G91" s="160">
        <f t="shared" si="29"/>
        <v>-28246699.98</v>
      </c>
      <c r="H91" s="160">
        <f t="shared" si="29"/>
        <v>0</v>
      </c>
      <c r="I91" s="160">
        <f t="shared" si="29"/>
        <v>10782047.365000019</v>
      </c>
      <c r="J91" s="160">
        <f t="shared" si="29"/>
        <v>0</v>
      </c>
      <c r="K91" s="160">
        <f t="shared" si="29"/>
        <v>6033309.8500000108</v>
      </c>
      <c r="L91" s="160">
        <f t="shared" si="29"/>
        <v>0</v>
      </c>
      <c r="M91" s="160">
        <f t="shared" si="29"/>
        <v>275605.2850000005</v>
      </c>
      <c r="N91" s="160">
        <f t="shared" ref="N91:AE91" si="30">+N82+N89</f>
        <v>0</v>
      </c>
      <c r="O91" s="160">
        <f t="shared" si="30"/>
        <v>0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H51" activePane="bottomRight" state="frozen"/>
      <selection activeCell="L19" sqref="L19"/>
      <selection pane="topRight" activeCell="L19" sqref="L19"/>
      <selection pane="bottomLeft" activeCell="L19" sqref="L19"/>
      <selection pane="bottomRight" activeCell="M55" sqref="M5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4" max="60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8356050</v>
      </c>
      <c r="E11" s="15">
        <f>G11+I11+K11+M11+O11</f>
        <v>21985735.009999998</v>
      </c>
      <c r="F11" s="58">
        <f>'TIE-OUT'!L11+RECLASS!J11</f>
        <v>0</v>
      </c>
      <c r="G11" s="15">
        <f>'TIE-OUT'!M11+RECLASS!K11</f>
        <v>0</v>
      </c>
      <c r="H11" s="118">
        <f>+Actuals!E44</f>
        <v>8371856</v>
      </c>
      <c r="I11" s="119">
        <f>+Actuals!F44</f>
        <v>21898111.219999999</v>
      </c>
      <c r="J11" s="118">
        <f>+Actuals!G44+5562</f>
        <v>-57268</v>
      </c>
      <c r="K11" s="119">
        <f>+Actuals!H44+15005</f>
        <v>-23760.5</v>
      </c>
      <c r="L11" s="118">
        <f>+Actuals!I44</f>
        <v>41462</v>
      </c>
      <c r="M11" s="119">
        <f>+Actuals!J44</f>
        <v>111384.29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-63207.21</v>
      </c>
      <c r="F12" s="58">
        <f>'TIE-OUT'!L12+RECLASS!J12</f>
        <v>0</v>
      </c>
      <c r="G12" s="15">
        <f>'TIE-OUT'!M12+RECLASS!K12</f>
        <v>-63207.21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I16" si="1">SUM(D11:D15)</f>
        <v>8356050</v>
      </c>
      <c r="E16" s="23">
        <f t="shared" si="1"/>
        <v>21922527.799999997</v>
      </c>
      <c r="F16" s="59">
        <f t="shared" si="1"/>
        <v>0</v>
      </c>
      <c r="G16" s="23">
        <f t="shared" si="1"/>
        <v>-63207.21</v>
      </c>
      <c r="H16" s="61">
        <f t="shared" si="1"/>
        <v>8371856</v>
      </c>
      <c r="I16" s="39">
        <f t="shared" si="1"/>
        <v>21898111.219999999</v>
      </c>
      <c r="J16" s="61">
        <f t="shared" ref="J16:AO16" si="2">SUM(J11:J15)</f>
        <v>-57268</v>
      </c>
      <c r="K16" s="39">
        <f t="shared" si="2"/>
        <v>-23760.5</v>
      </c>
      <c r="L16" s="61">
        <f>SUM(L11:L15)</f>
        <v>41462</v>
      </c>
      <c r="M16" s="39">
        <f>SUM(M11:M15)</f>
        <v>111384.29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-2665068</v>
      </c>
      <c r="E19" s="15">
        <f t="shared" si="3"/>
        <v>-6900732</v>
      </c>
      <c r="F19" s="84">
        <f>'TIE-OUT'!L19+RECLASS!J19</f>
        <v>0</v>
      </c>
      <c r="G19" s="85">
        <f>'TIE-OUT'!M19+RECLASS!K19</f>
        <v>0</v>
      </c>
      <c r="H19" s="118">
        <f>+Actuals!E49</f>
        <v>-1328268</v>
      </c>
      <c r="I19" s="119">
        <f>+Actuals!F49</f>
        <v>-3310457.21</v>
      </c>
      <c r="J19" s="118">
        <f>+Actuals!G49</f>
        <v>-1336387</v>
      </c>
      <c r="K19" s="119">
        <f>+Actuals!H49</f>
        <v>-3592916.88</v>
      </c>
      <c r="L19" s="118">
        <f>+Actuals!I49</f>
        <v>-413</v>
      </c>
      <c r="M19" s="119">
        <f>+Actuals!J49</f>
        <v>2642.09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47672</v>
      </c>
      <c r="E23" s="15">
        <f t="shared" si="3"/>
        <v>126658.91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47672</v>
      </c>
      <c r="K23" s="119">
        <f>+Actuals!H53</f>
        <v>126658.91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I24" si="4">SUM(D19:D23)</f>
        <v>-2617396</v>
      </c>
      <c r="E24" s="23">
        <f t="shared" si="4"/>
        <v>-6774073.0899999999</v>
      </c>
      <c r="F24" s="59">
        <f t="shared" si="4"/>
        <v>0</v>
      </c>
      <c r="G24" s="23">
        <f t="shared" si="4"/>
        <v>0</v>
      </c>
      <c r="H24" s="61">
        <f t="shared" si="4"/>
        <v>-1328268</v>
      </c>
      <c r="I24" s="39">
        <f t="shared" si="4"/>
        <v>-3310457.21</v>
      </c>
      <c r="J24" s="61">
        <f t="shared" ref="J24:AO24" si="5">SUM(J19:J23)</f>
        <v>-1288715</v>
      </c>
      <c r="K24" s="39">
        <f t="shared" si="5"/>
        <v>-3466257.9699999997</v>
      </c>
      <c r="L24" s="61">
        <f>SUM(L19:L23)</f>
        <v>-413</v>
      </c>
      <c r="M24" s="39">
        <f>SUM(M19:M23)</f>
        <v>2642.09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6232972</v>
      </c>
      <c r="E27" s="15">
        <f>G27+I27+K27+M27+O27</f>
        <v>16496752.609999998</v>
      </c>
      <c r="F27" s="84">
        <f>'TIE-OUT'!L27+RECLASS!J27</f>
        <v>0</v>
      </c>
      <c r="G27" s="85">
        <f>'TIE-OUT'!M27+RECLASS!K27</f>
        <v>0</v>
      </c>
      <c r="H27" s="118">
        <f>+Actuals!E54+15733</f>
        <v>6295985</v>
      </c>
      <c r="I27" s="119">
        <f>+Actuals!F54+44731</f>
        <v>16739936.039999999</v>
      </c>
      <c r="J27" s="118">
        <f>+Actuals!G54-11898</f>
        <v>-132438</v>
      </c>
      <c r="K27" s="119">
        <f>+Actuals!H54-34291</f>
        <v>-418963.96</v>
      </c>
      <c r="L27" s="118">
        <f>+Actuals!I54</f>
        <v>69425</v>
      </c>
      <c r="M27" s="119">
        <f>+Actuals!J54</f>
        <v>175780.53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-13751018</v>
      </c>
      <c r="E28" s="15">
        <f>G28+I28+K28+M28+O28</f>
        <v>-36603329.050000004</v>
      </c>
      <c r="F28" s="97">
        <f>'TIE-OUT'!L28+RECLASS!J28</f>
        <v>0</v>
      </c>
      <c r="G28" s="98">
        <f>'TIE-OUT'!M28+RECLASS!K28</f>
        <v>0</v>
      </c>
      <c r="H28" s="118">
        <f>+Actuals!E55-15733</f>
        <v>-13823439</v>
      </c>
      <c r="I28" s="119">
        <f>+Actuals!F55-44731</f>
        <v>-36860287.640000001</v>
      </c>
      <c r="J28" s="118">
        <f>+Actuals!G55+6336</f>
        <v>77453</v>
      </c>
      <c r="K28" s="119">
        <f>+Actuals!H55+19286</f>
        <v>269199.73</v>
      </c>
      <c r="L28" s="118">
        <f>+Actuals!I55</f>
        <v>-5032</v>
      </c>
      <c r="M28" s="119">
        <f>+Actuals!J55</f>
        <v>-12241.14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I29" si="6">SUM(D27:D28)</f>
        <v>-7518046</v>
      </c>
      <c r="E29" s="23">
        <f t="shared" si="6"/>
        <v>-20106576.440000005</v>
      </c>
      <c r="F29" s="59">
        <f t="shared" si="6"/>
        <v>0</v>
      </c>
      <c r="G29" s="23">
        <f t="shared" si="6"/>
        <v>0</v>
      </c>
      <c r="H29" s="61">
        <f t="shared" si="6"/>
        <v>-7527454</v>
      </c>
      <c r="I29" s="39">
        <f t="shared" si="6"/>
        <v>-20120351.600000001</v>
      </c>
      <c r="J29" s="61">
        <f t="shared" ref="J29:AO29" si="7">SUM(J27:J28)</f>
        <v>-54985</v>
      </c>
      <c r="K29" s="39">
        <f t="shared" si="7"/>
        <v>-149764.23000000004</v>
      </c>
      <c r="L29" s="61">
        <f>SUM(L27:L28)</f>
        <v>64393</v>
      </c>
      <c r="M29" s="39">
        <f>SUM(M27:M28)</f>
        <v>163539.39000000001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561145</v>
      </c>
      <c r="E32" s="15">
        <f>G32+I32+K32+M32+O32</f>
        <v>1506674.325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602607</v>
      </c>
      <c r="K32" s="119">
        <f>+Actuals!H56</f>
        <v>1617999.7949999999</v>
      </c>
      <c r="L32" s="118">
        <f>+Actuals!I56</f>
        <v>-41462</v>
      </c>
      <c r="M32" s="119">
        <f>+Actuals!J56</f>
        <v>-111325.47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I36" si="9">SUM(D32:D35)</f>
        <v>561145</v>
      </c>
      <c r="E36" s="23">
        <f t="shared" si="9"/>
        <v>1506674.325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602607</v>
      </c>
      <c r="K36" s="39">
        <f t="shared" si="10"/>
        <v>1617999.7949999999</v>
      </c>
      <c r="L36" s="61">
        <f>SUM(L32:L35)</f>
        <v>-41462</v>
      </c>
      <c r="M36" s="39">
        <f>SUM(M32:M35)</f>
        <v>-111325.47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1865312</v>
      </c>
      <c r="E39" s="15">
        <f t="shared" si="11"/>
        <v>4868464.32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1865312</v>
      </c>
      <c r="K39" s="119">
        <f>+Actuals!H60</f>
        <v>4868464.32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-729073</v>
      </c>
      <c r="E40" s="15">
        <f t="shared" si="11"/>
        <v>-1902880.53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-664878</v>
      </c>
      <c r="K40" s="119">
        <f>+Actuals!H61</f>
        <v>-1735331.58</v>
      </c>
      <c r="L40" s="118">
        <f>+Actuals!I61</f>
        <v>-64195</v>
      </c>
      <c r="M40" s="119">
        <f>+Actuals!J61</f>
        <v>-167548.95000000001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I42" si="12">SUM(D40:D41)</f>
        <v>-729073</v>
      </c>
      <c r="E42" s="23">
        <f t="shared" si="12"/>
        <v>-1902880.53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-664878</v>
      </c>
      <c r="K42" s="39">
        <f t="shared" si="13"/>
        <v>-1735331.58</v>
      </c>
      <c r="L42" s="61">
        <f>SUM(L40:L41)</f>
        <v>-64195</v>
      </c>
      <c r="M42" s="39">
        <f>SUM(M40:M41)</f>
        <v>-167548.95000000001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I43" si="14">D42+D39</f>
        <v>1136239</v>
      </c>
      <c r="E43" s="23">
        <f t="shared" si="14"/>
        <v>2965583.79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1200434</v>
      </c>
      <c r="K43" s="39">
        <f t="shared" si="15"/>
        <v>3133132.74</v>
      </c>
      <c r="L43" s="61">
        <f>L42+L39</f>
        <v>-64195</v>
      </c>
      <c r="M43" s="39">
        <f>M42+M39</f>
        <v>-167548.95000000001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-12629</v>
      </c>
      <c r="E45" s="15">
        <f>G45+I45+K45+M45+O45</f>
        <v>-21588.28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-12629</v>
      </c>
      <c r="K45" s="119">
        <f>+Actuals!H63</f>
        <v>-21588.28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94637</v>
      </c>
      <c r="E49" s="15">
        <f>G49+I49+K49+M49+O49</f>
        <v>254100.34499999994</v>
      </c>
      <c r="F49" s="58">
        <f>'TIE-OUT'!L49+RECLASS!J49</f>
        <v>0</v>
      </c>
      <c r="G49" s="15">
        <f>'TIE-OUT'!M49+RECLASS!K49</f>
        <v>0</v>
      </c>
      <c r="H49" s="118">
        <f>+Actuals!E65</f>
        <v>483866</v>
      </c>
      <c r="I49" s="119">
        <f>+Actuals!F65</f>
        <v>1299180.21</v>
      </c>
      <c r="J49" s="118">
        <f>+Actuals!G65</f>
        <v>-389444</v>
      </c>
      <c r="K49" s="119">
        <f>+Actuals!H65</f>
        <v>-1045657.14</v>
      </c>
      <c r="L49" s="118">
        <f>+Actuals!I65</f>
        <v>215</v>
      </c>
      <c r="M49" s="119">
        <f>+Actuals!J65</f>
        <v>577.27499999999998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-5444</v>
      </c>
      <c r="E51" s="15">
        <f>G51+I51+K51+M51+O51</f>
        <v>-141388.91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+Actuals!G66-5444</f>
        <v>-5444</v>
      </c>
      <c r="K51" s="119">
        <f>+Actuals!H66-14730</f>
        <v>-141388.91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430510</v>
      </c>
      <c r="E55" s="15">
        <f>G55+I55+K55+M55+O55</f>
        <v>170000</v>
      </c>
      <c r="F55" s="97">
        <f>'TIE-OUT'!L55+RECLASS!J55</f>
        <v>0</v>
      </c>
      <c r="G55" s="98">
        <f>'TIE-OUT'!M55+RECLASS!K55</f>
        <v>0</v>
      </c>
      <c r="H55" s="118">
        <f>+Actuals!E68+430510</f>
        <v>430510</v>
      </c>
      <c r="I55" s="119">
        <f>+Actuals!F68+170000</f>
        <v>170000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I56" si="16">SUM(D54:D55)</f>
        <v>430510</v>
      </c>
      <c r="E56" s="23">
        <f t="shared" si="16"/>
        <v>170000</v>
      </c>
      <c r="F56" s="59">
        <f t="shared" si="16"/>
        <v>0</v>
      </c>
      <c r="G56" s="23">
        <f t="shared" si="16"/>
        <v>0</v>
      </c>
      <c r="H56" s="61">
        <f t="shared" si="16"/>
        <v>430510</v>
      </c>
      <c r="I56" s="39">
        <f t="shared" si="16"/>
        <v>170000</v>
      </c>
      <c r="J56" s="61">
        <f t="shared" ref="J56:AO56" si="17">SUM(J54:J55)</f>
        <v>0</v>
      </c>
      <c r="K56" s="39">
        <f t="shared" si="17"/>
        <v>0</v>
      </c>
      <c r="L56" s="61">
        <f>SUM(L54:L55)</f>
        <v>0</v>
      </c>
      <c r="M56" s="39">
        <f>SUM(M54:M55)</f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4088787</v>
      </c>
      <c r="E59" s="15">
        <f>G59+I59+K59+M59+O59</f>
        <v>36712.050000000003</v>
      </c>
      <c r="F59" s="84">
        <f>'TIE-OUT'!L59+RECLASS!J59</f>
        <v>0</v>
      </c>
      <c r="G59" s="85">
        <f>'TIE-OUT'!M59+RECLASS!K59</f>
        <v>0</v>
      </c>
      <c r="H59" s="118">
        <f>+Actuals!E69</f>
        <v>4231082</v>
      </c>
      <c r="I59" s="119">
        <f>+Actuals!F69</f>
        <v>43679.07</v>
      </c>
      <c r="J59" s="118">
        <f>+Actuals!G69+313</f>
        <v>-183757</v>
      </c>
      <c r="K59" s="119">
        <f>+Actuals!H69</f>
        <v>-6967.02</v>
      </c>
      <c r="L59" s="118">
        <f>+Actuals!I69</f>
        <v>41462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I61" si="18">SUM(D59:D60)</f>
        <v>4088787</v>
      </c>
      <c r="E61" s="23">
        <f t="shared" si="18"/>
        <v>36712.050000000003</v>
      </c>
      <c r="F61" s="59">
        <f t="shared" si="18"/>
        <v>0</v>
      </c>
      <c r="G61" s="23">
        <f t="shared" si="18"/>
        <v>0</v>
      </c>
      <c r="H61" s="61">
        <f t="shared" si="18"/>
        <v>4231082</v>
      </c>
      <c r="I61" s="39">
        <f t="shared" si="18"/>
        <v>43679.07</v>
      </c>
      <c r="J61" s="61">
        <f t="shared" ref="J61:AO61" si="19">SUM(J59:J60)</f>
        <v>-183757</v>
      </c>
      <c r="K61" s="39">
        <f t="shared" si="19"/>
        <v>-6967.02</v>
      </c>
      <c r="L61" s="61">
        <f>SUM(L59:L60)</f>
        <v>41462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-24721057</v>
      </c>
      <c r="E64" s="15">
        <f>G64+I64+K64+M64+O64</f>
        <v>-2900191.0199999996</v>
      </c>
      <c r="F64" s="84">
        <f>'TIE-OUT'!L64+RECLASS!J64</f>
        <v>0</v>
      </c>
      <c r="G64" s="85">
        <f>'TIE-OUT'!M64+RECLASS!K64</f>
        <v>0</v>
      </c>
      <c r="H64" s="118">
        <f>+Actuals!E71</f>
        <v>-17969790</v>
      </c>
      <c r="I64" s="119">
        <f>+Actuals!F71</f>
        <v>-2702385.8</v>
      </c>
      <c r="J64" s="118">
        <f>+Actuals!G71-41976</f>
        <v>-6748652</v>
      </c>
      <c r="K64" s="119">
        <f>+Actuals!H71</f>
        <v>-197489.15</v>
      </c>
      <c r="L64" s="118">
        <f>+Actuals!I71</f>
        <v>-2615</v>
      </c>
      <c r="M64" s="119">
        <f>+Actuals!J71</f>
        <v>-316.07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24545093</v>
      </c>
      <c r="E65" s="15">
        <f>G65+I65+K65+M65+O65</f>
        <v>2899874.9499999997</v>
      </c>
      <c r="F65" s="97">
        <f>'TIE-OUT'!L65+RECLASS!J65</f>
        <v>0</v>
      </c>
      <c r="G65" s="98">
        <f>'TIE-OUT'!M65+RECLASS!K65</f>
        <v>0</v>
      </c>
      <c r="H65" s="118">
        <f>+Actuals!E72+1907288</f>
        <v>17947986</v>
      </c>
      <c r="I65" s="119">
        <f>+Actuals!F72+640000</f>
        <v>2702385.8</v>
      </c>
      <c r="J65" s="118">
        <f>+Actuals!G72</f>
        <v>6597107</v>
      </c>
      <c r="K65" s="119">
        <f>+Actuals!H72</f>
        <v>197489.15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I66" si="20">SUM(D64:D65)</f>
        <v>-175964</v>
      </c>
      <c r="E66" s="23">
        <f t="shared" si="20"/>
        <v>-316.06999999983236</v>
      </c>
      <c r="F66" s="59">
        <f t="shared" si="20"/>
        <v>0</v>
      </c>
      <c r="G66" s="23">
        <f t="shared" si="20"/>
        <v>0</v>
      </c>
      <c r="H66" s="61">
        <f t="shared" si="20"/>
        <v>-21804</v>
      </c>
      <c r="I66" s="39">
        <f t="shared" si="20"/>
        <v>0</v>
      </c>
      <c r="J66" s="61">
        <f t="shared" ref="J66:AO66" si="21">SUM(J64:J65)</f>
        <v>-151545</v>
      </c>
      <c r="K66" s="39">
        <f t="shared" si="21"/>
        <v>0</v>
      </c>
      <c r="L66" s="61">
        <f>SUM(L64:L65)</f>
        <v>-2615</v>
      </c>
      <c r="M66" s="39">
        <f>SUM(M64:M65)</f>
        <v>-316.07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-188344.48000000761</v>
      </c>
      <c r="F82" s="91">
        <f>F16+F24+F29+F36+F43+F45+F47+F49</f>
        <v>0</v>
      </c>
      <c r="G82" s="92">
        <f>SUM(G72:G81)+G16+G24+G29+G36+G43+G45+G47+G49+G51+G56+G61+G66</f>
        <v>-63207.21</v>
      </c>
      <c r="H82" s="91">
        <f>H16+H24+H29+H36+H43+H45+H47+H49</f>
        <v>0</v>
      </c>
      <c r="I82" s="92">
        <f>SUM(I72:I81)+I16+I24+I29+I36+I43+I45+I47+I49+I51+I56+I61+I66</f>
        <v>-19838.310000003614</v>
      </c>
      <c r="J82" s="91">
        <f>J16+J24+J29+J36+J43+J45+J47+J49</f>
        <v>0</v>
      </c>
      <c r="K82" s="110">
        <f>SUM(K72:K81)+K16+K24+K29+K36+K43+K45+K47+K49+K51+K56+K61+K66</f>
        <v>-104251.51499999962</v>
      </c>
      <c r="L82" s="91">
        <f>L16+L24+L29+L36+L43+L45+L47+L49</f>
        <v>0</v>
      </c>
      <c r="M82" s="92">
        <f>SUM(M72:M81)+M16+M24+M29+M36+M43+M45+M47+M49+M51+M56+M61+M66</f>
        <v>-1047.4449999999943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F57" activePane="bottomRight" state="frozen"/>
      <selection activeCell="L19" sqref="L19"/>
      <selection pane="topRight" activeCell="L19" sqref="L19"/>
      <selection pane="bottomLeft" activeCell="L19" sqref="L19"/>
      <selection pane="bottomRight" activeCell="L19" sqref="L1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180683737</v>
      </c>
      <c r="E11" s="38">
        <f>SUM(G11,I11,K11,M11,O11,Q11,S11,U11,W11,Y11,AA11,AC11,AE11)</f>
        <v>511169657.91999996</v>
      </c>
      <c r="F11" s="60">
        <f>('TIE-OUT'!L11+'TIE-OUT'!J11)+(RECLASS!J11+RECLASS!H11)</f>
        <v>0</v>
      </c>
      <c r="G11" s="38">
        <f>('TIE-OUT'!M11+'TIE-OUT'!K11)+(RECLASS!K11+RECLASS!I11)</f>
        <v>-394285</v>
      </c>
      <c r="H11" s="60">
        <f>'EAST-EGM-GL'!H11+'EAST-LRC-GL'!H11</f>
        <v>179523158</v>
      </c>
      <c r="I11" s="38">
        <f>'EAST-EGM-GL'!I11+'EAST-LRC-GL'!I11</f>
        <v>504505997.27999997</v>
      </c>
      <c r="J11" s="60">
        <f>'EAST-EGM-GL'!J11+'EAST-LRC-GL'!J11</f>
        <v>1968475</v>
      </c>
      <c r="K11" s="38">
        <f>'EAST-EGM-GL'!K11+'EAST-LRC-GL'!K11</f>
        <v>9197348.1399999987</v>
      </c>
      <c r="L11" s="60">
        <f>'EAST-EGM-GL'!L11+'EAST-LRC-GL'!L11</f>
        <v>-807896</v>
      </c>
      <c r="M11" s="38">
        <f>'EAST-EGM-GL'!M11+'EAST-LRC-GL'!M11</f>
        <v>-2139402.5</v>
      </c>
      <c r="N11" s="60">
        <f>'EAST-EGM-GL'!N11+'EAST-LRC-GL'!N11</f>
        <v>0</v>
      </c>
      <c r="O11" s="38">
        <f>'EAST-EGM-GL'!O11+'EAST-LRC-GL'!O11</f>
        <v>0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10241933.67</v>
      </c>
      <c r="F12" s="60">
        <f>('TIE-OUT'!L12+'TIE-OUT'!J12)+(RECLASS!J12+RECLASS!H12)</f>
        <v>0</v>
      </c>
      <c r="G12" s="38">
        <f>('TIE-OUT'!M12+'TIE-OUT'!K12)+(RECLASS!K12+RECLASS!I12)</f>
        <v>10451593.18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-209659.51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9980860</v>
      </c>
      <c r="E13" s="38">
        <f t="shared" si="0"/>
        <v>26844362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64481443</v>
      </c>
      <c r="I13" s="38">
        <f>'EAST-EGM-GL'!I13+'EAST-LRC-GL'!I13</f>
        <v>177798212</v>
      </c>
      <c r="J13" s="60">
        <f>'EAST-EGM-GL'!J13+'EAST-LRC-GL'!J13</f>
        <v>-54500583</v>
      </c>
      <c r="K13" s="38">
        <f>'EAST-EGM-GL'!K13+'EAST-LRC-GL'!K13</f>
        <v>-150953850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6135460.370000001</v>
      </c>
      <c r="F15" s="81">
        <f>('TIE-OUT'!L15+'TIE-OUT'!J15)+(RECLASS!J15+RECLASS!H15)</f>
        <v>0</v>
      </c>
      <c r="G15" s="82">
        <f>('TIE-OUT'!M15+'TIE-OUT'!K15)+(RECLASS!K15+RECLASS!I15)</f>
        <v>-11047802</v>
      </c>
      <c r="H15" s="60">
        <f>'EAST-EGM-GL'!H15+'EAST-LRC-GL'!H15</f>
        <v>0</v>
      </c>
      <c r="I15" s="38">
        <f>'EAST-EGM-GL'!I15+'EAST-LRC-GL'!I15</f>
        <v>14443302.710000001</v>
      </c>
      <c r="J15" s="60">
        <f>'EAST-EGM-GL'!J15+'EAST-LRC-GL'!J15</f>
        <v>0</v>
      </c>
      <c r="K15" s="38">
        <f>'EAST-EGM-GL'!K15+'EAST-LRC-GL'!K15</f>
        <v>2477339.96</v>
      </c>
      <c r="L15" s="60">
        <f>'EAST-EGM-GL'!L15+'EAST-LRC-GL'!L15</f>
        <v>0</v>
      </c>
      <c r="M15" s="38">
        <f>'EAST-EGM-GL'!M15+'EAST-LRC-GL'!M15</f>
        <v>262619.7</v>
      </c>
      <c r="N15" s="60">
        <f>'EAST-EGM-GL'!N15+'EAST-LRC-GL'!N15</f>
        <v>0</v>
      </c>
      <c r="O15" s="38">
        <f>'EAST-EGM-GL'!O15+'EAST-LRC-GL'!O15</f>
        <v>0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190664597</v>
      </c>
      <c r="E16" s="39">
        <f t="shared" si="1"/>
        <v>554391413.95999992</v>
      </c>
      <c r="F16" s="61">
        <f t="shared" si="1"/>
        <v>0</v>
      </c>
      <c r="G16" s="39">
        <f t="shared" si="1"/>
        <v>-990493.8200000003</v>
      </c>
      <c r="H16" s="61">
        <f t="shared" si="1"/>
        <v>244004601</v>
      </c>
      <c r="I16" s="39">
        <f t="shared" si="1"/>
        <v>696747511.99000001</v>
      </c>
      <c r="J16" s="61">
        <f t="shared" si="1"/>
        <v>-52532108</v>
      </c>
      <c r="K16" s="39">
        <f t="shared" si="1"/>
        <v>-139488821.41</v>
      </c>
      <c r="L16" s="61">
        <f>SUM(L11:L15)</f>
        <v>-807896</v>
      </c>
      <c r="M16" s="39">
        <f>SUM(M11:M15)</f>
        <v>-1876782.8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-173796435</v>
      </c>
      <c r="E19" s="38">
        <f t="shared" si="2"/>
        <v>-474076095.65999997</v>
      </c>
      <c r="F19" s="64">
        <f>('TIE-OUT'!L19+'TIE-OUT'!J19)+(RECLASS!J19+RECLASS!H19)</f>
        <v>0</v>
      </c>
      <c r="G19" s="68">
        <f>('TIE-OUT'!M19+'TIE-OUT'!K19)+(RECLASS!K19+RECLASS!I19)</f>
        <v>5998</v>
      </c>
      <c r="H19" s="60">
        <f>'EAST-EGM-GL'!H19+'EAST-LRC-GL'!H19</f>
        <v>-169341210</v>
      </c>
      <c r="I19" s="38">
        <f>'EAST-EGM-GL'!I19+'EAST-LRC-GL'!I19</f>
        <v>-462420049.00999999</v>
      </c>
      <c r="J19" s="60">
        <f>'EAST-EGM-GL'!J19+'EAST-LRC-GL'!J19</f>
        <v>-2828629</v>
      </c>
      <c r="K19" s="38">
        <f>'EAST-EGM-GL'!K19+'EAST-LRC-GL'!K19</f>
        <v>-6735738.1299999999</v>
      </c>
      <c r="L19" s="60">
        <f>'EAST-EGM-GL'!L19+'EAST-LRC-GL'!L19</f>
        <v>-1626596</v>
      </c>
      <c r="M19" s="38">
        <f>'EAST-EGM-GL'!M19+'EAST-LRC-GL'!M19</f>
        <v>-4926306.5200000005</v>
      </c>
      <c r="N19" s="60">
        <f>'EAST-EGM-GL'!N19+'EAST-LRC-GL'!N19</f>
        <v>0</v>
      </c>
      <c r="O19" s="38">
        <f>'EAST-EGM-GL'!O19+'EAST-LRC-GL'!O19</f>
        <v>0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-17309576.34</v>
      </c>
      <c r="F20" s="60">
        <f>('TIE-OUT'!L20+'TIE-OUT'!J20)+(RECLASS!J20+RECLASS!H20)</f>
        <v>0</v>
      </c>
      <c r="G20" s="38">
        <f>('TIE-OUT'!M20+'TIE-OUT'!K20)+(RECLASS!K20+RECLASS!I20)</f>
        <v>-17394462.280000001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84885.94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-13998960</v>
      </c>
      <c r="E21" s="38">
        <f t="shared" si="2"/>
        <v>-43491742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-68315842</v>
      </c>
      <c r="I21" s="38">
        <f>'EAST-EGM-GL'!I21+'EAST-LRC-GL'!I21</f>
        <v>-193470936</v>
      </c>
      <c r="J21" s="60">
        <f>'EAST-EGM-GL'!J21+'EAST-LRC-GL'!J21</f>
        <v>54327326</v>
      </c>
      <c r="K21" s="38">
        <f>'EAST-EGM-GL'!K21+'EAST-LRC-GL'!K21</f>
        <v>150009944</v>
      </c>
      <c r="L21" s="60">
        <f>'EAST-EGM-GL'!L21+'EAST-LRC-GL'!L21</f>
        <v>-10444</v>
      </c>
      <c r="M21" s="38">
        <f>'EAST-EGM-GL'!M21+'EAST-LRC-GL'!M21</f>
        <v>-30750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1394632</v>
      </c>
      <c r="E23" s="38">
        <f t="shared" si="2"/>
        <v>3743246.51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1524167</v>
      </c>
      <c r="I23" s="38">
        <f>'EAST-EGM-GL'!I23+'EAST-LRC-GL'!I23</f>
        <v>4092388.395</v>
      </c>
      <c r="J23" s="60">
        <f>'EAST-EGM-GL'!J23+'EAST-LRC-GL'!J23</f>
        <v>88215</v>
      </c>
      <c r="K23" s="38">
        <f>'EAST-EGM-GL'!K23+'EAST-LRC-GL'!K23</f>
        <v>235516.86499999999</v>
      </c>
      <c r="L23" s="60">
        <f>'EAST-EGM-GL'!L23+'EAST-LRC-GL'!L23</f>
        <v>-217750</v>
      </c>
      <c r="M23" s="38">
        <f>'EAST-EGM-GL'!M23+'EAST-LRC-GL'!M23</f>
        <v>-584658.75</v>
      </c>
      <c r="N23" s="60">
        <f>'EAST-EGM-GL'!N23+'EAST-LRC-GL'!N23</f>
        <v>0</v>
      </c>
      <c r="O23" s="38">
        <f>'EAST-EGM-GL'!O23+'EAST-LRC-GL'!O23</f>
        <v>0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-186400763</v>
      </c>
      <c r="E24" s="39">
        <f t="shared" si="3"/>
        <v>-531134167.48999995</v>
      </c>
      <c r="F24" s="61">
        <f t="shared" si="3"/>
        <v>0</v>
      </c>
      <c r="G24" s="39">
        <f t="shared" si="3"/>
        <v>-17388464.280000001</v>
      </c>
      <c r="H24" s="61">
        <f t="shared" si="3"/>
        <v>-236132885</v>
      </c>
      <c r="I24" s="39">
        <f t="shared" si="3"/>
        <v>-651798596.61500001</v>
      </c>
      <c r="J24" s="61">
        <f t="shared" si="3"/>
        <v>51586912</v>
      </c>
      <c r="K24" s="39">
        <f t="shared" si="3"/>
        <v>143594608.67500001</v>
      </c>
      <c r="L24" s="61">
        <f>SUM(L19:L23)</f>
        <v>-1854790</v>
      </c>
      <c r="M24" s="39">
        <f>SUM(M19:M23)</f>
        <v>-5541715.2700000005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19198169</v>
      </c>
      <c r="E27" s="38">
        <f>SUM(G27,I27,K27,M27,O27,Q27,S27,U27,W27,Y27,AA27,AC27,AE27)</f>
        <v>51039874.600000001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19270487</v>
      </c>
      <c r="I27" s="38">
        <f>'EAST-EGM-GL'!I27+'EAST-LRC-GL'!I27</f>
        <v>51233165.950000003</v>
      </c>
      <c r="J27" s="60">
        <f>'EAST-EGM-GL'!J27+'EAST-LRC-GL'!J27</f>
        <v>-141743</v>
      </c>
      <c r="K27" s="38">
        <f>'EAST-EGM-GL'!K27+'EAST-LRC-GL'!K27</f>
        <v>-369071.88</v>
      </c>
      <c r="L27" s="60">
        <f>'EAST-EGM-GL'!L27+'EAST-LRC-GL'!L27</f>
        <v>69425</v>
      </c>
      <c r="M27" s="38">
        <f>'EAST-EGM-GL'!M27+'EAST-LRC-GL'!M27</f>
        <v>175780.53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-22159000</v>
      </c>
      <c r="E28" s="38">
        <f>SUM(G28,I28,K28,M28,O28,Q28,S28,U28,W28,Y28,AA28,AC28,AE28)</f>
        <v>-58701516.760000005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-21983821</v>
      </c>
      <c r="I28" s="38">
        <f>'EAST-EGM-GL'!I28+'EAST-LRC-GL'!I28</f>
        <v>-58264977.230000004</v>
      </c>
      <c r="J28" s="60">
        <f>'EAST-EGM-GL'!J28+'EAST-LRC-GL'!J28</f>
        <v>-60680</v>
      </c>
      <c r="K28" s="38">
        <f>'EAST-EGM-GL'!K28+'EAST-LRC-GL'!K28</f>
        <v>-140652.72000000003</v>
      </c>
      <c r="L28" s="60">
        <f>'EAST-EGM-GL'!L28+'EAST-LRC-GL'!L28</f>
        <v>-114499</v>
      </c>
      <c r="M28" s="38">
        <f>'EAST-EGM-GL'!M28+'EAST-LRC-GL'!M28</f>
        <v>-295886.81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-2960831</v>
      </c>
      <c r="E29" s="39">
        <f t="shared" si="4"/>
        <v>-7661642.1600000039</v>
      </c>
      <c r="F29" s="61">
        <f t="shared" si="4"/>
        <v>0</v>
      </c>
      <c r="G29" s="39">
        <f t="shared" si="4"/>
        <v>0</v>
      </c>
      <c r="H29" s="61">
        <f t="shared" si="4"/>
        <v>-2713334</v>
      </c>
      <c r="I29" s="39">
        <f t="shared" si="4"/>
        <v>-7031811.2800000012</v>
      </c>
      <c r="J29" s="61">
        <f t="shared" si="4"/>
        <v>-202423</v>
      </c>
      <c r="K29" s="39">
        <f t="shared" si="4"/>
        <v>-509724.60000000003</v>
      </c>
      <c r="L29" s="61">
        <f>SUM(L27:L28)</f>
        <v>-45074</v>
      </c>
      <c r="M29" s="39">
        <f>SUM(M27:M28)</f>
        <v>-120106.28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-1394143</v>
      </c>
      <c r="E32" s="38">
        <f t="shared" si="5"/>
        <v>-3743273.955000001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-433797</v>
      </c>
      <c r="I32" s="38">
        <f>'EAST-EGM-GL'!I32+'EAST-LRC-GL'!I32</f>
        <v>-1164744.9450000001</v>
      </c>
      <c r="J32" s="60">
        <f>'EAST-EGM-GL'!J32+'EAST-LRC-GL'!J32</f>
        <v>-3751909</v>
      </c>
      <c r="K32" s="38">
        <f>'EAST-EGM-GL'!K32+'EAST-LRC-GL'!K32</f>
        <v>-10073875.665000001</v>
      </c>
      <c r="L32" s="60">
        <f>'EAST-EGM-GL'!L32+'EAST-LRC-GL'!L32</f>
        <v>2791563</v>
      </c>
      <c r="M32" s="38">
        <f>'EAST-EGM-GL'!M32+'EAST-LRC-GL'!M32</f>
        <v>7495346.6550000003</v>
      </c>
      <c r="N32" s="60">
        <f>'EAST-EGM-GL'!N32+'EAST-LRC-GL'!N32</f>
        <v>0</v>
      </c>
      <c r="O32" s="38">
        <f>'EAST-EGM-GL'!O32+'EAST-LRC-GL'!O32</f>
        <v>0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-2924642</v>
      </c>
      <c r="E33" s="38">
        <f t="shared" si="5"/>
        <v>-351491.08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-2910886</v>
      </c>
      <c r="K33" s="38">
        <f>'EAST-EGM-GL'!K33+'EAST-LRC-GL'!K33</f>
        <v>-313505.69</v>
      </c>
      <c r="L33" s="60">
        <f>'EAST-EGM-GL'!L33+'EAST-LRC-GL'!L33</f>
        <v>-13756</v>
      </c>
      <c r="M33" s="38">
        <f>'EAST-EGM-GL'!M33+'EAST-LRC-GL'!M33</f>
        <v>-37985.39</v>
      </c>
      <c r="N33" s="60">
        <f>'EAST-EGM-GL'!N33+'EAST-LRC-GL'!N33</f>
        <v>0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3260404</v>
      </c>
      <c r="E34" s="38">
        <f t="shared" si="5"/>
        <v>1226873.23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2884014</v>
      </c>
      <c r="K34" s="38">
        <f>'EAST-EGM-GL'!K34+'EAST-LRC-GL'!K34</f>
        <v>266559.56</v>
      </c>
      <c r="L34" s="60">
        <f>'EAST-EGM-GL'!L34+'EAST-LRC-GL'!L34</f>
        <v>376390</v>
      </c>
      <c r="M34" s="38">
        <f>'EAST-EGM-GL'!M34+'EAST-LRC-GL'!M34</f>
        <v>960313.67</v>
      </c>
      <c r="N34" s="60">
        <f>'EAST-EGM-GL'!N34+'EAST-LRC-GL'!N34</f>
        <v>0</v>
      </c>
      <c r="O34" s="38">
        <f>'EAST-EGM-GL'!O34+'EAST-LRC-GL'!O34</f>
        <v>0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-21604.99</v>
      </c>
      <c r="F35" s="81">
        <f>('TIE-OUT'!L35+'TIE-OUT'!J35)+(RECLASS!J35+RECLASS!H35)</f>
        <v>150000</v>
      </c>
      <c r="G35" s="82">
        <f>('TIE-OUT'!M35+'TIE-OUT'!K35)+(RECLASS!K35+RECLASS!I35)</f>
        <v>-21605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-150000</v>
      </c>
      <c r="K35" s="38">
        <f>'EAST-EGM-GL'!K35+'EAST-LRC-GL'!K35</f>
        <v>0.01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-1058381</v>
      </c>
      <c r="E36" s="39">
        <f t="shared" si="6"/>
        <v>-2889496.7950000013</v>
      </c>
      <c r="F36" s="61">
        <f t="shared" si="6"/>
        <v>150000</v>
      </c>
      <c r="G36" s="39">
        <f t="shared" si="6"/>
        <v>-21605</v>
      </c>
      <c r="H36" s="61">
        <f t="shared" si="6"/>
        <v>-433797</v>
      </c>
      <c r="I36" s="39">
        <f t="shared" si="6"/>
        <v>-1164744.9450000001</v>
      </c>
      <c r="J36" s="61">
        <f t="shared" si="6"/>
        <v>-3928781</v>
      </c>
      <c r="K36" s="39">
        <f t="shared" si="6"/>
        <v>-10120821.785</v>
      </c>
      <c r="L36" s="61">
        <f>SUM(L32:L35)</f>
        <v>3154197</v>
      </c>
      <c r="M36" s="39">
        <f>SUM(M32:M35)</f>
        <v>8417674.9350000005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1867826</v>
      </c>
      <c r="E39" s="38">
        <f t="shared" si="7"/>
        <v>4875214.41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0</v>
      </c>
      <c r="I39" s="38">
        <f>'EAST-EGM-GL'!I39+'EAST-LRC-GL'!I39</f>
        <v>0</v>
      </c>
      <c r="J39" s="60">
        <f>'EAST-EGM-GL'!J39+'EAST-LRC-GL'!J39</f>
        <v>1867826</v>
      </c>
      <c r="K39" s="38">
        <f>'EAST-EGM-GL'!K39+'EAST-LRC-GL'!K39</f>
        <v>4875214.41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-1279420</v>
      </c>
      <c r="E40" s="38">
        <f t="shared" si="7"/>
        <v>-2791677.57</v>
      </c>
      <c r="F40" s="60">
        <f>('TIE-OUT'!L40+'TIE-OUT'!J40)+(RECLASS!J40+RECLASS!H40)</f>
        <v>-150000</v>
      </c>
      <c r="G40" s="38">
        <f>('TIE-OUT'!M40+'TIE-OUT'!K40)+(RECLASS!K40+RECLASS!I40)</f>
        <v>21605</v>
      </c>
      <c r="H40" s="60">
        <f>'EAST-EGM-GL'!H40+'EAST-LRC-GL'!H40</f>
        <v>-1536713</v>
      </c>
      <c r="I40" s="38">
        <f>'EAST-EGM-GL'!I40+'EAST-LRC-GL'!I40</f>
        <v>-3879637.26</v>
      </c>
      <c r="J40" s="60">
        <f>'EAST-EGM-GL'!J40+'EAST-LRC-GL'!J40</f>
        <v>465575</v>
      </c>
      <c r="K40" s="38">
        <f>'EAST-EGM-GL'!K40+'EAST-LRC-GL'!K40</f>
        <v>1220656.8599999999</v>
      </c>
      <c r="L40" s="60">
        <f>'EAST-EGM-GL'!L40+'EAST-LRC-GL'!L40</f>
        <v>-58282</v>
      </c>
      <c r="M40" s="38">
        <f>'EAST-EGM-GL'!M40+'EAST-LRC-GL'!M40</f>
        <v>-154302.17000000001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-1279420</v>
      </c>
      <c r="E42" s="39">
        <f t="shared" si="8"/>
        <v>-2791677.57</v>
      </c>
      <c r="F42" s="61">
        <f t="shared" si="8"/>
        <v>-150000</v>
      </c>
      <c r="G42" s="39">
        <f t="shared" si="8"/>
        <v>21605</v>
      </c>
      <c r="H42" s="61">
        <f t="shared" si="8"/>
        <v>-1536713</v>
      </c>
      <c r="I42" s="39">
        <f t="shared" si="8"/>
        <v>-3879637.26</v>
      </c>
      <c r="J42" s="61">
        <f t="shared" si="8"/>
        <v>465575</v>
      </c>
      <c r="K42" s="39">
        <f t="shared" si="8"/>
        <v>1220656.8599999999</v>
      </c>
      <c r="L42" s="61">
        <f>SUM(L40:L41)</f>
        <v>-58282</v>
      </c>
      <c r="M42" s="39">
        <f>SUM(M40:M41)</f>
        <v>-154302.17000000001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588406</v>
      </c>
      <c r="E43" s="39">
        <f t="shared" si="9"/>
        <v>2083536.8400000003</v>
      </c>
      <c r="F43" s="61">
        <f t="shared" si="9"/>
        <v>-150000</v>
      </c>
      <c r="G43" s="39">
        <f t="shared" si="9"/>
        <v>21605</v>
      </c>
      <c r="H43" s="61">
        <f t="shared" si="9"/>
        <v>-1536713</v>
      </c>
      <c r="I43" s="39">
        <f t="shared" si="9"/>
        <v>-3879637.26</v>
      </c>
      <c r="J43" s="61">
        <f t="shared" si="9"/>
        <v>2333401</v>
      </c>
      <c r="K43" s="39">
        <f t="shared" si="9"/>
        <v>6095871.2699999996</v>
      </c>
      <c r="L43" s="61">
        <f>L42+L39</f>
        <v>-58282</v>
      </c>
      <c r="M43" s="39">
        <f>M42+M39</f>
        <v>-154302.17000000001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-12629</v>
      </c>
      <c r="E45" s="38">
        <f>SUM(G45,I45,K45,M45,O45,Q45,S45,U45,W45,Y45,AA45,AC45,AE45)</f>
        <v>-21588.28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-12629</v>
      </c>
      <c r="K45" s="38">
        <f>'EAST-EGM-GL'!K45+'EAST-LRC-GL'!K45</f>
        <v>-21588.28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-820399</v>
      </c>
      <c r="E49" s="38">
        <f>SUM(G49,I49,K49,M49,O49,Q49,S49,U49,W49,Y49,AA49,AC49,AE49)</f>
        <v>-2202771.3149999995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-3187872</v>
      </c>
      <c r="I49" s="38">
        <f>'EAST-EGM-GL'!I49+'EAST-LRC-GL'!I49</f>
        <v>-8559436.3200000003</v>
      </c>
      <c r="J49" s="60">
        <f>'EAST-EGM-GL'!J49+'EAST-LRC-GL'!J49</f>
        <v>2755628</v>
      </c>
      <c r="K49" s="38">
        <f>'EAST-EGM-GL'!K49+'EAST-LRC-GL'!K49</f>
        <v>7398861.1800000006</v>
      </c>
      <c r="L49" s="60">
        <f>'EAST-EGM-GL'!L49+'EAST-LRC-GL'!L49</f>
        <v>-388155</v>
      </c>
      <c r="M49" s="38">
        <f>'EAST-EGM-GL'!M49+'EAST-LRC-GL'!M49</f>
        <v>-1042196.1749999999</v>
      </c>
      <c r="N49" s="60">
        <f>'EAST-EGM-GL'!N49+'EAST-LRC-GL'!N49</f>
        <v>0</v>
      </c>
      <c r="O49" s="38">
        <f>'EAST-EGM-GL'!O49+'EAST-LRC-GL'!O49</f>
        <v>0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-1352404</v>
      </c>
      <c r="E51" s="38">
        <f>SUM(G51,I51,K51,M51,O51,Q51,S51,U51,W51,Y51,AA51,AC51,AE51)</f>
        <v>-3757976.51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-1524167</v>
      </c>
      <c r="I51" s="38">
        <f>'EAST-EGM-GL'!I51+'EAST-LRC-GL'!I51</f>
        <v>-4092388.395</v>
      </c>
      <c r="J51" s="60">
        <f>'EAST-EGM-GL'!J51+'EAST-LRC-GL'!J51</f>
        <v>-45987</v>
      </c>
      <c r="K51" s="38">
        <f>'EAST-EGM-GL'!K51+'EAST-LRC-GL'!K51</f>
        <v>-250246.86499999999</v>
      </c>
      <c r="L51" s="60">
        <f>'EAST-EGM-GL'!L51+'EAST-LRC-GL'!L51</f>
        <v>217750</v>
      </c>
      <c r="M51" s="38">
        <f>'EAST-EGM-GL'!M51+'EAST-LRC-GL'!M51</f>
        <v>584658.75</v>
      </c>
      <c r="N51" s="60">
        <f>'EAST-EGM-GL'!N51+'EAST-LRC-GL'!N51</f>
        <v>0</v>
      </c>
      <c r="O51" s="38">
        <f>'EAST-EGM-GL'!O51+'EAST-LRC-GL'!O51</f>
        <v>0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-124389104</v>
      </c>
      <c r="E54" s="38">
        <f>SUM(G54,I54,K54,M54,O54,Q54,S54,U54,W54,Y54,AA54,AC54,AE54)</f>
        <v>-1866223.67</v>
      </c>
      <c r="F54" s="64">
        <f>('TIE-OUT'!L54+'TIE-OUT'!J54)+(RECLASS!J54+RECLASS!H54)</f>
        <v>0</v>
      </c>
      <c r="G54" s="68">
        <f>('TIE-OUT'!M54+'TIE-OUT'!K54)+(RECLASS!K54+RECLASS!I54)</f>
        <v>32680</v>
      </c>
      <c r="H54" s="60">
        <f>'EAST-EGM-GL'!H54+'EAST-LRC-GL'!H54</f>
        <v>-146582734</v>
      </c>
      <c r="I54" s="38">
        <f>'EAST-EGM-GL'!I54+'EAST-LRC-GL'!I54</f>
        <v>-2004732.41</v>
      </c>
      <c r="J54" s="60">
        <f>'EAST-EGM-GL'!J54+'EAST-LRC-GL'!J54</f>
        <v>23818200</v>
      </c>
      <c r="K54" s="38">
        <f>'EAST-EGM-GL'!K54+'EAST-LRC-GL'!K54</f>
        <v>173360.23</v>
      </c>
      <c r="L54" s="60">
        <f>'EAST-EGM-GL'!L54+'EAST-LRC-GL'!L54</f>
        <v>-1624570</v>
      </c>
      <c r="M54" s="38">
        <f>'EAST-EGM-GL'!M54+'EAST-LRC-GL'!M54</f>
        <v>-67531.490000000005</v>
      </c>
      <c r="N54" s="60">
        <f>'EAST-EGM-GL'!N54+'EAST-LRC-GL'!N54</f>
        <v>0</v>
      </c>
      <c r="O54" s="38">
        <f>'EAST-EGM-GL'!O54+'EAST-LRC-GL'!O54</f>
        <v>0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430510</v>
      </c>
      <c r="E55" s="38">
        <f>SUM(G55,I55,K55,M55,O55,Q55,S55,U55,W55,Y55,AA55,AC55,AE55)</f>
        <v>-7547241.7199999997</v>
      </c>
      <c r="F55" s="81">
        <f>('TIE-OUT'!L55+'TIE-OUT'!J55)+(RECLASS!J55+RECLASS!H55)</f>
        <v>0</v>
      </c>
      <c r="G55" s="82">
        <f>('TIE-OUT'!M55+'TIE-OUT'!K55)+(RECLASS!K55+RECLASS!I55)</f>
        <v>-135996</v>
      </c>
      <c r="H55" s="60">
        <f>'EAST-EGM-GL'!H55+'EAST-LRC-GL'!H55</f>
        <v>430510</v>
      </c>
      <c r="I55" s="38">
        <f>'EAST-EGM-GL'!I55+'EAST-LRC-GL'!I55</f>
        <v>-7632273.5299999993</v>
      </c>
      <c r="J55" s="60">
        <f>'EAST-EGM-GL'!J55+'EAST-LRC-GL'!J55</f>
        <v>0</v>
      </c>
      <c r="K55" s="38">
        <f>'EAST-EGM-GL'!K55+'EAST-LRC-GL'!K55</f>
        <v>189583.47</v>
      </c>
      <c r="L55" s="60">
        <f>'EAST-EGM-GL'!L55+'EAST-LRC-GL'!L55</f>
        <v>0</v>
      </c>
      <c r="M55" s="38">
        <f>'EAST-EGM-GL'!M55+'EAST-LRC-GL'!M55</f>
        <v>31444.34</v>
      </c>
      <c r="N55" s="60">
        <f>'EAST-EGM-GL'!N55+'EAST-LRC-GL'!N55</f>
        <v>0</v>
      </c>
      <c r="O55" s="38">
        <f>'EAST-EGM-GL'!O55+'EAST-LRC-GL'!O55</f>
        <v>0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-123958594</v>
      </c>
      <c r="E56" s="39">
        <f t="shared" si="10"/>
        <v>-9413465.3900000006</v>
      </c>
      <c r="F56" s="61">
        <f t="shared" si="10"/>
        <v>0</v>
      </c>
      <c r="G56" s="39">
        <f t="shared" si="10"/>
        <v>-103316</v>
      </c>
      <c r="H56" s="61">
        <f t="shared" si="10"/>
        <v>-146152224</v>
      </c>
      <c r="I56" s="39">
        <f t="shared" si="10"/>
        <v>-9637005.9399999995</v>
      </c>
      <c r="J56" s="61">
        <f t="shared" si="10"/>
        <v>23818200</v>
      </c>
      <c r="K56" s="39">
        <f t="shared" si="10"/>
        <v>362943.7</v>
      </c>
      <c r="L56" s="61">
        <f>SUM(L54:L55)</f>
        <v>-1624570</v>
      </c>
      <c r="M56" s="39">
        <f>SUM(M54:M55)</f>
        <v>-36087.150000000009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4088787</v>
      </c>
      <c r="E59" s="38">
        <f>SUM(G59,I59,K59,M59,O59,Q59,S59,U59,W59,Y59,AA59,AC59,AE59)</f>
        <v>98146.360000000015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4231082</v>
      </c>
      <c r="I59" s="38">
        <f>'EAST-EGM-GL'!I59+'EAST-LRC-GL'!I59</f>
        <v>105623.07</v>
      </c>
      <c r="J59" s="60">
        <f>'EAST-EGM-GL'!J59+'EAST-LRC-GL'!J59</f>
        <v>-183757</v>
      </c>
      <c r="K59" s="38">
        <f>'EAST-EGM-GL'!K59+'EAST-LRC-GL'!K59</f>
        <v>-7476.7099999999991</v>
      </c>
      <c r="L59" s="60">
        <f>'EAST-EGM-GL'!L59+'EAST-LRC-GL'!L59</f>
        <v>41462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4088787</v>
      </c>
      <c r="E61" s="39">
        <f t="shared" si="11"/>
        <v>98146.360000000015</v>
      </c>
      <c r="F61" s="61">
        <f t="shared" si="11"/>
        <v>0</v>
      </c>
      <c r="G61" s="39">
        <f t="shared" si="11"/>
        <v>0</v>
      </c>
      <c r="H61" s="61">
        <f t="shared" si="11"/>
        <v>4231082</v>
      </c>
      <c r="I61" s="39">
        <f t="shared" si="11"/>
        <v>105623.07</v>
      </c>
      <c r="J61" s="61">
        <f t="shared" si="11"/>
        <v>-183757</v>
      </c>
      <c r="K61" s="39">
        <f t="shared" si="11"/>
        <v>-7476.7099999999991</v>
      </c>
      <c r="L61" s="61">
        <f>SUM(L59:L60)</f>
        <v>41462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-24721057</v>
      </c>
      <c r="E64" s="38">
        <f>SUM(G64,I64,K64,M64,O64,Q64,S64,U64,W64,Y64,AA64,AC64,AE64)</f>
        <v>-2900191.0199999996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-17969790</v>
      </c>
      <c r="I64" s="38">
        <f>'EAST-EGM-GL'!I64+'EAST-LRC-GL'!I64</f>
        <v>-2702385.8</v>
      </c>
      <c r="J64" s="60">
        <f>'EAST-EGM-GL'!J64+'EAST-LRC-GL'!J64</f>
        <v>-6748652</v>
      </c>
      <c r="K64" s="38">
        <f>'EAST-EGM-GL'!K64+'EAST-LRC-GL'!K64</f>
        <v>-197489.15</v>
      </c>
      <c r="L64" s="60">
        <f>'EAST-EGM-GL'!L64+'EAST-LRC-GL'!L64</f>
        <v>-2615</v>
      </c>
      <c r="M64" s="38">
        <f>'EAST-EGM-GL'!M64+'EAST-LRC-GL'!M64</f>
        <v>-316.07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24545093</v>
      </c>
      <c r="E65" s="38">
        <f>SUM(G65,I65,K65,M65,O65,Q65,S65,U65,W65,Y65,AA65,AC65,AE65)</f>
        <v>2899874.9499999997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17947986</v>
      </c>
      <c r="I65" s="38">
        <f>'EAST-EGM-GL'!I65+'EAST-LRC-GL'!I65</f>
        <v>2702385.8</v>
      </c>
      <c r="J65" s="60">
        <f>'EAST-EGM-GL'!J65+'EAST-LRC-GL'!J65</f>
        <v>6597107</v>
      </c>
      <c r="K65" s="38">
        <f>'EAST-EGM-GL'!K65+'EAST-LRC-GL'!K65</f>
        <v>197489.15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-175964</v>
      </c>
      <c r="E66" s="39">
        <f t="shared" si="12"/>
        <v>-316.06999999983236</v>
      </c>
      <c r="F66" s="61">
        <f t="shared" si="12"/>
        <v>0</v>
      </c>
      <c r="G66" s="39">
        <f t="shared" si="12"/>
        <v>0</v>
      </c>
      <c r="H66" s="61">
        <f t="shared" si="12"/>
        <v>-21804</v>
      </c>
      <c r="I66" s="39">
        <f t="shared" si="12"/>
        <v>0</v>
      </c>
      <c r="J66" s="61">
        <f t="shared" si="12"/>
        <v>-151545</v>
      </c>
      <c r="K66" s="39">
        <f t="shared" si="12"/>
        <v>0</v>
      </c>
      <c r="L66" s="61">
        <f>SUM(L64:L65)</f>
        <v>-2615</v>
      </c>
      <c r="M66" s="39">
        <f>SUM(M64:M65)</f>
        <v>-316.07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563222.05000000005</v>
      </c>
      <c r="F70" s="64">
        <f>('TIE-OUT'!L70+'TIE-OUT'!J70)+(RECLASS!J70+RECLASS!H70)</f>
        <v>0</v>
      </c>
      <c r="G70" s="68">
        <f>('TIE-OUT'!M70+'TIE-OUT'!K70)+(RECLASS!K70+RECLASS!I70)</f>
        <v>563222.05000000005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-13133657.73</v>
      </c>
      <c r="F71" s="81">
        <f>('TIE-OUT'!L71+'TIE-OUT'!J71)+(RECLASS!J71+RECLASS!H71)</f>
        <v>0</v>
      </c>
      <c r="G71" s="82">
        <f>('TIE-OUT'!M71+'TIE-OUT'!K71)+(RECLASS!K71+RECLASS!I71)</f>
        <v>-13133657.73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-12570435.68</v>
      </c>
      <c r="F72" s="61">
        <f t="shared" si="13"/>
        <v>0</v>
      </c>
      <c r="G72" s="39">
        <f t="shared" si="13"/>
        <v>-12570435.68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4362691.25</v>
      </c>
      <c r="F74" s="60">
        <f>('TIE-OUT'!L74+'TIE-OUT'!J74)+(RECLASS!J74+RECLASS!H74)</f>
        <v>0</v>
      </c>
      <c r="G74" s="60">
        <f>('TIE-OUT'!M74+'TIE-OUT'!K74)+(RECLASS!K74+RECLASS!I74)</f>
        <v>5451087.5899999999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-1124804.3400000001</v>
      </c>
      <c r="L74" s="60">
        <f>'EAST-EGM-GL'!L74+'EAST-LRC-GL'!L74</f>
        <v>0</v>
      </c>
      <c r="M74" s="38">
        <f>'EAST-EGM-GL'!M74+'EAST-LRC-GL'!M74</f>
        <v>36408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9400</v>
      </c>
      <c r="F75" s="60">
        <f>('TIE-OUT'!L75+'TIE-OUT'!J75)+(RECLASS!J75+RECLASS!H75)</f>
        <v>0</v>
      </c>
      <c r="G75" s="60">
        <f>('TIE-OUT'!M75+'TIE-OUT'!K75)+(RECLASS!K75+RECLASS!I75)</f>
        <v>9400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-98490.07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-106069.64</v>
      </c>
      <c r="J76" s="60">
        <f>'EAST-EGM-GL'!J76+'EAST-LRC-GL'!J76</f>
        <v>0</v>
      </c>
      <c r="K76" s="38">
        <f>'EAST-EGM-GL'!K76+'EAST-LRC-GL'!K76</f>
        <v>257.5</v>
      </c>
      <c r="L76" s="60">
        <f>'EAST-EGM-GL'!L76+'EAST-LRC-GL'!L76</f>
        <v>0</v>
      </c>
      <c r="M76" s="38">
        <f>'EAST-EGM-GL'!M76+'EAST-LRC-GL'!M76</f>
        <v>7322.07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-2906000</v>
      </c>
      <c r="F77" s="60">
        <f>('TIE-OUT'!L77+'TIE-OUT'!J77)+(RECLASS!J77+RECLASS!H77)</f>
        <v>0</v>
      </c>
      <c r="G77" s="60">
        <f>('TIE-OUT'!M77+'TIE-OUT'!K77)+(RECLASS!K77+RECLASS!I77)</f>
        <v>-2906000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22942</v>
      </c>
      <c r="F78" s="60">
        <f>('TIE-OUT'!L78+'TIE-OUT'!J78)+(RECLASS!J78+RECLASS!H78)</f>
        <v>0</v>
      </c>
      <c r="G78" s="60">
        <f>('TIE-OUT'!M78+'TIE-OUT'!K78)+(RECLASS!K78+RECLASS!I78)</f>
        <v>22942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0.39000000001396984</v>
      </c>
      <c r="F81" s="60">
        <f>('TIE-OUT'!L81+'TIE-OUT'!J81)+(RECLASS!J81+RECLASS!H81)</f>
        <v>0</v>
      </c>
      <c r="G81" s="60">
        <f>('TIE-OUT'!M81+'TIE-OUT'!K81)+(RECLASS!K81+RECLASS!I81)</f>
        <v>-178764</v>
      </c>
      <c r="H81" s="60">
        <f>'EAST-EGM-GL'!H81+'EAST-LRC-GL'!H81</f>
        <v>0</v>
      </c>
      <c r="I81" s="38">
        <f>'EAST-EGM-GL'!I81+'EAST-LRC-GL'!I81</f>
        <v>178764.39</v>
      </c>
      <c r="J81" s="60">
        <f>'EAST-EGM-GL'!J81+'EAST-LRC-GL'!J81</f>
        <v>0</v>
      </c>
      <c r="K81" s="38">
        <f>'EAST-EGM-GL'!K81+'EAST-LRC-GL'!K81</f>
        <v>0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-11688218.960000051</v>
      </c>
      <c r="F82" s="91">
        <f>F16+F24+F29+F36+F43+F45+F47+F49</f>
        <v>0</v>
      </c>
      <c r="G82" s="92">
        <f>SUM(G72:G81)+G16+G24+G29+G36+G43+G45+G47+G49+G51+G56+G61+G66</f>
        <v>-28654044.190000001</v>
      </c>
      <c r="H82" s="91">
        <f>H16+H24+H29+H36+H43+H45+H47+H49</f>
        <v>0</v>
      </c>
      <c r="I82" s="92">
        <f>SUM(I72:I81)+I16+I24+I29+I36+I43+I45+I47+I49+I51+I56+I61+I66</f>
        <v>10762209.055000002</v>
      </c>
      <c r="J82" s="91">
        <f>J16+J24+J29+J36+J43+J45+J47+J49</f>
        <v>0</v>
      </c>
      <c r="K82" s="92">
        <f>SUM(K72:K81)+K16+K24+K29+K36+K43+K45+K47+K49+K51+K56+K61+K66</f>
        <v>5929058.3350000121</v>
      </c>
      <c r="L82" s="91">
        <f>L16+L24+L29+L36+L43+L45+L47+L49</f>
        <v>0</v>
      </c>
      <c r="M82" s="92">
        <f>SUM(M72:M81)+M16+M24+M29+M36+M43+M45+M47+M49+M51+M56+M61+M66</f>
        <v>274557.84000000026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-11688218.960000031</v>
      </c>
      <c r="G84" s="14">
        <f>+'EAST-LRC-GL'!G82+'EAST-EGM-GL'!G82</f>
        <v>-28654044.190000001</v>
      </c>
      <c r="I84" s="14">
        <f>+'EAST-LRC-GL'!I82+'EAST-EGM-GL'!I82</f>
        <v>10762209.055000015</v>
      </c>
      <c r="K84" s="14">
        <f>+'EAST-LRC-GL'!K82+'EAST-EGM-GL'!K82</f>
        <v>5929058.3350000111</v>
      </c>
    </row>
    <row r="85" spans="1:77" x14ac:dyDescent="0.2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344137</v>
      </c>
      <c r="F86" s="145">
        <f>'EAST-EGM-GL'!F86+'EAST-LRC-GL'!F86</f>
        <v>0</v>
      </c>
      <c r="G86" s="145">
        <f>'EAST-EGM-GL'!G86+'EAST-LRC-GL'!G86</f>
        <v>344137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344137</v>
      </c>
      <c r="F89" s="155">
        <f t="shared" si="16"/>
        <v>0</v>
      </c>
      <c r="G89" s="155">
        <f t="shared" si="16"/>
        <v>344137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19">+E82+E89</f>
        <v>-11344081.960000051</v>
      </c>
      <c r="F91" s="160">
        <f t="shared" si="19"/>
        <v>0</v>
      </c>
      <c r="G91" s="160">
        <f t="shared" si="19"/>
        <v>-28309907.190000001</v>
      </c>
      <c r="H91" s="160">
        <f t="shared" si="19"/>
        <v>0</v>
      </c>
      <c r="I91" s="160">
        <f t="shared" si="19"/>
        <v>10762209.055000002</v>
      </c>
      <c r="J91" s="160">
        <f t="shared" si="19"/>
        <v>0</v>
      </c>
      <c r="K91" s="160">
        <f t="shared" si="19"/>
        <v>5929058.3350000121</v>
      </c>
      <c r="L91" s="160">
        <f t="shared" si="19"/>
        <v>0</v>
      </c>
      <c r="M91" s="160">
        <f t="shared" si="19"/>
        <v>274557.84000000026</v>
      </c>
      <c r="N91" s="160">
        <f t="shared" ref="N91:AE91" si="20">+N82+N89</f>
        <v>0</v>
      </c>
      <c r="O91" s="160">
        <f t="shared" si="20"/>
        <v>0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F10" activePane="bottomRight" state="frozen"/>
      <selection activeCell="L19" sqref="L19"/>
      <selection pane="topRight" activeCell="L19" sqref="L19"/>
      <selection pane="bottomLeft" activeCell="L19" sqref="L19"/>
      <selection pane="bottomRight" activeCell="L19" sqref="L1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>SUM(L11:L15)</f>
        <v>0</v>
      </c>
      <c r="M16" s="61">
        <f>SUM(M11:M15)</f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>SUM(L19:L23)</f>
        <v>0</v>
      </c>
      <c r="M24" s="61">
        <f>SUM(M19:M23)</f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>SUM(L27:L28)</f>
        <v>0</v>
      </c>
      <c r="M29" s="61">
        <f>SUM(M27:M28)</f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>SUM(L32:L35)</f>
        <v>0</v>
      </c>
      <c r="M36" s="61">
        <f>SUM(M32:M35)</f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>SUM(L40:L41)</f>
        <v>0</v>
      </c>
      <c r="M42" s="61">
        <f>SUM(M40:M41)</f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>L42+L39</f>
        <v>0</v>
      </c>
      <c r="M43" s="61">
        <f>M42+M39</f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>SUM(L54:L55)</f>
        <v>0</v>
      </c>
      <c r="M56" s="61">
        <f>SUM(M54:M55)</f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>SUM(L59:L60)</f>
        <v>0</v>
      </c>
      <c r="M61" s="61">
        <f>SUM(M59:M60)</f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>SUM(L64:L65)</f>
        <v>0</v>
      </c>
      <c r="M66" s="61">
        <f>SUM(M64:M65)</f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>SUM(L70:L71)</f>
        <v>0</v>
      </c>
      <c r="M72" s="61">
        <f>SUM(M70:M71)</f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G71" activePane="bottomRight" state="frozen"/>
      <selection activeCell="L19" sqref="L19"/>
      <selection pane="topRight" activeCell="L19" sqref="L19"/>
      <selection pane="bottomLeft" activeCell="L19" sqref="L19"/>
      <selection pane="bottomRight" activeCell="M20" sqref="M2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14778972</v>
      </c>
      <c r="E11" s="38">
        <f>SUM(G11,I11,K11,M11,O11,Q11,S11,U11,W11,Y11,AA11,AC11,AE11)</f>
        <v>40523363.210000008</v>
      </c>
      <c r="F11" s="60">
        <f>'TIE-OUT'!V11+RECLASS!T11</f>
        <v>0</v>
      </c>
      <c r="G11" s="38">
        <f>'TIE-OUT'!W11+RECLASS!U11</f>
        <v>0</v>
      </c>
      <c r="H11" s="118">
        <f>+Actuals!E444</f>
        <v>14669792</v>
      </c>
      <c r="I11" s="119">
        <f>+Actuals!F444</f>
        <v>39816010.850000001</v>
      </c>
      <c r="J11" s="118">
        <f>+Actuals!G444</f>
        <v>110244</v>
      </c>
      <c r="K11" s="119">
        <f>+Actuals!H444</f>
        <v>121206.34</v>
      </c>
      <c r="L11" s="118">
        <f>+Actuals!I444</f>
        <v>-1064</v>
      </c>
      <c r="M11" s="119">
        <f>+Actuals!J444</f>
        <v>586146.02</v>
      </c>
      <c r="N11" s="118">
        <f>+Actuals!K444</f>
        <v>0</v>
      </c>
      <c r="O11" s="119">
        <f>+Actuals!L444</f>
        <v>0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-3624181.05</v>
      </c>
      <c r="F12" s="60">
        <f>'TIE-OUT'!V12+RECLASS!T12</f>
        <v>0</v>
      </c>
      <c r="G12" s="38">
        <f>'TIE-OUT'!W12+RECLASS!U12</f>
        <v>-3624181.05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1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953548</v>
      </c>
      <c r="E13" s="38">
        <f t="shared" si="0"/>
        <v>2424893</v>
      </c>
      <c r="F13" s="60">
        <f>'TIE-OUT'!V13+RECLASS!T13</f>
        <v>0</v>
      </c>
      <c r="G13" s="38">
        <f>'TIE-OUT'!W13+RECLASS!U13</f>
        <v>0</v>
      </c>
      <c r="H13" s="118">
        <f>+Actuals!E446</f>
        <v>9128921</v>
      </c>
      <c r="I13" s="119">
        <f>+Actuals!F446</f>
        <v>23569012</v>
      </c>
      <c r="J13" s="118">
        <f>+Actuals!G446</f>
        <v>-8175373</v>
      </c>
      <c r="K13" s="119">
        <f>+Actuals!H446</f>
        <v>-21144119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2040850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2025070</v>
      </c>
      <c r="J15" s="118">
        <f>+Actuals!G448</f>
        <v>0</v>
      </c>
      <c r="K15" s="119">
        <f>+Actuals!H448</f>
        <v>15780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15732520</v>
      </c>
      <c r="E16" s="39">
        <f t="shared" si="1"/>
        <v>41364925.160000011</v>
      </c>
      <c r="F16" s="61">
        <f t="shared" si="1"/>
        <v>0</v>
      </c>
      <c r="G16" s="39">
        <f t="shared" si="1"/>
        <v>-3624181.05</v>
      </c>
      <c r="H16" s="61">
        <f t="shared" si="1"/>
        <v>23798713</v>
      </c>
      <c r="I16" s="39">
        <f t="shared" si="1"/>
        <v>65410092.850000001</v>
      </c>
      <c r="J16" s="61">
        <f t="shared" ref="J16:AO16" si="2">SUM(J11:J15)</f>
        <v>-8065129</v>
      </c>
      <c r="K16" s="39">
        <f t="shared" si="2"/>
        <v>-21007132.66</v>
      </c>
      <c r="L16" s="61">
        <f>SUM(L11:L15)</f>
        <v>-1064</v>
      </c>
      <c r="M16" s="39">
        <f>SUM(M11:M15)</f>
        <v>586146.02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-3737598</v>
      </c>
      <c r="E19" s="38">
        <f t="shared" si="3"/>
        <v>-9363022.2699999996</v>
      </c>
      <c r="F19" s="64">
        <f>'TIE-OUT'!V19+RECLASS!T19</f>
        <v>0</v>
      </c>
      <c r="G19" s="68">
        <f>'TIE-OUT'!W19+RECLASS!U19</f>
        <v>0</v>
      </c>
      <c r="H19" s="118">
        <f>+Actuals!E449</f>
        <v>-3428091</v>
      </c>
      <c r="I19" s="119">
        <f>+Actuals!F449</f>
        <v>-8598836.1799999997</v>
      </c>
      <c r="J19" s="118">
        <f>+Actuals!G449</f>
        <v>-336402</v>
      </c>
      <c r="K19" s="119">
        <f>+Actuals!H449</f>
        <v>-825743.29</v>
      </c>
      <c r="L19" s="118">
        <f>+Actuals!I449</f>
        <v>26895</v>
      </c>
      <c r="M19" s="119">
        <f>+Actuals!J449</f>
        <v>61557.2</v>
      </c>
      <c r="N19" s="118">
        <f>+Actuals!K449</f>
        <v>0</v>
      </c>
      <c r="O19" s="119">
        <f>+Actuals!L449</f>
        <v>0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1966219.69</v>
      </c>
      <c r="F20" s="60">
        <f>'TIE-OUT'!V20+RECLASS!T20</f>
        <v>0</v>
      </c>
      <c r="G20" s="38">
        <f>'TIE-OUT'!W20+RECLASS!U20</f>
        <v>1987338.19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1">
        <v>-21118.5</v>
      </c>
      <c r="L20" s="118">
        <f>+Actuals!I450</f>
        <v>0</v>
      </c>
      <c r="M20" s="119"/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'TIE-OUT'!V21+RECLASS!T21</f>
        <v>0</v>
      </c>
      <c r="G21" s="38">
        <f>'TIE-OUT'!W21+RECLASS!U21</f>
        <v>0</v>
      </c>
      <c r="H21" s="118">
        <f>+Actuals!E451</f>
        <v>-8188173</v>
      </c>
      <c r="I21" s="119">
        <f>+Actuals!F451</f>
        <v>-21176878</v>
      </c>
      <c r="J21" s="118">
        <f>+Actuals!G451</f>
        <v>8188173</v>
      </c>
      <c r="K21" s="119">
        <f>+Actuals!H451</f>
        <v>21176878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10283</v>
      </c>
      <c r="E23" s="38">
        <f t="shared" si="3"/>
        <v>25872.027999999998</v>
      </c>
      <c r="F23" s="81">
        <f>'TIE-OUT'!V23+RECLASS!T23</f>
        <v>0</v>
      </c>
      <c r="G23" s="82">
        <f>'TIE-OUT'!W23+RECLASS!U23</f>
        <v>0</v>
      </c>
      <c r="H23" s="118">
        <f>+Actuals!E453</f>
        <v>10270</v>
      </c>
      <c r="I23" s="119">
        <f>+Actuals!F453</f>
        <v>25839.32</v>
      </c>
      <c r="J23" s="118">
        <f>+Actuals!G453</f>
        <v>108</v>
      </c>
      <c r="K23" s="119">
        <f>+Actuals!H453</f>
        <v>271.72800000000001</v>
      </c>
      <c r="L23" s="118">
        <f>+Actuals!I453</f>
        <v>-95</v>
      </c>
      <c r="M23" s="119">
        <f>+Actuals!J453</f>
        <v>-239.02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-3727315</v>
      </c>
      <c r="E24" s="39">
        <f t="shared" si="4"/>
        <v>-7370930.5520000001</v>
      </c>
      <c r="F24" s="61">
        <f t="shared" si="4"/>
        <v>0</v>
      </c>
      <c r="G24" s="39">
        <f t="shared" si="4"/>
        <v>1987338.19</v>
      </c>
      <c r="H24" s="61">
        <f t="shared" si="4"/>
        <v>-11605994</v>
      </c>
      <c r="I24" s="39">
        <f t="shared" si="4"/>
        <v>-29749874.859999999</v>
      </c>
      <c r="J24" s="61">
        <f t="shared" ref="J24:AO24" si="5">SUM(J19:J23)</f>
        <v>7851879</v>
      </c>
      <c r="K24" s="39">
        <f t="shared" si="5"/>
        <v>20330287.938000001</v>
      </c>
      <c r="L24" s="61">
        <f>SUM(L19:L23)</f>
        <v>26800</v>
      </c>
      <c r="M24" s="39">
        <f>SUM(M19:M23)</f>
        <v>61318.18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7969701</v>
      </c>
      <c r="E27" s="38">
        <f>SUM(G27,I27,K27,M27,O27,Q27,S27,U27,W27,Y27,AA27,AC27,AE27)</f>
        <v>20748621.130000003</v>
      </c>
      <c r="F27" s="64">
        <f>'TIE-OUT'!V27+RECLASS!T27</f>
        <v>0</v>
      </c>
      <c r="G27" s="68">
        <f>'TIE-OUT'!W27+RECLASS!U27</f>
        <v>0</v>
      </c>
      <c r="H27" s="118">
        <f>+Actuals!E454</f>
        <v>6050342</v>
      </c>
      <c r="I27" s="119">
        <f>+Actuals!F454</f>
        <v>15656095.050000001</v>
      </c>
      <c r="J27" s="118">
        <f>+Actuals!G454</f>
        <v>1957346</v>
      </c>
      <c r="K27" s="119">
        <f>+Actuals!H454</f>
        <v>5190814.07</v>
      </c>
      <c r="L27" s="118">
        <f>+Actuals!I454</f>
        <v>-37987</v>
      </c>
      <c r="M27" s="119">
        <f>+Actuals!J454</f>
        <v>-98287.99</v>
      </c>
      <c r="N27" s="118">
        <f>+Actuals!K454</f>
        <v>0</v>
      </c>
      <c r="O27" s="119">
        <f>+Actuals!L454</f>
        <v>0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-19589394</v>
      </c>
      <c r="E28" s="38">
        <f>SUM(G28,I28,K28,M28,O28,Q28,S28,U28,W28,Y28,AA28,AC28,AE28)</f>
        <v>-51067549.180000007</v>
      </c>
      <c r="F28" s="81">
        <f>'TIE-OUT'!V28+RECLASS!T28</f>
        <v>0</v>
      </c>
      <c r="G28" s="82">
        <f>'TIE-OUT'!W28+RECLASS!U28</f>
        <v>0</v>
      </c>
      <c r="H28" s="118">
        <f>+Actuals!E455</f>
        <v>-10785468</v>
      </c>
      <c r="I28" s="119">
        <f>+Actuals!F455</f>
        <v>-28066625.530000001</v>
      </c>
      <c r="J28" s="118">
        <f>+Actuals!G455</f>
        <v>-8804204</v>
      </c>
      <c r="K28" s="119">
        <f>+Actuals!H455</f>
        <v>-23001646.120000001</v>
      </c>
      <c r="L28" s="118">
        <f>+Actuals!I455</f>
        <v>278</v>
      </c>
      <c r="M28" s="119">
        <f>+Actuals!J455</f>
        <v>722.47</v>
      </c>
      <c r="N28" s="118">
        <f>+Actuals!K455</f>
        <v>0</v>
      </c>
      <c r="O28" s="119">
        <f>+Actuals!L455</f>
        <v>0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-11619693</v>
      </c>
      <c r="E29" s="39">
        <f t="shared" si="6"/>
        <v>-30318928.050000004</v>
      </c>
      <c r="F29" s="61">
        <f t="shared" si="6"/>
        <v>0</v>
      </c>
      <c r="G29" s="39">
        <f t="shared" si="6"/>
        <v>0</v>
      </c>
      <c r="H29" s="61">
        <f t="shared" si="6"/>
        <v>-4735126</v>
      </c>
      <c r="I29" s="39">
        <f t="shared" si="6"/>
        <v>-12410530.48</v>
      </c>
      <c r="J29" s="61">
        <f t="shared" ref="J29:AO29" si="7">SUM(J27:J28)</f>
        <v>-6846858</v>
      </c>
      <c r="K29" s="39">
        <f t="shared" si="7"/>
        <v>-17810832.050000001</v>
      </c>
      <c r="L29" s="61">
        <f>SUM(L27:L28)</f>
        <v>-37709</v>
      </c>
      <c r="M29" s="39">
        <f>SUM(M27:M28)</f>
        <v>-97565.52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631</v>
      </c>
      <c r="E32" s="38">
        <f t="shared" si="8"/>
        <v>1587.5959999982406</v>
      </c>
      <c r="F32" s="64">
        <f>'TIE-OUT'!V32+RECLASS!T32</f>
        <v>0</v>
      </c>
      <c r="G32" s="68">
        <f>'TIE-OUT'!W32+RECLASS!U32</f>
        <v>0</v>
      </c>
      <c r="H32" s="118">
        <f>+Actuals!E456</f>
        <v>-10370046</v>
      </c>
      <c r="I32" s="119">
        <f>+Actuals!F456</f>
        <v>-26091035.736000001</v>
      </c>
      <c r="J32" s="118">
        <f>+Actuals!G456</f>
        <v>10358953</v>
      </c>
      <c r="K32" s="119">
        <f>+Actuals!H456</f>
        <v>26063125.748</v>
      </c>
      <c r="L32" s="118">
        <f>+Actuals!I456</f>
        <v>11724</v>
      </c>
      <c r="M32" s="119">
        <f>+Actuals!J456</f>
        <v>29497.583999999999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631</v>
      </c>
      <c r="E36" s="39">
        <f t="shared" si="9"/>
        <v>1587.5959999982406</v>
      </c>
      <c r="F36" s="61">
        <f t="shared" si="9"/>
        <v>0</v>
      </c>
      <c r="G36" s="39">
        <f t="shared" si="9"/>
        <v>0</v>
      </c>
      <c r="H36" s="61">
        <f t="shared" si="9"/>
        <v>-10370046</v>
      </c>
      <c r="I36" s="39">
        <f t="shared" si="9"/>
        <v>-26091035.736000001</v>
      </c>
      <c r="J36" s="61">
        <f t="shared" ref="J36:AO36" si="10">SUM(J32:J35)</f>
        <v>10358953</v>
      </c>
      <c r="K36" s="39">
        <f t="shared" si="10"/>
        <v>26063125.748</v>
      </c>
      <c r="L36" s="61">
        <f>SUM(L32:L35)</f>
        <v>11724</v>
      </c>
      <c r="M36" s="39">
        <f>SUM(M32:M35)</f>
        <v>29497.583999999999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-409770</v>
      </c>
      <c r="E39" s="38">
        <f t="shared" si="11"/>
        <v>-927925.31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-409770</v>
      </c>
      <c r="K39" s="119">
        <f>+Actuals!H460</f>
        <v>-927925.31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'TIE-OUT'!V40+RECLASS!T40</f>
        <v>0</v>
      </c>
      <c r="G40" s="38">
        <f>'TIE-OUT'!W40+RECLASS!U40</f>
        <v>0</v>
      </c>
      <c r="H40" s="118">
        <f>+Actuals!E461</f>
        <v>0</v>
      </c>
      <c r="I40" s="119">
        <f>+Actuals!F461</f>
        <v>0</v>
      </c>
      <c r="J40" s="118">
        <f>+Actuals!G461</f>
        <v>0</v>
      </c>
      <c r="K40" s="119">
        <f>+Actuals!H461</f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-409770</v>
      </c>
      <c r="E43" s="39">
        <f t="shared" si="14"/>
        <v>-927925.31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-409770</v>
      </c>
      <c r="K43" s="39">
        <f t="shared" si="15"/>
        <v>-927925.31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23627</v>
      </c>
      <c r="E49" s="38">
        <f>SUM(G49,I49,K49,M49,O49,Q49,S49,U49,W49,Y49,AA49,AC49,AE49)</f>
        <v>59445.532000000414</v>
      </c>
      <c r="F49" s="60">
        <f>'TIE-OUT'!V49+RECLASS!T49</f>
        <v>0</v>
      </c>
      <c r="G49" s="38">
        <f>'TIE-OUT'!W49+RECLASS!U49</f>
        <v>0</v>
      </c>
      <c r="H49" s="118">
        <f>+Actuals!E465</f>
        <v>2912453</v>
      </c>
      <c r="I49" s="119">
        <f>+Actuals!F465</f>
        <v>7327731.7479999997</v>
      </c>
      <c r="J49" s="118">
        <f>+Actuals!G465</f>
        <v>-2889075</v>
      </c>
      <c r="K49" s="119">
        <f>+Actuals!H465</f>
        <v>-7268912.6999999993</v>
      </c>
      <c r="L49" s="118">
        <f>+Actuals!I465</f>
        <v>249</v>
      </c>
      <c r="M49" s="119">
        <f>+Actuals!J465</f>
        <v>626.48400000000004</v>
      </c>
      <c r="N49" s="118">
        <f>+Actuals!K465</f>
        <v>0</v>
      </c>
      <c r="O49" s="119">
        <f>+Actuals!L465</f>
        <v>0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-10283</v>
      </c>
      <c r="E51" s="38">
        <f>SUM(G51,I51,K51,M51,O51,Q51,S51,U51,W51,Y51,AA51,AC51,AE51)</f>
        <v>-25872.027999999998</v>
      </c>
      <c r="F51" s="60">
        <f>'TIE-OUT'!V51+RECLASS!T51</f>
        <v>0</v>
      </c>
      <c r="G51" s="38">
        <f>'TIE-OUT'!W51+RECLASS!U51</f>
        <v>0</v>
      </c>
      <c r="H51" s="118">
        <f>+Actuals!E466</f>
        <v>-10270</v>
      </c>
      <c r="I51" s="119">
        <f>+Actuals!F466</f>
        <v>-25839.32</v>
      </c>
      <c r="J51" s="118">
        <f>+Actuals!G466</f>
        <v>-108</v>
      </c>
      <c r="K51" s="119">
        <f>+Actuals!H466</f>
        <v>-271.72800000000001</v>
      </c>
      <c r="L51" s="118">
        <f>+Actuals!I466</f>
        <v>95</v>
      </c>
      <c r="M51" s="119">
        <f>+Actuals!J466</f>
        <v>239.02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-16617018</v>
      </c>
      <c r="E54" s="38">
        <f>SUM(G54,I54,K54,M54,O54,Q54,S54,U54,W54,Y54,AA54,AC54,AE54)</f>
        <v>-341626.02999999997</v>
      </c>
      <c r="F54" s="64">
        <f>'TIE-OUT'!V54+RECLASS!T54</f>
        <v>0</v>
      </c>
      <c r="G54" s="68">
        <f>'TIE-OUT'!W54+RECLASS!U54</f>
        <v>0</v>
      </c>
      <c r="H54" s="118">
        <f>+Actuals!E467</f>
        <v>-6041778</v>
      </c>
      <c r="I54" s="119">
        <f>+Actuals!F467</f>
        <v>-233128.45</v>
      </c>
      <c r="J54" s="118">
        <f>+Actuals!G467</f>
        <v>-10566612</v>
      </c>
      <c r="K54" s="119">
        <f>+Actuals!H467</f>
        <v>-113808.15</v>
      </c>
      <c r="L54" s="118">
        <f>+Actuals!I467</f>
        <v>-8628</v>
      </c>
      <c r="M54" s="119">
        <f>+Actuals!J467</f>
        <v>5310.57</v>
      </c>
      <c r="N54" s="118">
        <f>+Actuals!K467</f>
        <v>0</v>
      </c>
      <c r="O54" s="119">
        <f>+Actuals!L467</f>
        <v>0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-157745.18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-158446.35</v>
      </c>
      <c r="J55" s="118">
        <f>+Actuals!G468</f>
        <v>0</v>
      </c>
      <c r="K55" s="119">
        <f>+Actuals!H468</f>
        <v>768</v>
      </c>
      <c r="L55" s="118">
        <f>+Actuals!I468</f>
        <v>0</v>
      </c>
      <c r="M55" s="119">
        <f>+Actuals!J468</f>
        <v>-66.83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-16617018</v>
      </c>
      <c r="E56" s="39">
        <f t="shared" si="16"/>
        <v>-499371.20999999996</v>
      </c>
      <c r="F56" s="61">
        <f t="shared" si="16"/>
        <v>0</v>
      </c>
      <c r="G56" s="39">
        <f t="shared" si="16"/>
        <v>0</v>
      </c>
      <c r="H56" s="61">
        <f t="shared" si="16"/>
        <v>-6041778</v>
      </c>
      <c r="I56" s="39">
        <f t="shared" si="16"/>
        <v>-391574.80000000005</v>
      </c>
      <c r="J56" s="61">
        <f t="shared" ref="J56:AO56" si="17">SUM(J54:J55)</f>
        <v>-10566612</v>
      </c>
      <c r="K56" s="39">
        <f t="shared" si="17"/>
        <v>-113040.15</v>
      </c>
      <c r="L56" s="61">
        <f>SUM(L54:L55)</f>
        <v>-8628</v>
      </c>
      <c r="M56" s="39">
        <f>SUM(M54:M55)</f>
        <v>5243.74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-799.86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-799.86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-799.86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-799.86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-7489614.6200000001</v>
      </c>
      <c r="F70" s="64">
        <f>'TIE-OUT'!V70+RECLASS!T70</f>
        <v>0</v>
      </c>
      <c r="G70" s="68">
        <f>'TIE-OUT'!W70+RECLASS!U70</f>
        <v>-7489614.6200000001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2639306.77</v>
      </c>
      <c r="F71" s="81">
        <f>'TIE-OUT'!V71+RECLASS!T71</f>
        <v>0</v>
      </c>
      <c r="G71" s="82">
        <f>'TIE-OUT'!W71+RECLASS!U71</f>
        <v>2639306.77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-4850307.8499999996</v>
      </c>
      <c r="F72" s="61">
        <f t="shared" si="22"/>
        <v>0</v>
      </c>
      <c r="G72" s="39">
        <f t="shared" si="22"/>
        <v>-4850307.8499999996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-107244.44</v>
      </c>
      <c r="F74" s="60">
        <f>'TIE-OUT'!V74+RECLASS!T74</f>
        <v>0</v>
      </c>
      <c r="G74" s="60">
        <f>'TIE-OUT'!W74+RECLASS!U74</f>
        <v>-107244.44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15000</v>
      </c>
      <c r="F75" s="60">
        <f>'TIE-OUT'!V75+RECLASS!T75</f>
        <v>0</v>
      </c>
      <c r="G75" s="60">
        <f>'TIE-OUT'!W75+RECLASS!U75</f>
        <v>15000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-25713.75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-4048.75</v>
      </c>
      <c r="J76" s="118">
        <f>+Actuals!G478</f>
        <v>0</v>
      </c>
      <c r="K76" s="119">
        <f>+Actuals!H478</f>
        <v>-21665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-2686134.7619999941</v>
      </c>
      <c r="F82" s="91">
        <f>F16+F24+F29+F36+F43+F45+F47+F49</f>
        <v>0</v>
      </c>
      <c r="G82" s="92">
        <f>SUM(G72:G81)+G16+G24+G29+G36+G43+G45+G47+G49+G51+G56+G61+G66</f>
        <v>-6579395.1500000004</v>
      </c>
      <c r="H82" s="91">
        <f>H16+H24+H29+H36+H43+H45+H47+H49</f>
        <v>0</v>
      </c>
      <c r="I82" s="92">
        <f>SUM(I72:I81)+I16+I24+I29+I36+I43+I45+I47+I49+I51+I56+I61+I66</f>
        <v>4064920.6519999998</v>
      </c>
      <c r="J82" s="91">
        <f>J16+J24+J29+J36+J43+J45+J47+J49</f>
        <v>0</v>
      </c>
      <c r="K82" s="140">
        <f>SUM(K72:K81)+K16+K24+K29+K36+K43+K45+K47+K49+K51+K56+K61+K66</f>
        <v>-757165.772</v>
      </c>
      <c r="L82" s="91">
        <f>L16+L24+L29+L36+L43+L45+L47+L49</f>
        <v>0</v>
      </c>
      <c r="M82" s="92">
        <f>SUM(M72:M81)+M16+M24+M29+M36+M43+M45+M47+M49+M51+M56+M61+M66</f>
        <v>585505.50800000015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/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-2686134.7619999941</v>
      </c>
      <c r="F91" s="155">
        <f t="shared" si="29"/>
        <v>0</v>
      </c>
      <c r="G91" s="155">
        <f t="shared" si="29"/>
        <v>-6579395.1500000004</v>
      </c>
      <c r="H91" s="155">
        <f t="shared" si="29"/>
        <v>0</v>
      </c>
      <c r="I91" s="155">
        <f t="shared" si="29"/>
        <v>4064920.6519999998</v>
      </c>
      <c r="J91" s="155">
        <f t="shared" si="29"/>
        <v>0</v>
      </c>
      <c r="K91" s="155">
        <f t="shared" si="29"/>
        <v>-757165.772</v>
      </c>
      <c r="L91" s="155">
        <f t="shared" si="29"/>
        <v>0</v>
      </c>
      <c r="M91" s="155">
        <f t="shared" si="29"/>
        <v>585505.50800000015</v>
      </c>
      <c r="N91" s="155">
        <f t="shared" ref="N91:AE91" si="30">+N82+N89</f>
        <v>0</v>
      </c>
      <c r="O91" s="155">
        <f t="shared" si="30"/>
        <v>0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G58" activePane="bottomRight" state="frozen"/>
      <selection activeCell="L19" sqref="L19"/>
      <selection pane="topRight" activeCell="L19" sqref="L19"/>
      <selection pane="bottomLeft" activeCell="L19" sqref="L19"/>
      <selection pane="bottomRight" activeCell="L19" sqref="L1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129677</v>
      </c>
      <c r="E11" s="38">
        <f>SUM(G11,I11,K11,M11,O11,Q11,S11,U11,W11,Y11,AA11,AC11,AE11)</f>
        <v>337289.88</v>
      </c>
      <c r="F11" s="60">
        <f>'TIE-OUT'!T11+RECLASS!R11</f>
        <v>0</v>
      </c>
      <c r="G11" s="38">
        <f>'TIE-OUT'!U11+RECLASS!S11</f>
        <v>0</v>
      </c>
      <c r="H11" s="118">
        <f>+Actuals!E4</f>
        <v>129167</v>
      </c>
      <c r="I11" s="119">
        <f>+Actuals!F4</f>
        <v>335963.37</v>
      </c>
      <c r="J11" s="118">
        <f>+Actuals!G4</f>
        <v>510</v>
      </c>
      <c r="K11" s="119">
        <f>+Actuals!H4</f>
        <v>1326.51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-3497.4</v>
      </c>
      <c r="F12" s="60">
        <f>'TIE-OUT'!T12+RECLASS!R12</f>
        <v>0</v>
      </c>
      <c r="G12" s="38">
        <f>'TIE-OUT'!U12+RECLASS!S12</f>
        <v>-3497.4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129677</v>
      </c>
      <c r="E16" s="39">
        <f t="shared" si="1"/>
        <v>333792.48</v>
      </c>
      <c r="F16" s="61">
        <f t="shared" si="1"/>
        <v>0</v>
      </c>
      <c r="G16" s="39">
        <f t="shared" si="1"/>
        <v>-3497.4</v>
      </c>
      <c r="H16" s="61">
        <f t="shared" si="1"/>
        <v>129167</v>
      </c>
      <c r="I16" s="39">
        <f t="shared" si="1"/>
        <v>335963.37</v>
      </c>
      <c r="J16" s="61">
        <f t="shared" si="1"/>
        <v>510</v>
      </c>
      <c r="K16" s="39">
        <f t="shared" si="1"/>
        <v>1326.51</v>
      </c>
      <c r="L16" s="61">
        <f>SUM(L11:L15)</f>
        <v>0</v>
      </c>
      <c r="M16" s="39">
        <f>SUM(M11:M15)</f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-12259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+Actuals!F9-12259</f>
        <v>-12259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-12259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-12259</v>
      </c>
      <c r="J24" s="61">
        <f t="shared" si="3"/>
        <v>0</v>
      </c>
      <c r="K24" s="39">
        <f t="shared" si="3"/>
        <v>0</v>
      </c>
      <c r="L24" s="61">
        <f>SUM(L19:L23)</f>
        <v>0</v>
      </c>
      <c r="M24" s="39">
        <f>SUM(M19:M23)</f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-129677</v>
      </c>
      <c r="E28" s="38">
        <f>SUM(G28,I28,K28,M28,O28,Q28,S28,U28,W28,Y28,AA28,AC28,AE28)</f>
        <v>-334566.65999999997</v>
      </c>
      <c r="F28" s="81">
        <f>'TIE-OUT'!T28+RECLASS!R28</f>
        <v>0</v>
      </c>
      <c r="G28" s="82">
        <f>'TIE-OUT'!U28+RECLASS!S28</f>
        <v>0</v>
      </c>
      <c r="H28" s="118">
        <f>+Actuals!E15</f>
        <v>-129167</v>
      </c>
      <c r="I28" s="119">
        <f>+Actuals!F15</f>
        <v>-333250.86</v>
      </c>
      <c r="J28" s="118">
        <f>+Actuals!G15</f>
        <v>-510</v>
      </c>
      <c r="K28" s="119">
        <f>+Actuals!H15</f>
        <v>-1315.8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-129677</v>
      </c>
      <c r="E29" s="39">
        <f t="shared" si="4"/>
        <v>-334566.65999999997</v>
      </c>
      <c r="F29" s="61">
        <f t="shared" si="4"/>
        <v>0</v>
      </c>
      <c r="G29" s="39">
        <f t="shared" si="4"/>
        <v>0</v>
      </c>
      <c r="H29" s="61">
        <f t="shared" si="4"/>
        <v>-129167</v>
      </c>
      <c r="I29" s="39">
        <f t="shared" si="4"/>
        <v>-333250.86</v>
      </c>
      <c r="J29" s="61">
        <f t="shared" si="4"/>
        <v>-510</v>
      </c>
      <c r="K29" s="39">
        <f t="shared" si="4"/>
        <v>-1315.8</v>
      </c>
      <c r="L29" s="61">
        <f>SUM(L27:L28)</f>
        <v>0</v>
      </c>
      <c r="M29" s="39">
        <f>SUM(M27:M28)</f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>SUM(L32:L35)</f>
        <v>0</v>
      </c>
      <c r="M36" s="39">
        <f>SUM(M32:M35)</f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>L42+L39</f>
        <v>0</v>
      </c>
      <c r="M43" s="39">
        <f>M42+M39</f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96843.74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96843.74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>SUM(L54:L55)</f>
        <v>0</v>
      </c>
      <c r="M56" s="39">
        <f>SUM(M54:M55)</f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83810.560000000012</v>
      </c>
      <c r="F82" s="91">
        <f>F16+F24+F29+F36+F43+F45+F47+F49</f>
        <v>0</v>
      </c>
      <c r="G82" s="92">
        <f>SUM(G72:G81)+G16+G24+G29+G36+G43+G45+G47+G49+G51+G56+G61+G66</f>
        <v>-3497.4</v>
      </c>
      <c r="H82" s="91">
        <f>H16+H24+H29+H36+H43+H45+H47+H49</f>
        <v>0</v>
      </c>
      <c r="I82" s="92">
        <f>SUM(I72:I81)+I16+I24+I29+I36+I43+I45+I47+I49+I51+I56+I61+I66</f>
        <v>-9546.4899999999907</v>
      </c>
      <c r="J82" s="91">
        <f>J16+J24+J29+J36+J43+J45+J47+J49</f>
        <v>0</v>
      </c>
      <c r="K82" s="110">
        <f>SUM(K72:K81)+K16+K24+K29+K36+K43+K45+K47+K49+K51+K56+K61+K66</f>
        <v>10.710000000000036</v>
      </c>
      <c r="L82" s="91">
        <f>L16+L24+L29+L36+L43+L45+L47+L49</f>
        <v>0</v>
      </c>
      <c r="M82" s="92">
        <f>SUM(M72:M81)+M16+M24+M29+M36+M43+M45+M47+M49+M51+M56+M61+M66</f>
        <v>96843.74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J69" activePane="bottomRight" state="frozen"/>
      <selection activeCell="L19" sqref="L19"/>
      <selection pane="topRight" activeCell="L19" sqref="L19"/>
      <selection pane="bottomLeft" activeCell="L19" sqref="L19"/>
      <selection pane="bottomRight" activeCell="M87" sqref="M87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3" max="43" width="10.28515625" bestFit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36990197</v>
      </c>
      <c r="E11" s="38">
        <f>SUM(G11,I11,K11,M11,O11,Q11,S11,U11,W11,Y11,AA11,AC11,AE11)</f>
        <v>93494101</v>
      </c>
      <c r="F11" s="60">
        <f>'TIE-OUT'!X11+RECLASS!V11</f>
        <v>0</v>
      </c>
      <c r="G11" s="38">
        <f>'TIE-OUT'!Y11+RECLASS!W11</f>
        <v>0</v>
      </c>
      <c r="H11" s="118">
        <v>32111201</v>
      </c>
      <c r="I11" s="118">
        <v>83194408</v>
      </c>
      <c r="J11" s="118">
        <v>4951112</v>
      </c>
      <c r="K11" s="119">
        <v>10373194</v>
      </c>
      <c r="L11" s="118">
        <v>-72116</v>
      </c>
      <c r="M11" s="119">
        <v>-73501</v>
      </c>
      <c r="N11" s="118">
        <v>0</v>
      </c>
      <c r="O11" s="119">
        <v>0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-2127969.5499999998</v>
      </c>
      <c r="F12" s="60">
        <f>'TIE-OUT'!X12+RECLASS!V12</f>
        <v>0</v>
      </c>
      <c r="G12" s="38">
        <f>'TIE-OUT'!Y12+RECLASS!W12</f>
        <v>-102899.55000000005</v>
      </c>
      <c r="H12" s="118">
        <v>0</v>
      </c>
      <c r="I12" s="118">
        <v>0</v>
      </c>
      <c r="J12" s="118">
        <v>0</v>
      </c>
      <c r="K12" s="211">
        <v>-2025070</v>
      </c>
      <c r="L12" s="118"/>
      <c r="M12" s="139"/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/>
      <c r="M13" s="119"/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120000</v>
      </c>
      <c r="F15" s="81">
        <f>'TIE-OUT'!X15+RECLASS!V15</f>
        <v>0</v>
      </c>
      <c r="G15" s="82">
        <f>'TIE-OUT'!Y15+RECLASS!W15</f>
        <v>120000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36990197</v>
      </c>
      <c r="E16" s="39">
        <f t="shared" si="1"/>
        <v>91486131.450000003</v>
      </c>
      <c r="F16" s="61">
        <f t="shared" si="1"/>
        <v>0</v>
      </c>
      <c r="G16" s="39">
        <f t="shared" si="1"/>
        <v>17100.449999999953</v>
      </c>
      <c r="H16" s="61">
        <f t="shared" si="1"/>
        <v>32111201</v>
      </c>
      <c r="I16" s="61">
        <f t="shared" si="1"/>
        <v>83194408</v>
      </c>
      <c r="J16" s="61">
        <f t="shared" si="1"/>
        <v>4951112</v>
      </c>
      <c r="K16" s="39">
        <f t="shared" si="1"/>
        <v>8348124</v>
      </c>
      <c r="L16" s="61">
        <f>SUM(L11:L15)</f>
        <v>-72116</v>
      </c>
      <c r="M16" s="39">
        <f>SUM(M11:M15)</f>
        <v>-73501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-47962174</v>
      </c>
      <c r="E19" s="38">
        <f t="shared" si="2"/>
        <v>-118296396</v>
      </c>
      <c r="F19" s="64">
        <f>'TIE-OUT'!X19+RECLASS!V19</f>
        <v>0</v>
      </c>
      <c r="G19" s="68">
        <f>'TIE-OUT'!Y19+RECLASS!W19</f>
        <v>-236103</v>
      </c>
      <c r="H19" s="118">
        <v>-48723985</v>
      </c>
      <c r="I19" s="118">
        <v>-121873627</v>
      </c>
      <c r="J19" s="118">
        <v>416555</v>
      </c>
      <c r="K19" s="119">
        <v>2941236</v>
      </c>
      <c r="L19" s="118">
        <v>345256</v>
      </c>
      <c r="M19" s="119">
        <v>872098</v>
      </c>
      <c r="N19" s="118">
        <v>0</v>
      </c>
      <c r="O19" s="119">
        <v>0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-1531952</v>
      </c>
      <c r="F20" s="60">
        <f>'TIE-OUT'!X20+RECLASS!V20</f>
        <v>0</v>
      </c>
      <c r="G20" s="38">
        <f>'TIE-OUT'!Y20+RECLASS!W20</f>
        <v>-1507592</v>
      </c>
      <c r="H20" s="118">
        <v>0</v>
      </c>
      <c r="I20" s="118">
        <v>0</v>
      </c>
      <c r="J20" s="118">
        <v>0</v>
      </c>
      <c r="K20" s="211">
        <v>-24360</v>
      </c>
      <c r="L20" s="118"/>
      <c r="M20" s="119"/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-47962174</v>
      </c>
      <c r="E24" s="39">
        <f t="shared" si="3"/>
        <v>-119828348</v>
      </c>
      <c r="F24" s="61">
        <f t="shared" si="3"/>
        <v>0</v>
      </c>
      <c r="G24" s="39">
        <f t="shared" si="3"/>
        <v>-1743695</v>
      </c>
      <c r="H24" s="61">
        <f t="shared" si="3"/>
        <v>-48723985</v>
      </c>
      <c r="I24" s="61">
        <f t="shared" si="3"/>
        <v>-121873627</v>
      </c>
      <c r="J24" s="61">
        <f t="shared" si="3"/>
        <v>416555</v>
      </c>
      <c r="K24" s="39">
        <f t="shared" si="3"/>
        <v>2916876</v>
      </c>
      <c r="L24" s="61">
        <f>SUM(L19:L23)</f>
        <v>345256</v>
      </c>
      <c r="M24" s="39">
        <f>SUM(M19:M23)</f>
        <v>872098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22739257</v>
      </c>
      <c r="E27" s="38">
        <f>SUM(G27,I27,K27,M27,O27,Q27,S27,U27,W27,Y27,AA27,AC27,AE27)</f>
        <v>59230432</v>
      </c>
      <c r="F27" s="64">
        <f>'TIE-OUT'!X27+RECLASS!V27</f>
        <v>0</v>
      </c>
      <c r="G27" s="68">
        <f>'TIE-OUT'!Y27+RECLASS!W27</f>
        <v>0</v>
      </c>
      <c r="H27" s="118">
        <f>12891512+135141</f>
        <v>13026653</v>
      </c>
      <c r="I27" s="118">
        <f>33576261+346767</f>
        <v>33923028</v>
      </c>
      <c r="J27" s="118">
        <f>9718346-5464</f>
        <v>9712882</v>
      </c>
      <c r="K27" s="119">
        <f>25320326-12200</f>
        <v>25308126</v>
      </c>
      <c r="L27" s="118">
        <v>-278</v>
      </c>
      <c r="M27" s="119">
        <v>-722</v>
      </c>
      <c r="N27" s="118">
        <v>0</v>
      </c>
      <c r="O27" s="119">
        <v>0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-8996310</v>
      </c>
      <c r="E28" s="38">
        <f>SUM(G28,I28,K28,M28,O28,Q28,S28,U28,W28,Y28,AA28,AC28,AE28)</f>
        <v>-23278869</v>
      </c>
      <c r="F28" s="81">
        <f>'TIE-OUT'!X28+RECLASS!V28</f>
        <v>0</v>
      </c>
      <c r="G28" s="82">
        <f>'TIE-OUT'!Y28+RECLASS!W28</f>
        <v>0</v>
      </c>
      <c r="H28" s="118">
        <v>-7237071</v>
      </c>
      <c r="I28" s="118">
        <v>-18185720</v>
      </c>
      <c r="J28" s="118">
        <v>-1743137</v>
      </c>
      <c r="K28" s="119">
        <v>-5049694</v>
      </c>
      <c r="L28" s="118">
        <v>-16102</v>
      </c>
      <c r="M28" s="119">
        <v>-43455</v>
      </c>
      <c r="N28" s="118">
        <v>0</v>
      </c>
      <c r="O28" s="119">
        <v>0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13742947</v>
      </c>
      <c r="E29" s="39">
        <f t="shared" si="4"/>
        <v>35951563</v>
      </c>
      <c r="F29" s="61">
        <f t="shared" si="4"/>
        <v>0</v>
      </c>
      <c r="G29" s="39">
        <f t="shared" si="4"/>
        <v>0</v>
      </c>
      <c r="H29" s="61">
        <f t="shared" si="4"/>
        <v>5789582</v>
      </c>
      <c r="I29" s="61">
        <f t="shared" si="4"/>
        <v>15737308</v>
      </c>
      <c r="J29" s="61">
        <f t="shared" si="4"/>
        <v>7969745</v>
      </c>
      <c r="K29" s="39">
        <f t="shared" si="4"/>
        <v>20258432</v>
      </c>
      <c r="L29" s="61">
        <f>SUM(L27:L28)</f>
        <v>-16380</v>
      </c>
      <c r="M29" s="39">
        <f>SUM(M27:M28)</f>
        <v>-44177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-167237</v>
      </c>
      <c r="E32" s="38">
        <f t="shared" si="5"/>
        <v>-420768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-156111</v>
      </c>
      <c r="K32" s="119">
        <v>-392775</v>
      </c>
      <c r="L32" s="118">
        <v>-11126</v>
      </c>
      <c r="M32" s="119">
        <v>-27993</v>
      </c>
      <c r="N32" s="118">
        <v>0</v>
      </c>
      <c r="O32" s="119">
        <v>0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-167237</v>
      </c>
      <c r="E36" s="39">
        <f t="shared" si="6"/>
        <v>-420768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-156111</v>
      </c>
      <c r="K36" s="39">
        <f t="shared" si="6"/>
        <v>-392775</v>
      </c>
      <c r="L36" s="61">
        <f>SUM(L32:L35)</f>
        <v>-11126</v>
      </c>
      <c r="M36" s="39">
        <f>SUM(M32:M35)</f>
        <v>-27993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-95808</v>
      </c>
      <c r="F39" s="64">
        <f>'TIE-OUT'!X39+RECLASS!V39</f>
        <v>0</v>
      </c>
      <c r="G39" s="68">
        <f>'TIE-OUT'!Y39+RECLASS!W39</f>
        <v>-95808</v>
      </c>
      <c r="H39" s="118">
        <v>0</v>
      </c>
      <c r="I39" s="118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-2573760</v>
      </c>
      <c r="E40" s="38">
        <f t="shared" si="7"/>
        <v>-5814716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-2574630</v>
      </c>
      <c r="K40" s="119">
        <v>-5818535</v>
      </c>
      <c r="L40" s="118">
        <v>870</v>
      </c>
      <c r="M40" s="119">
        <v>3819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-447550</v>
      </c>
      <c r="F41" s="81">
        <f>'TIE-OUT'!X41+RECLASS!V41</f>
        <v>0</v>
      </c>
      <c r="G41" s="82">
        <f>'TIE-OUT'!Y41+RECLASS!W41</f>
        <v>-447550</v>
      </c>
      <c r="H41" s="118">
        <v>0</v>
      </c>
      <c r="I41" s="118">
        <v>0</v>
      </c>
      <c r="J41" s="118">
        <v>0</v>
      </c>
      <c r="K41" s="211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-2573760</v>
      </c>
      <c r="E42" s="39">
        <f t="shared" si="8"/>
        <v>-6262266</v>
      </c>
      <c r="F42" s="61">
        <f t="shared" si="8"/>
        <v>0</v>
      </c>
      <c r="G42" s="39">
        <f t="shared" si="8"/>
        <v>-447550</v>
      </c>
      <c r="H42" s="61">
        <f t="shared" si="8"/>
        <v>0</v>
      </c>
      <c r="I42" s="61">
        <f t="shared" si="8"/>
        <v>0</v>
      </c>
      <c r="J42" s="61">
        <f t="shared" si="8"/>
        <v>-2574630</v>
      </c>
      <c r="K42" s="39">
        <f t="shared" si="8"/>
        <v>-5818535</v>
      </c>
      <c r="L42" s="61">
        <f>SUM(L40:L41)</f>
        <v>870</v>
      </c>
      <c r="M42" s="39">
        <f>SUM(M40:M41)</f>
        <v>3819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-2573760</v>
      </c>
      <c r="E43" s="39">
        <f t="shared" si="9"/>
        <v>-6358074</v>
      </c>
      <c r="F43" s="61">
        <f t="shared" si="9"/>
        <v>0</v>
      </c>
      <c r="G43" s="39">
        <f t="shared" si="9"/>
        <v>-543358</v>
      </c>
      <c r="H43" s="61">
        <f t="shared" si="9"/>
        <v>0</v>
      </c>
      <c r="I43" s="61">
        <f t="shared" si="9"/>
        <v>0</v>
      </c>
      <c r="J43" s="61">
        <f t="shared" si="9"/>
        <v>-2574630</v>
      </c>
      <c r="K43" s="39">
        <f t="shared" si="9"/>
        <v>-5818535</v>
      </c>
      <c r="L43" s="61">
        <f>L42+L39</f>
        <v>870</v>
      </c>
      <c r="M43" s="39">
        <f>M42+M39</f>
        <v>3819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-29973</v>
      </c>
      <c r="E49" s="38">
        <f>SUM(G49,I49,K49,M49,O49,Q49,S49,U49,W49,Y49,AA49,AC49,AE49)</f>
        <v>-75412</v>
      </c>
      <c r="F49" s="60">
        <f>'TIE-OUT'!X49+RECLASS!V49</f>
        <v>0</v>
      </c>
      <c r="G49" s="38">
        <f>'TIE-OUT'!Y49+RECLASS!W49</f>
        <v>0</v>
      </c>
      <c r="H49" s="118">
        <v>10823202</v>
      </c>
      <c r="I49" s="118">
        <v>27231176</v>
      </c>
      <c r="J49" s="118">
        <v>-10606671</v>
      </c>
      <c r="K49" s="119">
        <v>-26686384</v>
      </c>
      <c r="L49" s="118">
        <v>-246504</v>
      </c>
      <c r="M49" s="119">
        <v>-620204</v>
      </c>
      <c r="N49" s="118">
        <v>0</v>
      </c>
      <c r="O49" s="119">
        <v>0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-1024412</v>
      </c>
      <c r="F54" s="64">
        <f>'TIE-OUT'!X54+RECLASS!V54</f>
        <v>0</v>
      </c>
      <c r="G54" s="68">
        <f>'TIE-OUT'!Y54+RECLASS!W54</f>
        <v>-1024412</v>
      </c>
      <c r="H54" s="118">
        <v>0</v>
      </c>
      <c r="I54" s="118">
        <v>0</v>
      </c>
      <c r="J54" s="118">
        <v>0</v>
      </c>
      <c r="K54" s="119">
        <v>0</v>
      </c>
      <c r="L54" s="118">
        <v>0</v>
      </c>
      <c r="M54" s="119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143300</v>
      </c>
      <c r="F55" s="81">
        <f>'TIE-OUT'!X55+RECLASS!V55</f>
        <v>0</v>
      </c>
      <c r="G55" s="82">
        <f>'TIE-OUT'!Y55+RECLASS!W55</f>
        <v>143300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-881112</v>
      </c>
      <c r="F56" s="61">
        <f t="shared" si="10"/>
        <v>0</v>
      </c>
      <c r="G56" s="39">
        <f t="shared" si="10"/>
        <v>-881112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0</v>
      </c>
      <c r="L56" s="61">
        <f>SUM(L54:L55)</f>
        <v>0</v>
      </c>
      <c r="M56" s="39">
        <f>SUM(M54:M55)</f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-50000</v>
      </c>
      <c r="F59" s="64">
        <f>'TIE-OUT'!X59+RECLASS!V59</f>
        <v>0</v>
      </c>
      <c r="G59" s="68">
        <f>'TIE-OUT'!Y59+RECLASS!W59</f>
        <v>-50000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-245958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39">
        <f>-177000-68958</f>
        <v>-245958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-295958</v>
      </c>
      <c r="F61" s="61">
        <f t="shared" si="11"/>
        <v>0</v>
      </c>
      <c r="G61" s="39">
        <f t="shared" si="11"/>
        <v>-50000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-245958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50000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50000</v>
      </c>
      <c r="J65" s="118">
        <v>0</v>
      </c>
      <c r="K65" s="119">
        <v>0</v>
      </c>
      <c r="L65" s="118">
        <v>0</v>
      </c>
      <c r="M65" s="119"/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50000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50000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4804061.22</v>
      </c>
      <c r="F74" s="60">
        <f>'TIE-OUT'!X74+RECLASS!V74</f>
        <v>0</v>
      </c>
      <c r="G74" s="60">
        <f>'TIE-OUT'!Y74+RECLASS!W74</f>
        <v>42769.72</v>
      </c>
      <c r="H74" s="118">
        <v>0</v>
      </c>
      <c r="I74" s="118">
        <v>0</v>
      </c>
      <c r="J74" s="118">
        <v>0</v>
      </c>
      <c r="K74" s="119">
        <v>0</v>
      </c>
      <c r="L74" s="118">
        <v>0</v>
      </c>
      <c r="M74" s="139">
        <f>4761944-652.5</f>
        <v>4761291.5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-98300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873548</v>
      </c>
      <c r="H80" s="118">
        <v>0</v>
      </c>
      <c r="I80" s="118">
        <v>0</v>
      </c>
      <c r="J80" s="118">
        <v>0</v>
      </c>
      <c r="K80" s="211">
        <v>-873548</v>
      </c>
      <c r="L80" s="118">
        <v>0</v>
      </c>
      <c r="M80" s="119"/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18">
        <v>0</v>
      </c>
      <c r="I81" s="118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4333783.6700000018</v>
      </c>
      <c r="F82" s="91">
        <f>F16+F24+F29+F36+F43+F45+F47+F49</f>
        <v>0</v>
      </c>
      <c r="G82" s="92">
        <f>SUM(G72:G81)+G16+G24+G29+G36+G43+G45+G47+G49+G51+G56+G61+G66</f>
        <v>-2383046.83</v>
      </c>
      <c r="H82" s="91">
        <f>H16+H24+H29+H36+H43+H45+H47+H49</f>
        <v>0</v>
      </c>
      <c r="I82" s="92">
        <f>SUM(I72:I81)+I16+I24+I29+I36+I43+I45+I47+I49+I51+I56+I61+I66</f>
        <v>4339265</v>
      </c>
      <c r="J82" s="91">
        <f>J16+J24+J29+J36+J43+J45+J47+J49</f>
        <v>0</v>
      </c>
      <c r="K82" s="110">
        <f>SUM(K72:K81)+K16+K24+K29+K36+K43+K45+K47+K49+K51+K56+K61+K66</f>
        <v>-2247810</v>
      </c>
      <c r="L82" s="91">
        <f>L16+L24+L29+L36+L43+L45+L47+L49</f>
        <v>0</v>
      </c>
      <c r="M82" s="92">
        <f>SUM(M72:M81)+M16+M24+M29+M36+M43+M45+M47+M49+M51+M56+M61+M66</f>
        <v>4625375.5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5" thickTop="1" x14ac:dyDescent="0.2">
      <c r="A83" s="4"/>
      <c r="B83" s="3"/>
    </row>
    <row r="84" spans="1:43" x14ac:dyDescent="0.2">
      <c r="A84" s="4"/>
      <c r="B84" s="3"/>
    </row>
    <row r="85" spans="1:43" x14ac:dyDescent="0.2">
      <c r="A85" s="4" t="s">
        <v>170</v>
      </c>
      <c r="B85" s="3"/>
      <c r="F85" s="31"/>
      <c r="G85" s="31"/>
      <c r="H85" s="31"/>
      <c r="I85" s="31"/>
      <c r="K85"/>
    </row>
    <row r="86" spans="1:43" x14ac:dyDescent="0.2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1995000</v>
      </c>
      <c r="F86" s="145">
        <f>'TIE-OUT'!X86+RECLASS!V86</f>
        <v>0</v>
      </c>
      <c r="G86" s="146">
        <f>'TIE-OUT'!Y86+RECLASS!W86</f>
        <v>2301485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-306485</v>
      </c>
    </row>
    <row r="87" spans="1:43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-1925000</v>
      </c>
      <c r="F88" s="147">
        <f>'TIE-OUT'!X88+RECLASS!V88</f>
        <v>0</v>
      </c>
      <c r="G88" s="147">
        <f>'TIE-OUT'!Y88+RECLASS!W88</f>
        <v>-1925000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70000</v>
      </c>
      <c r="F89" s="155">
        <f t="shared" si="16"/>
        <v>0</v>
      </c>
      <c r="G89" s="155">
        <f t="shared" si="16"/>
        <v>376485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>SUM(L86:L88)</f>
        <v>0</v>
      </c>
      <c r="M89" s="155">
        <f>SUM(M86:M88)</f>
        <v>-306485</v>
      </c>
    </row>
    <row r="90" spans="1:43" x14ac:dyDescent="0.2">
      <c r="A90" s="4"/>
      <c r="B90" s="3"/>
      <c r="F90" s="31"/>
      <c r="G90" s="31"/>
      <c r="H90" s="31"/>
      <c r="I90" s="31"/>
      <c r="K90"/>
    </row>
    <row r="91" spans="1:43" ht="15" x14ac:dyDescent="0.2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4403783.6700000018</v>
      </c>
      <c r="F91" s="155">
        <f t="shared" si="17"/>
        <v>0</v>
      </c>
      <c r="G91" s="155">
        <f t="shared" si="17"/>
        <v>-2006561.83</v>
      </c>
      <c r="H91" s="155">
        <f t="shared" si="17"/>
        <v>0</v>
      </c>
      <c r="I91" s="155">
        <f t="shared" si="17"/>
        <v>4339265</v>
      </c>
      <c r="J91" s="155">
        <f t="shared" si="17"/>
        <v>0</v>
      </c>
      <c r="K91" s="155">
        <f t="shared" si="17"/>
        <v>-2247810</v>
      </c>
      <c r="L91" s="155">
        <f>+L82+L89</f>
        <v>0</v>
      </c>
      <c r="M91" s="155">
        <f>+M82+M89</f>
        <v>4318890.5</v>
      </c>
    </row>
    <row r="92" spans="1:43" x14ac:dyDescent="0.2">
      <c r="A92" s="4"/>
      <c r="B92" s="3"/>
    </row>
    <row r="93" spans="1:43" x14ac:dyDescent="0.2">
      <c r="A93" s="4"/>
      <c r="B93" s="3"/>
    </row>
    <row r="94" spans="1:43" x14ac:dyDescent="0.2">
      <c r="A94" s="4"/>
      <c r="B94" s="3"/>
    </row>
    <row r="95" spans="1:43" x14ac:dyDescent="0.2">
      <c r="A95" s="4"/>
      <c r="B95" s="3"/>
    </row>
    <row r="96" spans="1:4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43" activePane="bottomRight" state="frozen"/>
      <selection activeCell="L19" sqref="L19"/>
      <selection pane="topRight" activeCell="L19" sqref="L19"/>
      <selection pane="bottomLeft" activeCell="L19" sqref="L19"/>
      <selection pane="bottomRight" activeCell="L19" sqref="L1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51898846</v>
      </c>
      <c r="E11" s="38">
        <f>SUM(G11,I11,K11,M11,O11,Q11,S11,U11,W11,Y11,AA11,AC11,AE11)</f>
        <v>134354754.09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46910160</v>
      </c>
      <c r="I11" s="38">
        <f>'TX-EGM-GL'!I11+'TX-HPLR-GL '!I11+'TX-HPLC-GL'!I11</f>
        <v>123346382.22</v>
      </c>
      <c r="J11" s="60">
        <f>'TX-EGM-GL'!J11+'TX-HPLR-GL '!J11+'TX-HPLC-GL'!J11</f>
        <v>5061866</v>
      </c>
      <c r="K11" s="38">
        <f>'TX-EGM-GL'!K11+'TX-HPLR-GL '!K11+'TX-HPLC-GL'!K11</f>
        <v>10495726.85</v>
      </c>
      <c r="L11" s="60">
        <f>'TX-EGM-GL'!L11+'TX-HPLR-GL '!L11+'TX-HPLC-GL'!L11</f>
        <v>-73180</v>
      </c>
      <c r="M11" s="38">
        <f>'TX-EGM-GL'!M11+'TX-HPLR-GL '!M11+'TX-HPLC-GL'!M11</f>
        <v>512645.02</v>
      </c>
      <c r="N11" s="60">
        <f>'TX-EGM-GL'!N11+'TX-HPLR-GL '!N11+'TX-HPLC-GL'!N11</f>
        <v>0</v>
      </c>
      <c r="O11" s="38">
        <f>'TX-EGM-GL'!O11+'TX-HPLR-GL '!O11+'TX-HPLC-GL'!O11</f>
        <v>0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-5755648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-3730578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-2025070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953548</v>
      </c>
      <c r="E13" s="38">
        <f t="shared" si="0"/>
        <v>2424893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9128921</v>
      </c>
      <c r="I13" s="38">
        <f>'TX-EGM-GL'!I13+'TX-HPLR-GL '!I13+'TX-HPLC-GL'!I13</f>
        <v>23569012</v>
      </c>
      <c r="J13" s="60">
        <f>'TX-EGM-GL'!J13+'TX-HPLR-GL '!J13+'TX-HPLC-GL'!J13</f>
        <v>-8175373</v>
      </c>
      <c r="K13" s="38">
        <f>'TX-EGM-GL'!K13+'TX-HPLR-GL '!K13+'TX-HPLC-GL'!K13</f>
        <v>-21144119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2160850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120000</v>
      </c>
      <c r="H15" s="60">
        <f>'TX-EGM-GL'!H15+'TX-HPLR-GL '!H15+'TX-HPLC-GL'!H15</f>
        <v>0</v>
      </c>
      <c r="I15" s="38">
        <f>'TX-EGM-GL'!I15+'TX-HPLR-GL '!I15+'TX-HPLC-GL'!I15</f>
        <v>2025070</v>
      </c>
      <c r="J15" s="60">
        <f>'TX-EGM-GL'!J15+'TX-HPLR-GL '!J15+'TX-HPLC-GL'!J15</f>
        <v>0</v>
      </c>
      <c r="K15" s="38">
        <f>'TX-EGM-GL'!K15+'TX-HPLR-GL '!K15+'TX-HPLC-GL'!K15</f>
        <v>15780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52852394</v>
      </c>
      <c r="E16" s="39">
        <f t="shared" si="1"/>
        <v>133184849.09</v>
      </c>
      <c r="F16" s="61">
        <f t="shared" si="1"/>
        <v>0</v>
      </c>
      <c r="G16" s="39">
        <f t="shared" si="1"/>
        <v>-3610578</v>
      </c>
      <c r="H16" s="61">
        <f t="shared" si="1"/>
        <v>56039081</v>
      </c>
      <c r="I16" s="39">
        <f t="shared" si="1"/>
        <v>148940464.22</v>
      </c>
      <c r="J16" s="61">
        <f t="shared" si="1"/>
        <v>-3113507</v>
      </c>
      <c r="K16" s="39">
        <f t="shared" si="1"/>
        <v>-12657682.15</v>
      </c>
      <c r="L16" s="61">
        <f>SUM(L11:L15)</f>
        <v>-73180</v>
      </c>
      <c r="M16" s="39">
        <f>SUM(M11:M15)</f>
        <v>512645.02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-51699772</v>
      </c>
      <c r="E19" s="38">
        <f t="shared" si="2"/>
        <v>-127671677.27000001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-236103</v>
      </c>
      <c r="H19" s="60">
        <f>'TX-EGM-GL'!H19+'TX-HPLR-GL '!H19+'TX-HPLC-GL'!H19</f>
        <v>-52152076</v>
      </c>
      <c r="I19" s="38">
        <f>'TX-EGM-GL'!I19+'TX-HPLR-GL '!I19+'TX-HPLC-GL'!I19</f>
        <v>-130484722.18000001</v>
      </c>
      <c r="J19" s="60">
        <f>'TX-EGM-GL'!J19+'TX-HPLR-GL '!J19+'TX-HPLC-GL'!J19</f>
        <v>80153</v>
      </c>
      <c r="K19" s="38">
        <f>'TX-EGM-GL'!K19+'TX-HPLR-GL '!K19+'TX-HPLC-GL'!K19</f>
        <v>2115492.71</v>
      </c>
      <c r="L19" s="60">
        <f>'TX-EGM-GL'!L19+'TX-HPLR-GL '!L19+'TX-HPLC-GL'!L19</f>
        <v>372151</v>
      </c>
      <c r="M19" s="38">
        <f>'TX-EGM-GL'!M19+'TX-HPLR-GL '!M19+'TX-HPLC-GL'!M19</f>
        <v>933655.2</v>
      </c>
      <c r="N19" s="60">
        <f>'TX-EGM-GL'!N19+'TX-HPLR-GL '!N19+'TX-HPLC-GL'!N19</f>
        <v>0</v>
      </c>
      <c r="O19" s="38">
        <f>'TX-EGM-GL'!O19+'TX-HPLR-GL '!O19+'TX-HPLC-GL'!O19</f>
        <v>0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434267.68999999994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479746.18999999994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-45478.5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-8188173</v>
      </c>
      <c r="I21" s="38">
        <f>'TX-EGM-GL'!I21+'TX-HPLR-GL '!I21+'TX-HPLC-GL'!I21</f>
        <v>-21176878</v>
      </c>
      <c r="J21" s="60">
        <f>'TX-EGM-GL'!J21+'TX-HPLR-GL '!J21+'TX-HPLC-GL'!J21</f>
        <v>8188173</v>
      </c>
      <c r="K21" s="38">
        <f>'TX-EGM-GL'!K21+'TX-HPLR-GL '!K21+'TX-HPLC-GL'!K21</f>
        <v>21176878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10283</v>
      </c>
      <c r="E23" s="38">
        <f t="shared" si="2"/>
        <v>25872.027999999998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10270</v>
      </c>
      <c r="I23" s="38">
        <f>'TX-EGM-GL'!I23+'TX-HPLR-GL '!I23+'TX-HPLC-GL'!I23</f>
        <v>25839.32</v>
      </c>
      <c r="J23" s="60">
        <f>'TX-EGM-GL'!J23+'TX-HPLR-GL '!J23+'TX-HPLC-GL'!J23</f>
        <v>108</v>
      </c>
      <c r="K23" s="38">
        <f>'TX-EGM-GL'!K23+'TX-HPLR-GL '!K23+'TX-HPLC-GL'!K23</f>
        <v>271.72800000000001</v>
      </c>
      <c r="L23" s="60">
        <f>'TX-EGM-GL'!L23+'TX-HPLR-GL '!L23+'TX-HPLC-GL'!L23</f>
        <v>-95</v>
      </c>
      <c r="M23" s="38">
        <f>'TX-EGM-GL'!M23+'TX-HPLR-GL '!M23+'TX-HPLC-GL'!M23</f>
        <v>-239.02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-51689489</v>
      </c>
      <c r="E24" s="39">
        <f t="shared" si="3"/>
        <v>-127211537.55200002</v>
      </c>
      <c r="F24" s="61">
        <f t="shared" si="3"/>
        <v>0</v>
      </c>
      <c r="G24" s="39">
        <f t="shared" si="3"/>
        <v>243643.18999999994</v>
      </c>
      <c r="H24" s="61">
        <f t="shared" si="3"/>
        <v>-60329979</v>
      </c>
      <c r="I24" s="39">
        <f t="shared" si="3"/>
        <v>-151635760.86000001</v>
      </c>
      <c r="J24" s="61">
        <f t="shared" si="3"/>
        <v>8268434</v>
      </c>
      <c r="K24" s="39">
        <f t="shared" si="3"/>
        <v>23247163.938000001</v>
      </c>
      <c r="L24" s="61">
        <f>SUM(L19:L23)</f>
        <v>372056</v>
      </c>
      <c r="M24" s="39">
        <f>SUM(M19:M23)</f>
        <v>933416.17999999993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30708958</v>
      </c>
      <c r="E27" s="38">
        <f>SUM(G27,I27,K27,M27,O27,Q27,S27,U27,W27,Y27,AA27,AC27,AE27)</f>
        <v>79979053.13000001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19076995</v>
      </c>
      <c r="I27" s="38">
        <f>'TX-EGM-GL'!I27+'TX-HPLR-GL '!I27+'TX-HPLC-GL'!I27</f>
        <v>49579123.049999997</v>
      </c>
      <c r="J27" s="60">
        <f>'TX-EGM-GL'!J27+'TX-HPLR-GL '!J27+'TX-HPLC-GL'!J27</f>
        <v>11670228</v>
      </c>
      <c r="K27" s="38">
        <f>'TX-EGM-GL'!K27+'TX-HPLR-GL '!K27+'TX-HPLC-GL'!K27</f>
        <v>30498940.07</v>
      </c>
      <c r="L27" s="60">
        <f>'TX-EGM-GL'!L27+'TX-HPLR-GL '!L27+'TX-HPLC-GL'!L27</f>
        <v>-38265</v>
      </c>
      <c r="M27" s="38">
        <f>'TX-EGM-GL'!M27+'TX-HPLR-GL '!M27+'TX-HPLC-GL'!M27</f>
        <v>-99009.99</v>
      </c>
      <c r="N27" s="60">
        <f>'TX-EGM-GL'!N27+'TX-HPLR-GL '!N27+'TX-HPLC-GL'!N27</f>
        <v>0</v>
      </c>
      <c r="O27" s="38">
        <f>'TX-EGM-GL'!O27+'TX-HPLR-GL '!O27+'TX-HPLC-GL'!O27</f>
        <v>0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-28715381</v>
      </c>
      <c r="E28" s="38">
        <f>SUM(G28,I28,K28,M28,O28,Q28,S28,U28,W28,Y28,AA28,AC28,AE28)</f>
        <v>-74680984.840000004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-18151706</v>
      </c>
      <c r="I28" s="38">
        <f>'TX-EGM-GL'!I28+'TX-HPLR-GL '!I28+'TX-HPLC-GL'!I28</f>
        <v>-46585596.390000001</v>
      </c>
      <c r="J28" s="60">
        <f>'TX-EGM-GL'!J28+'TX-HPLR-GL '!J28+'TX-HPLC-GL'!J28</f>
        <v>-10547851</v>
      </c>
      <c r="K28" s="38">
        <f>'TX-EGM-GL'!K28+'TX-HPLR-GL '!K28+'TX-HPLC-GL'!K28</f>
        <v>-28052655.920000002</v>
      </c>
      <c r="L28" s="60">
        <f>'TX-EGM-GL'!L28+'TX-HPLR-GL '!L28+'TX-HPLC-GL'!L28</f>
        <v>-15824</v>
      </c>
      <c r="M28" s="38">
        <f>'TX-EGM-GL'!M28+'TX-HPLR-GL '!M28+'TX-HPLC-GL'!M28</f>
        <v>-42732.53</v>
      </c>
      <c r="N28" s="60">
        <f>'TX-EGM-GL'!N28+'TX-HPLR-GL '!N28+'TX-HPLC-GL'!N28</f>
        <v>0</v>
      </c>
      <c r="O28" s="38">
        <f>'TX-EGM-GL'!O28+'TX-HPLR-GL '!O28+'TX-HPLC-GL'!O28</f>
        <v>0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1993577</v>
      </c>
      <c r="E29" s="39">
        <f t="shared" si="4"/>
        <v>5298068.2900000066</v>
      </c>
      <c r="F29" s="61">
        <f t="shared" si="4"/>
        <v>0</v>
      </c>
      <c r="G29" s="39">
        <f t="shared" si="4"/>
        <v>0</v>
      </c>
      <c r="H29" s="61">
        <f t="shared" si="4"/>
        <v>925289</v>
      </c>
      <c r="I29" s="39">
        <f t="shared" si="4"/>
        <v>2993526.6599999964</v>
      </c>
      <c r="J29" s="61">
        <f t="shared" si="4"/>
        <v>1122377</v>
      </c>
      <c r="K29" s="39">
        <f t="shared" si="4"/>
        <v>2446284.1499999985</v>
      </c>
      <c r="L29" s="61">
        <f>SUM(L27:L28)</f>
        <v>-54089</v>
      </c>
      <c r="M29" s="39">
        <f>SUM(M27:M28)</f>
        <v>-141742.52000000002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-166606</v>
      </c>
      <c r="E32" s="38">
        <f t="shared" si="5"/>
        <v>-419180.40400000178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-10370046</v>
      </c>
      <c r="I32" s="38">
        <f>'TX-EGM-GL'!I32+'TX-HPLR-GL '!I32+'TX-HPLC-GL'!I32</f>
        <v>-26091035.736000001</v>
      </c>
      <c r="J32" s="60">
        <f>'TX-EGM-GL'!J32+'TX-HPLR-GL '!J32+'TX-HPLC-GL'!J32</f>
        <v>10202842</v>
      </c>
      <c r="K32" s="38">
        <f>'TX-EGM-GL'!K32+'TX-HPLR-GL '!K32+'TX-HPLC-GL'!K32</f>
        <v>25670350.748</v>
      </c>
      <c r="L32" s="60">
        <f>'TX-EGM-GL'!L32+'TX-HPLR-GL '!L32+'TX-HPLC-GL'!L32</f>
        <v>598</v>
      </c>
      <c r="M32" s="38">
        <f>'TX-EGM-GL'!M32+'TX-HPLR-GL '!M32+'TX-HPLC-GL'!M32</f>
        <v>1504.5839999999989</v>
      </c>
      <c r="N32" s="60">
        <f>'TX-EGM-GL'!N32+'TX-HPLR-GL '!N32+'TX-HPLC-GL'!N32</f>
        <v>0</v>
      </c>
      <c r="O32" s="38">
        <f>'TX-EGM-GL'!O32+'TX-HPLR-GL '!O32+'TX-HPLC-GL'!O32</f>
        <v>0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-166606</v>
      </c>
      <c r="E36" s="39">
        <f t="shared" si="6"/>
        <v>-419180.40400000178</v>
      </c>
      <c r="F36" s="61">
        <f t="shared" si="6"/>
        <v>0</v>
      </c>
      <c r="G36" s="39">
        <f t="shared" si="6"/>
        <v>0</v>
      </c>
      <c r="H36" s="61">
        <f t="shared" si="6"/>
        <v>-10370046</v>
      </c>
      <c r="I36" s="39">
        <f t="shared" si="6"/>
        <v>-26091035.736000001</v>
      </c>
      <c r="J36" s="61">
        <f t="shared" si="6"/>
        <v>10202842</v>
      </c>
      <c r="K36" s="39">
        <f t="shared" si="6"/>
        <v>25670350.748</v>
      </c>
      <c r="L36" s="61">
        <f>SUM(L32:L35)</f>
        <v>598</v>
      </c>
      <c r="M36" s="39">
        <f>SUM(M32:M35)</f>
        <v>1504.5839999999989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-409770</v>
      </c>
      <c r="E39" s="38">
        <f t="shared" si="7"/>
        <v>-1023733.31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-95808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-409770</v>
      </c>
      <c r="K39" s="38">
        <f>'TX-EGM-GL'!K39+'TX-HPLR-GL '!K39+'TX-HPLC-GL'!K39</f>
        <v>-927925.31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-2573760</v>
      </c>
      <c r="E40" s="38">
        <f t="shared" si="7"/>
        <v>-5814716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0</v>
      </c>
      <c r="I40" s="38">
        <f>'TX-EGM-GL'!I40+'TX-HPLR-GL '!I40+'TX-HPLC-GL'!I40</f>
        <v>0</v>
      </c>
      <c r="J40" s="60">
        <f>'TX-EGM-GL'!J40+'TX-HPLR-GL '!J40+'TX-HPLC-GL'!J40</f>
        <v>-2574630</v>
      </c>
      <c r="K40" s="38">
        <f>'TX-EGM-GL'!K40+'TX-HPLR-GL '!K40+'TX-HPLC-GL'!K40</f>
        <v>-5818535</v>
      </c>
      <c r="L40" s="60">
        <f>'TX-EGM-GL'!L40+'TX-HPLR-GL '!L40+'TX-HPLC-GL'!L40</f>
        <v>870</v>
      </c>
      <c r="M40" s="38">
        <f>'TX-EGM-GL'!M40+'TX-HPLR-GL '!M40+'TX-HPLC-GL'!M40</f>
        <v>3819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-447550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-447550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-2573760</v>
      </c>
      <c r="E42" s="39">
        <f t="shared" si="8"/>
        <v>-6262266</v>
      </c>
      <c r="F42" s="61">
        <f t="shared" si="8"/>
        <v>0</v>
      </c>
      <c r="G42" s="39">
        <f t="shared" si="8"/>
        <v>-447550</v>
      </c>
      <c r="H42" s="61">
        <f t="shared" si="8"/>
        <v>0</v>
      </c>
      <c r="I42" s="39">
        <f t="shared" si="8"/>
        <v>0</v>
      </c>
      <c r="J42" s="61">
        <f t="shared" si="8"/>
        <v>-2574630</v>
      </c>
      <c r="K42" s="39">
        <f t="shared" si="8"/>
        <v>-5818535</v>
      </c>
      <c r="L42" s="61">
        <f>SUM(L40:L41)</f>
        <v>870</v>
      </c>
      <c r="M42" s="39">
        <f>SUM(M40:M41)</f>
        <v>3819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-2983530</v>
      </c>
      <c r="E43" s="39">
        <f t="shared" si="9"/>
        <v>-7285999.3100000005</v>
      </c>
      <c r="F43" s="61">
        <f t="shared" si="9"/>
        <v>0</v>
      </c>
      <c r="G43" s="39">
        <f t="shared" si="9"/>
        <v>-543358</v>
      </c>
      <c r="H43" s="61">
        <f t="shared" si="9"/>
        <v>0</v>
      </c>
      <c r="I43" s="39">
        <f t="shared" si="9"/>
        <v>0</v>
      </c>
      <c r="J43" s="61">
        <f t="shared" si="9"/>
        <v>-2984400</v>
      </c>
      <c r="K43" s="39">
        <f t="shared" si="9"/>
        <v>-6746460.3100000005</v>
      </c>
      <c r="L43" s="61">
        <f>L42+L39</f>
        <v>870</v>
      </c>
      <c r="M43" s="39">
        <f>M42+M39</f>
        <v>3819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96843.74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96843.74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-6346</v>
      </c>
      <c r="E49" s="38">
        <f>SUM(G49,I49,K49,M49,O49,Q49,S49,U49,W49,Y49,AA49,AC49,AE49)</f>
        <v>-15966.468000006978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13735655</v>
      </c>
      <c r="I49" s="38">
        <f>'TX-EGM-GL'!I49+'TX-HPLR-GL '!I49+'TX-HPLC-GL'!I49</f>
        <v>34558907.747999996</v>
      </c>
      <c r="J49" s="60">
        <f>'TX-EGM-GL'!J49+'TX-HPLR-GL '!J49+'TX-HPLC-GL'!J49</f>
        <v>-13495746</v>
      </c>
      <c r="K49" s="38">
        <f>'TX-EGM-GL'!K49+'TX-HPLR-GL '!K49+'TX-HPLC-GL'!K49</f>
        <v>-33955296.700000003</v>
      </c>
      <c r="L49" s="60">
        <f>'TX-EGM-GL'!L49+'TX-HPLR-GL '!L49+'TX-HPLC-GL'!L49</f>
        <v>-246255</v>
      </c>
      <c r="M49" s="38">
        <f>'TX-EGM-GL'!M49+'TX-HPLR-GL '!M49+'TX-HPLC-GL'!M49</f>
        <v>-619577.51599999995</v>
      </c>
      <c r="N49" s="60">
        <f>'TX-EGM-GL'!N49+'TX-HPLR-GL '!N49+'TX-HPLC-GL'!N49</f>
        <v>0</v>
      </c>
      <c r="O49" s="38">
        <f>'TX-EGM-GL'!O49+'TX-HPLR-GL '!O49+'TX-HPLC-GL'!O49</f>
        <v>0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-10283</v>
      </c>
      <c r="E51" s="38">
        <f>SUM(G51,I51,K51,M51,O51,Q51,S51,U51,W51,Y51,AA51,AC51,AE51)</f>
        <v>-25872.027999999998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-10270</v>
      </c>
      <c r="I51" s="38">
        <f>'TX-EGM-GL'!I51+'TX-HPLR-GL '!I51+'TX-HPLC-GL'!I51</f>
        <v>-25839.32</v>
      </c>
      <c r="J51" s="60">
        <f>'TX-EGM-GL'!J51+'TX-HPLR-GL '!J51+'TX-HPLC-GL'!J51</f>
        <v>-108</v>
      </c>
      <c r="K51" s="38">
        <f>'TX-EGM-GL'!K51+'TX-HPLR-GL '!K51+'TX-HPLC-GL'!K51</f>
        <v>-271.72800000000001</v>
      </c>
      <c r="L51" s="60">
        <f>'TX-EGM-GL'!L51+'TX-HPLR-GL '!L51+'TX-HPLC-GL'!L51</f>
        <v>95</v>
      </c>
      <c r="M51" s="38">
        <f>'TX-EGM-GL'!M51+'TX-HPLR-GL '!M51+'TX-HPLC-GL'!M51</f>
        <v>239.02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-16617018</v>
      </c>
      <c r="E54" s="38">
        <f>SUM(G54,I54,K54,M54,O54,Q54,S54,U54,W54,Y54,AA54,AC54,AE54)</f>
        <v>-1366038.0299999998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-1024412</v>
      </c>
      <c r="H54" s="60">
        <f>'TX-EGM-GL'!H54+'TX-HPLR-GL '!H54+'TX-HPLC-GL'!H54</f>
        <v>-6041778</v>
      </c>
      <c r="I54" s="38">
        <f>'TX-EGM-GL'!I54+'TX-HPLR-GL '!I54+'TX-HPLC-GL'!I54</f>
        <v>-233128.45</v>
      </c>
      <c r="J54" s="60">
        <f>'TX-EGM-GL'!J54+'TX-HPLR-GL '!J54+'TX-HPLC-GL'!J54</f>
        <v>-10566612</v>
      </c>
      <c r="K54" s="38">
        <f>'TX-EGM-GL'!K54+'TX-HPLR-GL '!K54+'TX-HPLC-GL'!K54</f>
        <v>-113808.15</v>
      </c>
      <c r="L54" s="60">
        <f>'TX-EGM-GL'!L54+'TX-HPLR-GL '!L54+'TX-HPLC-GL'!L54</f>
        <v>-8628</v>
      </c>
      <c r="M54" s="38">
        <f>'TX-EGM-GL'!M54+'TX-HPLR-GL '!M54+'TX-HPLC-GL'!M54</f>
        <v>5310.57</v>
      </c>
      <c r="N54" s="60">
        <f>'TX-EGM-GL'!N54+'TX-HPLR-GL '!N54+'TX-HPLC-GL'!N54</f>
        <v>0</v>
      </c>
      <c r="O54" s="38">
        <f>'TX-EGM-GL'!O54+'TX-HPLR-GL '!O54+'TX-HPLC-GL'!O54</f>
        <v>0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-14445.180000000006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143300</v>
      </c>
      <c r="H55" s="60">
        <f>'TX-EGM-GL'!H55+'TX-HPLR-GL '!H55+'TX-HPLC-GL'!H55</f>
        <v>0</v>
      </c>
      <c r="I55" s="38">
        <f>'TX-EGM-GL'!I55+'TX-HPLR-GL '!I55+'TX-HPLC-GL'!I55</f>
        <v>-158446.35</v>
      </c>
      <c r="J55" s="60">
        <f>'TX-EGM-GL'!J55+'TX-HPLR-GL '!J55+'TX-HPLC-GL'!J55</f>
        <v>0</v>
      </c>
      <c r="K55" s="38">
        <f>'TX-EGM-GL'!K55+'TX-HPLR-GL '!K55+'TX-HPLC-GL'!K55</f>
        <v>768</v>
      </c>
      <c r="L55" s="60">
        <f>'TX-EGM-GL'!L55+'TX-HPLR-GL '!L55+'TX-HPLC-GL'!L55</f>
        <v>0</v>
      </c>
      <c r="M55" s="38">
        <f>'TX-EGM-GL'!M55+'TX-HPLR-GL '!M55+'TX-HPLC-GL'!M55</f>
        <v>-66.83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-16617018</v>
      </c>
      <c r="E56" s="39">
        <f t="shared" si="10"/>
        <v>-1380483.2099999997</v>
      </c>
      <c r="F56" s="61">
        <f t="shared" si="10"/>
        <v>0</v>
      </c>
      <c r="G56" s="39">
        <f t="shared" si="10"/>
        <v>-881112</v>
      </c>
      <c r="H56" s="61">
        <f t="shared" si="10"/>
        <v>-6041778</v>
      </c>
      <c r="I56" s="39">
        <f t="shared" si="10"/>
        <v>-391574.80000000005</v>
      </c>
      <c r="J56" s="61">
        <f t="shared" si="10"/>
        <v>-10566612</v>
      </c>
      <c r="K56" s="39">
        <f t="shared" si="10"/>
        <v>-113040.15</v>
      </c>
      <c r="L56" s="61">
        <f>SUM(L54:L55)</f>
        <v>-8628</v>
      </c>
      <c r="M56" s="39">
        <f>SUM(M54:M55)</f>
        <v>5243.74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-50000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-50000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-245958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-245958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-295958</v>
      </c>
      <c r="F61" s="61">
        <f t="shared" si="11"/>
        <v>0</v>
      </c>
      <c r="G61" s="39">
        <f t="shared" si="11"/>
        <v>-50000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-245958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-799.86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-799.86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50000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50000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49200.14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50000</v>
      </c>
      <c r="J66" s="61">
        <f t="shared" si="12"/>
        <v>0</v>
      </c>
      <c r="K66" s="39">
        <f t="shared" si="12"/>
        <v>-799.86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-7489614.6200000001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-7489614.6200000001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2639306.77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2639306.77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-4850307.8499999996</v>
      </c>
      <c r="F72" s="61">
        <f t="shared" si="13"/>
        <v>0</v>
      </c>
      <c r="G72" s="39">
        <f t="shared" si="13"/>
        <v>-4850307.8499999996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4696816.78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-64474.720000000001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4761291.5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15000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15000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-25713.75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-4048.75</v>
      </c>
      <c r="J76" s="60">
        <f>'TX-EGM-GL'!J76+'TX-HPLR-GL '!J76+'TX-HPLC-GL'!J76</f>
        <v>0</v>
      </c>
      <c r="K76" s="38">
        <f>'TX-EGM-GL'!K76+'TX-HPLR-GL '!K76+'TX-HPLC-GL'!K76</f>
        <v>-21665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-98300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873548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-873548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1731459.4679999934</v>
      </c>
      <c r="F82" s="91">
        <f>F16+F24+F29+F36+F43+F45+F47+F49</f>
        <v>0</v>
      </c>
      <c r="G82" s="92">
        <f>SUM(G72:G81)+G16+G24+G29+G36+G43+G45+G47+G49+G51+G56+G61+G66</f>
        <v>-8965939.379999999</v>
      </c>
      <c r="H82" s="91">
        <f>H16+H24+H29+H36+H43+H45+H47+H49</f>
        <v>0</v>
      </c>
      <c r="I82" s="92">
        <f>SUM(I72:I81)+I16+I24+I29+I36+I43+I45+I47+I49+I51+I56+I61+I66</f>
        <v>8394639.1619999744</v>
      </c>
      <c r="J82" s="91">
        <f>J16+J24+J29+J36+J43+J45+J47+J49</f>
        <v>0</v>
      </c>
      <c r="K82" s="92">
        <f>SUM(K72:K81)+K16+K24+K29+K36+K43+K45+K47+K49+K51+K56+K61+K66</f>
        <v>-3004965.0620000083</v>
      </c>
      <c r="L82" s="91">
        <f>L16+L24+L29+L36+L43+L45+L47+L49</f>
        <v>0</v>
      </c>
      <c r="M82" s="92">
        <f>SUM(M72:M81)+M16+M24+M29+M36+M43+M45+M47+M49+M51+M56+M61+M66</f>
        <v>5307724.7479999997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2301485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2301485</v>
      </c>
      <c r="H86" s="145">
        <f>'TX-EGM-GL'!H86+'TX-HPLR-GL '!H86+'TX-HPLC-GL'!H86</f>
        <v>0</v>
      </c>
      <c r="I86" s="145">
        <f>'TX-EGM-GL'!I86+'TX-HPLR-GL '!I86+'TX-HPLC-GL'!I86</f>
        <v>0</v>
      </c>
      <c r="J86" s="145">
        <f>'TX-EGM-GL'!J86+'TX-HPLR-GL '!J86+'TX-HPLC-GL'!J86</f>
        <v>0</v>
      </c>
      <c r="K86" s="145">
        <f>'TX-EGM-GL'!K86+'TX-HPLR-GL '!K86+'TX-HPLC-GL'!K86</f>
        <v>0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-1925000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-1925000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376485</v>
      </c>
      <c r="F89" s="155">
        <f t="shared" si="16"/>
        <v>0</v>
      </c>
      <c r="G89" s="155">
        <f t="shared" si="16"/>
        <v>376485</v>
      </c>
      <c r="H89" s="155">
        <f t="shared" si="16"/>
        <v>0</v>
      </c>
      <c r="I89" s="155">
        <f t="shared" si="16"/>
        <v>0</v>
      </c>
      <c r="J89" s="155">
        <f>SUM(J86:J88)</f>
        <v>0</v>
      </c>
      <c r="K89" s="155">
        <f>SUM(K86:K88)</f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2107944.4679999934</v>
      </c>
      <c r="F91" s="155">
        <f t="shared" si="19"/>
        <v>0</v>
      </c>
      <c r="G91" s="155">
        <f t="shared" si="19"/>
        <v>-8589454.379999999</v>
      </c>
      <c r="H91" s="155">
        <f t="shared" si="19"/>
        <v>0</v>
      </c>
      <c r="I91" s="155">
        <f t="shared" si="19"/>
        <v>8394639.1619999744</v>
      </c>
      <c r="J91" s="155">
        <f>+J82+J89</f>
        <v>0</v>
      </c>
      <c r="K91" s="155">
        <f>+K82+K89</f>
        <v>-3004965.0620000083</v>
      </c>
      <c r="L91" s="155">
        <f t="shared" si="19"/>
        <v>0</v>
      </c>
      <c r="M91" s="155">
        <f t="shared" si="19"/>
        <v>5307724.7479999997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D55" activePane="bottomRight" state="frozen"/>
      <selection activeCell="L19" sqref="L19"/>
      <selection pane="topRight" activeCell="L19" sqref="L19"/>
      <selection pane="bottomLeft" activeCell="L19" sqref="L19"/>
      <selection pane="bottomRight" activeCell="G65" sqref="G6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39330953</v>
      </c>
      <c r="E11" s="38">
        <f>SUM(G11,I11,K11,M11,O11,Q11,S11,U11,W11,Y11,AA11,AC11,AE11)</f>
        <v>92733394.799999997</v>
      </c>
      <c r="F11" s="60">
        <f>'TIE-OUT'!P11+RECLASS!N11</f>
        <v>0</v>
      </c>
      <c r="G11" s="38">
        <f>'TIE-OUT'!Q11+RECLASS!O11</f>
        <v>0</v>
      </c>
      <c r="H11" s="118">
        <f>+Actuals!E484</f>
        <v>39322345</v>
      </c>
      <c r="I11" s="119">
        <f>+Actuals!F484</f>
        <v>92746123.709999993</v>
      </c>
      <c r="J11" s="118">
        <f>+Actuals!G484</f>
        <v>-606150</v>
      </c>
      <c r="K11" s="119">
        <f>+Actuals!H484</f>
        <v>-1483626.41</v>
      </c>
      <c r="L11" s="118">
        <f>+Actuals!I484</f>
        <v>614758</v>
      </c>
      <c r="M11" s="119">
        <f>+Actuals!J484</f>
        <v>1470897.5</v>
      </c>
      <c r="N11" s="118">
        <f>+Actuals!K484</f>
        <v>0</v>
      </c>
      <c r="O11" s="119">
        <f>+Actuals!L484</f>
        <v>0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6017954.2699999996</v>
      </c>
      <c r="F12" s="60">
        <f>'TIE-OUT'!P12+RECLASS!N12</f>
        <v>0</v>
      </c>
      <c r="G12" s="38">
        <f>'TIE-OUT'!Q12+RECLASS!O12</f>
        <v>6017954.2699999996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1">
        <f>+Actuals!H485</f>
        <v>0</v>
      </c>
      <c r="L12" s="118">
        <f>+Actuals!I485</f>
        <v>0</v>
      </c>
      <c r="M12" s="119">
        <f>+Actuals!J485</f>
        <v>0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30000</v>
      </c>
      <c r="E13" s="38">
        <f t="shared" si="0"/>
        <v>79500</v>
      </c>
      <c r="F13" s="60">
        <f>'TIE-OUT'!P13+RECLASS!N13</f>
        <v>0</v>
      </c>
      <c r="G13" s="38">
        <f>'TIE-OUT'!Q13+RECLASS!O13</f>
        <v>0</v>
      </c>
      <c r="H13" s="118">
        <f>+Actuals!E486</f>
        <v>12490224</v>
      </c>
      <c r="I13" s="119">
        <f>+Actuals!F486</f>
        <v>31431178</v>
      </c>
      <c r="J13" s="118">
        <f>+Actuals!G486</f>
        <v>-12460224</v>
      </c>
      <c r="K13" s="119">
        <f>+Actuals!H486</f>
        <v>-31351678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1139491.1299999999</v>
      </c>
      <c r="F15" s="60">
        <f>'TIE-OUT'!P15+RECLASS!N15</f>
        <v>0</v>
      </c>
      <c r="G15" s="38">
        <f>'TIE-OUT'!Q15+RECLASS!O15</f>
        <v>0</v>
      </c>
      <c r="H15" s="118">
        <f>+Actuals!E488</f>
        <v>0</v>
      </c>
      <c r="I15" s="119">
        <f>+Actuals!F488</f>
        <v>1130170.68</v>
      </c>
      <c r="J15" s="118">
        <f>+Actuals!G488</f>
        <v>0</v>
      </c>
      <c r="K15" s="119">
        <f>+Actuals!H488</f>
        <v>9320.4500000000007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39360953</v>
      </c>
      <c r="E16" s="39">
        <f t="shared" si="1"/>
        <v>99970340.199999988</v>
      </c>
      <c r="F16" s="61">
        <f t="shared" si="1"/>
        <v>0</v>
      </c>
      <c r="G16" s="39">
        <f t="shared" si="1"/>
        <v>6017954.2699999996</v>
      </c>
      <c r="H16" s="61">
        <f t="shared" si="1"/>
        <v>51812569</v>
      </c>
      <c r="I16" s="39">
        <f t="shared" si="1"/>
        <v>125307472.39</v>
      </c>
      <c r="J16" s="61">
        <f t="shared" ref="J16:AO16" si="2">SUM(J11:J15)</f>
        <v>-13066374</v>
      </c>
      <c r="K16" s="39">
        <f t="shared" si="2"/>
        <v>-32825983.960000001</v>
      </c>
      <c r="L16" s="61">
        <f>SUM(L11:L15)</f>
        <v>614758</v>
      </c>
      <c r="M16" s="39">
        <f>SUM(M11:M15)</f>
        <v>1470897.5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-40229358</v>
      </c>
      <c r="E19" s="38">
        <f t="shared" si="3"/>
        <v>-97830857.479999989</v>
      </c>
      <c r="F19" s="60">
        <f>'TIE-OUT'!P19+RECLASS!N19</f>
        <v>0</v>
      </c>
      <c r="G19" s="38">
        <f>'TIE-OUT'!Q19+RECLASS!O19</f>
        <v>0</v>
      </c>
      <c r="H19" s="118">
        <f>+Actuals!E489</f>
        <v>-40204839</v>
      </c>
      <c r="I19" s="119">
        <f>+Actuals!F489</f>
        <v>-98145863.739999995</v>
      </c>
      <c r="J19" s="118">
        <f>+Actuals!G489</f>
        <v>1220603</v>
      </c>
      <c r="K19" s="119">
        <f>+Actuals!H489</f>
        <v>3124880.31</v>
      </c>
      <c r="L19" s="118">
        <f>+Actuals!I489</f>
        <v>-1245122</v>
      </c>
      <c r="M19" s="119">
        <f>+Actuals!J489</f>
        <v>-2809874.05</v>
      </c>
      <c r="N19" s="118">
        <f>+Actuals!K489</f>
        <v>0</v>
      </c>
      <c r="O19" s="119">
        <f>+Actuals!L489</f>
        <v>0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-2476854.09</v>
      </c>
      <c r="F20" s="60">
        <f>'TIE-OUT'!P20+RECLASS!N20</f>
        <v>0</v>
      </c>
      <c r="G20" s="38">
        <f>'TIE-OUT'!Q20+RECLASS!O20</f>
        <v>-2854454.09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1">
        <f>409200+9000-40600</f>
        <v>377600</v>
      </c>
      <c r="L20" s="118">
        <f>+Actuals!I490</f>
        <v>0</v>
      </c>
      <c r="M20" s="119"/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-30000</v>
      </c>
      <c r="E21" s="38">
        <f t="shared" si="3"/>
        <v>-79800</v>
      </c>
      <c r="F21" s="60">
        <f>'TIE-OUT'!P21+RECLASS!N21</f>
        <v>0</v>
      </c>
      <c r="G21" s="38">
        <f>'TIE-OUT'!Q21+RECLASS!O21</f>
        <v>0</v>
      </c>
      <c r="H21" s="118">
        <f>+Actuals!E491</f>
        <v>-16360937</v>
      </c>
      <c r="I21" s="119">
        <f>+Actuals!F491</f>
        <v>-40717506</v>
      </c>
      <c r="J21" s="118">
        <f>+Actuals!G491</f>
        <v>16330937</v>
      </c>
      <c r="K21" s="119">
        <f>+Actuals!H491</f>
        <v>40637706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330069</v>
      </c>
      <c r="E23" s="38">
        <f t="shared" si="3"/>
        <v>793155.80700000003</v>
      </c>
      <c r="F23" s="60">
        <f>'TIE-OUT'!P23+RECLASS!N23</f>
        <v>0</v>
      </c>
      <c r="G23" s="38">
        <f>'TIE-OUT'!Q23+RECLASS!O23</f>
        <v>0</v>
      </c>
      <c r="H23" s="118">
        <f>+Actuals!E493</f>
        <v>324965</v>
      </c>
      <c r="I23" s="119">
        <f>+Actuals!F493</f>
        <v>780890.89500000002</v>
      </c>
      <c r="J23" s="118">
        <f>+Actuals!G493</f>
        <v>5132</v>
      </c>
      <c r="K23" s="119">
        <f>+Actuals!H493</f>
        <v>12332.196</v>
      </c>
      <c r="L23" s="118">
        <f>+Actuals!I493</f>
        <v>-28</v>
      </c>
      <c r="M23" s="119">
        <f>+Actuals!J493</f>
        <v>-67.284000000000006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-39929289</v>
      </c>
      <c r="E24" s="39">
        <f t="shared" si="4"/>
        <v>-99594355.762999997</v>
      </c>
      <c r="F24" s="61">
        <f t="shared" si="4"/>
        <v>0</v>
      </c>
      <c r="G24" s="39">
        <f t="shared" si="4"/>
        <v>-2854454.09</v>
      </c>
      <c r="H24" s="61">
        <f t="shared" si="4"/>
        <v>-56240811</v>
      </c>
      <c r="I24" s="39">
        <f t="shared" si="4"/>
        <v>-138082478.845</v>
      </c>
      <c r="J24" s="61">
        <f t="shared" ref="J24:AO24" si="5">SUM(J19:J23)</f>
        <v>17556672</v>
      </c>
      <c r="K24" s="39">
        <f t="shared" si="5"/>
        <v>44152518.506000005</v>
      </c>
      <c r="L24" s="61">
        <f>SUM(L19:L23)</f>
        <v>-1245150</v>
      </c>
      <c r="M24" s="39">
        <f>SUM(M19:M23)</f>
        <v>-2809941.3339999998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710110</v>
      </c>
      <c r="E27" s="38">
        <f>SUM(G27,I27,K27,M27,O27,Q27,S27,U27,W27,Y27,AA27,AC27,AE27)</f>
        <v>1751374.36</v>
      </c>
      <c r="F27" s="60">
        <f>'TIE-OUT'!P27+RECLASS!N27</f>
        <v>0</v>
      </c>
      <c r="G27" s="38">
        <f>'TIE-OUT'!Q27+RECLASS!O27</f>
        <v>0</v>
      </c>
      <c r="H27" s="118">
        <f>+Actuals!E494</f>
        <v>710110</v>
      </c>
      <c r="I27" s="119">
        <f>+Actuals!F494</f>
        <v>1751374.36</v>
      </c>
      <c r="J27" s="118">
        <f>+Actuals!G494</f>
        <v>0</v>
      </c>
      <c r="K27" s="119">
        <f>+Actuals!H494</f>
        <v>0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'TIE-OUT'!P28+RECLASS!N28</f>
        <v>0</v>
      </c>
      <c r="G28" s="38">
        <f>'TIE-OUT'!Q28+RECLASS!O28</f>
        <v>0</v>
      </c>
      <c r="H28" s="118">
        <f>+Actuals!E495</f>
        <v>0</v>
      </c>
      <c r="I28" s="119">
        <f>+Actuals!F495</f>
        <v>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710110</v>
      </c>
      <c r="E29" s="39">
        <f t="shared" si="6"/>
        <v>1751374.36</v>
      </c>
      <c r="F29" s="61">
        <f t="shared" si="6"/>
        <v>0</v>
      </c>
      <c r="G29" s="39">
        <f t="shared" si="6"/>
        <v>0</v>
      </c>
      <c r="H29" s="61">
        <f t="shared" si="6"/>
        <v>710110</v>
      </c>
      <c r="I29" s="39">
        <f t="shared" si="6"/>
        <v>1751374.36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22063</v>
      </c>
      <c r="E32" s="38">
        <f t="shared" si="8"/>
        <v>53017.388999999966</v>
      </c>
      <c r="F32" s="60">
        <f>'TIE-OUT'!P32+RECLASS!N32</f>
        <v>0</v>
      </c>
      <c r="G32" s="38">
        <f>'TIE-OUT'!Q32+RECLASS!O32</f>
        <v>0</v>
      </c>
      <c r="H32" s="118">
        <f>+Actuals!E496</f>
        <v>-48567</v>
      </c>
      <c r="I32" s="119">
        <f>+Actuals!F496</f>
        <v>-116706.501</v>
      </c>
      <c r="J32" s="118">
        <f>+Actuals!G496</f>
        <v>-146531</v>
      </c>
      <c r="K32" s="119">
        <f>+Actuals!H496</f>
        <v>-352113.99300000002</v>
      </c>
      <c r="L32" s="118">
        <f>+Actuals!I496</f>
        <v>217161</v>
      </c>
      <c r="M32" s="119">
        <f>+Actuals!J496</f>
        <v>521837.88299999997</v>
      </c>
      <c r="N32" s="118">
        <f>+Actuals!K496</f>
        <v>0</v>
      </c>
      <c r="O32" s="119">
        <f>+Actuals!L496</f>
        <v>0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0</v>
      </c>
      <c r="K33" s="119">
        <f>+Actuals!H497</f>
        <v>0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4525</v>
      </c>
      <c r="E34" s="38">
        <f t="shared" si="8"/>
        <v>10833.05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4519</v>
      </c>
      <c r="K34" s="119">
        <f>+Actuals!H498</f>
        <v>10818.49</v>
      </c>
      <c r="L34" s="118">
        <f>+Actuals!I498</f>
        <v>6</v>
      </c>
      <c r="M34" s="119">
        <f>+Actuals!J498</f>
        <v>14.56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f>'TIE-OUT'!P35+RECLASS!N35</f>
        <v>0</v>
      </c>
      <c r="G35" s="38">
        <f>'TIE-OUT'!Q35+RECLASS!O35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26588</v>
      </c>
      <c r="E36" s="39">
        <f t="shared" si="9"/>
        <v>63850.438999999969</v>
      </c>
      <c r="F36" s="60">
        <f>'TIE-OUT'!P36+RECLASS!N36</f>
        <v>0</v>
      </c>
      <c r="G36" s="38">
        <f>'TIE-OUT'!Q36+RECLASS!O36</f>
        <v>0</v>
      </c>
      <c r="H36" s="61">
        <f t="shared" si="9"/>
        <v>-48567</v>
      </c>
      <c r="I36" s="39">
        <f t="shared" si="9"/>
        <v>-116706.501</v>
      </c>
      <c r="J36" s="61">
        <f t="shared" ref="J36:AO36" si="10">SUM(J32:J35)</f>
        <v>-142012</v>
      </c>
      <c r="K36" s="39">
        <f t="shared" si="10"/>
        <v>-341295.50300000003</v>
      </c>
      <c r="L36" s="61">
        <f>SUM(L32:L35)</f>
        <v>217167</v>
      </c>
      <c r="M36" s="39">
        <f>SUM(M32:M35)</f>
        <v>521852.44299999997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42625</v>
      </c>
      <c r="E39" s="38">
        <f t="shared" si="11"/>
        <v>104155.11</v>
      </c>
      <c r="F39" s="60">
        <f>'TIE-OUT'!P39+RECLASS!N39</f>
        <v>0</v>
      </c>
      <c r="G39" s="38">
        <f>'TIE-OUT'!Q39+RECLASS!O39</f>
        <v>0</v>
      </c>
      <c r="H39" s="118">
        <f>+Actuals!E500</f>
        <v>35142</v>
      </c>
      <c r="I39" s="119">
        <f>+Actuals!F500</f>
        <v>84446.23</v>
      </c>
      <c r="J39" s="118">
        <f>+Actuals!G500</f>
        <v>7483</v>
      </c>
      <c r="K39" s="119">
        <f>+Actuals!H500</f>
        <v>19708.88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20247</v>
      </c>
      <c r="E40" s="38">
        <f t="shared" si="11"/>
        <v>47285.43</v>
      </c>
      <c r="F40" s="60">
        <f>'TIE-OUT'!P40+RECLASS!N40</f>
        <v>0</v>
      </c>
      <c r="G40" s="38">
        <f>'TIE-OUT'!Q40+RECLASS!O40</f>
        <v>0</v>
      </c>
      <c r="H40" s="118">
        <f>+Actuals!E501</f>
        <v>0</v>
      </c>
      <c r="I40" s="119">
        <f>+Actuals!F501</f>
        <v>0</v>
      </c>
      <c r="J40" s="118">
        <f>+Actuals!G501</f>
        <v>20247</v>
      </c>
      <c r="K40" s="119">
        <f>+Actuals!H501</f>
        <v>47285.43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20247</v>
      </c>
      <c r="E42" s="39">
        <f t="shared" si="12"/>
        <v>47285.43</v>
      </c>
      <c r="F42" s="60">
        <f>'TIE-OUT'!P42+RECLASS!N42</f>
        <v>0</v>
      </c>
      <c r="G42" s="38">
        <f>'TIE-OUT'!Q42+RECLASS!O42</f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20247</v>
      </c>
      <c r="K42" s="39">
        <f t="shared" si="13"/>
        <v>47285.43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62872</v>
      </c>
      <c r="E43" s="39">
        <f t="shared" si="14"/>
        <v>151440.54</v>
      </c>
      <c r="F43" s="60">
        <f>'TIE-OUT'!P43+RECLASS!N43</f>
        <v>0</v>
      </c>
      <c r="G43" s="38">
        <f>'TIE-OUT'!Q43+RECLASS!O43</f>
        <v>0</v>
      </c>
      <c r="H43" s="61">
        <f t="shared" si="14"/>
        <v>35142</v>
      </c>
      <c r="I43" s="39">
        <f t="shared" si="14"/>
        <v>84446.23</v>
      </c>
      <c r="J43" s="61">
        <f t="shared" ref="J43:AO43" si="15">J42+J39</f>
        <v>27730</v>
      </c>
      <c r="K43" s="39">
        <f t="shared" si="15"/>
        <v>66994.31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>
        <f>'TIE-OUT'!P46+RECLASS!N46</f>
        <v>0</v>
      </c>
      <c r="G46" s="38">
        <f>'TIE-OUT'!Q46+RECLASS!O46</f>
        <v>0</v>
      </c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-231234</v>
      </c>
      <c r="E49" s="38">
        <f>SUM(G49,I49,K49,M49,O49,Q49,S49,U49,W49,Y49,AA49,AC49,AE49)</f>
        <v>-555655.30199999991</v>
      </c>
      <c r="F49" s="60">
        <f>'TIE-OUT'!P49+RECLASS!N49</f>
        <v>0</v>
      </c>
      <c r="G49" s="38">
        <f>'TIE-OUT'!Q49+RECLASS!O49</f>
        <v>0</v>
      </c>
      <c r="H49" s="118">
        <f>+Actuals!E505</f>
        <v>3731557</v>
      </c>
      <c r="I49" s="119">
        <f>+Actuals!F505</f>
        <v>8966931.4710000008</v>
      </c>
      <c r="J49" s="118">
        <f>+Actuals!G505</f>
        <v>-4376016</v>
      </c>
      <c r="K49" s="119">
        <f>+Actuals!H505</f>
        <v>-10515566.448000001</v>
      </c>
      <c r="L49" s="118">
        <f>+Actuals!I505</f>
        <v>413225</v>
      </c>
      <c r="M49" s="119">
        <f>+Actuals!J505</f>
        <v>992979.67500000005</v>
      </c>
      <c r="N49" s="118">
        <f>+Actuals!K505</f>
        <v>0</v>
      </c>
      <c r="O49" s="119">
        <f>+Actuals!L505</f>
        <v>0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-330069</v>
      </c>
      <c r="E51" s="38">
        <f>SUM(G51,I51,K51,M51,O51,Q51,S51,U51,W51,Y51,AA51,AC51,AE51)</f>
        <v>-793155.80700000003</v>
      </c>
      <c r="F51" s="60">
        <f>'TIE-OUT'!P51+RECLASS!N51</f>
        <v>0</v>
      </c>
      <c r="G51" s="38">
        <f>'TIE-OUT'!Q51+RECLASS!O51</f>
        <v>0</v>
      </c>
      <c r="H51" s="118">
        <f>+Actuals!E506</f>
        <v>-324965</v>
      </c>
      <c r="I51" s="119">
        <f>+Actuals!F506</f>
        <v>-780890.89500000002</v>
      </c>
      <c r="J51" s="118">
        <f>+Actuals!G506</f>
        <v>-5132</v>
      </c>
      <c r="K51" s="119">
        <f>+Actuals!H506</f>
        <v>-12332.196</v>
      </c>
      <c r="L51" s="118">
        <f>+Actuals!I506</f>
        <v>28</v>
      </c>
      <c r="M51" s="119">
        <f>+Actuals!J506</f>
        <v>67.284000000000006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-19121210</v>
      </c>
      <c r="E54" s="38">
        <f>SUM(G54,I54,K54,M54,O54,Q54,S54,U54,W54,Y54,AA54,AC54,AE54)</f>
        <v>-709992.95000000007</v>
      </c>
      <c r="F54" s="60">
        <f>'TIE-OUT'!P54+RECLASS!N54</f>
        <v>0</v>
      </c>
      <c r="G54" s="38">
        <f>'TIE-OUT'!Q54+RECLASS!O54</f>
        <v>0</v>
      </c>
      <c r="H54" s="118">
        <f>+Actuals!E507</f>
        <v>-20284585</v>
      </c>
      <c r="I54" s="119">
        <f>+Actuals!F507</f>
        <v>-332935.93</v>
      </c>
      <c r="J54" s="118">
        <f>+Actuals!G507</f>
        <v>2091007</v>
      </c>
      <c r="K54" s="119">
        <f>+Actuals!H507</f>
        <v>-377276.37</v>
      </c>
      <c r="L54" s="118">
        <f>+Actuals!I507</f>
        <v>-927632</v>
      </c>
      <c r="M54" s="119">
        <f>+Actuals!J507</f>
        <v>219.3499999999992</v>
      </c>
      <c r="N54" s="118">
        <f>+Actuals!K507</f>
        <v>0</v>
      </c>
      <c r="O54" s="119">
        <f>+Actuals!L507</f>
        <v>0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-2279474.4900000002</v>
      </c>
      <c r="F55" s="60">
        <f>'TIE-OUT'!P55+RECLASS!N55</f>
        <v>0</v>
      </c>
      <c r="G55" s="38">
        <f>'TIE-OUT'!Q55+RECLASS!O55</f>
        <v>0</v>
      </c>
      <c r="H55" s="118">
        <f>+Actuals!E508</f>
        <v>0</v>
      </c>
      <c r="I55" s="119">
        <f>+Actuals!F508</f>
        <v>-2109665.7400000002</v>
      </c>
      <c r="J55" s="118">
        <f>+Actuals!G508</f>
        <v>0</v>
      </c>
      <c r="K55" s="119">
        <f>+Actuals!H508</f>
        <v>-57600.58</v>
      </c>
      <c r="L55" s="118">
        <f>+Actuals!I508</f>
        <v>0</v>
      </c>
      <c r="M55" s="119">
        <f>+Actuals!J508</f>
        <v>-112208.17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-19121210</v>
      </c>
      <c r="E56" s="39">
        <f t="shared" si="16"/>
        <v>-2989467.4400000004</v>
      </c>
      <c r="F56" s="61">
        <f t="shared" si="16"/>
        <v>0</v>
      </c>
      <c r="G56" s="39">
        <f t="shared" si="16"/>
        <v>0</v>
      </c>
      <c r="H56" s="61">
        <f t="shared" si="16"/>
        <v>-20284585</v>
      </c>
      <c r="I56" s="39">
        <f t="shared" si="16"/>
        <v>-2442601.6700000004</v>
      </c>
      <c r="J56" s="61">
        <f t="shared" ref="J56:AO56" si="17">SUM(J54:J55)</f>
        <v>2091007</v>
      </c>
      <c r="K56" s="39">
        <f t="shared" si="17"/>
        <v>-434876.95</v>
      </c>
      <c r="L56" s="61">
        <f>SUM(L54:L55)</f>
        <v>-927632</v>
      </c>
      <c r="M56" s="39">
        <f>SUM(M54:M55)</f>
        <v>-111988.81999999999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2516504.2799999998</v>
      </c>
      <c r="F70" s="60">
        <f>'TIE-OUT'!P70+RECLASS!N70</f>
        <v>0</v>
      </c>
      <c r="G70" s="38">
        <f>'TIE-OUT'!Q70+RECLASS!O70</f>
        <v>2516504.2799999998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-6953222</v>
      </c>
      <c r="F71" s="60">
        <f>'TIE-OUT'!P71+RECLASS!N71</f>
        <v>0</v>
      </c>
      <c r="G71" s="38">
        <f>'TIE-OUT'!Q71+RECLASS!O71</f>
        <v>-6953222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-4436717.7200000007</v>
      </c>
      <c r="F72" s="61">
        <f t="shared" si="22"/>
        <v>0</v>
      </c>
      <c r="G72" s="39">
        <f t="shared" si="22"/>
        <v>-4436717.7200000007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5170442.1100000003</v>
      </c>
      <c r="F74" s="60">
        <f>'TIE-OUT'!P74+RECLASS!N74</f>
        <v>0</v>
      </c>
      <c r="G74" s="38">
        <f>'TIE-OUT'!Q74+RECLASS!O74</f>
        <v>5170442.1100000003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</f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-20492.550000000003</v>
      </c>
      <c r="F76" s="60">
        <f>'TIE-OUT'!P76+RECLASS!N76</f>
        <v>0</v>
      </c>
      <c r="G76" s="38">
        <f>'TIE-OUT'!Q76+RECLASS!O76</f>
        <v>0</v>
      </c>
      <c r="H76" s="118">
        <f>+Actuals!E518</f>
        <v>0</v>
      </c>
      <c r="I76" s="119">
        <f>+Actuals!F518</f>
        <v>-19326.22</v>
      </c>
      <c r="J76" s="118">
        <f>+Actuals!G518</f>
        <v>0</v>
      </c>
      <c r="K76" s="119">
        <f>+Actuals!H518</f>
        <v>-1166.33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4881.84</v>
      </c>
      <c r="F81" s="60">
        <f>'TIE-OUT'!P81+RECLASS!N81</f>
        <v>0</v>
      </c>
      <c r="G81" s="38">
        <f>'TIE-OUT'!Q81+RECLASS!O81</f>
        <v>0</v>
      </c>
      <c r="H81" s="118">
        <f>+Actuals!E523</f>
        <v>0</v>
      </c>
      <c r="I81" s="119">
        <f>+Actuals!F523</f>
        <v>7142.84</v>
      </c>
      <c r="J81" s="118">
        <f>+Actuals!G523</f>
        <v>0</v>
      </c>
      <c r="K81" s="119">
        <f>+Actuals!H523</f>
        <v>-2261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-1277515.0930000162</v>
      </c>
      <c r="F82" s="91">
        <f>F16+F24+F29+F36+F43+F45+F47+F49</f>
        <v>0</v>
      </c>
      <c r="G82" s="92">
        <f>SUM(G72:G81)+G16+G24+G29+G36+G43+G45+G47+G49+G51+G56+G61+G66</f>
        <v>3897224.5699999994</v>
      </c>
      <c r="H82" s="91">
        <f>H16+H24+H29+H36+H43+H45+H47+H49</f>
        <v>0</v>
      </c>
      <c r="I82" s="92">
        <f>SUM(I72:I81)+I16+I24+I29+I36+I43+I45+I47+I49+I51+I56+I61+I66</f>
        <v>-5324636.8399999933</v>
      </c>
      <c r="J82" s="91">
        <f>J16+J24+J29+J36+J43+J45+J47+J49</f>
        <v>0</v>
      </c>
      <c r="K82" s="137">
        <f>SUM(K72:K81)+K16+K24+K29+K36+K43+K45+K47+K49+K51+K56+K61+K66</f>
        <v>86030.429000004835</v>
      </c>
      <c r="L82" s="91">
        <f>L16+L24+L29+L36+L43+L45+L47+L49</f>
        <v>0</v>
      </c>
      <c r="M82" s="92">
        <f>SUM(M72:M81)+M16+M24+M29+M36+M43+M45+M47+M49+M51+M56+M61+M66</f>
        <v>63866.74800000024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D10" activePane="bottomRight" state="frozen"/>
      <selection activeCell="L19" sqref="L19"/>
      <selection pane="topRight" activeCell="L19" sqref="L19"/>
      <selection pane="bottomLeft" activeCell="L19" sqref="L19"/>
      <selection pane="bottomRight" activeCell="G11" sqref="G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4211571</v>
      </c>
      <c r="E11" s="38">
        <f>SUM(G11,I11,K11,M11,O11,Q11,S11,U11,W11,Y11,AA11,AC11,AE11)</f>
        <v>9791395.7899999991</v>
      </c>
      <c r="F11" s="60">
        <f>'TIE-OUT'!R11+RECLASS!P11</f>
        <v>0</v>
      </c>
      <c r="G11" s="38">
        <f>'TIE-OUT'!S11+RECLASS!Q11</f>
        <v>0</v>
      </c>
      <c r="H11" s="118">
        <f>+Actuals!E204</f>
        <v>4187211</v>
      </c>
      <c r="I11" s="119">
        <f>+Actuals!F204</f>
        <v>9739875.6999999993</v>
      </c>
      <c r="J11" s="118">
        <f>+Actuals!G204</f>
        <v>25128</v>
      </c>
      <c r="K11" s="119">
        <f>+Actuals!H204</f>
        <v>53086.22</v>
      </c>
      <c r="L11" s="118">
        <f>+Actuals!I204</f>
        <v>-768</v>
      </c>
      <c r="M11" s="119">
        <f>+Actuals!J204</f>
        <v>-1566.13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-480009.7</v>
      </c>
      <c r="F12" s="60">
        <f>'TIE-OUT'!R12+RECLASS!P12</f>
        <v>0</v>
      </c>
      <c r="G12" s="38">
        <f>'TIE-OUT'!S12+RECLASS!Q12</f>
        <v>-480009.7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345314</v>
      </c>
      <c r="E13" s="38">
        <f t="shared" si="0"/>
        <v>875803</v>
      </c>
      <c r="F13" s="60">
        <f>'TIE-OUT'!R13+RECLASS!P13</f>
        <v>0</v>
      </c>
      <c r="G13" s="38">
        <f>'TIE-OUT'!S13+RECLASS!Q13</f>
        <v>0</v>
      </c>
      <c r="H13" s="118">
        <f>+Actuals!E206</f>
        <v>4793099</v>
      </c>
      <c r="I13" s="119">
        <f>+Actuals!F206</f>
        <v>11586227</v>
      </c>
      <c r="J13" s="118">
        <f>+Actuals!G206</f>
        <v>-4447785</v>
      </c>
      <c r="K13" s="119">
        <f>+Actuals!H206</f>
        <v>-10710424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5736.78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5736.78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4556885</v>
      </c>
      <c r="E16" s="39">
        <f t="shared" si="1"/>
        <v>10192925.869999999</v>
      </c>
      <c r="F16" s="61">
        <f t="shared" si="1"/>
        <v>0</v>
      </c>
      <c r="G16" s="39">
        <f t="shared" si="1"/>
        <v>-480009.7</v>
      </c>
      <c r="H16" s="61">
        <f t="shared" si="1"/>
        <v>8980310</v>
      </c>
      <c r="I16" s="39">
        <f t="shared" si="1"/>
        <v>21331839.48</v>
      </c>
      <c r="J16" s="61">
        <f t="shared" ref="J16:AO16" si="2">SUM(J11:J15)</f>
        <v>-4422657</v>
      </c>
      <c r="K16" s="39">
        <f t="shared" si="2"/>
        <v>-10657337.779999999</v>
      </c>
      <c r="L16" s="61">
        <f>SUM(L11:L15)</f>
        <v>-768</v>
      </c>
      <c r="M16" s="39">
        <f>SUM(M11:M15)</f>
        <v>-1566.13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-5298343</v>
      </c>
      <c r="E19" s="38">
        <f t="shared" si="3"/>
        <v>-11883829.48</v>
      </c>
      <c r="F19" s="64">
        <f>'TIE-OUT'!R19+RECLASS!P19</f>
        <v>0</v>
      </c>
      <c r="G19" s="68">
        <f>'TIE-OUT'!S19+RECLASS!Q19</f>
        <v>0</v>
      </c>
      <c r="H19" s="118">
        <f>+Actuals!E209</f>
        <v>-5371540</v>
      </c>
      <c r="I19" s="119">
        <f>+Actuals!F209</f>
        <v>-11958165.060000001</v>
      </c>
      <c r="J19" s="118">
        <f>+Actuals!G209</f>
        <v>72741</v>
      </c>
      <c r="K19" s="119">
        <f>+Actuals!H209</f>
        <v>73340.77</v>
      </c>
      <c r="L19" s="118">
        <f>+Actuals!I209</f>
        <v>456</v>
      </c>
      <c r="M19" s="119">
        <f>+Actuals!J209</f>
        <v>994.81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394265.22</v>
      </c>
      <c r="F20" s="60">
        <f>'TIE-OUT'!R20+RECLASS!P20</f>
        <v>0</v>
      </c>
      <c r="G20" s="38">
        <f>'TIE-OUT'!S20+RECLASS!Q20</f>
        <v>394265.22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-87</v>
      </c>
      <c r="E21" s="38">
        <f t="shared" si="3"/>
        <v>-227</v>
      </c>
      <c r="F21" s="60">
        <f>'TIE-OUT'!R21+RECLASS!P21</f>
        <v>0</v>
      </c>
      <c r="G21" s="38">
        <f>'TIE-OUT'!S21+RECLASS!Q21</f>
        <v>0</v>
      </c>
      <c r="H21" s="118">
        <f>+Actuals!E211</f>
        <v>-577187</v>
      </c>
      <c r="I21" s="119">
        <f>+Actuals!F211</f>
        <v>-1424756</v>
      </c>
      <c r="J21" s="118">
        <f>+Actuals!G211</f>
        <v>577100</v>
      </c>
      <c r="K21" s="119">
        <f>+Actuals!H211</f>
        <v>1424529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3335</v>
      </c>
      <c r="E23" s="38">
        <f t="shared" si="3"/>
        <v>7790.56</v>
      </c>
      <c r="F23" s="81">
        <f>'TIE-OUT'!R23+RECLASS!P23</f>
        <v>0</v>
      </c>
      <c r="G23" s="82">
        <f>'TIE-OUT'!S23+RECLASS!Q23</f>
        <v>0</v>
      </c>
      <c r="H23" s="118">
        <f>+Actuals!E213</f>
        <v>3335</v>
      </c>
      <c r="I23" s="119">
        <f>+Actuals!F213</f>
        <v>7790.56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-5295095</v>
      </c>
      <c r="E24" s="39">
        <f t="shared" si="4"/>
        <v>-11482000.699999999</v>
      </c>
      <c r="F24" s="61">
        <f t="shared" si="4"/>
        <v>0</v>
      </c>
      <c r="G24" s="39">
        <f t="shared" si="4"/>
        <v>394265.22</v>
      </c>
      <c r="H24" s="61">
        <f t="shared" si="4"/>
        <v>-5945392</v>
      </c>
      <c r="I24" s="39">
        <f t="shared" si="4"/>
        <v>-13375130.5</v>
      </c>
      <c r="J24" s="61">
        <f t="shared" ref="J24:AO24" si="5">SUM(J19:J23)</f>
        <v>649841</v>
      </c>
      <c r="K24" s="39">
        <f t="shared" si="5"/>
        <v>1497869.77</v>
      </c>
      <c r="L24" s="61">
        <f>SUM(L19:L23)</f>
        <v>456</v>
      </c>
      <c r="M24" s="39">
        <f>SUM(M19:M23)</f>
        <v>994.81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>SUM(L27:L28)</f>
        <v>0</v>
      </c>
      <c r="M29" s="39">
        <f>SUM(M27:M28)</f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27983</v>
      </c>
      <c r="E32" s="38">
        <f t="shared" si="7"/>
        <v>65368.288000000008</v>
      </c>
      <c r="F32" s="64">
        <f>'TIE-OUT'!R32+RECLASS!P32</f>
        <v>0</v>
      </c>
      <c r="G32" s="68">
        <f>'TIE-OUT'!S32+RECLASS!Q32</f>
        <v>0</v>
      </c>
      <c r="H32" s="118">
        <f>+Actuals!E216</f>
        <v>79961</v>
      </c>
      <c r="I32" s="119">
        <f>+Actuals!F216</f>
        <v>186788.89600000001</v>
      </c>
      <c r="J32" s="118">
        <f>+Actuals!G216</f>
        <v>-51185</v>
      </c>
      <c r="K32" s="119">
        <f>+Actuals!H216</f>
        <v>-119568.16</v>
      </c>
      <c r="L32" s="118">
        <f>+Actuals!I216</f>
        <v>-793</v>
      </c>
      <c r="M32" s="119">
        <f>+Actuals!J216</f>
        <v>-1852.4480000000001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27983</v>
      </c>
      <c r="E36" s="39">
        <f t="shared" si="8"/>
        <v>65368.288000000008</v>
      </c>
      <c r="F36" s="61">
        <f t="shared" si="8"/>
        <v>0</v>
      </c>
      <c r="G36" s="39">
        <f t="shared" si="8"/>
        <v>0</v>
      </c>
      <c r="H36" s="61">
        <f t="shared" si="8"/>
        <v>79961</v>
      </c>
      <c r="I36" s="39">
        <f t="shared" si="8"/>
        <v>186788.89600000001</v>
      </c>
      <c r="J36" s="61">
        <f t="shared" ref="J36:AO36" si="9">SUM(J32:J35)</f>
        <v>-51185</v>
      </c>
      <c r="K36" s="39">
        <f t="shared" si="9"/>
        <v>-119568.16</v>
      </c>
      <c r="L36" s="61">
        <f>SUM(L32:L35)</f>
        <v>-793</v>
      </c>
      <c r="M36" s="39">
        <f>SUM(M32:M35)</f>
        <v>-1852.4480000000001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>SUM(L40:L41)</f>
        <v>0</v>
      </c>
      <c r="M42" s="39">
        <f>SUM(M40:M41)</f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>L42+L39</f>
        <v>0</v>
      </c>
      <c r="M43" s="39">
        <f>M42+M39</f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710227</v>
      </c>
      <c r="E49" s="38">
        <f>SUM(G49,I49,K49,M49,O49,Q49,S49,U49,W49,Y49,AA49,AC49,AE49)</f>
        <v>1659090.2719999996</v>
      </c>
      <c r="F49" s="60">
        <f>'TIE-OUT'!R49+RECLASS!P49</f>
        <v>0</v>
      </c>
      <c r="G49" s="38">
        <f>'TIE-OUT'!S49+RECLASS!Q49</f>
        <v>0</v>
      </c>
      <c r="H49" s="118">
        <f>+Actuals!E225</f>
        <v>-3114879</v>
      </c>
      <c r="I49" s="119">
        <f>+Actuals!F225</f>
        <v>-7276357.3439999996</v>
      </c>
      <c r="J49" s="118">
        <f>+Actuals!G225</f>
        <v>3824001</v>
      </c>
      <c r="K49" s="119">
        <f>+Actuals!H225</f>
        <v>8932866.3359999992</v>
      </c>
      <c r="L49" s="118">
        <f>+Actuals!I225</f>
        <v>1105</v>
      </c>
      <c r="M49" s="119">
        <f>+Actuals!J225</f>
        <v>2581.2800000000002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-3335</v>
      </c>
      <c r="E51" s="38">
        <f>SUM(G51,I51,K51,M51,O51,Q51,S51,U51,W51,Y51,AA51,AC51,AE51)</f>
        <v>-7790.56</v>
      </c>
      <c r="F51" s="60">
        <f>'TIE-OUT'!R51+RECLASS!P51</f>
        <v>0</v>
      </c>
      <c r="G51" s="38">
        <f>'TIE-OUT'!S51+RECLASS!Q51</f>
        <v>0</v>
      </c>
      <c r="H51" s="118">
        <f>+Actuals!E226</f>
        <v>-3335</v>
      </c>
      <c r="I51" s="119">
        <f>+Actuals!F226</f>
        <v>-7790.56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-8211647</v>
      </c>
      <c r="E54" s="38">
        <f>SUM(G54,I54,K54,M54,O54,Q54,S54,U54,W54,Y54,AA54,AC54,AE54)</f>
        <v>-151392.33000000002</v>
      </c>
      <c r="F54" s="64">
        <f>'TIE-OUT'!R54+RECLASS!P54</f>
        <v>0</v>
      </c>
      <c r="G54" s="68">
        <f>'TIE-OUT'!S54+RECLASS!Q54</f>
        <v>0</v>
      </c>
      <c r="H54" s="118">
        <f>+Actuals!E227</f>
        <v>-8259002</v>
      </c>
      <c r="I54" s="119">
        <f>+Actuals!F227</f>
        <v>-145412.39000000001</v>
      </c>
      <c r="J54" s="118">
        <f>+Actuals!G227</f>
        <v>45815</v>
      </c>
      <c r="K54" s="119">
        <f>+Actuals!H227</f>
        <v>-5934.69</v>
      </c>
      <c r="L54" s="118">
        <f>+Actuals!I227</f>
        <v>1540</v>
      </c>
      <c r="M54" s="119">
        <f>+Actuals!J227</f>
        <v>-45.25</v>
      </c>
      <c r="N54" s="118">
        <f>+Actuals!K227</f>
        <v>0</v>
      </c>
      <c r="O54" s="119">
        <f>+Actuals!L227</f>
        <v>0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-382664.12</v>
      </c>
      <c r="F55" s="81">
        <f>'TIE-OUT'!R55+RECLASS!P55</f>
        <v>0</v>
      </c>
      <c r="G55" s="82">
        <f>'TIE-OUT'!S55+RECLASS!Q55</f>
        <v>318140</v>
      </c>
      <c r="H55" s="118">
        <f>+Actuals!E228</f>
        <v>0</v>
      </c>
      <c r="I55" s="119">
        <f>+Actuals!F228</f>
        <v>-689719.23</v>
      </c>
      <c r="J55" s="118">
        <f>+Actuals!G228</f>
        <v>0</v>
      </c>
      <c r="K55" s="119">
        <f>+Actuals!H228</f>
        <v>-11084.89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-8211647</v>
      </c>
      <c r="E56" s="39">
        <f t="shared" si="15"/>
        <v>-534056.44999999995</v>
      </c>
      <c r="F56" s="61">
        <f t="shared" si="15"/>
        <v>0</v>
      </c>
      <c r="G56" s="39">
        <f t="shared" si="15"/>
        <v>318140</v>
      </c>
      <c r="H56" s="61">
        <f t="shared" si="15"/>
        <v>-8259002</v>
      </c>
      <c r="I56" s="39">
        <f t="shared" si="15"/>
        <v>-835131.62</v>
      </c>
      <c r="J56" s="61">
        <f t="shared" si="15"/>
        <v>45815</v>
      </c>
      <c r="K56" s="39">
        <f t="shared" si="15"/>
        <v>-17019.579999999998</v>
      </c>
      <c r="L56" s="61">
        <f>SUM(L54:L55)</f>
        <v>1540</v>
      </c>
      <c r="M56" s="39">
        <f>SUM(M54:M55)</f>
        <v>-45.25</v>
      </c>
      <c r="N56" s="61">
        <f t="shared" si="15"/>
        <v>0</v>
      </c>
      <c r="O56" s="39">
        <f t="shared" si="15"/>
        <v>0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>SUM(L59:L60)</f>
        <v>0</v>
      </c>
      <c r="M61" s="39">
        <f>SUM(M59:M60)</f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>SUM(L64:L65)</f>
        <v>0</v>
      </c>
      <c r="M66" s="39">
        <f>SUM(M64:M65)</f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-9099</v>
      </c>
      <c r="F70" s="64">
        <f>'TIE-OUT'!R70+RECLASS!P70</f>
        <v>0</v>
      </c>
      <c r="G70" s="68">
        <f>'TIE-OUT'!S70+RECLASS!Q70</f>
        <v>-9099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-9099</v>
      </c>
      <c r="F72" s="61">
        <f t="shared" si="18"/>
        <v>0</v>
      </c>
      <c r="G72" s="39">
        <f t="shared" si="18"/>
        <v>-9099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>SUM(L70:L71)</f>
        <v>0</v>
      </c>
      <c r="M72" s="39">
        <f>SUM(M70:M71)</f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22124</v>
      </c>
      <c r="F74" s="60">
        <f>'TIE-OUT'!R74+RECLASS!P74</f>
        <v>0</v>
      </c>
      <c r="G74" s="60">
        <f>'TIE-OUT'!S74+RECLASS!Q74</f>
        <v>22124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-93438.280000000435</v>
      </c>
      <c r="F82" s="91">
        <f>F16+F24+F29+F36+F43+F45+F47+F49</f>
        <v>0</v>
      </c>
      <c r="G82" s="92">
        <f>SUM(G72:G81)+G16+G24+G29+G36+G43+G45+G47+G49+G51+G56+G61+G66</f>
        <v>245420.51999999996</v>
      </c>
      <c r="H82" s="91">
        <f>H16+H24+H29+H36+H43+H45+H47+H49</f>
        <v>0</v>
      </c>
      <c r="I82" s="92">
        <f>SUM(I72:I81)+I16+I24+I29+I36+I43+I45+I47+I49+I51+I56+I61+I66</f>
        <v>24218.352000000537</v>
      </c>
      <c r="J82" s="91">
        <f>J16+J24+J29+J36+J43+J45+J47+J49</f>
        <v>0</v>
      </c>
      <c r="K82" s="137">
        <f>SUM(K72:K81)+K16+K24+K29+K36+K43+K45+K47+K49+K51+K56+K61+K66</f>
        <v>-363189.41400000075</v>
      </c>
      <c r="L82" s="91">
        <f>L16+L24+L29+L36+L43+L45+L47+L49</f>
        <v>0</v>
      </c>
      <c r="M82" s="92">
        <f>SUM(M72:M81)+M16+M24+M29+M36+M43+M45+M47+M49+M51+M56+M61+M66</f>
        <v>112.26200000000017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212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472991</v>
      </c>
      <c r="F86" s="145">
        <f>'TIE-OUT'!R86+RECLASS!P86</f>
        <v>0</v>
      </c>
      <c r="G86" s="184">
        <f>'TIE-OUT'!S86+RECLASS!Q86</f>
        <v>472991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-268</v>
      </c>
      <c r="F87" s="146">
        <f>'TIE-OUT'!R87+RECLASS!P87</f>
        <v>0</v>
      </c>
      <c r="G87" s="185">
        <f>'TIE-OUT'!S87+RECLASS!Q87</f>
        <v>-268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472723</v>
      </c>
      <c r="F89" s="155">
        <f t="shared" si="22"/>
        <v>0</v>
      </c>
      <c r="G89" s="155">
        <f t="shared" si="22"/>
        <v>472723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379284.71999999956</v>
      </c>
      <c r="F91" s="155">
        <f t="shared" si="23"/>
        <v>0</v>
      </c>
      <c r="G91" s="155">
        <f t="shared" si="23"/>
        <v>718143.52</v>
      </c>
      <c r="H91" s="155">
        <f t="shared" si="23"/>
        <v>0</v>
      </c>
      <c r="I91" s="155">
        <f t="shared" si="23"/>
        <v>24218.352000000537</v>
      </c>
      <c r="J91" s="155">
        <f t="shared" si="23"/>
        <v>0</v>
      </c>
      <c r="K91" s="155">
        <f t="shared" si="23"/>
        <v>-363189.41400000075</v>
      </c>
      <c r="L91" s="155">
        <f t="shared" si="23"/>
        <v>0</v>
      </c>
      <c r="M91" s="155">
        <f t="shared" si="23"/>
        <v>112.26200000000017</v>
      </c>
      <c r="N91" s="155">
        <f t="shared" si="23"/>
        <v>0</v>
      </c>
      <c r="O91" s="155">
        <f t="shared" si="23"/>
        <v>0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F10" activePane="bottomRight" state="frozen"/>
      <selection activeCell="L19" sqref="L19"/>
      <selection pane="topRight" activeCell="L19" sqref="L19"/>
      <selection pane="bottomLeft" activeCell="L19" sqref="L19"/>
      <selection pane="bottomRight" activeCell="G11" sqref="G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19412793</v>
      </c>
      <c r="E11" s="38">
        <f>SUM(G11,I11,K11,M11,O11,Q11,S11,U11,W11,Y11,AA11,AC11,AE11)</f>
        <v>40383597.469999999</v>
      </c>
      <c r="F11" s="60">
        <f>'TIE-OUT'!AF11+RECLASS!AF11</f>
        <v>0</v>
      </c>
      <c r="G11" s="38">
        <f>'TIE-OUT'!AG11+RECLASS!AG11</f>
        <v>-9194890</v>
      </c>
      <c r="H11" s="118">
        <f>+Actuals!E124</f>
        <v>19431347</v>
      </c>
      <c r="I11" s="121">
        <f>+Actuals!F124</f>
        <v>53544567.719999999</v>
      </c>
      <c r="J11" s="118">
        <f>+Actuals!G124</f>
        <v>-18554</v>
      </c>
      <c r="K11" s="121">
        <f>+Actuals!H124</f>
        <v>-3966080.25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10586122</v>
      </c>
      <c r="E13" s="38">
        <f t="shared" si="0"/>
        <v>34451104</v>
      </c>
      <c r="F13" s="60">
        <f>'TIE-OUT'!AF13+RECLASS!AF13</f>
        <v>0</v>
      </c>
      <c r="G13" s="38">
        <f>'TIE-OUT'!AG13+RECLASS!AG13</f>
        <v>0</v>
      </c>
      <c r="H13" s="120">
        <f>+Actuals!E126</f>
        <v>40256482</v>
      </c>
      <c r="I13" s="121">
        <f>+Actuals!F126</f>
        <v>149667712</v>
      </c>
      <c r="J13" s="120">
        <f>+Actuals!G126</f>
        <v>-29669668</v>
      </c>
      <c r="K13" s="121">
        <f>+Actuals!H126</f>
        <v>-115214428</v>
      </c>
      <c r="L13" s="120">
        <f>+Actuals!I126</f>
        <v>-692</v>
      </c>
      <c r="M13" s="121">
        <f>+Actuals!J126</f>
        <v>-2180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10491758.290000001</v>
      </c>
      <c r="F15" s="81">
        <f>'TIE-OUT'!AF15+RECLASS!AF15</f>
        <v>0</v>
      </c>
      <c r="G15" s="82">
        <f>'TIE-OUT'!AG15+RECLASS!AG15</f>
        <v>6421871</v>
      </c>
      <c r="H15" s="120">
        <f>+Actuals!E128</f>
        <v>0</v>
      </c>
      <c r="I15" s="121">
        <f>+Actuals!F128</f>
        <v>4005898</v>
      </c>
      <c r="J15" s="120">
        <f>+Actuals!G128</f>
        <v>0</v>
      </c>
      <c r="K15" s="121">
        <f>+Actuals!H128</f>
        <v>58669.65</v>
      </c>
      <c r="L15" s="120">
        <f>+Actuals!I128</f>
        <v>0</v>
      </c>
      <c r="M15" s="121">
        <f>+Actuals!J128</f>
        <v>5319.64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29998915</v>
      </c>
      <c r="E16" s="39">
        <f t="shared" si="1"/>
        <v>85326459.760000005</v>
      </c>
      <c r="F16" s="61">
        <f t="shared" si="1"/>
        <v>0</v>
      </c>
      <c r="G16" s="39">
        <f t="shared" si="1"/>
        <v>-2773019</v>
      </c>
      <c r="H16" s="61">
        <f t="shared" si="1"/>
        <v>59687829</v>
      </c>
      <c r="I16" s="39">
        <f t="shared" si="1"/>
        <v>207218177.72</v>
      </c>
      <c r="J16" s="61">
        <f t="shared" ref="J16:AO16" si="2">SUM(J11:J15)</f>
        <v>-29688222</v>
      </c>
      <c r="K16" s="39">
        <f t="shared" si="2"/>
        <v>-119121838.59999999</v>
      </c>
      <c r="L16" s="61">
        <f>SUM(L11:L15)</f>
        <v>-692</v>
      </c>
      <c r="M16" s="39">
        <f>SUM(M11:M15)</f>
        <v>3139.6400000000003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-7528728</v>
      </c>
      <c r="E19" s="38">
        <f t="shared" si="3"/>
        <v>-22330312.530000001</v>
      </c>
      <c r="F19" s="64">
        <f>'TIE-OUT'!AF19+RECLASS!AF19</f>
        <v>0</v>
      </c>
      <c r="G19" s="68">
        <f>'TIE-OUT'!AG19+RECLASS!AG19</f>
        <v>0</v>
      </c>
      <c r="H19" s="120">
        <f>+Actuals!E129</f>
        <v>-7535915</v>
      </c>
      <c r="I19" s="121">
        <f>+Actuals!F129</f>
        <v>-21525702.010000002</v>
      </c>
      <c r="J19" s="120">
        <f>+Actuals!G129</f>
        <v>8269</v>
      </c>
      <c r="K19" s="121">
        <f>+Actuals!H129</f>
        <v>-802176.02</v>
      </c>
      <c r="L19" s="120">
        <f>+Actuals!I129</f>
        <v>-1082</v>
      </c>
      <c r="M19" s="121">
        <f>+Actuals!J129</f>
        <v>-2434.5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-320740</v>
      </c>
      <c r="F20" s="60">
        <f>'TIE-OUT'!AF20+RECLASS!AF20</f>
        <v>0</v>
      </c>
      <c r="G20" s="38">
        <f>'TIE-OUT'!AG20+RECLASS!AG20</f>
        <v>-320740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1">
        <v>0</v>
      </c>
      <c r="L20" s="120">
        <f>+Actuals!I130</f>
        <v>0</v>
      </c>
      <c r="M20" s="121"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-9914444</v>
      </c>
      <c r="E21" s="38">
        <f t="shared" si="3"/>
        <v>-26686161</v>
      </c>
      <c r="F21" s="60">
        <f>'TIE-OUT'!AF21+RECLASS!AF21</f>
        <v>0</v>
      </c>
      <c r="G21" s="38">
        <f>'TIE-OUT'!AG21+RECLASS!AG21</f>
        <v>0</v>
      </c>
      <c r="H21" s="120">
        <f>+Actuals!E131</f>
        <v>-39752169</v>
      </c>
      <c r="I21" s="121">
        <f>+Actuals!F131</f>
        <v>-142820242</v>
      </c>
      <c r="J21" s="120">
        <f>+Actuals!G131</f>
        <v>29837725</v>
      </c>
      <c r="K21" s="121">
        <f>+Actuals!H131</f>
        <v>116134081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-17443172</v>
      </c>
      <c r="E24" s="39">
        <f t="shared" si="4"/>
        <v>-49337213.530000001</v>
      </c>
      <c r="F24" s="61">
        <f t="shared" si="4"/>
        <v>0</v>
      </c>
      <c r="G24" s="39">
        <f t="shared" si="4"/>
        <v>-320740</v>
      </c>
      <c r="H24" s="61">
        <f t="shared" si="4"/>
        <v>-47288084</v>
      </c>
      <c r="I24" s="39">
        <f t="shared" si="4"/>
        <v>-164345944.00999999</v>
      </c>
      <c r="J24" s="61">
        <f t="shared" ref="J24:AO24" si="5">SUM(J19:J23)</f>
        <v>29845994</v>
      </c>
      <c r="K24" s="39">
        <f t="shared" si="5"/>
        <v>115331904.98</v>
      </c>
      <c r="L24" s="61">
        <f>SUM(L19:L23)</f>
        <v>-1082</v>
      </c>
      <c r="M24" s="39">
        <f>SUM(M19:M23)</f>
        <v>-2434.5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'TIE-OUT'!AF35+RECLASS!AF35</f>
        <v>0</v>
      </c>
      <c r="G35" s="82">
        <f>'TIE-OUT'!AG35+RECLASS!AG35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'TIE-OUT'!AF39+RECLASS!AF39</f>
        <v>0</v>
      </c>
      <c r="G39" s="68">
        <f>'TIE-OUT'!AG39+RECLASS!AG39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-13469292</v>
      </c>
      <c r="E40" s="38">
        <f t="shared" si="11"/>
        <v>-22594320.890000001</v>
      </c>
      <c r="F40" s="60">
        <f>'TIE-OUT'!AF40+RECLASS!AF40</f>
        <v>0</v>
      </c>
      <c r="G40" s="38">
        <f>'TIE-OUT'!AG40+RECLASS!AG40</f>
        <v>13427849</v>
      </c>
      <c r="H40" s="120">
        <f>+Actuals!E141</f>
        <v>-13334961</v>
      </c>
      <c r="I40" s="121">
        <f>+Actuals!F141</f>
        <v>-35688126.609999999</v>
      </c>
      <c r="J40" s="120">
        <f>+Actuals!G141</f>
        <v>-131001</v>
      </c>
      <c r="K40" s="121">
        <f>+Actuals!H141</f>
        <v>-324973.23</v>
      </c>
      <c r="L40" s="120">
        <f>+Actuals!I141</f>
        <v>-3330</v>
      </c>
      <c r="M40" s="121">
        <f>+Actuals!J141</f>
        <v>-9070.0499999999993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-13469292</v>
      </c>
      <c r="E42" s="39">
        <f t="shared" si="12"/>
        <v>-22594320.890000001</v>
      </c>
      <c r="F42" s="61">
        <f t="shared" si="12"/>
        <v>0</v>
      </c>
      <c r="G42" s="39">
        <f t="shared" si="12"/>
        <v>13427849</v>
      </c>
      <c r="H42" s="61">
        <f t="shared" si="12"/>
        <v>-13334961</v>
      </c>
      <c r="I42" s="39">
        <f t="shared" si="12"/>
        <v>-35688126.609999999</v>
      </c>
      <c r="J42" s="61">
        <f t="shared" ref="J42:AO42" si="13">SUM(J40:J41)</f>
        <v>-131001</v>
      </c>
      <c r="K42" s="39">
        <f t="shared" si="13"/>
        <v>-324973.23</v>
      </c>
      <c r="L42" s="61">
        <f>SUM(L40:L41)</f>
        <v>-3330</v>
      </c>
      <c r="M42" s="39">
        <f>SUM(M40:M41)</f>
        <v>-9070.0499999999993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-13469292</v>
      </c>
      <c r="E43" s="39">
        <f t="shared" si="14"/>
        <v>-22594320.890000001</v>
      </c>
      <c r="F43" s="61">
        <f t="shared" si="14"/>
        <v>0</v>
      </c>
      <c r="G43" s="39">
        <f t="shared" si="14"/>
        <v>13427849</v>
      </c>
      <c r="H43" s="61">
        <f t="shared" si="14"/>
        <v>-13334961</v>
      </c>
      <c r="I43" s="39">
        <f t="shared" si="14"/>
        <v>-35688126.609999999</v>
      </c>
      <c r="J43" s="61">
        <f t="shared" ref="J43:AO43" si="15">J42+J39</f>
        <v>-131001</v>
      </c>
      <c r="K43" s="39">
        <f t="shared" si="15"/>
        <v>-324973.23</v>
      </c>
      <c r="L43" s="61">
        <f>L42+L39</f>
        <v>-3330</v>
      </c>
      <c r="M43" s="39">
        <f>M42+M39</f>
        <v>-9070.0499999999993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913549</v>
      </c>
      <c r="E49" s="38">
        <f>SUM(G49,I49,K49,M49,O49,Q49,S49,U49,W49,Y49,AA49,AC49,AE49)</f>
        <v>2452879.0650000004</v>
      </c>
      <c r="F49" s="60">
        <f>'TIE-OUT'!AF49+RECLASS!AF49</f>
        <v>0</v>
      </c>
      <c r="G49" s="38">
        <f>'TIE-OUT'!AG49+RECLASS!AG49</f>
        <v>0</v>
      </c>
      <c r="H49" s="120">
        <f>+Actuals!E145</f>
        <v>935216</v>
      </c>
      <c r="I49" s="121">
        <f>+Actuals!F145</f>
        <v>2511054.96</v>
      </c>
      <c r="J49" s="120">
        <f>+Actuals!G145</f>
        <v>-26771</v>
      </c>
      <c r="K49" s="121">
        <f>+Actuals!H145</f>
        <v>-71880.134999999776</v>
      </c>
      <c r="L49" s="120">
        <f>+Actuals!I145</f>
        <v>5104</v>
      </c>
      <c r="M49" s="121">
        <f>+Actuals!J145</f>
        <v>13704.24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-28626145</v>
      </c>
      <c r="E54" s="38">
        <f>SUM(G54,I54,K54,M54,O54,Q54,S54,U54,W54,Y54,AA54,AC54,AE54)</f>
        <v>-1163381.0900000001</v>
      </c>
      <c r="F54" s="64">
        <f>'TIE-OUT'!AF54+RECLASS!AF54</f>
        <v>0</v>
      </c>
      <c r="G54" s="68">
        <f>'TIE-OUT'!AG54+RECLASS!AG54</f>
        <v>-38678</v>
      </c>
      <c r="H54" s="120">
        <f>+Actuals!E147</f>
        <v>-28454012</v>
      </c>
      <c r="I54" s="121">
        <f>+Actuals!F147</f>
        <v>-1056140.2</v>
      </c>
      <c r="J54" s="120">
        <f>+Actuals!G147</f>
        <v>-180573</v>
      </c>
      <c r="K54" s="121">
        <f>+Actuals!H147</f>
        <v>-69185.03</v>
      </c>
      <c r="L54" s="120">
        <f>+Actuals!I147</f>
        <v>8440</v>
      </c>
      <c r="M54" s="121">
        <f>+Actuals!J147</f>
        <v>622.14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-10485686.359999999</v>
      </c>
      <c r="F55" s="81">
        <f>'TIE-OUT'!AF55+RECLASS!AF55</f>
        <v>0</v>
      </c>
      <c r="G55" s="82">
        <f>'TIE-OUT'!AG55+RECLASS!AG55</f>
        <v>-34004</v>
      </c>
      <c r="H55" s="120">
        <f>+Actuals!E148</f>
        <v>0</v>
      </c>
      <c r="I55" s="121">
        <f>+Actuals!F148</f>
        <v>-10505991.42</v>
      </c>
      <c r="J55" s="120">
        <f>+Actuals!G148</f>
        <v>0</v>
      </c>
      <c r="K55" s="121">
        <f>+Actuals!H148</f>
        <v>54309.06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-28626145</v>
      </c>
      <c r="E56" s="39">
        <f t="shared" si="16"/>
        <v>-11649067.449999999</v>
      </c>
      <c r="F56" s="61">
        <f t="shared" si="16"/>
        <v>0</v>
      </c>
      <c r="G56" s="39">
        <f t="shared" si="16"/>
        <v>-72682</v>
      </c>
      <c r="H56" s="61">
        <f t="shared" si="16"/>
        <v>-28454012</v>
      </c>
      <c r="I56" s="39">
        <f t="shared" si="16"/>
        <v>-11562131.619999999</v>
      </c>
      <c r="J56" s="61">
        <f t="shared" ref="J56:AO56" si="17">SUM(J54:J55)</f>
        <v>-180573</v>
      </c>
      <c r="K56" s="39">
        <f t="shared" si="17"/>
        <v>-14875.970000000001</v>
      </c>
      <c r="L56" s="61">
        <f>SUM(L54:L55)</f>
        <v>8440</v>
      </c>
      <c r="M56" s="39">
        <f>SUM(M54:M55)</f>
        <v>622.14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-2467844.79</v>
      </c>
      <c r="F70" s="64">
        <f>'TIE-OUT'!AF70+RECLASS!AF70</f>
        <v>0</v>
      </c>
      <c r="G70" s="68">
        <f>'TIE-OUT'!AG70+RECLASS!AG70</f>
        <v>-2467844.79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-5937115.1600000001</v>
      </c>
      <c r="F71" s="81">
        <f>'TIE-OUT'!AF71+RECLASS!AF71</f>
        <v>0</v>
      </c>
      <c r="G71" s="82">
        <f>'TIE-OUT'!AG71+RECLASS!AG71</f>
        <v>-5937115.1600000001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-8404959.9499999993</v>
      </c>
      <c r="F72" s="61">
        <f t="shared" si="22"/>
        <v>0</v>
      </c>
      <c r="G72" s="39">
        <f t="shared" si="22"/>
        <v>-8404959.9499999993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-4622369.46</v>
      </c>
      <c r="F74" s="60">
        <f>'TIE-OUT'!AF74+RECLASS!AF74</f>
        <v>0</v>
      </c>
      <c r="G74" s="60">
        <f>'TIE-OUT'!AG74+RECLASS!AG74</f>
        <v>-4622369.46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-8828592.4549999908</v>
      </c>
      <c r="F82" s="91">
        <f>F16+F24+F29+F36+F43+F45+F47+F49</f>
        <v>0</v>
      </c>
      <c r="G82" s="92">
        <f>SUM(G72:G81)+G16+G24+G29+G36+G43+G45+G47+G49+G51+G56+G61+G66</f>
        <v>-2765921.41</v>
      </c>
      <c r="H82" s="91">
        <f>H16+H24+H29+H36+H43+H45+H47+H49</f>
        <v>0</v>
      </c>
      <c r="I82" s="92">
        <f>SUM(I72:I81)+I16+I24+I29+I36+I43+I45+I47+I49+I51+I56+I61+I66</f>
        <v>-1866969.5599999893</v>
      </c>
      <c r="J82" s="91">
        <f>J16+J24+J29+J36+J43+J45+J47+J49</f>
        <v>0</v>
      </c>
      <c r="K82" s="137">
        <f>SUM(K72:K81)+K16+K24+K29+K36+K43+K45+K47+K49+K51+K56+K61+K66</f>
        <v>-4201662.9549999898</v>
      </c>
      <c r="L82" s="91">
        <f>L16+L24+L29+L36+L43+L45+L47+L49</f>
        <v>0</v>
      </c>
      <c r="M82" s="92">
        <f>SUM(M72:M81)+M16+M24+M29+M36+M43+M45+M47+M49+M51+M56+M61+M66</f>
        <v>5961.47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F51" activePane="bottomRight" state="frozen"/>
      <selection activeCell="L19" sqref="L19"/>
      <selection pane="topRight" activeCell="L19" sqref="L19"/>
      <selection pane="bottomLeft" activeCell="L19" sqref="L19"/>
      <selection pane="bottomRight" activeCell="M61" sqref="M6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09">
        <v>0</v>
      </c>
      <c r="L11" s="60"/>
      <c r="M11" s="38">
        <v>0</v>
      </c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09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205</v>
      </c>
      <c r="D13" s="60">
        <f t="shared" si="0"/>
        <v>0</v>
      </c>
      <c r="E13" s="38">
        <f t="shared" si="0"/>
        <v>5850792</v>
      </c>
      <c r="F13" s="60">
        <f>'TIE-OUT'!Z13+RECLASS!X13</f>
        <v>0</v>
      </c>
      <c r="G13" s="38">
        <f>'TIE-OUT'!AA13+RECLASS!Y13</f>
        <v>0</v>
      </c>
      <c r="H13" s="60"/>
      <c r="I13" s="38">
        <v>14142946</v>
      </c>
      <c r="J13" s="60"/>
      <c r="K13" s="209">
        <v>-8292154</v>
      </c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09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09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5850792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14142946</v>
      </c>
      <c r="J16" s="61">
        <f t="shared" si="1"/>
        <v>0</v>
      </c>
      <c r="K16" s="210">
        <f t="shared" si="1"/>
        <v>-8292154</v>
      </c>
      <c r="L16" s="61">
        <f>SUM(L11:L15)</f>
        <v>0</v>
      </c>
      <c r="M16" s="39">
        <f>SUM(M11:M15)</f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09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09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09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09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09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09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09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0">
        <f t="shared" si="3"/>
        <v>0</v>
      </c>
      <c r="L24" s="61">
        <f>SUM(L19:L23)</f>
        <v>0</v>
      </c>
      <c r="M24" s="39">
        <f>SUM(M19:M23)</f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09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09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09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09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0">
        <f>SUM(K27:K28)</f>
        <v>0</v>
      </c>
      <c r="L29" s="61">
        <f>SUM(L27:L28)</f>
        <v>0</v>
      </c>
      <c r="M29" s="39">
        <f>SUM(M27:M28)</f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09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09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09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09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09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09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0">
        <f t="shared" si="6"/>
        <v>0</v>
      </c>
      <c r="L36" s="61">
        <f>SUM(L32:L35)</f>
        <v>0</v>
      </c>
      <c r="M36" s="39">
        <f>SUM(M32:M35)</f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09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09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09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09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1428901</v>
      </c>
      <c r="F41" s="81">
        <f>'TIE-OUT'!Z41+RECLASS!X41</f>
        <v>0</v>
      </c>
      <c r="G41" s="82">
        <f>'TIE-OUT'!AA41+RECLASS!Y41</f>
        <v>1428901</v>
      </c>
      <c r="H41" s="60"/>
      <c r="I41" s="38"/>
      <c r="J41" s="60"/>
      <c r="K41" s="209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1428901</v>
      </c>
      <c r="F42" s="61">
        <f t="shared" si="8"/>
        <v>0</v>
      </c>
      <c r="G42" s="39">
        <f t="shared" si="8"/>
        <v>1428901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0">
        <f t="shared" si="8"/>
        <v>0</v>
      </c>
      <c r="L42" s="61">
        <f>SUM(L40:L41)</f>
        <v>0</v>
      </c>
      <c r="M42" s="39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1428901</v>
      </c>
      <c r="F43" s="61">
        <f t="shared" si="9"/>
        <v>0</v>
      </c>
      <c r="G43" s="39">
        <f t="shared" si="9"/>
        <v>1428901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0">
        <f t="shared" si="9"/>
        <v>0</v>
      </c>
      <c r="L43" s="61">
        <f>L42+L39</f>
        <v>0</v>
      </c>
      <c r="M43" s="39">
        <f>M42+M39</f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09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09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09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09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09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09">
        <v>0</v>
      </c>
      <c r="L49" s="60">
        <v>0</v>
      </c>
      <c r="M49" s="38">
        <v>0</v>
      </c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09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09">
        <v>0</v>
      </c>
      <c r="L51" s="60">
        <v>0</v>
      </c>
      <c r="M51" s="38">
        <v>0</v>
      </c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09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09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09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09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0">
        <f>SUM(K54:K55)</f>
        <v>0</v>
      </c>
      <c r="L56" s="61">
        <f>SUM(L54:L55)</f>
        <v>0</v>
      </c>
      <c r="M56" s="39">
        <f>SUM(M54:M55)</f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09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09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09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206</v>
      </c>
      <c r="D60" s="60">
        <f>SUM(F60,H60,J60,L60,N60,P60,R60,T60,V60,X60,Z60,AB60,AD60)</f>
        <v>0</v>
      </c>
      <c r="E60" s="38">
        <f>SUM(G60,I60,K60,M60,O60,Q60,S60,U60,W60,Y60,AA60,AC60,AE60)</f>
        <v>96833</v>
      </c>
      <c r="F60" s="81">
        <f>'TIE-OUT'!Z60+RECLASS!X60</f>
        <v>0</v>
      </c>
      <c r="G60" s="82">
        <f>'TIE-OUT'!AA60+RECLASS!Y60</f>
        <v>0</v>
      </c>
      <c r="H60" s="60"/>
      <c r="I60" s="38"/>
      <c r="J60" s="60"/>
      <c r="K60" s="211">
        <v>150679</v>
      </c>
      <c r="L60" s="60"/>
      <c r="M60" s="38">
        <v>-53846</v>
      </c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96833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0">
        <f>SUM(K59:K60)</f>
        <v>150679</v>
      </c>
      <c r="L61" s="61">
        <f>SUM(L59:L60)</f>
        <v>0</v>
      </c>
      <c r="M61" s="39">
        <f>SUM(M59:M60)</f>
        <v>-53846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09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09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09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09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0">
        <f>SUM(K64:K65)</f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09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09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09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207</v>
      </c>
      <c r="D70" s="60">
        <f>SUM(F70,H70,J70,L70,N70,P70,R70,T70,V70,X70,Z70,AB70,AD70)</f>
        <v>0</v>
      </c>
      <c r="E70" s="38">
        <f>SUM(G70,I70,K70,M70,O70,Q70,S70,U70,W70,Y70,AA70,AC70,AE70)</f>
        <v>-15092154</v>
      </c>
      <c r="F70" s="64">
        <f>'TIE-OUT'!Z70+RECLASS!X70</f>
        <v>0</v>
      </c>
      <c r="G70" s="68">
        <f>'TIE-OUT'!AA70+RECLASS!Y70</f>
        <v>-15782424</v>
      </c>
      <c r="H70" s="60"/>
      <c r="I70" s="38">
        <v>-14142946</v>
      </c>
      <c r="J70" s="60"/>
      <c r="K70" s="211">
        <v>14833216</v>
      </c>
      <c r="L70" s="60"/>
      <c r="M70" s="38"/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'TIE-OUT'!Z71+RECLASS!X71</f>
        <v>0</v>
      </c>
      <c r="G71" s="82">
        <f>'TIE-OUT'!AA71+RECLASS!Y71</f>
        <v>0</v>
      </c>
      <c r="H71" s="60"/>
      <c r="I71" s="38"/>
      <c r="J71" s="60"/>
      <c r="K71" s="209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-15092154</v>
      </c>
      <c r="F72" s="61">
        <f t="shared" si="13"/>
        <v>0</v>
      </c>
      <c r="G72" s="39">
        <f t="shared" si="13"/>
        <v>-15782424</v>
      </c>
      <c r="H72" s="61">
        <f t="shared" si="13"/>
        <v>0</v>
      </c>
      <c r="I72" s="39">
        <f t="shared" si="13"/>
        <v>-14142946</v>
      </c>
      <c r="J72" s="61">
        <f t="shared" si="13"/>
        <v>0</v>
      </c>
      <c r="K72" s="210">
        <f t="shared" si="13"/>
        <v>14833216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-3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09">
        <v>-3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10419340.220000001</v>
      </c>
      <c r="F74" s="60">
        <f>'TIE-OUT'!Z74+RECLASS!X74</f>
        <v>0</v>
      </c>
      <c r="G74" s="60">
        <f>'TIE-OUT'!AA74+RECLASS!Y74</f>
        <v>10419340.220000001</v>
      </c>
      <c r="H74" s="60"/>
      <c r="I74" s="38"/>
      <c r="J74" s="60"/>
      <c r="K74" s="139">
        <v>0</v>
      </c>
      <c r="L74" s="60"/>
      <c r="M74" s="38">
        <v>0</v>
      </c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09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-18007.5</v>
      </c>
      <c r="F76" s="60">
        <f>'TIE-OUT'!Z76+RECLASS!X76</f>
        <v>0</v>
      </c>
      <c r="G76" s="60">
        <f>'TIE-OUT'!AA76+RECLASS!Y76</f>
        <v>-18007.5</v>
      </c>
      <c r="H76" s="60"/>
      <c r="I76" s="38"/>
      <c r="J76" s="60"/>
      <c r="K76" s="209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09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208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09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209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09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210</v>
      </c>
      <c r="D80" s="60">
        <f t="shared" si="14"/>
        <v>0</v>
      </c>
      <c r="E80" s="38">
        <f t="shared" si="14"/>
        <v>-89144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09">
        <v>-89144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2129979.7200000007</v>
      </c>
      <c r="F82" s="91">
        <f>F16+F24+F29+F36+F43+F45+F47+F49</f>
        <v>0</v>
      </c>
      <c r="G82" s="92">
        <f>SUM(G72:G81)+G16+G24+G29+G36+G43+G45+G47+G49+G51+G56+G61+G66</f>
        <v>-3952190.2799999993</v>
      </c>
      <c r="H82" s="91">
        <f>H16+H24+H29+H36+H43+H45+H47+H49</f>
        <v>0</v>
      </c>
      <c r="I82" s="140">
        <f>SUM(I72:I81)+I16+I24+I29+I36+I43+I45+I47+I49+I51+I56+I61+I66</f>
        <v>0</v>
      </c>
      <c r="J82" s="91">
        <f>J16+J24+J29+J36+J43+J45+J47+J49</f>
        <v>0</v>
      </c>
      <c r="K82" s="140">
        <f>SUM(K72:K81)+K16+K24+K29+K36+K43+K45+K47+K49+K51+K56+K61+K66</f>
        <v>6136016</v>
      </c>
      <c r="L82" s="91">
        <f>L16+L24+L29+L36+L43+L45+L47+L49</f>
        <v>0</v>
      </c>
      <c r="M82" s="92">
        <f>SUM(M72:M81)+M16+M24+M29+M36+M43+M45+M47+M49+M51+M56+M61+M66</f>
        <v>-53846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-15092154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7" orientation="landscape" horizontalDpi="300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I69" activePane="bottomRight" state="frozen"/>
      <selection activeCell="L19" sqref="L19"/>
      <selection pane="topRight" activeCell="L19" sqref="L19"/>
      <selection pane="bottomLeft" activeCell="L19" sqref="L19"/>
      <selection pane="bottomRight" activeCell="M87" sqref="M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41267440</v>
      </c>
      <c r="E11" s="38">
        <f>SUM(G11,I11,K11,M11,O11,Q11,S11,U11,W11,Y11,AA11,AC11,AE11)</f>
        <v>95366307.109999999</v>
      </c>
      <c r="F11" s="60">
        <f>'TIE-OUT'!AB11+RECLASS!Z11</f>
        <v>0</v>
      </c>
      <c r="G11" s="38">
        <f>'TIE-OUT'!AC11+RECLASS!AA11</f>
        <v>130500</v>
      </c>
      <c r="H11" s="118">
        <f>+Actuals!E284</f>
        <v>40570134</v>
      </c>
      <c r="I11" s="119">
        <f>+Actuals!F284</f>
        <v>93396561.969999999</v>
      </c>
      <c r="J11" s="118">
        <f>+Actuals!G284</f>
        <v>109860</v>
      </c>
      <c r="K11" s="119">
        <f>+Actuals!H284</f>
        <v>300137.69</v>
      </c>
      <c r="L11" s="118">
        <f>+Actuals!I284</f>
        <v>587446</v>
      </c>
      <c r="M11" s="119">
        <f>+Actuals!J284</f>
        <v>1539107.45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14461558.24</v>
      </c>
      <c r="F12" s="60">
        <f>'TIE-OUT'!AB12+RECLASS!Z12</f>
        <v>0</v>
      </c>
      <c r="G12" s="38">
        <f>'TIE-OUT'!AC12+RECLASS!AA12</f>
        <v>14461558.24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800196</v>
      </c>
      <c r="E13" s="38">
        <f t="shared" si="0"/>
        <v>2219141</v>
      </c>
      <c r="F13" s="60">
        <f>'TIE-OUT'!AB13+RECLASS!Z13</f>
        <v>0</v>
      </c>
      <c r="G13" s="38">
        <f>'TIE-OUT'!AC13+RECLASS!AA13</f>
        <v>0</v>
      </c>
      <c r="H13" s="118">
        <f>+Actuals!E286</f>
        <v>2626805</v>
      </c>
      <c r="I13" s="119">
        <f>+Actuals!F286</f>
        <v>7083468</v>
      </c>
      <c r="J13" s="118">
        <f>+Actuals!G286</f>
        <v>-1848417</v>
      </c>
      <c r="K13" s="119">
        <f>+Actuals!H286</f>
        <v>-4924959</v>
      </c>
      <c r="L13" s="118">
        <f>+Actuals!I286</f>
        <v>21808</v>
      </c>
      <c r="M13" s="119">
        <f>+Actuals!J286</f>
        <v>60632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-4500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-4500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42067636</v>
      </c>
      <c r="E16" s="39">
        <f t="shared" si="1"/>
        <v>112042506.34999999</v>
      </c>
      <c r="F16" s="61">
        <f t="shared" si="1"/>
        <v>0</v>
      </c>
      <c r="G16" s="39">
        <f t="shared" si="1"/>
        <v>14592058.24</v>
      </c>
      <c r="H16" s="61">
        <f t="shared" si="1"/>
        <v>43196939</v>
      </c>
      <c r="I16" s="39">
        <f t="shared" si="1"/>
        <v>100475529.97</v>
      </c>
      <c r="J16" s="61">
        <f t="shared" si="1"/>
        <v>-1738557</v>
      </c>
      <c r="K16" s="39">
        <f t="shared" si="1"/>
        <v>-4624821.3099999996</v>
      </c>
      <c r="L16" s="61">
        <f>SUM(L11:L15)</f>
        <v>609254</v>
      </c>
      <c r="M16" s="39">
        <f>SUM(M11:M15)</f>
        <v>1599739.45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-43254176</v>
      </c>
      <c r="E19" s="38">
        <f t="shared" si="2"/>
        <v>-107626829.68000001</v>
      </c>
      <c r="F19" s="64">
        <f>'TIE-OUT'!AB19+RECLASS!Z19</f>
        <v>0</v>
      </c>
      <c r="G19" s="68">
        <f>'TIE-OUT'!AC19+RECLASS!AA19</f>
        <v>0</v>
      </c>
      <c r="H19" s="118">
        <f>+Actuals!E289</f>
        <v>-42744457</v>
      </c>
      <c r="I19" s="119">
        <f>+Actuals!F289</f>
        <v>-106014637.7</v>
      </c>
      <c r="J19" s="118">
        <f>+Actuals!G289</f>
        <v>77734</v>
      </c>
      <c r="K19" s="119">
        <f>+Actuals!H289</f>
        <v>-73065.119999999995</v>
      </c>
      <c r="L19" s="118">
        <f>+Actuals!I289</f>
        <v>-587453</v>
      </c>
      <c r="M19" s="119">
        <f>+Actuals!J289</f>
        <v>-1539126.86</v>
      </c>
      <c r="N19" s="118">
        <f>+Actuals!K289</f>
        <v>0</v>
      </c>
      <c r="O19" s="119">
        <f>+Actuals!L289</f>
        <v>0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-8304668.7000000002</v>
      </c>
      <c r="F20" s="60">
        <f>'TIE-OUT'!AB20+RECLASS!Z20</f>
        <v>0</v>
      </c>
      <c r="G20" s="38">
        <f>'TIE-OUT'!AC20+RECLASS!AA20</f>
        <v>-8368848.7199999997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1">
        <v>64180.02</v>
      </c>
      <c r="L20" s="118">
        <f>+Actuals!I290</f>
        <v>0</v>
      </c>
      <c r="M20" s="119"/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-356402</v>
      </c>
      <c r="E21" s="38">
        <f t="shared" si="2"/>
        <v>-1013197</v>
      </c>
      <c r="F21" s="60">
        <f>'TIE-OUT'!AB21+RECLASS!Z21</f>
        <v>0</v>
      </c>
      <c r="G21" s="38">
        <f>'TIE-OUT'!AC21+RECLASS!AA21</f>
        <v>0</v>
      </c>
      <c r="H21" s="118">
        <f>+Actuals!E291</f>
        <v>-1740000</v>
      </c>
      <c r="I21" s="119">
        <f>+Actuals!F291</f>
        <v>-4619700</v>
      </c>
      <c r="J21" s="118">
        <f>+Actuals!G291</f>
        <v>1383598</v>
      </c>
      <c r="K21" s="119">
        <f>+Actuals!H291</f>
        <v>3606503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60754</v>
      </c>
      <c r="E23" s="38">
        <f t="shared" si="2"/>
        <v>166465.96</v>
      </c>
      <c r="F23" s="81">
        <f>'TIE-OUT'!AB23+RECLASS!Z23</f>
        <v>0</v>
      </c>
      <c r="G23" s="82">
        <f>'TIE-OUT'!AC23+RECLASS!AA23</f>
        <v>0</v>
      </c>
      <c r="H23" s="118">
        <f>+Actuals!E293</f>
        <v>29330</v>
      </c>
      <c r="I23" s="119">
        <f>+Actuals!F293</f>
        <v>80364.2</v>
      </c>
      <c r="J23" s="118">
        <f>+Actuals!G293</f>
        <v>31424</v>
      </c>
      <c r="K23" s="119">
        <f>+Actuals!H293</f>
        <v>86101.759999999995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-43549824</v>
      </c>
      <c r="E24" s="39">
        <f t="shared" si="3"/>
        <v>-116778229.42000002</v>
      </c>
      <c r="F24" s="61">
        <f t="shared" si="3"/>
        <v>0</v>
      </c>
      <c r="G24" s="39">
        <f t="shared" si="3"/>
        <v>-8368848.7199999997</v>
      </c>
      <c r="H24" s="61">
        <f t="shared" si="3"/>
        <v>-44455127</v>
      </c>
      <c r="I24" s="39">
        <f t="shared" si="3"/>
        <v>-110553973.5</v>
      </c>
      <c r="J24" s="61">
        <f t="shared" si="3"/>
        <v>1492756</v>
      </c>
      <c r="K24" s="39">
        <f t="shared" si="3"/>
        <v>3683719.6599999997</v>
      </c>
      <c r="L24" s="61">
        <f>SUM(L19:L23)</f>
        <v>-587453</v>
      </c>
      <c r="M24" s="39">
        <f>SUM(M19:M23)</f>
        <v>-1539126.86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>SUM(L27:L28)</f>
        <v>0</v>
      </c>
      <c r="M29" s="39">
        <f>SUM(M27:M28)</f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824246</v>
      </c>
      <c r="E32" s="38">
        <f t="shared" si="5"/>
        <v>2258434.04</v>
      </c>
      <c r="F32" s="64">
        <f>'TIE-OUT'!AB32+RECLASS!Z32</f>
        <v>0</v>
      </c>
      <c r="G32" s="68">
        <f>'TIE-OUT'!AC32+RECLASS!AA32</f>
        <v>0</v>
      </c>
      <c r="H32" s="118">
        <f>+Actuals!E296</f>
        <v>691544</v>
      </c>
      <c r="I32" s="119">
        <f>+Actuals!F296</f>
        <v>1894830.56</v>
      </c>
      <c r="J32" s="118">
        <f>+Actuals!G296</f>
        <v>156925</v>
      </c>
      <c r="K32" s="119">
        <f>+Actuals!H296</f>
        <v>429974.5</v>
      </c>
      <c r="L32" s="118">
        <f>+Actuals!I296</f>
        <v>-24223</v>
      </c>
      <c r="M32" s="119">
        <f>+Actuals!J296</f>
        <v>-66371.02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824246</v>
      </c>
      <c r="E36" s="39">
        <f t="shared" si="6"/>
        <v>2258434.04</v>
      </c>
      <c r="F36" s="61">
        <f t="shared" si="6"/>
        <v>0</v>
      </c>
      <c r="G36" s="39">
        <f t="shared" si="6"/>
        <v>0</v>
      </c>
      <c r="H36" s="61">
        <f t="shared" si="6"/>
        <v>691544</v>
      </c>
      <c r="I36" s="39">
        <f t="shared" si="6"/>
        <v>1894830.56</v>
      </c>
      <c r="J36" s="61">
        <f t="shared" si="6"/>
        <v>156925</v>
      </c>
      <c r="K36" s="39">
        <f t="shared" si="6"/>
        <v>429974.5</v>
      </c>
      <c r="L36" s="61">
        <f>SUM(L32:L35)</f>
        <v>-24223</v>
      </c>
      <c r="M36" s="39">
        <f>SUM(M32:M35)</f>
        <v>-66371.02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>L42+L39</f>
        <v>0</v>
      </c>
      <c r="M43" s="39">
        <f>M42+M39</f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657942</v>
      </c>
      <c r="E49" s="38">
        <f>SUM(G49,I49,K49,M49,O49,Q49,S49,U49,W49,Y49,AA49,AC49,AE49)</f>
        <v>1802761.08</v>
      </c>
      <c r="F49" s="60">
        <f>'TIE-OUT'!AB49+RECLASS!Z49</f>
        <v>0</v>
      </c>
      <c r="G49" s="38">
        <f>'TIE-OUT'!AC49+RECLASS!AA49</f>
        <v>0</v>
      </c>
      <c r="H49" s="118">
        <f>+Actuals!E305</f>
        <v>566644</v>
      </c>
      <c r="I49" s="119">
        <f>+Actuals!F305</f>
        <v>1552604.56</v>
      </c>
      <c r="J49" s="118">
        <f>+Actuals!G305</f>
        <v>88876</v>
      </c>
      <c r="K49" s="119">
        <f>+Actuals!H305</f>
        <v>243520.24</v>
      </c>
      <c r="L49" s="118">
        <f>+Actuals!I305</f>
        <v>2422</v>
      </c>
      <c r="M49" s="119">
        <f>+Actuals!J305</f>
        <v>6636.28</v>
      </c>
      <c r="N49" s="118">
        <f>+Actuals!K305</f>
        <v>0</v>
      </c>
      <c r="O49" s="119">
        <f>+Actuals!L305</f>
        <v>0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-60754</v>
      </c>
      <c r="E51" s="38">
        <f>SUM(G51,I51,K51,M51,O51,Q51,S51,U51,W51,Y51,AA51,AC51,AE51)</f>
        <v>-166465.96</v>
      </c>
      <c r="F51" s="60">
        <f>'TIE-OUT'!AB51+RECLASS!Z51</f>
        <v>0</v>
      </c>
      <c r="G51" s="38">
        <f>'TIE-OUT'!AC51+RECLASS!AA51</f>
        <v>0</v>
      </c>
      <c r="H51" s="118">
        <f>+Actuals!E306</f>
        <v>-29330</v>
      </c>
      <c r="I51" s="119">
        <f>+Actuals!F306</f>
        <v>-80364.2</v>
      </c>
      <c r="J51" s="118">
        <f>+Actuals!G306</f>
        <v>-31424</v>
      </c>
      <c r="K51" s="119">
        <f>+Actuals!H306</f>
        <v>-86101.759999999995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-150988.93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-252.5</v>
      </c>
      <c r="L54" s="118">
        <f>+Actuals!I307</f>
        <v>0</v>
      </c>
      <c r="M54" s="119">
        <f>+Actuals!J307</f>
        <v>-150736.43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-150988.93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-252.5</v>
      </c>
      <c r="L56" s="61">
        <f>SUM(L54:L55)</f>
        <v>0</v>
      </c>
      <c r="M56" s="39">
        <f>SUM(M54:M55)</f>
        <v>-150736.43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1556139.52</v>
      </c>
      <c r="F70" s="64">
        <f>'TIE-OUT'!AB70+RECLASS!Z70</f>
        <v>0</v>
      </c>
      <c r="G70" s="68">
        <f>'TIE-OUT'!AC70+RECLASS!AA70</f>
        <v>1556139.52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-1508208.52</v>
      </c>
      <c r="F71" s="81">
        <f>'TIE-OUT'!AB71+RECLASS!Z71</f>
        <v>0</v>
      </c>
      <c r="G71" s="82">
        <f>'TIE-OUT'!AC71+RECLASS!AA71</f>
        <v>-1508208.52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47931</v>
      </c>
      <c r="F72" s="61">
        <f t="shared" si="13"/>
        <v>0</v>
      </c>
      <c r="G72" s="183">
        <f t="shared" si="13"/>
        <v>47931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1217650.69</v>
      </c>
      <c r="F74" s="60">
        <f>'TIE-OUT'!AB74+RECLASS!Z74</f>
        <v>0</v>
      </c>
      <c r="G74" s="60">
        <f>'TIE-OUT'!AC74+RECLASS!AA74</f>
        <v>1217650.69</v>
      </c>
      <c r="H74" s="118">
        <f>+Actuals!E316</f>
        <v>0</v>
      </c>
      <c r="I74" s="119">
        <f>+Actuals!F316</f>
        <v>0</v>
      </c>
      <c r="J74" s="118">
        <f>+Actuals!G316</f>
        <v>0</v>
      </c>
      <c r="K74" s="119">
        <f>+Actuals!H316</f>
        <v>0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-1049.25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-976.75</v>
      </c>
      <c r="J76" s="118">
        <f>+Actuals!G318</f>
        <v>0</v>
      </c>
      <c r="K76" s="119">
        <f>+Actuals!H318</f>
        <v>-72.5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272549.59999997512</v>
      </c>
      <c r="F82" s="91">
        <f>F16+F24+F29+F36+F43+F45+F47+F49</f>
        <v>0</v>
      </c>
      <c r="G82" s="92">
        <f>SUM(G72:G81)+G16+G24+G29+G36+G43+G45+G47+G49+G51+G56+G61+G66</f>
        <v>7488791.21</v>
      </c>
      <c r="H82" s="91">
        <f>H16+H24+H29+H36+H43+H45+H47+H49</f>
        <v>0</v>
      </c>
      <c r="I82" s="92">
        <f>SUM(I72:I81)+I16+I24+I29+I36+I43+I45+I47+I49+I51+I56+I61+I66</f>
        <v>-6712349.3600000003</v>
      </c>
      <c r="J82" s="91">
        <f>J16+J24+J29+J36+J43+J45+J47+J49</f>
        <v>0</v>
      </c>
      <c r="K82" s="140">
        <f>SUM(K72:K81)+K16+K24+K29+K36+K43+K45+K47+K49+K51+K56+K61+K66</f>
        <v>-354033.66999999993</v>
      </c>
      <c r="L82" s="91">
        <f>L16+L24+L29+L36+L43+L45+L47+L49</f>
        <v>0</v>
      </c>
      <c r="M82" s="92">
        <f>SUM(M72:M81)+M16+M24+M29+M36+M43+M45+M47+M49+M51+M56+M61+M66</f>
        <v>-149858.58000000013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441819</v>
      </c>
      <c r="F86" s="145">
        <f>'TIE-OUT'!AB86+RECLASS!Z86</f>
        <v>0</v>
      </c>
      <c r="G86" s="184">
        <f>'TIE-OUT'!AC86+RECLASS!AA86</f>
        <v>332796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109023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-17818.68</v>
      </c>
      <c r="F87" s="146">
        <f>'TIE-OUT'!AB87+RECLASS!Z87</f>
        <v>0</v>
      </c>
      <c r="G87" s="185">
        <f>'TIE-OUT'!AC87+RECLASS!AA87</f>
        <v>-17818.68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424000.32</v>
      </c>
      <c r="F89" s="155">
        <f t="shared" si="16"/>
        <v>0</v>
      </c>
      <c r="G89" s="155">
        <f t="shared" si="16"/>
        <v>314977.32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109023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696549.91999997513</v>
      </c>
      <c r="F91" s="155">
        <f t="shared" si="19"/>
        <v>0</v>
      </c>
      <c r="G91" s="155">
        <f t="shared" si="19"/>
        <v>7803768.5300000003</v>
      </c>
      <c r="H91" s="155">
        <f t="shared" si="19"/>
        <v>0</v>
      </c>
      <c r="I91" s="155">
        <f t="shared" si="19"/>
        <v>-6712349.3600000003</v>
      </c>
      <c r="J91" s="155">
        <f t="shared" si="19"/>
        <v>0</v>
      </c>
      <c r="K91" s="155">
        <f t="shared" si="19"/>
        <v>-354033.66999999993</v>
      </c>
      <c r="L91" s="155">
        <f t="shared" si="19"/>
        <v>0</v>
      </c>
      <c r="M91" s="155">
        <f t="shared" si="19"/>
        <v>-40835.580000000133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89479379</v>
      </c>
      <c r="E11" s="66">
        <f>'CE-FLSH'!M11</f>
        <v>230336937</v>
      </c>
      <c r="F11" s="60">
        <f>CE_GL!D11</f>
        <v>89211840</v>
      </c>
      <c r="G11" s="38">
        <f>CE_GL!E11</f>
        <v>226940301.91999996</v>
      </c>
      <c r="H11" s="60">
        <f>F11-D11</f>
        <v>-267539</v>
      </c>
      <c r="I11" s="38">
        <f>G11-E11</f>
        <v>-3396635.0800000429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3215601.25</v>
      </c>
      <c r="H12" s="60">
        <f>F12-D12</f>
        <v>0</v>
      </c>
      <c r="I12" s="38">
        <f>G12-E12</f>
        <v>3215601.25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39137924</v>
      </c>
      <c r="E13" s="66">
        <f>'CE-FLSH'!M13</f>
        <v>101009075</v>
      </c>
      <c r="F13" s="60">
        <f>CE_GL!D13</f>
        <v>16106252</v>
      </c>
      <c r="G13" s="38">
        <f>CE_GL!E13</f>
        <v>42226547</v>
      </c>
      <c r="H13" s="60">
        <f t="shared" ref="H13:I15" si="0">F13-D13</f>
        <v>-23031672</v>
      </c>
      <c r="I13" s="38">
        <f t="shared" si="0"/>
        <v>-58782528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1528311.7300000002</v>
      </c>
      <c r="H15" s="60">
        <f t="shared" si="0"/>
        <v>0</v>
      </c>
      <c r="I15" s="38">
        <f t="shared" si="0"/>
        <v>1528311.7300000002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128617303</v>
      </c>
      <c r="E16" s="39">
        <f t="shared" si="1"/>
        <v>331346012</v>
      </c>
      <c r="F16" s="61">
        <f t="shared" si="1"/>
        <v>105318092</v>
      </c>
      <c r="G16" s="39">
        <f t="shared" si="1"/>
        <v>273910761.89999998</v>
      </c>
      <c r="H16" s="61">
        <f t="shared" si="1"/>
        <v>-23299211</v>
      </c>
      <c r="I16" s="39">
        <f t="shared" si="1"/>
        <v>-57435250.100000046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-100343382</v>
      </c>
      <c r="E19" s="66">
        <f>'CE-FLSH'!M19</f>
        <v>-257199518</v>
      </c>
      <c r="F19" s="60">
        <f>CE_GL!D19</f>
        <v>-101122508</v>
      </c>
      <c r="G19" s="38">
        <f>CE_GL!E19</f>
        <v>-260148044.17000002</v>
      </c>
      <c r="H19" s="60">
        <f>F19-D19</f>
        <v>-779126</v>
      </c>
      <c r="I19" s="38">
        <f>G19-E19</f>
        <v>-2948526.1700000167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1290212.5799999998</v>
      </c>
      <c r="H20" s="60">
        <f>F20-D20</f>
        <v>0</v>
      </c>
      <c r="I20" s="38">
        <f>G20-E20</f>
        <v>1290212.5799999998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-28106245</v>
      </c>
      <c r="E21" s="66">
        <f>'CE-FLSH'!M21</f>
        <v>-72328753</v>
      </c>
      <c r="F21" s="60">
        <f>CE_GL!D21</f>
        <v>-5506578</v>
      </c>
      <c r="G21" s="38">
        <f>CE_GL!E21</f>
        <v>-14472082</v>
      </c>
      <c r="H21" s="60">
        <f t="shared" ref="H21:I23" si="2">F21-D21</f>
        <v>22599667</v>
      </c>
      <c r="I21" s="38">
        <f t="shared" si="2"/>
        <v>57856671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345130</v>
      </c>
      <c r="E23" s="66">
        <f>'CE-FLSH'!M23</f>
        <v>867585</v>
      </c>
      <c r="F23" s="60">
        <f>CE_GL!D23</f>
        <v>799623</v>
      </c>
      <c r="G23" s="38">
        <f>CE_GL!E23</f>
        <v>2055830.733</v>
      </c>
      <c r="H23" s="60">
        <f t="shared" si="2"/>
        <v>454493</v>
      </c>
      <c r="I23" s="38">
        <f t="shared" si="2"/>
        <v>1188245.733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-128104497</v>
      </c>
      <c r="E24" s="39">
        <f t="shared" si="3"/>
        <v>-328660686</v>
      </c>
      <c r="F24" s="61">
        <f t="shared" si="3"/>
        <v>-105829463</v>
      </c>
      <c r="G24" s="39">
        <f t="shared" si="3"/>
        <v>-271274082.85700005</v>
      </c>
      <c r="H24" s="61">
        <f t="shared" si="3"/>
        <v>22275034</v>
      </c>
      <c r="I24" s="39">
        <f t="shared" si="3"/>
        <v>57386603.142999984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302429</v>
      </c>
      <c r="G27" s="38">
        <f>CE_GL!E27</f>
        <v>749895.67</v>
      </c>
      <c r="H27" s="60">
        <f>F27-D27</f>
        <v>302429</v>
      </c>
      <c r="I27" s="38">
        <f>G27-E27</f>
        <v>749895.67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-58619</v>
      </c>
      <c r="G28" s="38">
        <f>CE_GL!E28</f>
        <v>-152271.29999999999</v>
      </c>
      <c r="H28" s="60">
        <f>F28-D28</f>
        <v>-58619</v>
      </c>
      <c r="I28" s="38">
        <f>G28-E28</f>
        <v>-152271.29999999999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243810</v>
      </c>
      <c r="G29" s="70">
        <f t="shared" si="4"/>
        <v>597624.37000000011</v>
      </c>
      <c r="H29" s="69">
        <f t="shared" si="4"/>
        <v>243810</v>
      </c>
      <c r="I29" s="70">
        <f t="shared" si="4"/>
        <v>597624.37000000011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-4473</v>
      </c>
      <c r="E32" s="66">
        <f>'CE-FLSH'!M32</f>
        <v>-177</v>
      </c>
      <c r="F32" s="60">
        <f>CE_GL!D32</f>
        <v>-361452</v>
      </c>
      <c r="G32" s="38">
        <f>CE_GL!E32</f>
        <v>-929293.09200000018</v>
      </c>
      <c r="H32" s="60">
        <f>F32-D32</f>
        <v>-356979</v>
      </c>
      <c r="I32" s="38">
        <f>G32-E32</f>
        <v>-929116.09200000018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-25939</v>
      </c>
      <c r="G33" s="38">
        <f>CE_GL!E33</f>
        <v>-67676.479999999996</v>
      </c>
      <c r="H33" s="60">
        <f t="shared" ref="H33:I35" si="5">F33-D33</f>
        <v>-25939</v>
      </c>
      <c r="I33" s="38">
        <f t="shared" si="5"/>
        <v>-67676.479999999996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10110</v>
      </c>
      <c r="G34" s="38">
        <f>CE_GL!E34</f>
        <v>25535.81</v>
      </c>
      <c r="H34" s="60">
        <f t="shared" si="5"/>
        <v>10110</v>
      </c>
      <c r="I34" s="38">
        <f t="shared" si="5"/>
        <v>25535.81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-18066</v>
      </c>
      <c r="E35" s="66">
        <f>'CE-FLSH'!M35</f>
        <v>-45399</v>
      </c>
      <c r="F35" s="60">
        <f>CE_GL!D35</f>
        <v>0</v>
      </c>
      <c r="G35" s="38">
        <f>CE_GL!E35</f>
        <v>0</v>
      </c>
      <c r="H35" s="60">
        <f t="shared" si="5"/>
        <v>18066</v>
      </c>
      <c r="I35" s="38">
        <f t="shared" si="5"/>
        <v>45399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-22539</v>
      </c>
      <c r="E36" s="39">
        <f t="shared" si="6"/>
        <v>-45576</v>
      </c>
      <c r="F36" s="61">
        <f t="shared" si="6"/>
        <v>-377281</v>
      </c>
      <c r="G36" s="39">
        <f t="shared" si="6"/>
        <v>-971433.7620000001</v>
      </c>
      <c r="H36" s="61">
        <f t="shared" si="6"/>
        <v>-354742</v>
      </c>
      <c r="I36" s="39">
        <f t="shared" si="6"/>
        <v>-925857.7620000001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50140</v>
      </c>
      <c r="E39" s="66">
        <f>'CE-FLSH'!M39</f>
        <v>130199</v>
      </c>
      <c r="F39" s="60">
        <f>CE_GL!D39</f>
        <v>3231</v>
      </c>
      <c r="G39" s="38">
        <f>CE_GL!E39</f>
        <v>8306.9</v>
      </c>
      <c r="H39" s="60">
        <f t="shared" ref="H39:I41" si="7">F39-D39</f>
        <v>-46909</v>
      </c>
      <c r="I39" s="38">
        <f t="shared" si="7"/>
        <v>-121892.1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-544509</v>
      </c>
      <c r="E40" s="66">
        <f>'CE-FLSH'!M40</f>
        <v>-1455168</v>
      </c>
      <c r="F40" s="60">
        <f>CE_GL!D40</f>
        <v>-503397</v>
      </c>
      <c r="G40" s="38">
        <f>CE_GL!E40</f>
        <v>-1296172.81</v>
      </c>
      <c r="H40" s="60">
        <f t="shared" si="7"/>
        <v>41112</v>
      </c>
      <c r="I40" s="38">
        <f t="shared" si="7"/>
        <v>158995.18999999994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-544509</v>
      </c>
      <c r="E42" s="70">
        <f t="shared" si="8"/>
        <v>-1455168</v>
      </c>
      <c r="F42" s="69">
        <f t="shared" si="8"/>
        <v>-503397</v>
      </c>
      <c r="G42" s="70">
        <f t="shared" si="8"/>
        <v>-1296172.81</v>
      </c>
      <c r="H42" s="69">
        <f t="shared" si="8"/>
        <v>41112</v>
      </c>
      <c r="I42" s="70">
        <f t="shared" si="8"/>
        <v>158995.18999999994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-494369</v>
      </c>
      <c r="E43" s="39">
        <f t="shared" si="9"/>
        <v>-1324969</v>
      </c>
      <c r="F43" s="61">
        <f t="shared" si="9"/>
        <v>-500166</v>
      </c>
      <c r="G43" s="39">
        <f t="shared" si="9"/>
        <v>-1287865.9100000001</v>
      </c>
      <c r="H43" s="61">
        <f t="shared" si="9"/>
        <v>-5797</v>
      </c>
      <c r="I43" s="39">
        <f t="shared" si="9"/>
        <v>37103.089999999938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6908</v>
      </c>
      <c r="E49" s="66">
        <f>'CE-FLSH'!M49</f>
        <v>17762.830536000001</v>
      </c>
      <c r="F49" s="60">
        <f>CE_GL!D49</f>
        <v>1145008</v>
      </c>
      <c r="G49" s="38">
        <f>CE_GL!E49</f>
        <v>2943815.568</v>
      </c>
      <c r="H49" s="60">
        <f>F49-D49</f>
        <v>1138100</v>
      </c>
      <c r="I49" s="38">
        <f>G49-E49</f>
        <v>2926052.737464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-345130</v>
      </c>
      <c r="E51" s="66">
        <f>'CE-FLSH'!M51</f>
        <v>-867585</v>
      </c>
      <c r="F51" s="60">
        <f>CE_GL!D51</f>
        <v>-799623</v>
      </c>
      <c r="G51" s="38">
        <f>CE_GL!E51</f>
        <v>-2055830.733</v>
      </c>
      <c r="H51" s="60">
        <f>F51-D51</f>
        <v>-454493</v>
      </c>
      <c r="I51" s="38">
        <f>G51-E51</f>
        <v>-1188245.733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-406932</v>
      </c>
      <c r="F54" s="60">
        <f>CE_GL!D54</f>
        <v>-69107492</v>
      </c>
      <c r="G54" s="38">
        <f>CE_GL!E54</f>
        <v>-487145.65</v>
      </c>
      <c r="H54" s="60">
        <f>F54-D54</f>
        <v>-69107492</v>
      </c>
      <c r="I54" s="38">
        <f>G54-E54</f>
        <v>-80213.650000000023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-2565922.5</v>
      </c>
      <c r="F55" s="60">
        <f>CE_GL!D55</f>
        <v>0</v>
      </c>
      <c r="G55" s="38">
        <f>CE_GL!E55</f>
        <v>-2147731.2000000002</v>
      </c>
      <c r="H55" s="60">
        <f>F55-D55</f>
        <v>0</v>
      </c>
      <c r="I55" s="38">
        <f>G55-E55</f>
        <v>418191.29999999981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-2972854.5</v>
      </c>
      <c r="F56" s="61">
        <f t="shared" si="10"/>
        <v>-69107492</v>
      </c>
      <c r="G56" s="39">
        <f t="shared" si="10"/>
        <v>-2634876.85</v>
      </c>
      <c r="H56" s="61">
        <f t="shared" si="10"/>
        <v>-69107492</v>
      </c>
      <c r="I56" s="39">
        <f t="shared" si="10"/>
        <v>337977.64999999979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4506255.0186999999</v>
      </c>
      <c r="F70" s="60">
        <f>CE_GL!D70</f>
        <v>0</v>
      </c>
      <c r="G70" s="38">
        <f>CE_GL!E70</f>
        <v>4506255.0199999996</v>
      </c>
      <c r="H70" s="60">
        <f>F70-D70</f>
        <v>0</v>
      </c>
      <c r="I70" s="38">
        <f>G70-E70</f>
        <v>1.2999996542930603E-3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-7591856</v>
      </c>
      <c r="F71" s="60">
        <f>CE_GL!D71</f>
        <v>0</v>
      </c>
      <c r="G71" s="38">
        <f>CE_GL!E71</f>
        <v>-7591856.8799999999</v>
      </c>
      <c r="H71" s="60">
        <f>F71-D71</f>
        <v>0</v>
      </c>
      <c r="I71" s="38">
        <f>G71-E71</f>
        <v>-0.87999999988824129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-3085600.9813000001</v>
      </c>
      <c r="F72" s="69">
        <f t="shared" si="13"/>
        <v>0</v>
      </c>
      <c r="G72" s="70">
        <f t="shared" si="13"/>
        <v>-3085601.8600000003</v>
      </c>
      <c r="H72" s="69">
        <f t="shared" si="13"/>
        <v>0</v>
      </c>
      <c r="I72" s="70">
        <f t="shared" si="13"/>
        <v>-0.87870000023394823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4552700</v>
      </c>
      <c r="F74" s="60">
        <f>CE_GL!D74</f>
        <v>0</v>
      </c>
      <c r="G74" s="38">
        <f>CE_GL!E74</f>
        <v>3130695.13</v>
      </c>
      <c r="H74" s="60">
        <f t="shared" ref="H74:I79" si="14">F74-D74</f>
        <v>0</v>
      </c>
      <c r="I74" s="38">
        <f t="shared" si="14"/>
        <v>-1422004.87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14359</v>
      </c>
      <c r="F75" s="60">
        <f>CE_GL!D75</f>
        <v>0</v>
      </c>
      <c r="G75" s="38">
        <f>CE_GL!E75</f>
        <v>12700</v>
      </c>
      <c r="H75" s="60">
        <f t="shared" si="14"/>
        <v>0</v>
      </c>
      <c r="I75" s="38">
        <f t="shared" si="14"/>
        <v>-1659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-14519</v>
      </c>
      <c r="F76" s="60">
        <f>CE_GL!D76</f>
        <v>0</v>
      </c>
      <c r="G76" s="38">
        <f>CE_GL!E76</f>
        <v>-17018.14</v>
      </c>
      <c r="H76" s="60">
        <f t="shared" si="14"/>
        <v>0</v>
      </c>
      <c r="I76" s="38">
        <f t="shared" si="14"/>
        <v>-2499.1399999999994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1145036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-1145036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0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2806</v>
      </c>
      <c r="E82" s="72">
        <f>SUM(E72:E81)+E16+E24+E29+E36+E43+E45+E47+E49+E51+E56+E61+E66</f>
        <v>104079.34923600359</v>
      </c>
      <c r="F82" s="71">
        <f>F16+F24+F29+F36+F43+F45+F47+F49</f>
        <v>0</v>
      </c>
      <c r="G82" s="72">
        <f>SUM(G72:G81)+G16+G24+G29+G36+G43+G45+G47+G49+G51+G56+G61+G66</f>
        <v>-731113.14400008181</v>
      </c>
      <c r="H82" s="71">
        <f>H16+H24+H29+H36+H43+H45+H47+H49</f>
        <v>-2806</v>
      </c>
      <c r="I82" s="72">
        <f>SUM(I72:I81)+I16+I24+I29+I36+I43+I45+I47+I49+I51+I56+I61+I66</f>
        <v>-835192.49323606316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5709814</v>
      </c>
      <c r="E11" s="66">
        <f>'SITHE-FLSH'!M11</f>
        <v>14580741</v>
      </c>
      <c r="F11" s="60">
        <f>SITHE_GL!D11</f>
        <v>5709009</v>
      </c>
      <c r="G11" s="38">
        <f>SITHE_GL!E11</f>
        <v>16109298.780000001</v>
      </c>
      <c r="H11" s="60">
        <f>F11-D11</f>
        <v>-805</v>
      </c>
      <c r="I11" s="38">
        <f>G11-E11</f>
        <v>1528557.7800000012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-669889.77</v>
      </c>
      <c r="H12" s="60">
        <f>F12-D12</f>
        <v>0</v>
      </c>
      <c r="I12" s="38">
        <f>G12-E12</f>
        <v>-669889.77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4883736</v>
      </c>
      <c r="E13" s="66">
        <f>'SITHE-FLSH'!M13</f>
        <v>13046146</v>
      </c>
      <c r="F13" s="60">
        <f>SITHE_GL!D13</f>
        <v>371635</v>
      </c>
      <c r="G13" s="38">
        <f>SITHE_GL!E13</f>
        <v>1057221</v>
      </c>
      <c r="H13" s="60">
        <f t="shared" ref="H13:I15" si="0">F13-D13</f>
        <v>-4512101</v>
      </c>
      <c r="I13" s="38">
        <f t="shared" si="0"/>
        <v>-11988925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10593550</v>
      </c>
      <c r="E16" s="39">
        <f t="shared" si="1"/>
        <v>27626887</v>
      </c>
      <c r="F16" s="61">
        <f t="shared" si="1"/>
        <v>6080644</v>
      </c>
      <c r="G16" s="39">
        <f t="shared" si="1"/>
        <v>16496630.010000002</v>
      </c>
      <c r="H16" s="61">
        <f t="shared" si="1"/>
        <v>-4512906</v>
      </c>
      <c r="I16" s="39">
        <f t="shared" si="1"/>
        <v>-11130256.989999998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-813187</v>
      </c>
      <c r="E19" s="66">
        <f>'SITHE-FLSH'!M19</f>
        <v>-2202053</v>
      </c>
      <c r="F19" s="60">
        <f>SITHE_GL!D19</f>
        <v>-1005610</v>
      </c>
      <c r="G19" s="38">
        <f>SITHE_GL!E19</f>
        <v>-3122499.95</v>
      </c>
      <c r="H19" s="60">
        <f>F19-D19</f>
        <v>-192423</v>
      </c>
      <c r="I19" s="38">
        <f>G19-E19</f>
        <v>-920446.95000000019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-54782.65</v>
      </c>
      <c r="H20" s="60">
        <f>F20-D20</f>
        <v>0</v>
      </c>
      <c r="I20" s="38">
        <f>G20-E20</f>
        <v>-54782.65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-9725476</v>
      </c>
      <c r="E21" s="66">
        <f>'SITHE-FLSH'!M21</f>
        <v>-25364923</v>
      </c>
      <c r="F21" s="60">
        <f>SITHE_GL!D21</f>
        <v>-2538126</v>
      </c>
      <c r="G21" s="38">
        <f>SITHE_GL!E21</f>
        <v>-6650891</v>
      </c>
      <c r="H21" s="60">
        <f t="shared" ref="H21:I23" si="2">F21-D21</f>
        <v>7187350</v>
      </c>
      <c r="I21" s="38">
        <f t="shared" si="2"/>
        <v>18714032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2450</v>
      </c>
      <c r="E23" s="66">
        <f>'SITHE-FLSH'!M23</f>
        <v>6292</v>
      </c>
      <c r="F23" s="60">
        <f>SITHE_GL!D23</f>
        <v>0</v>
      </c>
      <c r="G23" s="38">
        <f>SITHE_GL!E23</f>
        <v>0</v>
      </c>
      <c r="H23" s="60">
        <f t="shared" si="2"/>
        <v>-2450</v>
      </c>
      <c r="I23" s="38">
        <f t="shared" si="2"/>
        <v>-6292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-10536213</v>
      </c>
      <c r="E24" s="39">
        <f t="shared" si="3"/>
        <v>-27560684</v>
      </c>
      <c r="F24" s="61">
        <f t="shared" si="3"/>
        <v>-3543736</v>
      </c>
      <c r="G24" s="39">
        <f t="shared" si="3"/>
        <v>-9828173.5999999996</v>
      </c>
      <c r="H24" s="61">
        <f t="shared" si="3"/>
        <v>6992477</v>
      </c>
      <c r="I24" s="39">
        <f t="shared" si="3"/>
        <v>17732510.399999999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-38096</v>
      </c>
      <c r="E32" s="66">
        <f>'SITHE-FLSH'!M32</f>
        <v>123685</v>
      </c>
      <c r="F32" s="60">
        <f>SITHE_GL!D32</f>
        <v>0</v>
      </c>
      <c r="G32" s="38">
        <f>SITHE_GL!E32</f>
        <v>0</v>
      </c>
      <c r="H32" s="60">
        <f>F32-D32</f>
        <v>38096</v>
      </c>
      <c r="I32" s="38">
        <f>G32-E32</f>
        <v>-123685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-38096</v>
      </c>
      <c r="E36" s="39">
        <f t="shared" si="6"/>
        <v>123685</v>
      </c>
      <c r="F36" s="61">
        <f t="shared" si="6"/>
        <v>0</v>
      </c>
      <c r="G36" s="39">
        <f t="shared" si="6"/>
        <v>0</v>
      </c>
      <c r="H36" s="61">
        <f t="shared" si="6"/>
        <v>38096</v>
      </c>
      <c r="I36" s="39">
        <f t="shared" si="6"/>
        <v>-123685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-19241</v>
      </c>
      <c r="E49" s="66">
        <f>'SITHE-FLSH'!M49</f>
        <v>-48947.420170052712</v>
      </c>
      <c r="F49" s="60">
        <f>SITHE_GL!D49</f>
        <v>-2536908</v>
      </c>
      <c r="G49" s="38">
        <f>SITHE_GL!E49</f>
        <v>-6453893.9519999996</v>
      </c>
      <c r="H49" s="60">
        <f>F49-D49</f>
        <v>-2517667</v>
      </c>
      <c r="I49" s="38">
        <f>G49-E49</f>
        <v>-6404946.5318299467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-2450</v>
      </c>
      <c r="E51" s="66">
        <f>'SITHE-FLSH'!M51</f>
        <v>-6292</v>
      </c>
      <c r="F51" s="60">
        <f>SITHE_GL!D51</f>
        <v>0</v>
      </c>
      <c r="G51" s="38">
        <f>SITHE_GL!E51</f>
        <v>0</v>
      </c>
      <c r="H51" s="60">
        <f>F51-D51</f>
        <v>2450</v>
      </c>
      <c r="I51" s="38">
        <f>G51-E51</f>
        <v>6292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-5682</v>
      </c>
      <c r="F54" s="60">
        <f>SITHE_GL!D54</f>
        <v>0</v>
      </c>
      <c r="G54" s="38">
        <f>SITHE_GL!E54</f>
        <v>0</v>
      </c>
      <c r="H54" s="60">
        <f>F54-D54</f>
        <v>0</v>
      </c>
      <c r="I54" s="38">
        <f>G54-E54</f>
        <v>5682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-5682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5682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-259749.41519999999</v>
      </c>
      <c r="F70" s="60">
        <f>SITHE_GL!D70</f>
        <v>0</v>
      </c>
      <c r="G70" s="38">
        <f>SITHE_GL!E70</f>
        <v>-259749.42</v>
      </c>
      <c r="H70" s="60">
        <f>F70-D70</f>
        <v>0</v>
      </c>
      <c r="I70" s="38">
        <f>G70-E70</f>
        <v>-4.8000000242609531E-3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322864</v>
      </c>
      <c r="F71" s="60">
        <f>SITHE_GL!D71</f>
        <v>0</v>
      </c>
      <c r="G71" s="38">
        <f>SITHE_GL!E71</f>
        <v>322863.27</v>
      </c>
      <c r="H71" s="60">
        <f>F71-D71</f>
        <v>0</v>
      </c>
      <c r="I71" s="38">
        <f>G71-E71</f>
        <v>-0.72999999998137355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63114.584800000011</v>
      </c>
      <c r="F72" s="69">
        <f t="shared" si="13"/>
        <v>0</v>
      </c>
      <c r="G72" s="70">
        <f t="shared" si="13"/>
        <v>63113.850000000006</v>
      </c>
      <c r="H72" s="69">
        <f t="shared" si="13"/>
        <v>0</v>
      </c>
      <c r="I72" s="70">
        <f t="shared" si="13"/>
        <v>-0.7348000000056345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80011</v>
      </c>
      <c r="F74" s="60">
        <f>SITHE_GL!D74</f>
        <v>0</v>
      </c>
      <c r="G74" s="38">
        <f>SITHE_GL!E74</f>
        <v>80010.83</v>
      </c>
      <c r="H74" s="60">
        <f t="shared" ref="H74:I79" si="14">F74-D74</f>
        <v>0</v>
      </c>
      <c r="I74" s="38">
        <f t="shared" si="14"/>
        <v>-0.16999999999825377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-6608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6608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265484.1646299485</v>
      </c>
      <c r="F82" s="71">
        <f>F16+F24+F29+F36+F43+F45+F47+F49</f>
        <v>0</v>
      </c>
      <c r="G82" s="72">
        <f>SUM(G72:G81)+G16+G24+G29+G36+G43+G45+G47+G49+G51+G56+G61+G66</f>
        <v>357687.13800000213</v>
      </c>
      <c r="H82" s="71">
        <f>H16+H24+H29+H36+H43+H45+H47+H49</f>
        <v>0</v>
      </c>
      <c r="I82" s="72">
        <f>SUM(I72:I81)+I16+I24+I29+I36+I43+I45+I47+I49+I51+I56+I61+I66</f>
        <v>92202.973370053805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15465468</v>
      </c>
      <c r="E11" s="66">
        <f>'ARUBA-FLSH'!M11</f>
        <v>41679437</v>
      </c>
      <c r="F11" s="60">
        <f>ARUBA_GL!D11</f>
        <v>15465467</v>
      </c>
      <c r="G11" s="38">
        <f>ARUBA_GL!E11</f>
        <v>40939839.730000004</v>
      </c>
      <c r="H11" s="60">
        <f>F11-D11</f>
        <v>-1</v>
      </c>
      <c r="I11" s="38">
        <f>G11-E11</f>
        <v>-739597.26999999583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885146.6</v>
      </c>
      <c r="H12" s="60">
        <f>F12-D12</f>
        <v>0</v>
      </c>
      <c r="I12" s="38">
        <f>G12-E12</f>
        <v>885146.6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21293649</v>
      </c>
      <c r="E13" s="66">
        <f>'ARUBA-FLSH'!M13</f>
        <v>55351498</v>
      </c>
      <c r="F13" s="60">
        <f>ARUBA_GL!D13</f>
        <v>4751300</v>
      </c>
      <c r="G13" s="38">
        <f>ARUBA_GL!E13</f>
        <v>12571985</v>
      </c>
      <c r="H13" s="60">
        <f t="shared" ref="H13:I15" si="0">F13-D13</f>
        <v>-16542349</v>
      </c>
      <c r="I13" s="38">
        <f t="shared" si="0"/>
        <v>-42779513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0</v>
      </c>
      <c r="F15" s="60">
        <f>ARUBA_GL!D15</f>
        <v>0</v>
      </c>
      <c r="G15" s="38">
        <f>ARUBA_GL!E15</f>
        <v>2998378</v>
      </c>
      <c r="H15" s="60">
        <f t="shared" si="0"/>
        <v>0</v>
      </c>
      <c r="I15" s="38">
        <f t="shared" si="0"/>
        <v>2998378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36759117</v>
      </c>
      <c r="E16" s="39">
        <f t="shared" si="1"/>
        <v>97030935</v>
      </c>
      <c r="F16" s="61">
        <f t="shared" si="1"/>
        <v>20216767</v>
      </c>
      <c r="G16" s="39">
        <f t="shared" si="1"/>
        <v>57395349.330000006</v>
      </c>
      <c r="H16" s="61">
        <f t="shared" si="1"/>
        <v>-16542350</v>
      </c>
      <c r="I16" s="39">
        <f t="shared" si="1"/>
        <v>-39635585.669999994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-8950787</v>
      </c>
      <c r="E19" s="66">
        <f>'ARUBA-FLSH'!M19</f>
        <v>-23395546</v>
      </c>
      <c r="F19" s="60">
        <f>ARUBA_GL!D19</f>
        <v>-8950787</v>
      </c>
      <c r="G19" s="38">
        <f>ARUBA_GL!E19</f>
        <v>-23153901.629999995</v>
      </c>
      <c r="H19" s="60">
        <f>F19-D19</f>
        <v>0</v>
      </c>
      <c r="I19" s="38">
        <f>G19-E19</f>
        <v>241644.37000000477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-615842.54</v>
      </c>
      <c r="H20" s="60">
        <f>F20-D20</f>
        <v>0</v>
      </c>
      <c r="I20" s="38">
        <f>G20-E20</f>
        <v>-615842.54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-28092979</v>
      </c>
      <c r="E21" s="66">
        <f>'ARUBA-FLSH'!M21</f>
        <v>-73058872</v>
      </c>
      <c r="F21" s="60">
        <f>ARUBA_GL!D21</f>
        <v>-11580630</v>
      </c>
      <c r="G21" s="38">
        <f>ARUBA_GL!E21</f>
        <v>-30356457</v>
      </c>
      <c r="H21" s="60">
        <f t="shared" ref="H21:I23" si="2">F21-D21</f>
        <v>16512349</v>
      </c>
      <c r="I21" s="38">
        <f t="shared" si="2"/>
        <v>42702415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290458</v>
      </c>
      <c r="E23" s="66">
        <f>'ARUBA-FLSH'!M23</f>
        <v>748647</v>
      </c>
      <c r="F23" s="60">
        <f>ARUBA_GL!D23</f>
        <v>0</v>
      </c>
      <c r="G23" s="38">
        <f>ARUBA_GL!E23</f>
        <v>0</v>
      </c>
      <c r="H23" s="60">
        <f t="shared" si="2"/>
        <v>-290458</v>
      </c>
      <c r="I23" s="38">
        <f t="shared" si="2"/>
        <v>-748647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-36753308</v>
      </c>
      <c r="E24" s="39">
        <f t="shared" si="3"/>
        <v>-95705771</v>
      </c>
      <c r="F24" s="61">
        <f t="shared" si="3"/>
        <v>-20531417</v>
      </c>
      <c r="G24" s="39">
        <f t="shared" si="3"/>
        <v>-54126201.169999994</v>
      </c>
      <c r="H24" s="61">
        <f t="shared" si="3"/>
        <v>16221891</v>
      </c>
      <c r="I24" s="39">
        <f t="shared" si="3"/>
        <v>41579569.830000006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-5809</v>
      </c>
      <c r="E49" s="66">
        <f>'ARUBA-FLSH'!M49</f>
        <v>-15213.289464971507</v>
      </c>
      <c r="F49" s="60">
        <f>ARUBA_GL!D49</f>
        <v>314650</v>
      </c>
      <c r="G49" s="38">
        <f>ARUBA_GL!E49</f>
        <v>824068.35000000009</v>
      </c>
      <c r="H49" s="60">
        <f>F49-D49</f>
        <v>320459</v>
      </c>
      <c r="I49" s="38">
        <f>G49-E49</f>
        <v>839281.63946497161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-290458</v>
      </c>
      <c r="E51" s="66">
        <f>'ARUBA-FLSH'!M51</f>
        <v>-748647</v>
      </c>
      <c r="F51" s="60">
        <f>ARUBA_GL!D51</f>
        <v>0</v>
      </c>
      <c r="G51" s="38">
        <f>ARUBA_GL!E51</f>
        <v>0</v>
      </c>
      <c r="H51" s="60">
        <f>F51-D51</f>
        <v>290458</v>
      </c>
      <c r="I51" s="38">
        <f>G51-E51</f>
        <v>748647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-144172</v>
      </c>
      <c r="F54" s="60">
        <f>ARUBA_GL!D54</f>
        <v>-7935020</v>
      </c>
      <c r="G54" s="38">
        <f>ARUBA_GL!E54</f>
        <v>-147725.70000000001</v>
      </c>
      <c r="H54" s="60">
        <f>F54-D54</f>
        <v>-7935020</v>
      </c>
      <c r="I54" s="38">
        <f>G54-E54</f>
        <v>-3553.7000000000116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0</v>
      </c>
      <c r="F55" s="60">
        <f>ARUBA_GL!D55</f>
        <v>0</v>
      </c>
      <c r="G55" s="38">
        <f>ARUBA_GL!E55</f>
        <v>-3438022.3600000003</v>
      </c>
      <c r="H55" s="60">
        <f>F55-D55</f>
        <v>0</v>
      </c>
      <c r="I55" s="38">
        <f>G55-E55</f>
        <v>-3438022.3600000003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-144172</v>
      </c>
      <c r="F56" s="61">
        <f t="shared" si="10"/>
        <v>-7935020</v>
      </c>
      <c r="G56" s="39">
        <f t="shared" si="10"/>
        <v>-3585748.0600000005</v>
      </c>
      <c r="H56" s="61">
        <f t="shared" si="10"/>
        <v>-7935020</v>
      </c>
      <c r="I56" s="39">
        <f t="shared" si="10"/>
        <v>-3441576.0600000005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8290600.942900002</v>
      </c>
      <c r="F70" s="60">
        <f>ARUBA_GL!D70</f>
        <v>0</v>
      </c>
      <c r="G70" s="38">
        <f>ARUBA_GL!E70</f>
        <v>8290601</v>
      </c>
      <c r="H70" s="60">
        <f>F70-D70</f>
        <v>0</v>
      </c>
      <c r="I70" s="38">
        <f>G70-E70</f>
        <v>5.7099997997283936E-2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-12262546</v>
      </c>
      <c r="F71" s="60">
        <f>ARUBA_GL!D71</f>
        <v>0</v>
      </c>
      <c r="G71" s="38">
        <f>ARUBA_GL!E71</f>
        <v>-12261468.49</v>
      </c>
      <c r="H71" s="60">
        <f>F71-D71</f>
        <v>0</v>
      </c>
      <c r="I71" s="38">
        <f>G71-E71</f>
        <v>1077.5099999997765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-3971945.057099998</v>
      </c>
      <c r="F72" s="69">
        <f t="shared" si="13"/>
        <v>0</v>
      </c>
      <c r="G72" s="70">
        <f t="shared" si="13"/>
        <v>-3970867.49</v>
      </c>
      <c r="H72" s="69">
        <f t="shared" si="13"/>
        <v>0</v>
      </c>
      <c r="I72" s="70">
        <f t="shared" si="13"/>
        <v>1077.5670999977738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3159746.0570999999</v>
      </c>
      <c r="F74" s="60">
        <f>ARUBA_GL!D74</f>
        <v>0</v>
      </c>
      <c r="G74" s="38">
        <f>ARUBA_GL!E74</f>
        <v>803886.97</v>
      </c>
      <c r="H74" s="60">
        <f t="shared" ref="H74:I79" si="14">F74-D74</f>
        <v>0</v>
      </c>
      <c r="I74" s="38">
        <f t="shared" si="14"/>
        <v>-2355859.0871000001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46882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-46882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-348185.28946497152</v>
      </c>
      <c r="F82" s="71">
        <f>F16+F24+F29+F36+F43+F45+F47+F49</f>
        <v>0</v>
      </c>
      <c r="G82" s="72">
        <f>SUM(G72:G81)+G16+G24+G29+G36+G43+G45+G47+G49+G51+G56+G61+G66</f>
        <v>-2659512.0699999924</v>
      </c>
      <c r="H82" s="71">
        <f>H16+H24+H29+H36+H43+H45+H47+H49</f>
        <v>0</v>
      </c>
      <c r="I82" s="72">
        <f>SUM(I72:I81)+I16+I24+I29+I36+I43+I45+I47+I49+I51+I56+I61+I66</f>
        <v>-2311326.7805350209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179966793</v>
      </c>
      <c r="E11" s="66">
        <f>'EAST-EGM-FLSH'!M11</f>
        <v>512032518.36309409</v>
      </c>
      <c r="F11" s="60">
        <f>'EAST-EGM-GL'!D11</f>
        <v>172327687</v>
      </c>
      <c r="G11" s="38">
        <f>'EAST-EGM-GL'!E11</f>
        <v>489183922.90999997</v>
      </c>
      <c r="H11" s="60">
        <f>F11-D11</f>
        <v>-7639106</v>
      </c>
      <c r="I11" s="38">
        <f>G11-E11</f>
        <v>-22848595.453094125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10305140.880000001</v>
      </c>
      <c r="H12" s="60">
        <f>F12-D12</f>
        <v>0</v>
      </c>
      <c r="I12" s="38">
        <f>G12-E12</f>
        <v>10305140.880000001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59448522</v>
      </c>
      <c r="E13" s="66">
        <f>'EAST-EGM-FLSH'!M13</f>
        <v>164486618</v>
      </c>
      <c r="F13" s="60">
        <f>'EAST-EGM-GL'!D13</f>
        <v>9980860</v>
      </c>
      <c r="G13" s="38">
        <f>'EAST-EGM-GL'!E13</f>
        <v>26844362</v>
      </c>
      <c r="H13" s="60">
        <f t="shared" ref="H13:I15" si="0">F13-D13</f>
        <v>-49467662</v>
      </c>
      <c r="I13" s="38">
        <f t="shared" si="0"/>
        <v>-137642256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-464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464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6135460.370000001</v>
      </c>
      <c r="H15" s="60">
        <f t="shared" si="0"/>
        <v>0</v>
      </c>
      <c r="I15" s="38">
        <f t="shared" si="0"/>
        <v>6135460.370000001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239415315</v>
      </c>
      <c r="E16" s="39">
        <f t="shared" si="1"/>
        <v>676518672.36309409</v>
      </c>
      <c r="F16" s="61">
        <f t="shared" si="1"/>
        <v>182308547</v>
      </c>
      <c r="G16" s="39">
        <f t="shared" si="1"/>
        <v>532468886.15999997</v>
      </c>
      <c r="H16" s="61">
        <f t="shared" si="1"/>
        <v>-57106768</v>
      </c>
      <c r="I16" s="39">
        <f t="shared" si="1"/>
        <v>-144049786.20309412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-175816045</v>
      </c>
      <c r="E19" s="66">
        <f>'EAST-EGM-FLSH'!M19</f>
        <v>-489912407</v>
      </c>
      <c r="F19" s="60">
        <f>'EAST-EGM-GL'!D19</f>
        <v>-171131367</v>
      </c>
      <c r="G19" s="38">
        <f>'EAST-EGM-GL'!E19</f>
        <v>-467175363.66000003</v>
      </c>
      <c r="H19" s="60">
        <f>F19-D19</f>
        <v>4684678</v>
      </c>
      <c r="I19" s="38">
        <f>G19-E19</f>
        <v>22737043.339999974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-17309576.34</v>
      </c>
      <c r="H20" s="60">
        <f>F20-D20</f>
        <v>0</v>
      </c>
      <c r="I20" s="38">
        <f>G20-E20</f>
        <v>-17309576.34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-65865685</v>
      </c>
      <c r="E21" s="66">
        <f>'EAST-EGM-FLSH'!M21</f>
        <v>-186824785</v>
      </c>
      <c r="F21" s="60">
        <f>'EAST-EGM-GL'!D21</f>
        <v>-13998960</v>
      </c>
      <c r="G21" s="38">
        <f>'EAST-EGM-GL'!E21</f>
        <v>-43491742</v>
      </c>
      <c r="H21" s="60">
        <f t="shared" ref="H21:I23" si="2">F21-D21</f>
        <v>51866725</v>
      </c>
      <c r="I21" s="38">
        <f t="shared" si="2"/>
        <v>143333043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699964</v>
      </c>
      <c r="E23" s="66">
        <f>'EAST-EGM-FLSH'!M23</f>
        <v>1882599</v>
      </c>
      <c r="F23" s="60">
        <f>'EAST-EGM-GL'!D23</f>
        <v>1346960</v>
      </c>
      <c r="G23" s="38">
        <f>'EAST-EGM-GL'!E23</f>
        <v>3616587.5999999996</v>
      </c>
      <c r="H23" s="60">
        <f t="shared" si="2"/>
        <v>646996</v>
      </c>
      <c r="I23" s="38">
        <f t="shared" si="2"/>
        <v>1733988.5999999996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-240981766</v>
      </c>
      <c r="E24" s="39">
        <f t="shared" si="3"/>
        <v>-674854593</v>
      </c>
      <c r="F24" s="61">
        <f t="shared" si="3"/>
        <v>-183783367</v>
      </c>
      <c r="G24" s="39">
        <f t="shared" si="3"/>
        <v>-524360094.39999998</v>
      </c>
      <c r="H24" s="61">
        <f t="shared" si="3"/>
        <v>57198399</v>
      </c>
      <c r="I24" s="39">
        <f t="shared" si="3"/>
        <v>150494498.59999996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12965197</v>
      </c>
      <c r="G27" s="38">
        <f>'EAST-EGM-GL'!E27</f>
        <v>34543121.990000002</v>
      </c>
      <c r="H27" s="60">
        <f>F27-D27</f>
        <v>12965197</v>
      </c>
      <c r="I27" s="38">
        <f>G27-E27</f>
        <v>34543121.990000002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-8407982</v>
      </c>
      <c r="G28" s="38">
        <f>'EAST-EGM-GL'!E28</f>
        <v>-22098187.710000001</v>
      </c>
      <c r="H28" s="60">
        <f>F28-D28</f>
        <v>-8407982</v>
      </c>
      <c r="I28" s="38">
        <f>G28-E28</f>
        <v>-22098187.710000001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4557215</v>
      </c>
      <c r="G29" s="70">
        <f t="shared" si="4"/>
        <v>12444934.280000001</v>
      </c>
      <c r="H29" s="69">
        <f t="shared" si="4"/>
        <v>4557215</v>
      </c>
      <c r="I29" s="70">
        <f t="shared" si="4"/>
        <v>12444934.280000001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7715</v>
      </c>
      <c r="E32" s="66">
        <f>'EAST-EGM-FLSH'!M32</f>
        <v>21673</v>
      </c>
      <c r="F32" s="60">
        <f>'EAST-EGM-GL'!D32</f>
        <v>-1955288</v>
      </c>
      <c r="G32" s="38">
        <f>'EAST-EGM-GL'!E32</f>
        <v>-5249948.2800000012</v>
      </c>
      <c r="H32" s="60">
        <f>F32-D32</f>
        <v>-1963003</v>
      </c>
      <c r="I32" s="38">
        <f>G32-E32</f>
        <v>-5271621.2800000012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1074878</v>
      </c>
      <c r="E33" s="66">
        <f>'EAST-EGM-FLSH'!M33</f>
        <v>2684870</v>
      </c>
      <c r="F33" s="60">
        <f>'EAST-EGM-GL'!D33</f>
        <v>-2924642</v>
      </c>
      <c r="G33" s="38">
        <f>'EAST-EGM-GL'!E33</f>
        <v>-351491.08</v>
      </c>
      <c r="H33" s="60">
        <f t="shared" ref="H33:I35" si="5">F33-D33</f>
        <v>-3999520</v>
      </c>
      <c r="I33" s="38">
        <f t="shared" si="5"/>
        <v>-3036361.08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-715382</v>
      </c>
      <c r="E34" s="66">
        <f>'EAST-EGM-FLSH'!M34</f>
        <v>-1813230</v>
      </c>
      <c r="F34" s="60">
        <f>'EAST-EGM-GL'!D34</f>
        <v>3260404</v>
      </c>
      <c r="G34" s="38">
        <f>'EAST-EGM-GL'!E34</f>
        <v>1226873.23</v>
      </c>
      <c r="H34" s="60">
        <f t="shared" si="5"/>
        <v>3975786</v>
      </c>
      <c r="I34" s="38">
        <f t="shared" si="5"/>
        <v>3040103.23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-673965</v>
      </c>
      <c r="E35" s="66">
        <f>'EAST-EGM-FLSH'!M35</f>
        <v>-1072809</v>
      </c>
      <c r="F35" s="60">
        <f>'EAST-EGM-GL'!D35</f>
        <v>0</v>
      </c>
      <c r="G35" s="38">
        <f>'EAST-EGM-GL'!E35</f>
        <v>-21604.99</v>
      </c>
      <c r="H35" s="60">
        <f t="shared" si="5"/>
        <v>673965</v>
      </c>
      <c r="I35" s="38">
        <f t="shared" si="5"/>
        <v>1051204.01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-306754</v>
      </c>
      <c r="E36" s="39">
        <f t="shared" si="6"/>
        <v>-179496</v>
      </c>
      <c r="F36" s="61">
        <f t="shared" si="6"/>
        <v>-1619526</v>
      </c>
      <c r="G36" s="39">
        <f t="shared" si="6"/>
        <v>-4396171.120000001</v>
      </c>
      <c r="H36" s="61">
        <f t="shared" si="6"/>
        <v>-1312772</v>
      </c>
      <c r="I36" s="39">
        <f t="shared" si="6"/>
        <v>-4216675.120000001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755678</v>
      </c>
      <c r="E39" s="66">
        <f>'EAST-EGM-FLSH'!M39</f>
        <v>1971756</v>
      </c>
      <c r="F39" s="60">
        <f>'EAST-EGM-GL'!D39</f>
        <v>2514</v>
      </c>
      <c r="G39" s="38">
        <f>'EAST-EGM-GL'!E39</f>
        <v>6750.09</v>
      </c>
      <c r="H39" s="60">
        <f t="shared" ref="H39:I41" si="7">F39-D39</f>
        <v>-753164</v>
      </c>
      <c r="I39" s="38">
        <f t="shared" si="7"/>
        <v>-1965005.91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-1883830</v>
      </c>
      <c r="E40" s="66">
        <f>'EAST-EGM-FLSH'!M40</f>
        <v>-5156650</v>
      </c>
      <c r="F40" s="60">
        <f>'EAST-EGM-GL'!D40</f>
        <v>-550347</v>
      </c>
      <c r="G40" s="38">
        <f>'EAST-EGM-GL'!E40</f>
        <v>-888797.0399999998</v>
      </c>
      <c r="H40" s="60">
        <f t="shared" si="7"/>
        <v>1333483</v>
      </c>
      <c r="I40" s="38">
        <f t="shared" si="7"/>
        <v>4267852.96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-1883830</v>
      </c>
      <c r="E42" s="70">
        <f t="shared" si="8"/>
        <v>-5156650</v>
      </c>
      <c r="F42" s="69">
        <f t="shared" si="8"/>
        <v>-550347</v>
      </c>
      <c r="G42" s="70">
        <f t="shared" si="8"/>
        <v>-888797.0399999998</v>
      </c>
      <c r="H42" s="69">
        <f t="shared" si="8"/>
        <v>1333483</v>
      </c>
      <c r="I42" s="70">
        <f t="shared" si="8"/>
        <v>4267852.96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-1128152</v>
      </c>
      <c r="E43" s="39">
        <f t="shared" si="9"/>
        <v>-3184894</v>
      </c>
      <c r="F43" s="61">
        <f t="shared" si="9"/>
        <v>-547833</v>
      </c>
      <c r="G43" s="39">
        <f t="shared" si="9"/>
        <v>-882046.94999999984</v>
      </c>
      <c r="H43" s="61">
        <f t="shared" si="9"/>
        <v>580319</v>
      </c>
      <c r="I43" s="39">
        <f t="shared" si="9"/>
        <v>2302847.0499999998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3061357</v>
      </c>
      <c r="E49" s="66">
        <f>'EAST-EGM-FLSH'!M49</f>
        <v>8033244.6936061457</v>
      </c>
      <c r="F49" s="60">
        <f>'EAST-EGM-GL'!D49</f>
        <v>-915036</v>
      </c>
      <c r="G49" s="38">
        <f>'EAST-EGM-GL'!E49</f>
        <v>-2456871.6599999992</v>
      </c>
      <c r="H49" s="60">
        <f>F49-D49</f>
        <v>-3976393</v>
      </c>
      <c r="I49" s="38">
        <f>G49-E49</f>
        <v>-10490116.353606146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-699964</v>
      </c>
      <c r="E51" s="66">
        <f>'EAST-EGM-FLSH'!M51</f>
        <v>-1882599</v>
      </c>
      <c r="F51" s="60">
        <f>'EAST-EGM-GL'!D51</f>
        <v>-1346960</v>
      </c>
      <c r="G51" s="38">
        <f>'EAST-EGM-GL'!E51</f>
        <v>-3616587.5999999996</v>
      </c>
      <c r="H51" s="60">
        <f>F51-D51</f>
        <v>-646996</v>
      </c>
      <c r="I51" s="38">
        <f>G51-E51</f>
        <v>-1733988.5999999996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-1589098</v>
      </c>
      <c r="F54" s="60">
        <f>'EAST-EGM-GL'!D54</f>
        <v>-124389104</v>
      </c>
      <c r="G54" s="38">
        <f>'EAST-EGM-GL'!E54</f>
        <v>-1866223.67</v>
      </c>
      <c r="H54" s="60">
        <f>F54-D54</f>
        <v>-124389104</v>
      </c>
      <c r="I54" s="38">
        <f>G54-E54</f>
        <v>-277125.66999999993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-1289833</v>
      </c>
      <c r="F55" s="60">
        <f>'EAST-EGM-GL'!D55</f>
        <v>0</v>
      </c>
      <c r="G55" s="38">
        <f>'EAST-EGM-GL'!E55</f>
        <v>-7717241.7199999997</v>
      </c>
      <c r="H55" s="60">
        <f>F55-D55</f>
        <v>0</v>
      </c>
      <c r="I55" s="38">
        <f>G55-E55</f>
        <v>-6427408.7199999997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-2878931</v>
      </c>
      <c r="F56" s="61">
        <f t="shared" si="10"/>
        <v>-124389104</v>
      </c>
      <c r="G56" s="39">
        <f t="shared" si="10"/>
        <v>-9583465.3900000006</v>
      </c>
      <c r="H56" s="61">
        <f t="shared" si="10"/>
        <v>-124389104</v>
      </c>
      <c r="I56" s="39">
        <f t="shared" si="10"/>
        <v>-6704534.3899999997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61434.31</v>
      </c>
      <c r="H59" s="60">
        <f>F59-D59</f>
        <v>0</v>
      </c>
      <c r="I59" s="38">
        <f>G59-E59</f>
        <v>61434.31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-82527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82527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-82527</v>
      </c>
      <c r="F61" s="69">
        <f t="shared" si="11"/>
        <v>0</v>
      </c>
      <c r="G61" s="70">
        <f t="shared" si="11"/>
        <v>61434.31</v>
      </c>
      <c r="H61" s="69">
        <f t="shared" si="11"/>
        <v>0</v>
      </c>
      <c r="I61" s="70">
        <f t="shared" si="11"/>
        <v>143961.31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29080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-29080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29080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-29080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563222.05070000049</v>
      </c>
      <c r="F70" s="60">
        <f>'EAST-EGM-GL'!D70</f>
        <v>0</v>
      </c>
      <c r="G70" s="38">
        <f>'EAST-EGM-GL'!E70</f>
        <v>563222.05000000005</v>
      </c>
      <c r="H70" s="60">
        <f>F70-D70</f>
        <v>0</v>
      </c>
      <c r="I70" s="38">
        <f>G70-E70</f>
        <v>-7.0000044070184231E-4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-12755359.895</v>
      </c>
      <c r="F71" s="60">
        <f>'EAST-EGM-GL'!D71</f>
        <v>0</v>
      </c>
      <c r="G71" s="38">
        <f>'EAST-EGM-GL'!E71</f>
        <v>-13133657.73</v>
      </c>
      <c r="H71" s="60">
        <f>F71-D71</f>
        <v>0</v>
      </c>
      <c r="I71" s="38">
        <f>G71-E71</f>
        <v>-378297.83500000089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-12192137.844299998</v>
      </c>
      <c r="F72" s="69">
        <f t="shared" si="13"/>
        <v>0</v>
      </c>
      <c r="G72" s="70">
        <f t="shared" si="13"/>
        <v>-12570435.68</v>
      </c>
      <c r="H72" s="69">
        <f t="shared" si="13"/>
        <v>0</v>
      </c>
      <c r="I72" s="70">
        <f t="shared" si="13"/>
        <v>-378297.83570000133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4006930.7836999996</v>
      </c>
      <c r="F74" s="60">
        <f>'EAST-EGM-GL'!D74</f>
        <v>0</v>
      </c>
      <c r="G74" s="38">
        <f>'EAST-EGM-GL'!E74</f>
        <v>4362691.25</v>
      </c>
      <c r="H74" s="60">
        <f t="shared" ref="H74:I79" si="14">F74-D74</f>
        <v>0</v>
      </c>
      <c r="I74" s="38">
        <f t="shared" si="14"/>
        <v>355760.46630000044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9351</v>
      </c>
      <c r="F75" s="60">
        <f>'EAST-EGM-GL'!D75</f>
        <v>0</v>
      </c>
      <c r="G75" s="38">
        <f>'EAST-EGM-GL'!E75</f>
        <v>9400</v>
      </c>
      <c r="H75" s="60">
        <f t="shared" si="14"/>
        <v>0</v>
      </c>
      <c r="I75" s="38">
        <f t="shared" si="14"/>
        <v>49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-16608</v>
      </c>
      <c r="F76" s="60">
        <f>'EAST-EGM-GL'!D76</f>
        <v>0</v>
      </c>
      <c r="G76" s="38">
        <f>'EAST-EGM-GL'!E76</f>
        <v>-98490.07</v>
      </c>
      <c r="H76" s="60">
        <f t="shared" si="14"/>
        <v>0</v>
      </c>
      <c r="I76" s="38">
        <f t="shared" si="14"/>
        <v>-81882.070000000007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-16809</v>
      </c>
      <c r="F77" s="60">
        <f>'EAST-EGM-GL'!D77</f>
        <v>0</v>
      </c>
      <c r="G77" s="38">
        <f>'EAST-EGM-GL'!E77</f>
        <v>-2906000</v>
      </c>
      <c r="H77" s="60">
        <f t="shared" si="14"/>
        <v>0</v>
      </c>
      <c r="I77" s="38">
        <f t="shared" si="14"/>
        <v>-2889191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22941.755000000001</v>
      </c>
      <c r="F78" s="60">
        <f>'EAST-EGM-GL'!D78</f>
        <v>0</v>
      </c>
      <c r="G78" s="38">
        <f>'EAST-EGM-GL'!E78</f>
        <v>22942</v>
      </c>
      <c r="H78" s="60">
        <f t="shared" si="14"/>
        <v>0</v>
      </c>
      <c r="I78" s="38">
        <f t="shared" si="14"/>
        <v>0.24499999999898137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307947</v>
      </c>
      <c r="F81" s="60">
        <f>'EAST-EGM-GL'!D81</f>
        <v>0</v>
      </c>
      <c r="G81" s="38">
        <f>'EAST-EGM-GL'!E81</f>
        <v>0.39000000001396984</v>
      </c>
      <c r="H81" s="60">
        <f>F81-D81</f>
        <v>0</v>
      </c>
      <c r="I81" s="38">
        <f>G81-E81</f>
        <v>-307946.61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60000</v>
      </c>
      <c r="E82" s="72">
        <f>SUM(E72:E81)+E16+E24+E29+E36+E43+E45+E47+E49+E51+E56+E61+E66</f>
        <v>-6360427.24889981</v>
      </c>
      <c r="F82" s="71">
        <f>F16+F24+F29+F36+F43+F45+F47+F49</f>
        <v>0</v>
      </c>
      <c r="G82" s="72">
        <f>SUM(G72:G81)+G16+G24+G29+G36+G43+G45+G47+G49+G51+G56+G61+G66</f>
        <v>-11499874.480000023</v>
      </c>
      <c r="H82" s="71">
        <f>H16+H24+H29+H36+H43+H45+H47+H49</f>
        <v>-60000</v>
      </c>
      <c r="I82" s="72">
        <f>SUM(I72:I81)+I16+I24+I29+I36+I43+I45+I47+I49+I51+I56+I61+I66</f>
        <v>-5139447.2311003022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'EAST-EGM-FLSH'!L86</f>
        <v>0</v>
      </c>
      <c r="E86" s="145">
        <f>'EAST-EGM-FLSH'!M86</f>
        <v>344137</v>
      </c>
      <c r="F86" s="145">
        <f>'EAST-EGM-GL'!D86</f>
        <v>0</v>
      </c>
      <c r="G86" s="145">
        <f>'EAST-EGM-GL'!E86</f>
        <v>344137</v>
      </c>
      <c r="H86" s="145">
        <f t="shared" ref="H86:I88" si="15">F86-D86</f>
        <v>0</v>
      </c>
      <c r="I86" s="145">
        <f t="shared" si="15"/>
        <v>0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344137</v>
      </c>
      <c r="F89" s="160">
        <f t="shared" si="16"/>
        <v>0</v>
      </c>
      <c r="G89" s="160">
        <f t="shared" si="16"/>
        <v>344137</v>
      </c>
      <c r="H89" s="160">
        <f t="shared" si="16"/>
        <v>0</v>
      </c>
      <c r="I89" s="160">
        <f t="shared" si="16"/>
        <v>0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60000</v>
      </c>
      <c r="E91" s="160">
        <f t="shared" si="17"/>
        <v>-6016290.24889981</v>
      </c>
      <c r="F91" s="160">
        <f t="shared" si="17"/>
        <v>0</v>
      </c>
      <c r="G91" s="160">
        <f t="shared" si="17"/>
        <v>-11155737.480000023</v>
      </c>
      <c r="H91" s="160">
        <f t="shared" si="17"/>
        <v>-60000</v>
      </c>
      <c r="I91" s="160">
        <f t="shared" si="17"/>
        <v>-5139447.2311003022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16180985</v>
      </c>
      <c r="E11" s="66">
        <f>'EAST-LRC-FLSH'!M11</f>
        <v>42909911.636905923</v>
      </c>
      <c r="F11" s="60">
        <f>'EAST-LRC-GL'!D11</f>
        <v>8356050</v>
      </c>
      <c r="G11" s="38">
        <f>'EAST-LRC-GL'!E11</f>
        <v>21985735.009999998</v>
      </c>
      <c r="H11" s="60">
        <f>F11-D11</f>
        <v>-7824935</v>
      </c>
      <c r="I11" s="38">
        <f>G11-E11</f>
        <v>-20924176.626905926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-63207.21</v>
      </c>
      <c r="H12" s="60">
        <f>F12-D12</f>
        <v>0</v>
      </c>
      <c r="I12" s="38">
        <f>G12-E12</f>
        <v>-63207.21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16180985</v>
      </c>
      <c r="E16" s="39">
        <f t="shared" si="1"/>
        <v>42909911.636905923</v>
      </c>
      <c r="F16" s="61">
        <f t="shared" si="1"/>
        <v>8356050</v>
      </c>
      <c r="G16" s="39">
        <f t="shared" si="1"/>
        <v>21922527.799999997</v>
      </c>
      <c r="H16" s="61">
        <f t="shared" si="1"/>
        <v>-7824935</v>
      </c>
      <c r="I16" s="39">
        <f t="shared" si="1"/>
        <v>-20987383.836905926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-15423881</v>
      </c>
      <c r="E19" s="66">
        <f>'EAST-LRC-FLSH'!M19</f>
        <v>-40633352</v>
      </c>
      <c r="F19" s="60">
        <f>'EAST-LRC-GL'!D19</f>
        <v>-2665068</v>
      </c>
      <c r="G19" s="38">
        <f>'EAST-LRC-GL'!E19</f>
        <v>-6900732</v>
      </c>
      <c r="H19" s="60">
        <f>F19-D19</f>
        <v>12758813</v>
      </c>
      <c r="I19" s="38">
        <f>G19-E19</f>
        <v>33732620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47672</v>
      </c>
      <c r="G23" s="38">
        <f>'EAST-LRC-GL'!E23</f>
        <v>126658.91</v>
      </c>
      <c r="H23" s="60">
        <f t="shared" si="2"/>
        <v>47672</v>
      </c>
      <c r="I23" s="38">
        <f t="shared" si="2"/>
        <v>126658.91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-15423881</v>
      </c>
      <c r="E24" s="39">
        <f t="shared" si="3"/>
        <v>-40633352</v>
      </c>
      <c r="F24" s="61">
        <f t="shared" si="3"/>
        <v>-2617396</v>
      </c>
      <c r="G24" s="39">
        <f t="shared" si="3"/>
        <v>-6774073.0899999999</v>
      </c>
      <c r="H24" s="61">
        <f t="shared" si="3"/>
        <v>12806485</v>
      </c>
      <c r="I24" s="39">
        <f t="shared" si="3"/>
        <v>33859278.909999996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6232972</v>
      </c>
      <c r="G27" s="38">
        <f>'EAST-LRC-GL'!E27</f>
        <v>16496752.609999998</v>
      </c>
      <c r="H27" s="60">
        <f>F27-D27</f>
        <v>6232972</v>
      </c>
      <c r="I27" s="38">
        <f>G27-E27</f>
        <v>16496752.609999998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-13751018</v>
      </c>
      <c r="G28" s="38">
        <f>'EAST-LRC-GL'!E28</f>
        <v>-36603329.050000004</v>
      </c>
      <c r="H28" s="60">
        <f>F28-D28</f>
        <v>-13751018</v>
      </c>
      <c r="I28" s="38">
        <f>G28-E28</f>
        <v>-36603329.050000004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-7518046</v>
      </c>
      <c r="G29" s="70">
        <f t="shared" si="4"/>
        <v>-20106576.440000005</v>
      </c>
      <c r="H29" s="69">
        <f t="shared" si="4"/>
        <v>-7518046</v>
      </c>
      <c r="I29" s="70">
        <f t="shared" si="4"/>
        <v>-20106576.440000005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561145</v>
      </c>
      <c r="G32" s="38">
        <f>'EAST-LRC-GL'!E32</f>
        <v>1506674.325</v>
      </c>
      <c r="H32" s="60">
        <f>F32-D32</f>
        <v>561145</v>
      </c>
      <c r="I32" s="38">
        <f>G32-E32</f>
        <v>1506674.325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561145</v>
      </c>
      <c r="G36" s="39">
        <f t="shared" si="6"/>
        <v>1506674.325</v>
      </c>
      <c r="H36" s="61">
        <f t="shared" si="6"/>
        <v>561145</v>
      </c>
      <c r="I36" s="39">
        <f t="shared" si="6"/>
        <v>1506674.325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1524299</v>
      </c>
      <c r="E39" s="66">
        <f>'EAST-LRC-FLSH'!M39</f>
        <v>3978419</v>
      </c>
      <c r="F39" s="60">
        <f>'EAST-LRC-GL'!D39</f>
        <v>1865312</v>
      </c>
      <c r="G39" s="38">
        <f>'EAST-LRC-GL'!E39</f>
        <v>4868464.32</v>
      </c>
      <c r="H39" s="60">
        <f t="shared" ref="H39:I41" si="7">F39-D39</f>
        <v>341013</v>
      </c>
      <c r="I39" s="38">
        <f t="shared" si="7"/>
        <v>890045.3200000003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-309033</v>
      </c>
      <c r="E40" s="66">
        <f>'EAST-LRC-FLSH'!M40</f>
        <v>-806575</v>
      </c>
      <c r="F40" s="60">
        <f>'EAST-LRC-GL'!D40</f>
        <v>-729073</v>
      </c>
      <c r="G40" s="38">
        <f>'EAST-LRC-GL'!E40</f>
        <v>-1902880.53</v>
      </c>
      <c r="H40" s="60">
        <f t="shared" si="7"/>
        <v>-420040</v>
      </c>
      <c r="I40" s="38">
        <f t="shared" si="7"/>
        <v>-1096305.53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-309033</v>
      </c>
      <c r="E42" s="70">
        <f t="shared" si="8"/>
        <v>-806575</v>
      </c>
      <c r="F42" s="69">
        <f t="shared" si="8"/>
        <v>-729073</v>
      </c>
      <c r="G42" s="70">
        <f t="shared" si="8"/>
        <v>-1902880.53</v>
      </c>
      <c r="H42" s="69">
        <f t="shared" si="8"/>
        <v>-420040</v>
      </c>
      <c r="I42" s="70">
        <f t="shared" si="8"/>
        <v>-1096305.53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1215266</v>
      </c>
      <c r="E43" s="39">
        <f t="shared" si="9"/>
        <v>3171844</v>
      </c>
      <c r="F43" s="61">
        <f t="shared" si="9"/>
        <v>1136239</v>
      </c>
      <c r="G43" s="39">
        <f t="shared" si="9"/>
        <v>2965583.79</v>
      </c>
      <c r="H43" s="61">
        <f t="shared" si="9"/>
        <v>-79027</v>
      </c>
      <c r="I43" s="39">
        <f t="shared" si="9"/>
        <v>-206260.20999999973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-12629</v>
      </c>
      <c r="G45" s="38">
        <f>'EAST-LRC-GL'!E45</f>
        <v>-21588.28</v>
      </c>
      <c r="H45" s="60">
        <f>F45-D45</f>
        <v>-12629</v>
      </c>
      <c r="I45" s="38">
        <f>G45-E45</f>
        <v>-21588.28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-2032370</v>
      </c>
      <c r="E49" s="66">
        <f>'EAST-LRC-FLSH'!M49</f>
        <v>-5270414.598606145</v>
      </c>
      <c r="F49" s="60">
        <f>'EAST-LRC-GL'!D49</f>
        <v>94637</v>
      </c>
      <c r="G49" s="38">
        <f>'EAST-LRC-GL'!E49</f>
        <v>254100.34499999994</v>
      </c>
      <c r="H49" s="60">
        <f>F49-D49</f>
        <v>2127007</v>
      </c>
      <c r="I49" s="38">
        <f>G49-E49</f>
        <v>5524514.9436061447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-5444</v>
      </c>
      <c r="G51" s="38">
        <f>'EAST-LRC-GL'!E51</f>
        <v>-141388.91</v>
      </c>
      <c r="H51" s="60">
        <f>F51-D51</f>
        <v>-5444</v>
      </c>
      <c r="I51" s="38">
        <f>G51-E51</f>
        <v>-141388.91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430510</v>
      </c>
      <c r="G55" s="38">
        <f>'EAST-LRC-GL'!E55</f>
        <v>170000</v>
      </c>
      <c r="H55" s="60">
        <f>F55-D55</f>
        <v>430510</v>
      </c>
      <c r="I55" s="38">
        <f>G55-E55</f>
        <v>170000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430510</v>
      </c>
      <c r="G56" s="39">
        <f t="shared" si="10"/>
        <v>170000</v>
      </c>
      <c r="H56" s="61">
        <f t="shared" si="10"/>
        <v>430510</v>
      </c>
      <c r="I56" s="39">
        <f t="shared" si="10"/>
        <v>170000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4088787</v>
      </c>
      <c r="G59" s="38">
        <f>'EAST-LRC-GL'!E59</f>
        <v>36712.050000000003</v>
      </c>
      <c r="H59" s="60">
        <f>F59-D59</f>
        <v>4088787</v>
      </c>
      <c r="I59" s="38">
        <f>G59-E59</f>
        <v>36712.050000000003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82527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-82527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82527</v>
      </c>
      <c r="F61" s="69">
        <f t="shared" si="11"/>
        <v>4088787</v>
      </c>
      <c r="G61" s="70">
        <f t="shared" si="11"/>
        <v>36712.050000000003</v>
      </c>
      <c r="H61" s="69">
        <f t="shared" si="11"/>
        <v>4088787</v>
      </c>
      <c r="I61" s="70">
        <f t="shared" si="11"/>
        <v>-45814.95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-24721057</v>
      </c>
      <c r="G64" s="38">
        <f>'EAST-LRC-GL'!E64</f>
        <v>-2900191.0199999996</v>
      </c>
      <c r="H64" s="60">
        <f>F64-D64</f>
        <v>-24721057</v>
      </c>
      <c r="I64" s="38">
        <f>G64-E64</f>
        <v>-2900191.0199999996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24545093</v>
      </c>
      <c r="G65" s="38">
        <f>'EAST-LRC-GL'!E65</f>
        <v>2899874.9499999997</v>
      </c>
      <c r="H65" s="60">
        <f>F65-D65</f>
        <v>24545093</v>
      </c>
      <c r="I65" s="38">
        <f>G65-E65</f>
        <v>2899874.9499999997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-175964</v>
      </c>
      <c r="G66" s="39">
        <f t="shared" si="12"/>
        <v>-316.06999999983236</v>
      </c>
      <c r="H66" s="61">
        <f t="shared" si="12"/>
        <v>-175964</v>
      </c>
      <c r="I66" s="39">
        <f t="shared" si="12"/>
        <v>-316.06999999983236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-3897000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3897000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-60000</v>
      </c>
      <c r="E82" s="72">
        <f>SUM(E72:E81)+E16+E24+E29+E36+E43+E45+E47+E49+E51+E56+E61+E66</f>
        <v>-3636483.9617002215</v>
      </c>
      <c r="F82" s="71">
        <f>F16+F24+F29+F36+F43+F45+F47+F49</f>
        <v>0</v>
      </c>
      <c r="G82" s="72">
        <f>SUM(G72:G81)+G16+G24+G29+G36+G43+G45+G47+G49+G51+G56+G61+G66</f>
        <v>-188344.48000000761</v>
      </c>
      <c r="H82" s="71">
        <f>H16+H24+H29+H36+H43+H45+H47+H49</f>
        <v>60000</v>
      </c>
      <c r="I82" s="72">
        <f>SUM(I72:I81)+I16+I24+I29+I36+I43+I45+I47+I49+I51+I56+I61+I66</f>
        <v>3448139.4817002094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196147778</v>
      </c>
      <c r="E11" s="66">
        <f>'EAST-CON-FLSH'!M11</f>
        <v>554942430</v>
      </c>
      <c r="F11" s="60">
        <f>'EAST-CON-GL '!D11</f>
        <v>180683737</v>
      </c>
      <c r="G11" s="38">
        <f>'EAST-CON-GL '!E11</f>
        <v>511169657.91999996</v>
      </c>
      <c r="H11" s="60">
        <f>F11-D11</f>
        <v>-15464041</v>
      </c>
      <c r="I11" s="38">
        <f>G11-E11</f>
        <v>-43772772.080000043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10241933.67</v>
      </c>
      <c r="H12" s="60">
        <f>F12-D12</f>
        <v>0</v>
      </c>
      <c r="I12" s="38">
        <f>G12-E12</f>
        <v>10241933.67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59448522</v>
      </c>
      <c r="E13" s="66">
        <f>'EAST-CON-FLSH'!M13</f>
        <v>164486618</v>
      </c>
      <c r="F13" s="60">
        <f>'EAST-CON-GL '!D13</f>
        <v>9980860</v>
      </c>
      <c r="G13" s="38">
        <f>'EAST-CON-GL '!E13</f>
        <v>26844362</v>
      </c>
      <c r="H13" s="60">
        <f t="shared" ref="H13:I15" si="0">F13-D13</f>
        <v>-49467662</v>
      </c>
      <c r="I13" s="38">
        <f t="shared" si="0"/>
        <v>-137642256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-464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464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6135460.370000001</v>
      </c>
      <c r="H15" s="60">
        <f t="shared" si="0"/>
        <v>0</v>
      </c>
      <c r="I15" s="38">
        <f t="shared" si="0"/>
        <v>6135460.370000001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255596300</v>
      </c>
      <c r="E16" s="39">
        <f t="shared" si="1"/>
        <v>719428584</v>
      </c>
      <c r="F16" s="61">
        <f t="shared" si="1"/>
        <v>190664597</v>
      </c>
      <c r="G16" s="39">
        <f t="shared" si="1"/>
        <v>554391413.95999992</v>
      </c>
      <c r="H16" s="61">
        <f t="shared" si="1"/>
        <v>-64931703</v>
      </c>
      <c r="I16" s="39">
        <f t="shared" si="1"/>
        <v>-165037170.04000002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-191239926</v>
      </c>
      <c r="E19" s="66">
        <f>'EAST-CON-FLSH'!M19</f>
        <v>-530545759</v>
      </c>
      <c r="F19" s="60">
        <f>'EAST-CON-GL '!D19</f>
        <v>-173796435</v>
      </c>
      <c r="G19" s="38">
        <f>'EAST-CON-GL '!E19</f>
        <v>-474076095.65999997</v>
      </c>
      <c r="H19" s="60">
        <f>F19-D19</f>
        <v>17443491</v>
      </c>
      <c r="I19" s="38">
        <f>G19-E19</f>
        <v>56469663.340000033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-17309576.34</v>
      </c>
      <c r="H20" s="60">
        <f>F20-D20</f>
        <v>0</v>
      </c>
      <c r="I20" s="38">
        <f>G20-E20</f>
        <v>-17309576.34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-65865685</v>
      </c>
      <c r="E21" s="66">
        <f>'EAST-CON-FLSH'!M21</f>
        <v>-186824785</v>
      </c>
      <c r="F21" s="60">
        <f>'EAST-CON-GL '!D21</f>
        <v>-13998960</v>
      </c>
      <c r="G21" s="38">
        <f>'EAST-CON-GL '!E21</f>
        <v>-43491742</v>
      </c>
      <c r="H21" s="60">
        <f t="shared" ref="H21:I23" si="2">F21-D21</f>
        <v>51866725</v>
      </c>
      <c r="I21" s="38">
        <f t="shared" si="2"/>
        <v>143333043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699964</v>
      </c>
      <c r="E23" s="66">
        <f>'EAST-CON-FLSH'!M23</f>
        <v>1882599</v>
      </c>
      <c r="F23" s="60">
        <f>'EAST-CON-GL '!D23</f>
        <v>1394632</v>
      </c>
      <c r="G23" s="38">
        <f>'EAST-CON-GL '!E23</f>
        <v>3743246.51</v>
      </c>
      <c r="H23" s="60">
        <f t="shared" si="2"/>
        <v>694668</v>
      </c>
      <c r="I23" s="38">
        <f t="shared" si="2"/>
        <v>1860647.5099999998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-256405647</v>
      </c>
      <c r="E24" s="39">
        <f t="shared" si="3"/>
        <v>-715487945</v>
      </c>
      <c r="F24" s="61">
        <f t="shared" si="3"/>
        <v>-186400763</v>
      </c>
      <c r="G24" s="39">
        <f t="shared" si="3"/>
        <v>-531134167.48999995</v>
      </c>
      <c r="H24" s="61">
        <f t="shared" si="3"/>
        <v>70004884</v>
      </c>
      <c r="I24" s="39">
        <f t="shared" si="3"/>
        <v>184353777.51000002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19198169</v>
      </c>
      <c r="G27" s="38">
        <f>'EAST-CON-GL '!E27</f>
        <v>51039874.600000001</v>
      </c>
      <c r="H27" s="60">
        <f>F27-D27</f>
        <v>19198169</v>
      </c>
      <c r="I27" s="38">
        <f>G27-E27</f>
        <v>51039874.600000001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-22159000</v>
      </c>
      <c r="G28" s="38">
        <f>'EAST-CON-GL '!E28</f>
        <v>-58701516.760000005</v>
      </c>
      <c r="H28" s="60">
        <f>F28-D28</f>
        <v>-22159000</v>
      </c>
      <c r="I28" s="38">
        <f>G28-E28</f>
        <v>-58701516.760000005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-2960831</v>
      </c>
      <c r="G29" s="70">
        <f t="shared" si="4"/>
        <v>-7661642.1600000039</v>
      </c>
      <c r="H29" s="69">
        <f t="shared" si="4"/>
        <v>-2960831</v>
      </c>
      <c r="I29" s="70">
        <f t="shared" si="4"/>
        <v>-7661642.1600000039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7715</v>
      </c>
      <c r="E32" s="66">
        <f>'EAST-CON-FLSH'!M32</f>
        <v>21673</v>
      </c>
      <c r="F32" s="60">
        <f>'EAST-CON-GL '!D32</f>
        <v>-1394143</v>
      </c>
      <c r="G32" s="38">
        <f>'EAST-CON-GL '!E32</f>
        <v>-3743273.955000001</v>
      </c>
      <c r="H32" s="60">
        <f>F32-D32</f>
        <v>-1401858</v>
      </c>
      <c r="I32" s="38">
        <f>G32-E32</f>
        <v>-3764946.955000001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1074878</v>
      </c>
      <c r="E33" s="66">
        <f>'EAST-CON-FLSH'!M33</f>
        <v>2684870</v>
      </c>
      <c r="F33" s="60">
        <f>'EAST-CON-GL '!D33</f>
        <v>-2924642</v>
      </c>
      <c r="G33" s="38">
        <f>'EAST-CON-GL '!E33</f>
        <v>-351491.08</v>
      </c>
      <c r="H33" s="60">
        <f t="shared" ref="H33:I35" si="5">F33-D33</f>
        <v>-3999520</v>
      </c>
      <c r="I33" s="38">
        <f t="shared" si="5"/>
        <v>-3036361.08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-715382</v>
      </c>
      <c r="E34" s="66">
        <f>'EAST-CON-FLSH'!M34</f>
        <v>-1813230</v>
      </c>
      <c r="F34" s="60">
        <f>'EAST-CON-GL '!D34</f>
        <v>3260404</v>
      </c>
      <c r="G34" s="38">
        <f>'EAST-CON-GL '!E34</f>
        <v>1226873.23</v>
      </c>
      <c r="H34" s="60">
        <f t="shared" si="5"/>
        <v>3975786</v>
      </c>
      <c r="I34" s="38">
        <f t="shared" si="5"/>
        <v>3040103.23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-673965</v>
      </c>
      <c r="E35" s="66">
        <f>'EAST-CON-FLSH'!M35</f>
        <v>-1072809</v>
      </c>
      <c r="F35" s="60">
        <f>'EAST-CON-GL '!D35</f>
        <v>0</v>
      </c>
      <c r="G35" s="38">
        <f>'EAST-CON-GL '!E35</f>
        <v>-21604.99</v>
      </c>
      <c r="H35" s="60">
        <f t="shared" si="5"/>
        <v>673965</v>
      </c>
      <c r="I35" s="38">
        <f t="shared" si="5"/>
        <v>1051204.01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-306754</v>
      </c>
      <c r="E36" s="39">
        <f t="shared" si="6"/>
        <v>-179496</v>
      </c>
      <c r="F36" s="61">
        <f t="shared" si="6"/>
        <v>-1058381</v>
      </c>
      <c r="G36" s="39">
        <f t="shared" si="6"/>
        <v>-2889496.7950000013</v>
      </c>
      <c r="H36" s="61">
        <f t="shared" si="6"/>
        <v>-751627</v>
      </c>
      <c r="I36" s="39">
        <f t="shared" si="6"/>
        <v>-2710000.7950000009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2279977</v>
      </c>
      <c r="E39" s="66">
        <f>'EAST-CON-FLSH'!M39</f>
        <v>5950175</v>
      </c>
      <c r="F39" s="60">
        <f>'EAST-CON-GL '!D39</f>
        <v>1867826</v>
      </c>
      <c r="G39" s="38">
        <f>'EAST-CON-GL '!E39</f>
        <v>4875214.41</v>
      </c>
      <c r="H39" s="60">
        <f t="shared" ref="H39:I41" si="7">F39-D39</f>
        <v>-412151</v>
      </c>
      <c r="I39" s="38">
        <f t="shared" si="7"/>
        <v>-1074960.5899999999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-2192863</v>
      </c>
      <c r="E40" s="66">
        <f>'EAST-CON-FLSH'!M40</f>
        <v>-5963225</v>
      </c>
      <c r="F40" s="60">
        <f>'EAST-CON-GL '!D40</f>
        <v>-1279420</v>
      </c>
      <c r="G40" s="38">
        <f>'EAST-CON-GL '!E40</f>
        <v>-2791677.57</v>
      </c>
      <c r="H40" s="60">
        <f t="shared" si="7"/>
        <v>913443</v>
      </c>
      <c r="I40" s="38">
        <f t="shared" si="7"/>
        <v>3171547.43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-2192863</v>
      </c>
      <c r="E42" s="70">
        <f t="shared" si="8"/>
        <v>-5963225</v>
      </c>
      <c r="F42" s="69">
        <f t="shared" si="8"/>
        <v>-1279420</v>
      </c>
      <c r="G42" s="70">
        <f t="shared" si="8"/>
        <v>-2791677.57</v>
      </c>
      <c r="H42" s="69">
        <f t="shared" si="8"/>
        <v>913443</v>
      </c>
      <c r="I42" s="70">
        <f t="shared" si="8"/>
        <v>3171547.43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87114</v>
      </c>
      <c r="E43" s="39">
        <f t="shared" si="9"/>
        <v>-13050</v>
      </c>
      <c r="F43" s="61">
        <f t="shared" si="9"/>
        <v>588406</v>
      </c>
      <c r="G43" s="39">
        <f t="shared" si="9"/>
        <v>2083536.8400000003</v>
      </c>
      <c r="H43" s="61">
        <f t="shared" si="9"/>
        <v>501292</v>
      </c>
      <c r="I43" s="39">
        <f t="shared" si="9"/>
        <v>2096586.8400000003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-12629</v>
      </c>
      <c r="G45" s="38">
        <f>'EAST-CON-GL '!E45</f>
        <v>-21588.28</v>
      </c>
      <c r="H45" s="60">
        <f>F45-D45</f>
        <v>-12629</v>
      </c>
      <c r="I45" s="38">
        <f>G45-E45</f>
        <v>-21588.28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1028987</v>
      </c>
      <c r="E49" s="66">
        <f>'EAST-CON-FLSH'!M49</f>
        <v>2762830.0950000007</v>
      </c>
      <c r="F49" s="60">
        <f>'EAST-CON-GL '!D49</f>
        <v>-820399</v>
      </c>
      <c r="G49" s="38">
        <f>'EAST-CON-GL '!E49</f>
        <v>-2202771.3149999995</v>
      </c>
      <c r="H49" s="60">
        <f>F49-D49</f>
        <v>-1849386</v>
      </c>
      <c r="I49" s="38">
        <f>G49-E49</f>
        <v>-4965601.41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-699964</v>
      </c>
      <c r="E51" s="66">
        <f>'EAST-CON-FLSH'!M51</f>
        <v>-1882599</v>
      </c>
      <c r="F51" s="60">
        <f>'EAST-CON-GL '!D51</f>
        <v>-1352404</v>
      </c>
      <c r="G51" s="38">
        <f>'EAST-CON-GL '!E51</f>
        <v>-3757976.51</v>
      </c>
      <c r="H51" s="60">
        <f>F51-D51</f>
        <v>-652440</v>
      </c>
      <c r="I51" s="38">
        <f>G51-E51</f>
        <v>-1875377.5099999998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-1589098</v>
      </c>
      <c r="F54" s="60">
        <f>'EAST-CON-GL '!D54</f>
        <v>-124389104</v>
      </c>
      <c r="G54" s="38">
        <f>'EAST-CON-GL '!E54</f>
        <v>-1866223.67</v>
      </c>
      <c r="H54" s="60">
        <f>F54-D54</f>
        <v>-124389104</v>
      </c>
      <c r="I54" s="38">
        <f>G54-E54</f>
        <v>-277125.66999999993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-1289833</v>
      </c>
      <c r="F55" s="60">
        <f>'EAST-CON-GL '!D55</f>
        <v>430510</v>
      </c>
      <c r="G55" s="38">
        <f>'EAST-CON-GL '!E55</f>
        <v>-7547241.7199999997</v>
      </c>
      <c r="H55" s="60">
        <f>F55-D55</f>
        <v>430510</v>
      </c>
      <c r="I55" s="38">
        <f>G55-E55</f>
        <v>-6257408.7199999997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-2878931</v>
      </c>
      <c r="F56" s="61">
        <f t="shared" si="10"/>
        <v>-123958594</v>
      </c>
      <c r="G56" s="39">
        <f t="shared" si="10"/>
        <v>-9413465.3900000006</v>
      </c>
      <c r="H56" s="61">
        <f t="shared" si="10"/>
        <v>-123958594</v>
      </c>
      <c r="I56" s="39">
        <f t="shared" si="10"/>
        <v>-6534534.3899999997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4088787</v>
      </c>
      <c r="G59" s="38">
        <f>'EAST-CON-GL '!E59</f>
        <v>98146.360000000015</v>
      </c>
      <c r="H59" s="60">
        <f>F59-D59</f>
        <v>4088787</v>
      </c>
      <c r="I59" s="38">
        <f>G59-E59</f>
        <v>98146.360000000015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4088787</v>
      </c>
      <c r="G61" s="70">
        <f t="shared" si="11"/>
        <v>98146.360000000015</v>
      </c>
      <c r="H61" s="69">
        <f t="shared" si="11"/>
        <v>4088787</v>
      </c>
      <c r="I61" s="70">
        <f t="shared" si="11"/>
        <v>98146.360000000015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29080</v>
      </c>
      <c r="F64" s="60">
        <f>'EAST-CON-GL '!D64</f>
        <v>-24721057</v>
      </c>
      <c r="G64" s="38">
        <f>'EAST-CON-GL '!E64</f>
        <v>-2900191.0199999996</v>
      </c>
      <c r="H64" s="60">
        <f>F64-D64</f>
        <v>-24721057</v>
      </c>
      <c r="I64" s="38">
        <f>G64-E64</f>
        <v>-2929271.0199999996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24545093</v>
      </c>
      <c r="G65" s="38">
        <f>'EAST-CON-GL '!E65</f>
        <v>2899874.9499999997</v>
      </c>
      <c r="H65" s="60">
        <f>F65-D65</f>
        <v>24545093</v>
      </c>
      <c r="I65" s="38">
        <f>G65-E65</f>
        <v>2899874.9499999997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29080</v>
      </c>
      <c r="F66" s="61">
        <f t="shared" si="12"/>
        <v>-175964</v>
      </c>
      <c r="G66" s="39">
        <f t="shared" si="12"/>
        <v>-316.06999999983236</v>
      </c>
      <c r="H66" s="61">
        <f t="shared" si="12"/>
        <v>-175964</v>
      </c>
      <c r="I66" s="39">
        <f t="shared" si="12"/>
        <v>-29396.069999999832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563222.05070000049</v>
      </c>
      <c r="F70" s="60">
        <f>'EAST-CON-GL '!D70</f>
        <v>0</v>
      </c>
      <c r="G70" s="38">
        <f>'EAST-CON-GL '!E70</f>
        <v>563222.05000000005</v>
      </c>
      <c r="H70" s="60">
        <f>F70-D70</f>
        <v>0</v>
      </c>
      <c r="I70" s="38">
        <f>G70-E70</f>
        <v>-7.0000044070184231E-4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-12755359.895</v>
      </c>
      <c r="F71" s="60">
        <f>'EAST-CON-GL '!D71</f>
        <v>0</v>
      </c>
      <c r="G71" s="38">
        <f>'EAST-CON-GL '!E71</f>
        <v>-13133657.73</v>
      </c>
      <c r="H71" s="60">
        <f>F71-D71</f>
        <v>0</v>
      </c>
      <c r="I71" s="38">
        <f>G71-E71</f>
        <v>-378297.83500000089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-12192137.844299998</v>
      </c>
      <c r="F72" s="69">
        <f t="shared" si="13"/>
        <v>0</v>
      </c>
      <c r="G72" s="70">
        <f t="shared" si="13"/>
        <v>-12570435.68</v>
      </c>
      <c r="H72" s="69">
        <f t="shared" si="13"/>
        <v>0</v>
      </c>
      <c r="I72" s="70">
        <f t="shared" si="13"/>
        <v>-378297.83570000133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4006930.7836999996</v>
      </c>
      <c r="F74" s="60">
        <f>'EAST-CON-GL '!D74</f>
        <v>0</v>
      </c>
      <c r="G74" s="38">
        <f>'EAST-CON-GL '!E74</f>
        <v>4362691.25</v>
      </c>
      <c r="H74" s="60">
        <f t="shared" ref="H74:I79" si="14">F74-D74</f>
        <v>0</v>
      </c>
      <c r="I74" s="38">
        <f t="shared" si="14"/>
        <v>355760.46630000044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9351</v>
      </c>
      <c r="F75" s="60">
        <f>'EAST-CON-GL '!D75</f>
        <v>0</v>
      </c>
      <c r="G75" s="38">
        <f>'EAST-CON-GL '!E75</f>
        <v>9400</v>
      </c>
      <c r="H75" s="60">
        <f t="shared" si="14"/>
        <v>0</v>
      </c>
      <c r="I75" s="38">
        <f t="shared" si="14"/>
        <v>49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-16608</v>
      </c>
      <c r="F76" s="60">
        <f>'EAST-CON-GL '!D76</f>
        <v>0</v>
      </c>
      <c r="G76" s="38">
        <f>'EAST-CON-GL '!E76</f>
        <v>-98490.07</v>
      </c>
      <c r="H76" s="60">
        <f t="shared" si="14"/>
        <v>0</v>
      </c>
      <c r="I76" s="38">
        <f t="shared" si="14"/>
        <v>-81882.070000000007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-3913809</v>
      </c>
      <c r="F77" s="60">
        <f>'EAST-CON-GL '!D77</f>
        <v>0</v>
      </c>
      <c r="G77" s="38">
        <f>'EAST-CON-GL '!E77</f>
        <v>-2906000</v>
      </c>
      <c r="H77" s="60">
        <f t="shared" si="14"/>
        <v>0</v>
      </c>
      <c r="I77" s="38">
        <f t="shared" si="14"/>
        <v>1007809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22941.755000000001</v>
      </c>
      <c r="F78" s="60">
        <f>'EAST-CON-GL '!D78</f>
        <v>0</v>
      </c>
      <c r="G78" s="38">
        <f>'EAST-CON-GL '!E78</f>
        <v>22942</v>
      </c>
      <c r="H78" s="60">
        <f t="shared" si="14"/>
        <v>0</v>
      </c>
      <c r="I78" s="38">
        <f t="shared" si="14"/>
        <v>0.24499999999898137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307947</v>
      </c>
      <c r="F81" s="60">
        <f>'EAST-CON-GL '!D81</f>
        <v>0</v>
      </c>
      <c r="G81" s="38">
        <f>'EAST-CON-GL '!E81</f>
        <v>0.39000000001396984</v>
      </c>
      <c r="H81" s="60">
        <f>F81-D81</f>
        <v>0</v>
      </c>
      <c r="I81" s="38">
        <f>G81-E81</f>
        <v>-307946.61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-9996911.2106000464</v>
      </c>
      <c r="F82" s="109">
        <f>F16+F24+F29+F36+F43+F45+F47+F49</f>
        <v>0</v>
      </c>
      <c r="G82" s="110">
        <f>SUM(G72:G81)+G16+G24+G29+G36+G43+G45+G47+G49+G51+G56+G61+G66</f>
        <v>-11688218.960000051</v>
      </c>
      <c r="H82" s="109">
        <f>H16+H24+H29+H36+H43+H45+H47+H49</f>
        <v>0</v>
      </c>
      <c r="I82" s="110">
        <f>SUM(I72:I81)+I16+I24+I29+I36+I43+I45+I47+I49+I51+I56+I61+I66</f>
        <v>-1691307.7494000026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'EAST-CON-FLSH'!L86</f>
        <v>0</v>
      </c>
      <c r="E86" s="145">
        <f>'EAST-CON-FLSH'!M86</f>
        <v>344137</v>
      </c>
      <c r="F86" s="145">
        <f>'EAST-CON-GL '!D86</f>
        <v>0</v>
      </c>
      <c r="G86" s="145">
        <f>'EAST-CON-GL '!E86</f>
        <v>344137</v>
      </c>
      <c r="H86" s="145">
        <f t="shared" ref="H86:I88" si="15">F86-D86</f>
        <v>0</v>
      </c>
      <c r="I86" s="145">
        <f t="shared" si="15"/>
        <v>0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344137</v>
      </c>
      <c r="F89" s="155">
        <f t="shared" si="16"/>
        <v>0</v>
      </c>
      <c r="G89" s="155">
        <f t="shared" si="16"/>
        <v>344137</v>
      </c>
      <c r="H89" s="155">
        <f t="shared" si="16"/>
        <v>0</v>
      </c>
      <c r="I89" s="155">
        <f t="shared" si="16"/>
        <v>0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-9652774.2106000464</v>
      </c>
      <c r="F91" s="160">
        <f t="shared" si="17"/>
        <v>0</v>
      </c>
      <c r="G91" s="160">
        <f t="shared" si="17"/>
        <v>-11344081.960000051</v>
      </c>
      <c r="H91" s="160">
        <f t="shared" si="17"/>
        <v>0</v>
      </c>
      <c r="I91" s="160">
        <f t="shared" si="17"/>
        <v>-1691307.7494000026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-9652774.2106000315</v>
      </c>
      <c r="G94" s="14">
        <f>+'EAST-EGM-VAR'!G91+'EAST-LRC-VAR'!G82</f>
        <v>-11344081.960000031</v>
      </c>
      <c r="I94" s="14">
        <f>+'EAST-EGM-VAR'!I91+'EAST-LRC-VAR'!I82</f>
        <v>-1691307.7494000928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14875827</v>
      </c>
      <c r="E11" s="66">
        <f>'TX-EGM-FLSH'!M11</f>
        <v>38681757.205999993</v>
      </c>
      <c r="F11" s="60">
        <f>'TX-EGM-GL'!D11</f>
        <v>14778972</v>
      </c>
      <c r="G11" s="38">
        <f>'TX-EGM-GL'!E11</f>
        <v>40523363.210000008</v>
      </c>
      <c r="H11" s="60">
        <f>F11-D11</f>
        <v>-96855</v>
      </c>
      <c r="I11" s="38">
        <f>G11-E11</f>
        <v>1841606.0040000156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-3624181.05</v>
      </c>
      <c r="H12" s="60">
        <f>F12-D12</f>
        <v>0</v>
      </c>
      <c r="I12" s="38">
        <f>G12-E12</f>
        <v>-3624181.05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953548</v>
      </c>
      <c r="E13" s="66">
        <f>'TX-EGM-FLSH'!M13</f>
        <v>2424892.9139999999</v>
      </c>
      <c r="F13" s="60">
        <f>'TX-EGM-GL'!D13</f>
        <v>953548</v>
      </c>
      <c r="G13" s="38">
        <f>'TX-EGM-GL'!E13</f>
        <v>2424893</v>
      </c>
      <c r="H13" s="60">
        <f t="shared" ref="H13:I15" si="0">F13-D13</f>
        <v>0</v>
      </c>
      <c r="I13" s="38">
        <f t="shared" si="0"/>
        <v>8.600000012665987E-2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2040850</v>
      </c>
      <c r="H15" s="60">
        <f t="shared" si="0"/>
        <v>0</v>
      </c>
      <c r="I15" s="38">
        <f t="shared" si="0"/>
        <v>1920850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15829375</v>
      </c>
      <c r="E16" s="39">
        <f t="shared" si="1"/>
        <v>41226650.11999999</v>
      </c>
      <c r="F16" s="61">
        <f t="shared" si="1"/>
        <v>15732520</v>
      </c>
      <c r="G16" s="39">
        <f t="shared" si="1"/>
        <v>41364925.160000011</v>
      </c>
      <c r="H16" s="61">
        <f t="shared" si="1"/>
        <v>-96855</v>
      </c>
      <c r="I16" s="39">
        <f t="shared" si="1"/>
        <v>138275.04000001587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-10699052</v>
      </c>
      <c r="E19" s="66">
        <f>'TX-EGM-FLSH'!M19</f>
        <v>-27529445.000000004</v>
      </c>
      <c r="F19" s="60">
        <f>'TX-EGM-GL'!D19</f>
        <v>-3737598</v>
      </c>
      <c r="G19" s="38">
        <f>'TX-EGM-GL'!E19</f>
        <v>-9363022.2699999996</v>
      </c>
      <c r="H19" s="60">
        <f>F19-D19</f>
        <v>6961454</v>
      </c>
      <c r="I19" s="38">
        <f>G19-E19</f>
        <v>18166422.730000004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1966219.69</v>
      </c>
      <c r="H20" s="60">
        <f>F20-D20</f>
        <v>0</v>
      </c>
      <c r="I20" s="38">
        <f>G20-E20</f>
        <v>1966219.69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-12800</v>
      </c>
      <c r="E21" s="66">
        <f>'TX-EGM-FLSH'!M21</f>
        <v>-32759</v>
      </c>
      <c r="F21" s="60">
        <f>'TX-EGM-GL'!D21</f>
        <v>0</v>
      </c>
      <c r="G21" s="38">
        <f>'TX-EGM-GL'!E21</f>
        <v>0</v>
      </c>
      <c r="H21" s="60">
        <f t="shared" ref="H21:I23" si="2">F21-D21</f>
        <v>12800</v>
      </c>
      <c r="I21" s="38">
        <f t="shared" si="2"/>
        <v>32759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11</v>
      </c>
      <c r="E23" s="66">
        <f>'TX-EGM-FLSH'!M23</f>
        <v>27.77</v>
      </c>
      <c r="F23" s="60">
        <f>'TX-EGM-GL'!D23</f>
        <v>10283</v>
      </c>
      <c r="G23" s="38">
        <f>'TX-EGM-GL'!E23</f>
        <v>25872.027999999998</v>
      </c>
      <c r="H23" s="60">
        <f t="shared" si="2"/>
        <v>10272</v>
      </c>
      <c r="I23" s="38">
        <f t="shared" si="2"/>
        <v>25844.257999999998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-10711841</v>
      </c>
      <c r="E24" s="39">
        <f t="shared" si="3"/>
        <v>-27562176.230000004</v>
      </c>
      <c r="F24" s="61">
        <f t="shared" si="3"/>
        <v>-3727315</v>
      </c>
      <c r="G24" s="39">
        <f t="shared" si="3"/>
        <v>-7370930.5520000001</v>
      </c>
      <c r="H24" s="61">
        <f t="shared" si="3"/>
        <v>6984526</v>
      </c>
      <c r="I24" s="39">
        <f t="shared" si="3"/>
        <v>20191245.678000007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14391092</v>
      </c>
      <c r="E27" s="66">
        <f>'TX-EGM-FLSH'!M27</f>
        <v>37280042.109999999</v>
      </c>
      <c r="F27" s="60">
        <f>'TX-EGM-GL'!D27</f>
        <v>7969701</v>
      </c>
      <c r="G27" s="38">
        <f>'TX-EGM-GL'!E27</f>
        <v>20748621.130000003</v>
      </c>
      <c r="H27" s="60">
        <f>F27-D27</f>
        <v>-6421391</v>
      </c>
      <c r="I27" s="38">
        <f>G27-E27</f>
        <v>-16531420.979999997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-10560362</v>
      </c>
      <c r="E28" s="66">
        <f>'TX-EGM-FLSH'!M28</f>
        <v>-27360712.23</v>
      </c>
      <c r="F28" s="60">
        <f>'TX-EGM-GL'!D28</f>
        <v>-19589394</v>
      </c>
      <c r="G28" s="38">
        <f>'TX-EGM-GL'!E28</f>
        <v>-51067549.180000007</v>
      </c>
      <c r="H28" s="60">
        <f>F28-D28</f>
        <v>-9029032</v>
      </c>
      <c r="I28" s="38">
        <f>G28-E28</f>
        <v>-23706836.950000007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3830730</v>
      </c>
      <c r="E29" s="70">
        <f t="shared" si="4"/>
        <v>9919329.879999999</v>
      </c>
      <c r="F29" s="69">
        <f t="shared" si="4"/>
        <v>-11619693</v>
      </c>
      <c r="G29" s="70">
        <f t="shared" si="4"/>
        <v>-30318928.050000004</v>
      </c>
      <c r="H29" s="69">
        <f t="shared" si="4"/>
        <v>-15450423</v>
      </c>
      <c r="I29" s="70">
        <f t="shared" si="4"/>
        <v>-40238257.930000007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631</v>
      </c>
      <c r="G32" s="38">
        <f>'TX-EGM-GL'!E32</f>
        <v>1587.5959999982406</v>
      </c>
      <c r="H32" s="60">
        <f>F32-D32</f>
        <v>631</v>
      </c>
      <c r="I32" s="38">
        <f>G32-E32</f>
        <v>1587.5959999982406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631</v>
      </c>
      <c r="G36" s="39">
        <f t="shared" si="6"/>
        <v>1587.5959999982406</v>
      </c>
      <c r="H36" s="61">
        <f t="shared" si="6"/>
        <v>631</v>
      </c>
      <c r="I36" s="39">
        <f t="shared" si="6"/>
        <v>1587.5959999982406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-409770</v>
      </c>
      <c r="G39" s="38">
        <f>'TX-EGM-GL'!E39</f>
        <v>-927925.31</v>
      </c>
      <c r="H39" s="60">
        <f t="shared" ref="H39:I41" si="7">F39-D39</f>
        <v>-409770</v>
      </c>
      <c r="I39" s="38">
        <f t="shared" si="7"/>
        <v>-927925.31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-409770</v>
      </c>
      <c r="E40" s="66">
        <f>'TX-EGM-FLSH'!M40</f>
        <v>-1032055.33</v>
      </c>
      <c r="F40" s="60">
        <f>'TX-EGM-GL'!D40</f>
        <v>0</v>
      </c>
      <c r="G40" s="38">
        <f>'TX-EGM-GL'!E40</f>
        <v>0</v>
      </c>
      <c r="H40" s="60">
        <f t="shared" si="7"/>
        <v>409770</v>
      </c>
      <c r="I40" s="38">
        <f t="shared" si="7"/>
        <v>1032055.33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-409770</v>
      </c>
      <c r="E42" s="70">
        <f t="shared" si="8"/>
        <v>-1032055.33</v>
      </c>
      <c r="F42" s="69">
        <f t="shared" si="8"/>
        <v>0</v>
      </c>
      <c r="G42" s="70">
        <f t="shared" si="8"/>
        <v>0</v>
      </c>
      <c r="H42" s="69">
        <f t="shared" si="8"/>
        <v>409770</v>
      </c>
      <c r="I42" s="70">
        <f t="shared" si="8"/>
        <v>1032055.33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-409770</v>
      </c>
      <c r="E43" s="39">
        <f t="shared" si="9"/>
        <v>-1032055.33</v>
      </c>
      <c r="F43" s="61">
        <f t="shared" si="9"/>
        <v>-409770</v>
      </c>
      <c r="G43" s="39">
        <f t="shared" si="9"/>
        <v>-927925.31</v>
      </c>
      <c r="H43" s="61">
        <f t="shared" si="9"/>
        <v>0</v>
      </c>
      <c r="I43" s="39">
        <f t="shared" si="9"/>
        <v>104130.0199999999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-8538494</v>
      </c>
      <c r="E49" s="66">
        <f>'TX-EGM-FLSH'!M49</f>
        <v>-21479830.469812423</v>
      </c>
      <c r="F49" s="60">
        <f>'TX-EGM-GL'!D49</f>
        <v>23627</v>
      </c>
      <c r="G49" s="38">
        <f>'TX-EGM-GL'!E49</f>
        <v>59445.532000000414</v>
      </c>
      <c r="H49" s="60">
        <f>F49-D49</f>
        <v>8562121</v>
      </c>
      <c r="I49" s="38">
        <f>G49-E49</f>
        <v>21539276.001812425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-11</v>
      </c>
      <c r="E51" s="66">
        <f>'TX-EGM-FLSH'!M51</f>
        <v>0</v>
      </c>
      <c r="F51" s="60">
        <f>'TX-EGM-GL'!D51</f>
        <v>-10283</v>
      </c>
      <c r="G51" s="38">
        <f>'TX-EGM-GL'!E51</f>
        <v>-25872.027999999998</v>
      </c>
      <c r="H51" s="60">
        <f>F51-D51</f>
        <v>-10272</v>
      </c>
      <c r="I51" s="38">
        <f>G51-E51</f>
        <v>-25872.027999999998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-502030</v>
      </c>
      <c r="F54" s="60">
        <f>'TX-EGM-GL'!D54</f>
        <v>-16617018</v>
      </c>
      <c r="G54" s="38">
        <f>'TX-EGM-GL'!E54</f>
        <v>-341626.02999999997</v>
      </c>
      <c r="H54" s="60">
        <f>F54-D54</f>
        <v>-16617018</v>
      </c>
      <c r="I54" s="38">
        <f>G54-E54</f>
        <v>160403.97000000003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-157745.18</v>
      </c>
      <c r="H55" s="60">
        <f>F55-D55</f>
        <v>0</v>
      </c>
      <c r="I55" s="38">
        <f>G55-E55</f>
        <v>-157745.18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-502030</v>
      </c>
      <c r="F56" s="61">
        <f t="shared" si="10"/>
        <v>-16617018</v>
      </c>
      <c r="G56" s="39">
        <f t="shared" si="10"/>
        <v>-499371.20999999996</v>
      </c>
      <c r="H56" s="61">
        <f t="shared" si="10"/>
        <v>-16617018</v>
      </c>
      <c r="I56" s="39">
        <f t="shared" si="10"/>
        <v>2658.7900000000373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-799.86</v>
      </c>
      <c r="H64" s="60">
        <f>F64-D64</f>
        <v>0</v>
      </c>
      <c r="I64" s="38">
        <f>G64-E64</f>
        <v>-799.86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-799.86</v>
      </c>
      <c r="H66" s="61">
        <f t="shared" si="12"/>
        <v>0</v>
      </c>
      <c r="I66" s="39">
        <f t="shared" si="12"/>
        <v>-799.86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-7489614.6200000001</v>
      </c>
      <c r="F70" s="60">
        <f>'TX-EGM-GL'!D70</f>
        <v>0</v>
      </c>
      <c r="G70" s="38">
        <f>'TX-EGM-GL'!E70</f>
        <v>-7489614.6200000001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2639306</v>
      </c>
      <c r="F71" s="60">
        <f>'TX-EGM-GL'!D71</f>
        <v>0</v>
      </c>
      <c r="G71" s="38">
        <f>'TX-EGM-GL'!E71</f>
        <v>2639306.77</v>
      </c>
      <c r="H71" s="60">
        <f>F71-D71</f>
        <v>0</v>
      </c>
      <c r="I71" s="38">
        <f>G71-E71</f>
        <v>0.77000000001862645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-4850308.62</v>
      </c>
      <c r="F72" s="69">
        <f t="shared" si="13"/>
        <v>0</v>
      </c>
      <c r="G72" s="70">
        <f t="shared" si="13"/>
        <v>-4850307.8499999996</v>
      </c>
      <c r="H72" s="69">
        <f t="shared" si="13"/>
        <v>0</v>
      </c>
      <c r="I72" s="70">
        <f t="shared" si="13"/>
        <v>0.77000000001862645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5499578.5</v>
      </c>
      <c r="F74" s="60">
        <f>'TX-EGM-GL'!D74</f>
        <v>0</v>
      </c>
      <c r="G74" s="38">
        <f>'TX-EGM-GL'!E74</f>
        <v>-107244.44</v>
      </c>
      <c r="H74" s="60">
        <f t="shared" ref="H74:I79" si="14">F74-D74</f>
        <v>0</v>
      </c>
      <c r="I74" s="38">
        <f t="shared" si="14"/>
        <v>-5606822.9400000004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15012</v>
      </c>
      <c r="F75" s="60">
        <f>'TX-EGM-GL'!D75</f>
        <v>0</v>
      </c>
      <c r="G75" s="38">
        <f>'TX-EGM-GL'!E75</f>
        <v>15000</v>
      </c>
      <c r="H75" s="60">
        <f t="shared" si="14"/>
        <v>0</v>
      </c>
      <c r="I75" s="38">
        <f t="shared" si="14"/>
        <v>-12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-4049</v>
      </c>
      <c r="F76" s="60">
        <f>'TX-EGM-GL'!D76</f>
        <v>0</v>
      </c>
      <c r="G76" s="38">
        <f>'TX-EGM-GL'!E76</f>
        <v>-25713.75</v>
      </c>
      <c r="H76" s="60">
        <f t="shared" si="14"/>
        <v>0</v>
      </c>
      <c r="I76" s="38">
        <f t="shared" si="14"/>
        <v>-21664.75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222403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-222403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1452523.8501875661</v>
      </c>
      <c r="F82" s="109">
        <f>F16+F24+F29+F36+F43+F45+F47+F49</f>
        <v>0</v>
      </c>
      <c r="G82" s="110">
        <f>SUM(G72:G81)+G16+G24+G29+G36+G43+G45+G47+G49+G51+G56+G61+G66</f>
        <v>-2686134.7619999941</v>
      </c>
      <c r="H82" s="109">
        <f>H16+H24+H29+H36+H43+H45+H47+H49</f>
        <v>0</v>
      </c>
      <c r="I82" s="110">
        <f>SUM(I72:I81)+I16+I24+I29+I36+I43+I45+I47+I49+I51+I56+I61+I66</f>
        <v>-4138658.612187563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'TX-EGM-FLSH'!L86</f>
        <v>0</v>
      </c>
      <c r="E86" s="145">
        <f>'TX-EGM-FLSH'!M86</f>
        <v>70072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-70072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70072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-70072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1522595.8501875661</v>
      </c>
      <c r="F91" s="160">
        <f t="shared" si="17"/>
        <v>0</v>
      </c>
      <c r="G91" s="160">
        <f t="shared" si="17"/>
        <v>-2686134.7619999941</v>
      </c>
      <c r="H91" s="160">
        <f t="shared" si="17"/>
        <v>0</v>
      </c>
      <c r="I91" s="160">
        <f t="shared" si="17"/>
        <v>-4208730.6121875625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129167</v>
      </c>
      <c r="E11" s="66">
        <f>'TX-HPLR-FLSH'!M11</f>
        <v>332493.79399999976</v>
      </c>
      <c r="F11" s="60">
        <f>'TX-HPLR-GL '!D11</f>
        <v>129677</v>
      </c>
      <c r="G11" s="38">
        <f>'TX-HPLR-GL '!E11</f>
        <v>337289.88</v>
      </c>
      <c r="H11" s="60">
        <f>F11-D11</f>
        <v>510</v>
      </c>
      <c r="I11" s="38">
        <f>G11-E11</f>
        <v>4796.0860000002431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-3497.4</v>
      </c>
      <c r="H12" s="60">
        <f>F12-D12</f>
        <v>0</v>
      </c>
      <c r="I12" s="38">
        <f>G12-E12</f>
        <v>-3497.4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8.600000012665987E-2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-8.600000012665987E-2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129167</v>
      </c>
      <c r="E16" s="39">
        <f t="shared" si="1"/>
        <v>332493.87999999989</v>
      </c>
      <c r="F16" s="61">
        <f t="shared" si="1"/>
        <v>129677</v>
      </c>
      <c r="G16" s="39">
        <f t="shared" si="1"/>
        <v>333792.48</v>
      </c>
      <c r="H16" s="61">
        <f t="shared" si="1"/>
        <v>510</v>
      </c>
      <c r="I16" s="39">
        <f t="shared" si="1"/>
        <v>1298.6000000001163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7125923</v>
      </c>
      <c r="E19" s="66">
        <f>'TX-HPLR-FLSH'!M19</f>
        <v>18581006</v>
      </c>
      <c r="F19" s="60">
        <f>'TX-HPLR-GL '!D19</f>
        <v>0</v>
      </c>
      <c r="G19" s="38">
        <f>'TX-HPLR-GL '!E19</f>
        <v>-12259</v>
      </c>
      <c r="H19" s="60">
        <f>F19-D19</f>
        <v>-7125923</v>
      </c>
      <c r="I19" s="38">
        <f>G19-E19</f>
        <v>-18593265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2.2299999999995634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-2.2299999999995634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7125923</v>
      </c>
      <c r="E24" s="39">
        <f t="shared" si="3"/>
        <v>18581008.23</v>
      </c>
      <c r="F24" s="61">
        <f t="shared" si="3"/>
        <v>0</v>
      </c>
      <c r="G24" s="39">
        <f t="shared" si="3"/>
        <v>-12259</v>
      </c>
      <c r="H24" s="61">
        <f t="shared" si="3"/>
        <v>-7125923</v>
      </c>
      <c r="I24" s="39">
        <f t="shared" si="3"/>
        <v>-18593267.23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2.8899999856948853</v>
      </c>
      <c r="F27" s="60">
        <f>'TX-HPLR-GL '!D27</f>
        <v>0</v>
      </c>
      <c r="G27" s="38">
        <f>'TX-HPLR-GL '!E27</f>
        <v>0</v>
      </c>
      <c r="H27" s="60">
        <f>F27-D27</f>
        <v>0</v>
      </c>
      <c r="I27" s="38">
        <f>G27-E27</f>
        <v>-2.8899999856948853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-7255090</v>
      </c>
      <c r="E28" s="66">
        <f>'TX-HPLR-FLSH'!M28</f>
        <v>-18914264.770000011</v>
      </c>
      <c r="F28" s="60">
        <f>'TX-HPLR-GL '!D28</f>
        <v>-129677</v>
      </c>
      <c r="G28" s="38">
        <f>'TX-HPLR-GL '!E28</f>
        <v>-334566.65999999997</v>
      </c>
      <c r="H28" s="60">
        <f>F28-D28</f>
        <v>7125413</v>
      </c>
      <c r="I28" s="38">
        <f>G28-E28</f>
        <v>18579698.110000011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-7255090</v>
      </c>
      <c r="E29" s="70">
        <f t="shared" si="4"/>
        <v>-18914261.880000025</v>
      </c>
      <c r="F29" s="69">
        <f t="shared" si="4"/>
        <v>-129677</v>
      </c>
      <c r="G29" s="70">
        <f t="shared" si="4"/>
        <v>-334566.65999999997</v>
      </c>
      <c r="H29" s="69">
        <f t="shared" si="4"/>
        <v>7125413</v>
      </c>
      <c r="I29" s="70">
        <f t="shared" si="4"/>
        <v>18579695.220000025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0.32999999821186066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-0.32999999821186066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0.32999999821186066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-0.32999999821186066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0.32999999821186066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-0.32999999821186066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96843.74</v>
      </c>
      <c r="H47" s="60">
        <f>F47-D47</f>
        <v>0</v>
      </c>
      <c r="I47" s="38">
        <f>G47-E47</f>
        <v>96843.74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11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-11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-759.44000002741814</v>
      </c>
      <c r="F82" s="109">
        <f>F16+F24+F29+F36+F43+F45+F47+F49</f>
        <v>0</v>
      </c>
      <c r="G82" s="110">
        <f>SUM(G72:G81)+G16+G24+G29+G36+G43+G45+G47+G49+G51+G56+G61+G66</f>
        <v>83810.560000000012</v>
      </c>
      <c r="H82" s="109">
        <f>H16+H24+H29+H36+H43+H45+H47+H49</f>
        <v>0</v>
      </c>
      <c r="I82" s="110">
        <f>SUM(I72:I81)+I16+I24+I29+I36+I43+I45+I47+I49+I51+I56+I61+I66</f>
        <v>84570.000000027721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>
      <selection activeCell="G27" sqref="G2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36900025</v>
      </c>
      <c r="E11" s="66">
        <f>'TX-HPLC-FLSH'!M11</f>
        <v>94911803</v>
      </c>
      <c r="F11" s="60">
        <f>'TX-HPLC-GL'!D11</f>
        <v>36990197</v>
      </c>
      <c r="G11" s="38">
        <f>'TX-HPLC-GL'!E11</f>
        <v>93494101</v>
      </c>
      <c r="H11" s="60">
        <f>F11-D11</f>
        <v>90172</v>
      </c>
      <c r="I11" s="38">
        <f>G11-E11</f>
        <v>-1417702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-2127969.5499999998</v>
      </c>
      <c r="H12" s="60">
        <f>F12-D12</f>
        <v>0</v>
      </c>
      <c r="I12" s="38">
        <f>G12-E12</f>
        <v>-2127969.5499999998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2977937</v>
      </c>
      <c r="E13" s="66">
        <f>'TX-HPLC-FLSH'!M13</f>
        <v>7717976</v>
      </c>
      <c r="F13" s="60">
        <f>'TX-HPLC-GL'!D13</f>
        <v>0</v>
      </c>
      <c r="G13" s="38">
        <f>'TX-HPLC-GL'!E13</f>
        <v>0</v>
      </c>
      <c r="H13" s="60">
        <f t="shared" ref="H13:I15" si="0">F13-D13</f>
        <v>-2977937</v>
      </c>
      <c r="I13" s="38">
        <f t="shared" si="0"/>
        <v>-7717976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120000</v>
      </c>
      <c r="H15" s="60">
        <f t="shared" si="0"/>
        <v>0</v>
      </c>
      <c r="I15" s="38">
        <f t="shared" si="0"/>
        <v>120000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39877962</v>
      </c>
      <c r="E16" s="39">
        <f t="shared" si="1"/>
        <v>102629779</v>
      </c>
      <c r="F16" s="61">
        <f t="shared" si="1"/>
        <v>36990197</v>
      </c>
      <c r="G16" s="39">
        <f t="shared" si="1"/>
        <v>91486131.450000003</v>
      </c>
      <c r="H16" s="61">
        <f t="shared" si="1"/>
        <v>-2887765</v>
      </c>
      <c r="I16" s="39">
        <f t="shared" si="1"/>
        <v>-11143647.550000001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-49170850</v>
      </c>
      <c r="E19" s="66">
        <f>'TX-HPLC-FLSH'!M19</f>
        <v>-123832756</v>
      </c>
      <c r="F19" s="60">
        <f>'TX-HPLC-GL'!D19</f>
        <v>-47962174</v>
      </c>
      <c r="G19" s="38">
        <f>'TX-HPLC-GL'!E19</f>
        <v>-118296396</v>
      </c>
      <c r="H19" s="60">
        <f>F19-D19</f>
        <v>1208676</v>
      </c>
      <c r="I19" s="38">
        <f>G19-E19</f>
        <v>5536360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-1531952</v>
      </c>
      <c r="H20" s="60">
        <f>F20-D20</f>
        <v>0</v>
      </c>
      <c r="I20" s="38">
        <f>G20-E20</f>
        <v>-1531952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-1026352</v>
      </c>
      <c r="E21" s="66">
        <f>'TX-HPLC-FLSH'!M21</f>
        <v>-2529624</v>
      </c>
      <c r="F21" s="60">
        <f>'TX-HPLC-GL'!D21</f>
        <v>0</v>
      </c>
      <c r="G21" s="38">
        <f>'TX-HPLC-GL'!E21</f>
        <v>0</v>
      </c>
      <c r="H21" s="60">
        <f t="shared" ref="H21:I23" si="2">F21-D21</f>
        <v>1026352</v>
      </c>
      <c r="I21" s="38">
        <f t="shared" si="2"/>
        <v>2529624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10222</v>
      </c>
      <c r="E23" s="66">
        <f>'TX-HPLC-FLSH'!M23</f>
        <v>25174</v>
      </c>
      <c r="F23" s="60">
        <f>'TX-HPLC-GL'!D23</f>
        <v>0</v>
      </c>
      <c r="G23" s="38">
        <f>'TX-HPLC-GL'!E23</f>
        <v>0</v>
      </c>
      <c r="H23" s="60">
        <f t="shared" si="2"/>
        <v>-10222</v>
      </c>
      <c r="I23" s="38">
        <f t="shared" si="2"/>
        <v>-25174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-50186980</v>
      </c>
      <c r="E24" s="39">
        <f t="shared" si="3"/>
        <v>-126337206</v>
      </c>
      <c r="F24" s="61">
        <f t="shared" si="3"/>
        <v>-47962174</v>
      </c>
      <c r="G24" s="39">
        <f t="shared" si="3"/>
        <v>-119828348</v>
      </c>
      <c r="H24" s="61">
        <f t="shared" si="3"/>
        <v>2224806</v>
      </c>
      <c r="I24" s="39">
        <f t="shared" si="3"/>
        <v>6508858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71769462</v>
      </c>
      <c r="E27" s="66">
        <f>'TX-HPLC-FLSH'!M27</f>
        <v>185679535</v>
      </c>
      <c r="F27" s="60">
        <f>'TX-HPLC-GL'!D27</f>
        <v>22739257</v>
      </c>
      <c r="G27" s="38">
        <f>'TX-HPLC-GL'!E27</f>
        <v>59230432</v>
      </c>
      <c r="H27" s="60">
        <f>F27-D27</f>
        <v>-49030205</v>
      </c>
      <c r="I27" s="38">
        <f>G27-E27</f>
        <v>-126449103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-68413427</v>
      </c>
      <c r="E28" s="66">
        <f>'TX-HPLC-FLSH'!M28</f>
        <v>-176861650</v>
      </c>
      <c r="F28" s="60">
        <f>'TX-HPLC-GL'!D28</f>
        <v>-8996310</v>
      </c>
      <c r="G28" s="38">
        <f>'TX-HPLC-GL'!E28</f>
        <v>-23278869</v>
      </c>
      <c r="H28" s="60">
        <f>F28-D28</f>
        <v>59417117</v>
      </c>
      <c r="I28" s="38">
        <f>G28-E28</f>
        <v>153582781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3356035</v>
      </c>
      <c r="E29" s="70">
        <f t="shared" si="4"/>
        <v>8817885</v>
      </c>
      <c r="F29" s="69">
        <f t="shared" si="4"/>
        <v>13742947</v>
      </c>
      <c r="G29" s="70">
        <f t="shared" si="4"/>
        <v>35951563</v>
      </c>
      <c r="H29" s="69">
        <f t="shared" si="4"/>
        <v>10386912</v>
      </c>
      <c r="I29" s="70">
        <f t="shared" si="4"/>
        <v>27133678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-167237</v>
      </c>
      <c r="G32" s="38">
        <f>'TX-HPLC-GL'!E32</f>
        <v>-420768</v>
      </c>
      <c r="H32" s="60">
        <f>F32-D32</f>
        <v>-167237</v>
      </c>
      <c r="I32" s="38">
        <f>G32-E32</f>
        <v>-420768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-167237</v>
      </c>
      <c r="G36" s="39">
        <f t="shared" si="6"/>
        <v>-420768</v>
      </c>
      <c r="H36" s="61">
        <f t="shared" si="6"/>
        <v>-167237</v>
      </c>
      <c r="I36" s="39">
        <f t="shared" si="6"/>
        <v>-420768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9366761</v>
      </c>
      <c r="E39" s="66">
        <f>'TX-HPLC-FLSH'!M39</f>
        <v>23686243</v>
      </c>
      <c r="F39" s="60">
        <f>'TX-HPLC-GL'!D39</f>
        <v>0</v>
      </c>
      <c r="G39" s="38">
        <f>'TX-HPLC-GL'!E39</f>
        <v>-95808</v>
      </c>
      <c r="H39" s="60">
        <f t="shared" ref="H39:I41" si="7">F39-D39</f>
        <v>-9366761</v>
      </c>
      <c r="I39" s="38">
        <f t="shared" si="7"/>
        <v>-23782051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-11877403</v>
      </c>
      <c r="E40" s="66">
        <f>'TX-HPLC-FLSH'!M40</f>
        <v>-30653457</v>
      </c>
      <c r="F40" s="60">
        <f>'TX-HPLC-GL'!D40</f>
        <v>-2573760</v>
      </c>
      <c r="G40" s="38">
        <f>'TX-HPLC-GL'!E40</f>
        <v>-5814716</v>
      </c>
      <c r="H40" s="60">
        <f t="shared" si="7"/>
        <v>9303643</v>
      </c>
      <c r="I40" s="38">
        <f t="shared" si="7"/>
        <v>24838741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-447550</v>
      </c>
      <c r="H41" s="60">
        <f t="shared" si="7"/>
        <v>0</v>
      </c>
      <c r="I41" s="38">
        <f t="shared" si="7"/>
        <v>-447550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-11877403</v>
      </c>
      <c r="E42" s="70">
        <f t="shared" si="8"/>
        <v>-30653457</v>
      </c>
      <c r="F42" s="69">
        <f t="shared" si="8"/>
        <v>-2573760</v>
      </c>
      <c r="G42" s="70">
        <f t="shared" si="8"/>
        <v>-6262266</v>
      </c>
      <c r="H42" s="69">
        <f t="shared" si="8"/>
        <v>9303643</v>
      </c>
      <c r="I42" s="70">
        <f t="shared" si="8"/>
        <v>24391191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-2510642</v>
      </c>
      <c r="E43" s="39">
        <f t="shared" si="9"/>
        <v>-6967214</v>
      </c>
      <c r="F43" s="61">
        <f t="shared" si="9"/>
        <v>-2573760</v>
      </c>
      <c r="G43" s="39">
        <f t="shared" si="9"/>
        <v>-6358074</v>
      </c>
      <c r="H43" s="61">
        <f t="shared" si="9"/>
        <v>-63118</v>
      </c>
      <c r="I43" s="39">
        <f t="shared" si="9"/>
        <v>609140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9463625</v>
      </c>
      <c r="E49" s="66">
        <f>'TX-HPLC-FLSH'!M49</f>
        <v>23807132.807012405</v>
      </c>
      <c r="F49" s="60">
        <f>'TX-HPLC-GL'!D49</f>
        <v>-29973</v>
      </c>
      <c r="G49" s="38">
        <f>'TX-HPLC-GL'!E49</f>
        <v>-75412</v>
      </c>
      <c r="H49" s="60">
        <f>F49-D49</f>
        <v>-9493598</v>
      </c>
      <c r="I49" s="38">
        <f>G49-E49</f>
        <v>-23882544.807012405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-1384131</v>
      </c>
      <c r="F54" s="60">
        <f>'TX-HPLC-GL'!D54</f>
        <v>0</v>
      </c>
      <c r="G54" s="38">
        <f>'TX-HPLC-GL'!E54</f>
        <v>-1024412</v>
      </c>
      <c r="H54" s="60">
        <f>F54-D54</f>
        <v>0</v>
      </c>
      <c r="I54" s="38">
        <f>G54-E54</f>
        <v>359719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143300</v>
      </c>
      <c r="H55" s="60">
        <f>F55-D55</f>
        <v>0</v>
      </c>
      <c r="I55" s="38">
        <f>G55-E55</f>
        <v>143300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-1384131</v>
      </c>
      <c r="F56" s="61">
        <f t="shared" si="10"/>
        <v>0</v>
      </c>
      <c r="G56" s="39">
        <f t="shared" si="10"/>
        <v>-881112</v>
      </c>
      <c r="H56" s="61">
        <f t="shared" si="10"/>
        <v>0</v>
      </c>
      <c r="I56" s="39">
        <f t="shared" si="10"/>
        <v>503019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-50000</v>
      </c>
      <c r="H59" s="60">
        <f>F59-D59</f>
        <v>0</v>
      </c>
      <c r="I59" s="38">
        <f>G59-E59</f>
        <v>-50000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-245958</v>
      </c>
      <c r="H60" s="60">
        <f>F60-D60</f>
        <v>0</v>
      </c>
      <c r="I60" s="38">
        <f>G60-E60</f>
        <v>-245958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-295958</v>
      </c>
      <c r="H61" s="69">
        <f t="shared" si="11"/>
        <v>0</v>
      </c>
      <c r="I61" s="70">
        <f t="shared" si="11"/>
        <v>-295958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50000</v>
      </c>
      <c r="H65" s="60">
        <f>F65-D65</f>
        <v>0</v>
      </c>
      <c r="I65" s="38">
        <f>G65-E65</f>
        <v>50000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50000</v>
      </c>
      <c r="H66" s="61">
        <f t="shared" si="12"/>
        <v>0</v>
      </c>
      <c r="I66" s="39">
        <f t="shared" si="12"/>
        <v>50000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4804061.22</v>
      </c>
      <c r="H74" s="60">
        <f t="shared" ref="H74:I79" si="14">F74-D74</f>
        <v>0</v>
      </c>
      <c r="I74" s="38">
        <f t="shared" si="14"/>
        <v>4804061.22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467945.80701240525</v>
      </c>
      <c r="F82" s="109">
        <f>F16+F24+F29+F36+F43+F45+F47+F49</f>
        <v>0</v>
      </c>
      <c r="G82" s="110">
        <f>SUM(G72:G81)+G16+G24+G29+G36+G43+G45+G47+G49+G51+G56+G61+G66</f>
        <v>4333783.6700000018</v>
      </c>
      <c r="H82" s="109">
        <f>H16+H24+H29+H36+H43+H45+H47+H49</f>
        <v>0</v>
      </c>
      <c r="I82" s="110">
        <f>SUM(I72:I81)+I16+I24+I29+I36+I43+I45+I47+I49+I51+I56+I61+I66</f>
        <v>3865837.8629875928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1995000</v>
      </c>
      <c r="H86" s="145">
        <f t="shared" ref="H86:I88" si="15">F86-D86</f>
        <v>0</v>
      </c>
      <c r="I86" s="145">
        <f t="shared" si="15"/>
        <v>1995000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-1925000</v>
      </c>
      <c r="H88" s="147">
        <f t="shared" si="15"/>
        <v>0</v>
      </c>
      <c r="I88" s="147">
        <f t="shared" si="15"/>
        <v>-1925000</v>
      </c>
    </row>
    <row r="89" spans="1:63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70000</v>
      </c>
      <c r="H89" s="160">
        <f t="shared" si="16"/>
        <v>0</v>
      </c>
      <c r="I89" s="160">
        <f t="shared" si="16"/>
        <v>70000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467945.80701240525</v>
      </c>
      <c r="F91" s="160">
        <f t="shared" si="17"/>
        <v>0</v>
      </c>
      <c r="G91" s="160">
        <f t="shared" si="17"/>
        <v>4403783.6700000018</v>
      </c>
      <c r="H91" s="160">
        <f t="shared" si="17"/>
        <v>0</v>
      </c>
      <c r="I91" s="160">
        <f t="shared" si="17"/>
        <v>3935837.8629875928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51905019</v>
      </c>
      <c r="E11" s="66">
        <f>'TX-CON-FLSH'!M11</f>
        <v>133926054</v>
      </c>
      <c r="F11" s="60">
        <f>'TX-CON-GL '!D11</f>
        <v>51898846</v>
      </c>
      <c r="G11" s="38">
        <f>'TX-CON-GL '!E11</f>
        <v>134354754.09</v>
      </c>
      <c r="H11" s="60">
        <f>F11-D11</f>
        <v>-6173</v>
      </c>
      <c r="I11" s="38">
        <f>G11-E11</f>
        <v>428700.09000000358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-5755648</v>
      </c>
      <c r="H12" s="60">
        <f>F12-D12</f>
        <v>0</v>
      </c>
      <c r="I12" s="38">
        <f>G12-E12</f>
        <v>-5755648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3931485</v>
      </c>
      <c r="E13" s="66">
        <f>'TX-CON-FLSH'!M13</f>
        <v>10142869</v>
      </c>
      <c r="F13" s="60">
        <f>'TX-CON-GL '!D13</f>
        <v>953548</v>
      </c>
      <c r="G13" s="38">
        <f>'TX-CON-GL '!E13</f>
        <v>2424893</v>
      </c>
      <c r="H13" s="60">
        <f t="shared" ref="H13:I15" si="0">F13-D13</f>
        <v>-2977937</v>
      </c>
      <c r="I13" s="38">
        <f t="shared" si="0"/>
        <v>-7717976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2160850</v>
      </c>
      <c r="H15" s="60">
        <f t="shared" si="0"/>
        <v>0</v>
      </c>
      <c r="I15" s="38">
        <f t="shared" si="0"/>
        <v>2040850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55836504</v>
      </c>
      <c r="E16" s="39">
        <f t="shared" si="1"/>
        <v>144188923</v>
      </c>
      <c r="F16" s="61">
        <f t="shared" si="1"/>
        <v>52852394</v>
      </c>
      <c r="G16" s="39">
        <f t="shared" si="1"/>
        <v>133184849.09</v>
      </c>
      <c r="H16" s="61">
        <f t="shared" si="1"/>
        <v>-2984110</v>
      </c>
      <c r="I16" s="39">
        <f t="shared" si="1"/>
        <v>-11004073.909999996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-52743979</v>
      </c>
      <c r="E19" s="66">
        <f>'TX-CON-FLSH'!M19</f>
        <v>-132781195</v>
      </c>
      <c r="F19" s="60">
        <f>'TX-CON-GL '!D19</f>
        <v>-51699772</v>
      </c>
      <c r="G19" s="38">
        <f>'TX-CON-GL '!E19</f>
        <v>-127671677.27000001</v>
      </c>
      <c r="H19" s="60">
        <f>F19-D19</f>
        <v>1044207</v>
      </c>
      <c r="I19" s="38">
        <f>G19-E19</f>
        <v>5109517.7299999893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434267.68999999994</v>
      </c>
      <c r="H20" s="60">
        <f>F20-D20</f>
        <v>0</v>
      </c>
      <c r="I20" s="38">
        <f>G20-E20</f>
        <v>434267.68999999994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-1039152</v>
      </c>
      <c r="E21" s="66">
        <f>'TX-CON-FLSH'!M21</f>
        <v>-2562383</v>
      </c>
      <c r="F21" s="60">
        <f>'TX-CON-GL '!D21</f>
        <v>0</v>
      </c>
      <c r="G21" s="38">
        <f>'TX-CON-GL '!E21</f>
        <v>0</v>
      </c>
      <c r="H21" s="60">
        <f t="shared" ref="H21:I23" si="2">F21-D21</f>
        <v>1039152</v>
      </c>
      <c r="I21" s="38">
        <f t="shared" si="2"/>
        <v>2562383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10233</v>
      </c>
      <c r="E23" s="66">
        <f>'TX-CON-FLSH'!M23</f>
        <v>25204</v>
      </c>
      <c r="F23" s="60">
        <f>'TX-CON-GL '!D23</f>
        <v>10283</v>
      </c>
      <c r="G23" s="38">
        <f>'TX-CON-GL '!E23</f>
        <v>25872.027999999998</v>
      </c>
      <c r="H23" s="60">
        <f t="shared" si="2"/>
        <v>50</v>
      </c>
      <c r="I23" s="38">
        <f t="shared" si="2"/>
        <v>668.02799999999843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-53772898</v>
      </c>
      <c r="E24" s="39">
        <f t="shared" si="3"/>
        <v>-135318374</v>
      </c>
      <c r="F24" s="61">
        <f t="shared" si="3"/>
        <v>-51689489</v>
      </c>
      <c r="G24" s="39">
        <f t="shared" si="3"/>
        <v>-127211537.55200002</v>
      </c>
      <c r="H24" s="61">
        <f t="shared" si="3"/>
        <v>2083409</v>
      </c>
      <c r="I24" s="39">
        <f t="shared" si="3"/>
        <v>8106836.4479999887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86160554</v>
      </c>
      <c r="E27" s="66">
        <f>'TX-CON-FLSH'!M27</f>
        <v>222959580</v>
      </c>
      <c r="F27" s="60">
        <f>'TX-CON-GL '!D27</f>
        <v>30708958</v>
      </c>
      <c r="G27" s="38">
        <f>'TX-CON-GL '!E27</f>
        <v>79979053.13000001</v>
      </c>
      <c r="H27" s="60">
        <f>F27-D27</f>
        <v>-55451596</v>
      </c>
      <c r="I27" s="38">
        <f>G27-E27</f>
        <v>-142980526.87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-86228879</v>
      </c>
      <c r="E28" s="66">
        <f>'TX-CON-FLSH'!M28</f>
        <v>-223136627</v>
      </c>
      <c r="F28" s="60">
        <f>'TX-CON-GL '!D28</f>
        <v>-28715381</v>
      </c>
      <c r="G28" s="38">
        <f>'TX-CON-GL '!E28</f>
        <v>-74680984.840000004</v>
      </c>
      <c r="H28" s="60">
        <f>F28-D28</f>
        <v>57513498</v>
      </c>
      <c r="I28" s="38">
        <f>G28-E28</f>
        <v>148455642.16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-68325</v>
      </c>
      <c r="E29" s="70">
        <f t="shared" si="4"/>
        <v>-177047</v>
      </c>
      <c r="F29" s="69">
        <f t="shared" si="4"/>
        <v>1993577</v>
      </c>
      <c r="G29" s="70">
        <f t="shared" si="4"/>
        <v>5298068.2900000066</v>
      </c>
      <c r="H29" s="69">
        <f t="shared" si="4"/>
        <v>2061902</v>
      </c>
      <c r="I29" s="70">
        <f t="shared" si="4"/>
        <v>5475115.2899999917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-166606</v>
      </c>
      <c r="G32" s="38">
        <f>'TX-CON-GL '!E32</f>
        <v>-419180.40400000178</v>
      </c>
      <c r="H32" s="60">
        <f>F32-D32</f>
        <v>-166606</v>
      </c>
      <c r="I32" s="38">
        <f>G32-E32</f>
        <v>-419180.40400000178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-166606</v>
      </c>
      <c r="G36" s="39">
        <f t="shared" si="6"/>
        <v>-419180.40400000178</v>
      </c>
      <c r="H36" s="61">
        <f t="shared" si="6"/>
        <v>-166606</v>
      </c>
      <c r="I36" s="39">
        <f t="shared" si="6"/>
        <v>-419180.40400000178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9366761</v>
      </c>
      <c r="E39" s="66">
        <f>'TX-CON-FLSH'!M39</f>
        <v>23686243</v>
      </c>
      <c r="F39" s="60">
        <f>'TX-CON-GL '!D39</f>
        <v>-409770</v>
      </c>
      <c r="G39" s="38">
        <f>'TX-CON-GL '!E39</f>
        <v>-1023733.31</v>
      </c>
      <c r="H39" s="60">
        <f t="shared" ref="H39:I41" si="7">F39-D39</f>
        <v>-9776531</v>
      </c>
      <c r="I39" s="38">
        <f t="shared" si="7"/>
        <v>-24709976.309999999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-12287173</v>
      </c>
      <c r="E40" s="66">
        <f>'TX-CON-FLSH'!M40</f>
        <v>-31685512</v>
      </c>
      <c r="F40" s="60">
        <f>'TX-CON-GL '!D40</f>
        <v>-2573760</v>
      </c>
      <c r="G40" s="38">
        <f>'TX-CON-GL '!E40</f>
        <v>-5814716</v>
      </c>
      <c r="H40" s="60">
        <f t="shared" si="7"/>
        <v>9713413</v>
      </c>
      <c r="I40" s="38">
        <f t="shared" si="7"/>
        <v>25870796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-447550</v>
      </c>
      <c r="H41" s="60">
        <f t="shared" si="7"/>
        <v>0</v>
      </c>
      <c r="I41" s="38">
        <f t="shared" si="7"/>
        <v>-447550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-12287173</v>
      </c>
      <c r="E42" s="70">
        <f t="shared" si="8"/>
        <v>-31685512</v>
      </c>
      <c r="F42" s="69">
        <f t="shared" si="8"/>
        <v>-2573760</v>
      </c>
      <c r="G42" s="70">
        <f t="shared" si="8"/>
        <v>-6262266</v>
      </c>
      <c r="H42" s="69">
        <f t="shared" si="8"/>
        <v>9713413</v>
      </c>
      <c r="I42" s="70">
        <f t="shared" si="8"/>
        <v>25423246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-2920412</v>
      </c>
      <c r="E43" s="39">
        <f t="shared" si="9"/>
        <v>-7999269</v>
      </c>
      <c r="F43" s="61">
        <f t="shared" si="9"/>
        <v>-2983530</v>
      </c>
      <c r="G43" s="39">
        <f t="shared" si="9"/>
        <v>-7285999.3100000005</v>
      </c>
      <c r="H43" s="61">
        <f t="shared" si="9"/>
        <v>-63118</v>
      </c>
      <c r="I43" s="39">
        <f t="shared" si="9"/>
        <v>713269.69000000134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96843.74</v>
      </c>
      <c r="H47" s="60">
        <f>F47-D47</f>
        <v>0</v>
      </c>
      <c r="I47" s="38">
        <f>G47-E47</f>
        <v>96843.74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925131</v>
      </c>
      <c r="E49" s="66">
        <f>'TX-CON-FLSH'!M49</f>
        <v>2327302.3371999823</v>
      </c>
      <c r="F49" s="60">
        <f>'TX-CON-GL '!D49</f>
        <v>-6346</v>
      </c>
      <c r="G49" s="38">
        <f>'TX-CON-GL '!E49</f>
        <v>-15966.468000006978</v>
      </c>
      <c r="H49" s="60">
        <f>F49-D49</f>
        <v>-931477</v>
      </c>
      <c r="I49" s="38">
        <f>G49-E49</f>
        <v>-2343268.8051999891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-10283</v>
      </c>
      <c r="G51" s="38">
        <f>'TX-CON-GL '!E51</f>
        <v>-25872.027999999998</v>
      </c>
      <c r="H51" s="60">
        <f>F51-D51</f>
        <v>-10283</v>
      </c>
      <c r="I51" s="38">
        <f>G51-E51</f>
        <v>-25872.027999999998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-1886161</v>
      </c>
      <c r="F54" s="60">
        <f>'TX-CON-GL '!D54</f>
        <v>-16617018</v>
      </c>
      <c r="G54" s="38">
        <f>'TX-CON-GL '!E54</f>
        <v>-1366038.0299999998</v>
      </c>
      <c r="H54" s="60">
        <f>F54-D54</f>
        <v>-16617018</v>
      </c>
      <c r="I54" s="38">
        <f>G54-E54</f>
        <v>520122.9700000002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-14445.180000000006</v>
      </c>
      <c r="H55" s="60">
        <f>F55-D55</f>
        <v>0</v>
      </c>
      <c r="I55" s="38">
        <f>G55-E55</f>
        <v>-14445.180000000006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-1886161</v>
      </c>
      <c r="F56" s="61">
        <f t="shared" si="10"/>
        <v>-16617018</v>
      </c>
      <c r="G56" s="39">
        <f t="shared" si="10"/>
        <v>-1380483.2099999997</v>
      </c>
      <c r="H56" s="61">
        <f t="shared" si="10"/>
        <v>-16617018</v>
      </c>
      <c r="I56" s="39">
        <f t="shared" si="10"/>
        <v>505677.79000000021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-50000</v>
      </c>
      <c r="H59" s="60">
        <f>F59-D59</f>
        <v>0</v>
      </c>
      <c r="I59" s="38">
        <f>G59-E59</f>
        <v>-50000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-245958</v>
      </c>
      <c r="H60" s="60">
        <f>F60-D60</f>
        <v>0</v>
      </c>
      <c r="I60" s="38">
        <f>G60-E60</f>
        <v>-245958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-295958</v>
      </c>
      <c r="H61" s="69">
        <f t="shared" si="11"/>
        <v>0</v>
      </c>
      <c r="I61" s="70">
        <f t="shared" si="11"/>
        <v>-295958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-799.86</v>
      </c>
      <c r="H64" s="60">
        <f>F64-D64</f>
        <v>0</v>
      </c>
      <c r="I64" s="38">
        <f>G64-E64</f>
        <v>-799.86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50000</v>
      </c>
      <c r="H65" s="60">
        <f>F65-D65</f>
        <v>0</v>
      </c>
      <c r="I65" s="38">
        <f>G65-E65</f>
        <v>50000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49200.14</v>
      </c>
      <c r="H66" s="61">
        <f t="shared" si="12"/>
        <v>0</v>
      </c>
      <c r="I66" s="39">
        <f t="shared" si="12"/>
        <v>49200.14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-7489614.6200000001</v>
      </c>
      <c r="F70" s="60">
        <f>'TX-CON-GL '!D70</f>
        <v>0</v>
      </c>
      <c r="G70" s="38">
        <f>'TX-CON-GL '!E70</f>
        <v>-7489614.6200000001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2639306</v>
      </c>
      <c r="F71" s="60">
        <f>'TX-CON-GL '!D71</f>
        <v>0</v>
      </c>
      <c r="G71" s="38">
        <f>'TX-CON-GL '!E71</f>
        <v>2639306.77</v>
      </c>
      <c r="H71" s="60">
        <f>F71-D71</f>
        <v>0</v>
      </c>
      <c r="I71" s="38">
        <f>G71-E71</f>
        <v>0.77000000001862645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-4850308.62</v>
      </c>
      <c r="F72" s="69">
        <f t="shared" si="13"/>
        <v>0</v>
      </c>
      <c r="G72" s="70">
        <f t="shared" si="13"/>
        <v>-4850307.8499999996</v>
      </c>
      <c r="H72" s="69">
        <f t="shared" si="13"/>
        <v>0</v>
      </c>
      <c r="I72" s="70">
        <f t="shared" si="13"/>
        <v>0.77000000001862645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5499578.5</v>
      </c>
      <c r="F74" s="60">
        <f>'TX-CON-GL '!D74</f>
        <v>0</v>
      </c>
      <c r="G74" s="38">
        <f>'TX-CON-GL '!E74</f>
        <v>4696816.78</v>
      </c>
      <c r="H74" s="60">
        <f t="shared" ref="H74:I79" si="14">F74-D74</f>
        <v>0</v>
      </c>
      <c r="I74" s="38">
        <f t="shared" si="14"/>
        <v>-802761.71999999974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15012</v>
      </c>
      <c r="F75" s="60">
        <f>'TX-CON-GL '!D75</f>
        <v>0</v>
      </c>
      <c r="G75" s="38">
        <f>'TX-CON-GL '!E75</f>
        <v>15000</v>
      </c>
      <c r="H75" s="60">
        <f t="shared" si="14"/>
        <v>0</v>
      </c>
      <c r="I75" s="38">
        <f t="shared" si="14"/>
        <v>-12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-4049</v>
      </c>
      <c r="F76" s="60">
        <f>'TX-CON-GL '!D76</f>
        <v>0</v>
      </c>
      <c r="G76" s="38">
        <f>'TX-CON-GL '!E76</f>
        <v>-25713.75</v>
      </c>
      <c r="H76" s="60">
        <f t="shared" si="14"/>
        <v>0</v>
      </c>
      <c r="I76" s="38">
        <f t="shared" si="14"/>
        <v>-21664.75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222403</v>
      </c>
      <c r="F81" s="60">
        <f>'TX-CON-GL '!D81</f>
        <v>0</v>
      </c>
      <c r="G81" s="38">
        <f>'TX-CON-GL '!E81</f>
        <v>0</v>
      </c>
      <c r="H81" s="60">
        <f>F81-D81</f>
        <v>0</v>
      </c>
      <c r="I81" s="38">
        <f>G81-E81</f>
        <v>-222403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1919710.2171999775</v>
      </c>
      <c r="F82" s="109">
        <f>F16+F24+F29+F36+F43+F45+F47+F49</f>
        <v>0</v>
      </c>
      <c r="G82" s="110">
        <f>SUM(G72:G81)+G16+G24+G29+G36+G43+G45+G47+G49+G51+G56+G61+G66</f>
        <v>1731459.4679999934</v>
      </c>
      <c r="H82" s="109">
        <f>H16+H24+H29+H36+H43+H45+H47+H49</f>
        <v>0</v>
      </c>
      <c r="I82" s="110">
        <f>SUM(I72:I81)+I16+I24+I29+I36+I43+I45+I47+I49+I51+I56+I61+I66</f>
        <v>-188250.74920000462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'TX-CON-FLSH'!L86</f>
        <v>0</v>
      </c>
      <c r="E86" s="145">
        <f>'TX-CON-FLSH'!M86</f>
        <v>70072</v>
      </c>
      <c r="F86" s="145">
        <f>'TX-CON-GL '!D86</f>
        <v>0</v>
      </c>
      <c r="G86" s="145">
        <f>'TX-CON-GL '!E86</f>
        <v>2301485</v>
      </c>
      <c r="H86" s="145">
        <f t="shared" ref="H86:I88" si="15">F86-D86</f>
        <v>0</v>
      </c>
      <c r="I86" s="145">
        <f t="shared" si="15"/>
        <v>2231413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-1925000</v>
      </c>
      <c r="H88" s="147">
        <f t="shared" si="15"/>
        <v>0</v>
      </c>
      <c r="I88" s="147">
        <f t="shared" si="15"/>
        <v>-1925000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70072</v>
      </c>
      <c r="F89" s="155">
        <f t="shared" si="16"/>
        <v>0</v>
      </c>
      <c r="G89" s="155">
        <f t="shared" si="16"/>
        <v>376485</v>
      </c>
      <c r="H89" s="155">
        <f t="shared" si="16"/>
        <v>0</v>
      </c>
      <c r="I89" s="155">
        <f t="shared" si="16"/>
        <v>306413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1989782.2171999775</v>
      </c>
      <c r="F91" s="155">
        <f t="shared" si="17"/>
        <v>0</v>
      </c>
      <c r="G91" s="155">
        <f t="shared" si="17"/>
        <v>2107944.4679999934</v>
      </c>
      <c r="H91" s="155">
        <f t="shared" si="17"/>
        <v>0</v>
      </c>
      <c r="I91" s="155">
        <f t="shared" si="17"/>
        <v>118162.25079999538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40114955</v>
      </c>
      <c r="E11" s="66">
        <f>'WE-FLSH'!M11</f>
        <v>99077880</v>
      </c>
      <c r="F11" s="60">
        <f>'WE-GL '!D11</f>
        <v>39330953</v>
      </c>
      <c r="G11" s="38">
        <f>'WE-GL '!E11</f>
        <v>92733394.799999997</v>
      </c>
      <c r="H11" s="60">
        <f>F11-D11</f>
        <v>-784002</v>
      </c>
      <c r="I11" s="38">
        <f>G11-E11</f>
        <v>-6344485.200000003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6017954.2699999996</v>
      </c>
      <c r="H12" s="60">
        <f>F12-D12</f>
        <v>0</v>
      </c>
      <c r="I12" s="38">
        <f>G12-E12</f>
        <v>6017954.2699999996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12496421</v>
      </c>
      <c r="E13" s="66">
        <f>'WE-FLSH'!M13</f>
        <v>31446645</v>
      </c>
      <c r="F13" s="60">
        <f>'WE-GL '!D13</f>
        <v>30000</v>
      </c>
      <c r="G13" s="38">
        <f>'WE-GL '!E13</f>
        <v>79500</v>
      </c>
      <c r="H13" s="60">
        <f t="shared" ref="H13:I15" si="0">F13-D13</f>
        <v>-12466421</v>
      </c>
      <c r="I13" s="38">
        <f t="shared" si="0"/>
        <v>-31367145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1139491.1299999999</v>
      </c>
      <c r="H15" s="60">
        <f t="shared" si="0"/>
        <v>0</v>
      </c>
      <c r="I15" s="38">
        <f t="shared" si="0"/>
        <v>1139491.1299999999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52611376</v>
      </c>
      <c r="E16" s="39">
        <f t="shared" si="1"/>
        <v>130524525</v>
      </c>
      <c r="F16" s="61">
        <f t="shared" si="1"/>
        <v>39360953</v>
      </c>
      <c r="G16" s="39">
        <f t="shared" si="1"/>
        <v>99970340.199999988</v>
      </c>
      <c r="H16" s="61">
        <f t="shared" si="1"/>
        <v>-13250423</v>
      </c>
      <c r="I16" s="39">
        <f t="shared" si="1"/>
        <v>-30554184.800000004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-40238851</v>
      </c>
      <c r="E19" s="66">
        <f>'WE-FLSH'!M19</f>
        <v>-98448147</v>
      </c>
      <c r="F19" s="60">
        <f>'WE-GL '!D19</f>
        <v>-40229358</v>
      </c>
      <c r="G19" s="38">
        <f>'WE-GL '!E19</f>
        <v>-97830857.479999989</v>
      </c>
      <c r="H19" s="60">
        <f>F19-D19</f>
        <v>9493</v>
      </c>
      <c r="I19" s="38">
        <f>G19-E19</f>
        <v>617289.52000001073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-2476854.09</v>
      </c>
      <c r="H20" s="60">
        <f>F20-D20</f>
        <v>0</v>
      </c>
      <c r="I20" s="38">
        <f>G20-E20</f>
        <v>-2476854.09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-12490224</v>
      </c>
      <c r="E21" s="66">
        <f>'WE-FLSH'!M21</f>
        <v>-31431478</v>
      </c>
      <c r="F21" s="60">
        <f>'WE-GL '!D21</f>
        <v>-30000</v>
      </c>
      <c r="G21" s="38">
        <f>'WE-GL '!E21</f>
        <v>-79800</v>
      </c>
      <c r="H21" s="60">
        <f t="shared" ref="H21:I23" si="2">F21-D21</f>
        <v>12460224</v>
      </c>
      <c r="I21" s="38">
        <f t="shared" si="2"/>
        <v>31351678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262303</v>
      </c>
      <c r="E23" s="66">
        <f>'WE-FLSH'!M23</f>
        <v>640136</v>
      </c>
      <c r="F23" s="60">
        <f>'WE-GL '!D23</f>
        <v>330069</v>
      </c>
      <c r="G23" s="38">
        <f>'WE-GL '!E23</f>
        <v>793155.80700000003</v>
      </c>
      <c r="H23" s="60">
        <f t="shared" si="2"/>
        <v>67766</v>
      </c>
      <c r="I23" s="38">
        <f t="shared" si="2"/>
        <v>153019.80700000003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-52466772</v>
      </c>
      <c r="E24" s="39">
        <f t="shared" si="3"/>
        <v>-129239489</v>
      </c>
      <c r="F24" s="61">
        <f t="shared" si="3"/>
        <v>-39929289</v>
      </c>
      <c r="G24" s="39">
        <f t="shared" si="3"/>
        <v>-99594355.762999997</v>
      </c>
      <c r="H24" s="61">
        <f t="shared" si="3"/>
        <v>12537483</v>
      </c>
      <c r="I24" s="39">
        <f t="shared" si="3"/>
        <v>29645133.237000011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0</v>
      </c>
      <c r="E27" s="66">
        <f>'WE-FLSH'!M27</f>
        <v>0</v>
      </c>
      <c r="F27" s="60">
        <f>'WE-GL '!D27</f>
        <v>710110</v>
      </c>
      <c r="G27" s="38">
        <f>'WE-GL '!E27</f>
        <v>1751374.36</v>
      </c>
      <c r="H27" s="60">
        <f>F27-D27</f>
        <v>710110</v>
      </c>
      <c r="I27" s="38">
        <f>G27-E27</f>
        <v>1751374.36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0</v>
      </c>
      <c r="G28" s="38">
        <f>'WE-GL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710110</v>
      </c>
      <c r="G29" s="70">
        <f t="shared" si="4"/>
        <v>1751374.36</v>
      </c>
      <c r="H29" s="69">
        <f t="shared" si="4"/>
        <v>710110</v>
      </c>
      <c r="I29" s="70">
        <f t="shared" si="4"/>
        <v>1751374.36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-11664</v>
      </c>
      <c r="E32" s="66">
        <f>'WE-FLSH'!M32</f>
        <v>-27603</v>
      </c>
      <c r="F32" s="60">
        <f>'WE-GL '!D32</f>
        <v>22063</v>
      </c>
      <c r="G32" s="38">
        <f>'WE-GL '!E32</f>
        <v>53017.388999999966</v>
      </c>
      <c r="H32" s="60">
        <f>F32-D32</f>
        <v>33727</v>
      </c>
      <c r="I32" s="38">
        <f>G32-E32</f>
        <v>80620.388999999966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0</v>
      </c>
      <c r="G33" s="38">
        <f>'WE-GL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4525</v>
      </c>
      <c r="G34" s="38">
        <f>'WE-GL '!E34</f>
        <v>10833.05</v>
      </c>
      <c r="H34" s="60">
        <f t="shared" si="5"/>
        <v>4525</v>
      </c>
      <c r="I34" s="38">
        <f t="shared" si="5"/>
        <v>10833.05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-9751</v>
      </c>
      <c r="E35" s="66">
        <f>'WE-FLSH'!M35</f>
        <v>-17021</v>
      </c>
      <c r="F35" s="60">
        <f>'WE-GL '!D35</f>
        <v>0</v>
      </c>
      <c r="G35" s="38">
        <f>'WE-GL '!E35</f>
        <v>0</v>
      </c>
      <c r="H35" s="60">
        <f t="shared" si="5"/>
        <v>9751</v>
      </c>
      <c r="I35" s="38">
        <f t="shared" si="5"/>
        <v>17021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-21415</v>
      </c>
      <c r="E36" s="39">
        <f t="shared" si="6"/>
        <v>-44624</v>
      </c>
      <c r="F36" s="61">
        <f t="shared" si="6"/>
        <v>26588</v>
      </c>
      <c r="G36" s="39">
        <f t="shared" si="6"/>
        <v>63850.438999999969</v>
      </c>
      <c r="H36" s="61">
        <f t="shared" si="6"/>
        <v>48003</v>
      </c>
      <c r="I36" s="39">
        <f t="shared" si="6"/>
        <v>108474.43899999997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29363</v>
      </c>
      <c r="E39" s="66">
        <f>'WE-FLSH'!M39</f>
        <v>69225</v>
      </c>
      <c r="F39" s="60">
        <f>'WE-GL '!D39</f>
        <v>42625</v>
      </c>
      <c r="G39" s="38">
        <f>'WE-GL '!E39</f>
        <v>104155.11</v>
      </c>
      <c r="H39" s="60">
        <f t="shared" ref="H39:I41" si="7">F39-D39</f>
        <v>13262</v>
      </c>
      <c r="I39" s="38">
        <f t="shared" si="7"/>
        <v>34930.11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-470</v>
      </c>
      <c r="E40" s="66">
        <f>'WE-FLSH'!M40</f>
        <v>-1069</v>
      </c>
      <c r="F40" s="60">
        <f>'WE-GL '!D40</f>
        <v>20247</v>
      </c>
      <c r="G40" s="38">
        <f>'WE-GL '!E40</f>
        <v>47285.43</v>
      </c>
      <c r="H40" s="60">
        <f t="shared" si="7"/>
        <v>20717</v>
      </c>
      <c r="I40" s="38">
        <f t="shared" si="7"/>
        <v>48354.43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-470</v>
      </c>
      <c r="E42" s="39">
        <f t="shared" si="8"/>
        <v>-1069</v>
      </c>
      <c r="F42" s="61">
        <f t="shared" si="8"/>
        <v>20247</v>
      </c>
      <c r="G42" s="39">
        <f t="shared" si="8"/>
        <v>47285.43</v>
      </c>
      <c r="H42" s="61">
        <f t="shared" si="8"/>
        <v>20717</v>
      </c>
      <c r="I42" s="39">
        <f t="shared" si="8"/>
        <v>48354.43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28893</v>
      </c>
      <c r="E43" s="39">
        <f t="shared" si="9"/>
        <v>68156</v>
      </c>
      <c r="F43" s="61">
        <f t="shared" si="9"/>
        <v>62872</v>
      </c>
      <c r="G43" s="39">
        <f t="shared" si="9"/>
        <v>151440.54</v>
      </c>
      <c r="H43" s="61">
        <f t="shared" si="9"/>
        <v>33979</v>
      </c>
      <c r="I43" s="39">
        <f t="shared" si="9"/>
        <v>83284.540000000008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-152082</v>
      </c>
      <c r="E49" s="66">
        <f>'WE-FLSH'!M49</f>
        <v>-365450.84604970174</v>
      </c>
      <c r="F49" s="60">
        <f>'WE-GL '!D49</f>
        <v>-231234</v>
      </c>
      <c r="G49" s="38">
        <f>'WE-GL '!E49</f>
        <v>-555655.30199999991</v>
      </c>
      <c r="H49" s="60">
        <f>F49-D49</f>
        <v>-79152</v>
      </c>
      <c r="I49" s="38">
        <f>G49-E49</f>
        <v>-190204.45595029817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-262303</v>
      </c>
      <c r="E51" s="66">
        <f>'WE-FLSH'!M51</f>
        <v>-640136</v>
      </c>
      <c r="F51" s="60">
        <f>'WE-GL '!D51</f>
        <v>-330069</v>
      </c>
      <c r="G51" s="38">
        <f>'WE-GL '!E51</f>
        <v>-793155.80700000003</v>
      </c>
      <c r="H51" s="60">
        <f>F51-D51</f>
        <v>-67766</v>
      </c>
      <c r="I51" s="38">
        <f>G51-E51</f>
        <v>-153019.80700000003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-167389</v>
      </c>
      <c r="F54" s="60">
        <f>'WE-GL '!D54</f>
        <v>-19121210</v>
      </c>
      <c r="G54" s="38">
        <f>'WE-GL '!E54</f>
        <v>-709992.95000000007</v>
      </c>
      <c r="H54" s="60">
        <f>F54-D54</f>
        <v>-19121210</v>
      </c>
      <c r="I54" s="38">
        <f>G54-E54</f>
        <v>-542603.95000000007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-802458.92</v>
      </c>
      <c r="F55" s="60">
        <f>'WE-GL '!D55</f>
        <v>0</v>
      </c>
      <c r="G55" s="38">
        <f>'WE-GL '!E55</f>
        <v>-2279474.4900000002</v>
      </c>
      <c r="H55" s="60">
        <f>F55-D55</f>
        <v>0</v>
      </c>
      <c r="I55" s="38">
        <f>G55-E55</f>
        <v>-1477015.5700000003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-969847.92</v>
      </c>
      <c r="F56" s="61">
        <f t="shared" si="10"/>
        <v>-19121210</v>
      </c>
      <c r="G56" s="39">
        <f t="shared" si="10"/>
        <v>-2989467.4400000004</v>
      </c>
      <c r="H56" s="61">
        <f t="shared" si="10"/>
        <v>-19121210</v>
      </c>
      <c r="I56" s="39">
        <f t="shared" si="10"/>
        <v>-2019619.5200000005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2516504.2799999998</v>
      </c>
      <c r="F70" s="60">
        <f>'WE-GL '!D70</f>
        <v>0</v>
      </c>
      <c r="G70" s="38">
        <f>'WE-GL '!E70</f>
        <v>2516504.2799999998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-6953222</v>
      </c>
      <c r="F71" s="60">
        <f>'WE-GL '!D71</f>
        <v>0</v>
      </c>
      <c r="G71" s="38">
        <f>'WE-GL '!E71</f>
        <v>-6953222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-4436717.7200000007</v>
      </c>
      <c r="F72" s="61">
        <f t="shared" si="13"/>
        <v>0</v>
      </c>
      <c r="G72" s="39">
        <f t="shared" si="13"/>
        <v>-4436717.7200000007</v>
      </c>
      <c r="H72" s="61">
        <f t="shared" si="13"/>
        <v>0</v>
      </c>
      <c r="I72" s="3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4906529</v>
      </c>
      <c r="F74" s="60">
        <f>'WE-GL '!D74</f>
        <v>0</v>
      </c>
      <c r="G74" s="38">
        <f>'WE-GL '!E74</f>
        <v>5170442.1100000003</v>
      </c>
      <c r="H74" s="60">
        <f t="shared" ref="H74:I79" si="14">F74-D74</f>
        <v>0</v>
      </c>
      <c r="I74" s="38">
        <f t="shared" si="14"/>
        <v>263913.11000000034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-19005</v>
      </c>
      <c r="F76" s="60">
        <f>'WE-GL '!D76</f>
        <v>0</v>
      </c>
      <c r="G76" s="38">
        <f>'WE-GL '!E76</f>
        <v>-20492.550000000003</v>
      </c>
      <c r="H76" s="60">
        <f t="shared" si="14"/>
        <v>0</v>
      </c>
      <c r="I76" s="38">
        <f t="shared" si="14"/>
        <v>-1487.5500000000029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1656734.75</v>
      </c>
      <c r="F81" s="60">
        <f>'WE-GL '!D81</f>
        <v>0</v>
      </c>
      <c r="G81" s="38">
        <f>'WE-GL '!E81</f>
        <v>4881.84</v>
      </c>
      <c r="H81" s="60">
        <f>F81-D81</f>
        <v>0</v>
      </c>
      <c r="I81" s="38">
        <f>G81-E81</f>
        <v>-1651852.91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1440674.2639502995</v>
      </c>
      <c r="F82" s="109">
        <f>F16+F24+F29+F36+F43+F45+F47+F49</f>
        <v>0</v>
      </c>
      <c r="G82" s="110">
        <f>SUM(G72:G81)+G16+G24+G29+G36+G43+G45+G47+G49+G51+G56+G61+G66</f>
        <v>-1277515.0930000162</v>
      </c>
      <c r="H82" s="109">
        <f>H16+H24+H29+H36+H43+H45+H47+H49</f>
        <v>0</v>
      </c>
      <c r="I82" s="110">
        <f>SUM(I72:I81)+I16+I24+I29+I36+I43+I45+I47+I49+I51+I56+I61+I66</f>
        <v>-2718189.3569502938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4188330</v>
      </c>
      <c r="E11" s="66">
        <f>'DEN-FLSH'!M11</f>
        <v>9835988</v>
      </c>
      <c r="F11" s="60">
        <f>'DEN-GL'!D11</f>
        <v>4211571</v>
      </c>
      <c r="G11" s="38">
        <f>'DEN-GL'!E11</f>
        <v>9791395.7899999991</v>
      </c>
      <c r="H11" s="60">
        <f>F11-D11</f>
        <v>23241</v>
      </c>
      <c r="I11" s="38">
        <f>G11-E11</f>
        <v>-44592.210000000894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-480009.7</v>
      </c>
      <c r="H12" s="60">
        <f>F12-D12</f>
        <v>0</v>
      </c>
      <c r="I12" s="38">
        <f>G12-E12</f>
        <v>-480009.7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4793099</v>
      </c>
      <c r="E13" s="66">
        <f>'DEN-FLSH'!M13</f>
        <v>11586227</v>
      </c>
      <c r="F13" s="60">
        <f>'DEN-GL'!D13</f>
        <v>345314</v>
      </c>
      <c r="G13" s="38">
        <f>'DEN-GL'!E13</f>
        <v>875803</v>
      </c>
      <c r="H13" s="60">
        <f t="shared" ref="H13:I15" si="0">F13-D13</f>
        <v>-4447785</v>
      </c>
      <c r="I13" s="38">
        <f t="shared" si="0"/>
        <v>-10710424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5736.78</v>
      </c>
      <c r="H15" s="60">
        <f t="shared" si="0"/>
        <v>0</v>
      </c>
      <c r="I15" s="38">
        <f t="shared" si="0"/>
        <v>5736.78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8981429</v>
      </c>
      <c r="E16" s="39">
        <f t="shared" si="1"/>
        <v>21422215</v>
      </c>
      <c r="F16" s="61">
        <f t="shared" si="1"/>
        <v>4556885</v>
      </c>
      <c r="G16" s="39">
        <f t="shared" si="1"/>
        <v>10192925.869999999</v>
      </c>
      <c r="H16" s="61">
        <f t="shared" si="1"/>
        <v>-4424544</v>
      </c>
      <c r="I16" s="39">
        <f t="shared" si="1"/>
        <v>-11229289.130000001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-5337442</v>
      </c>
      <c r="E19" s="66">
        <f>'DEN-FLSH'!M19</f>
        <v>-11954334</v>
      </c>
      <c r="F19" s="60">
        <f>'DEN-GL'!D19</f>
        <v>-5298343</v>
      </c>
      <c r="G19" s="38">
        <f>'DEN-GL'!E19</f>
        <v>-11883829.48</v>
      </c>
      <c r="H19" s="60">
        <f>F19-D19</f>
        <v>39099</v>
      </c>
      <c r="I19" s="38">
        <f>G19-E19</f>
        <v>70504.519999999553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394265.22</v>
      </c>
      <c r="H20" s="60">
        <f>F20-D20</f>
        <v>0</v>
      </c>
      <c r="I20" s="38">
        <f>G20-E20</f>
        <v>394265.22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-3870800</v>
      </c>
      <c r="E21" s="66">
        <f>'DEN-FLSH'!M21</f>
        <v>-9286254</v>
      </c>
      <c r="F21" s="60">
        <f>'DEN-GL'!D21</f>
        <v>-87</v>
      </c>
      <c r="G21" s="38">
        <f>'DEN-GL'!E21</f>
        <v>-227</v>
      </c>
      <c r="H21" s="60">
        <f t="shared" ref="H21:I23" si="2">F21-D21</f>
        <v>3870713</v>
      </c>
      <c r="I21" s="38">
        <f t="shared" si="2"/>
        <v>9286027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15734</v>
      </c>
      <c r="E23" s="66">
        <f>'DEN-FLSH'!M23</f>
        <v>36373</v>
      </c>
      <c r="F23" s="60">
        <f>'DEN-GL'!D23</f>
        <v>3335</v>
      </c>
      <c r="G23" s="38">
        <f>'DEN-GL'!E23</f>
        <v>7790.56</v>
      </c>
      <c r="H23" s="60">
        <f t="shared" si="2"/>
        <v>-12399</v>
      </c>
      <c r="I23" s="38">
        <f t="shared" si="2"/>
        <v>-28582.44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-9192508</v>
      </c>
      <c r="E24" s="39">
        <f t="shared" si="3"/>
        <v>-21204215</v>
      </c>
      <c r="F24" s="61">
        <f t="shared" si="3"/>
        <v>-5295095</v>
      </c>
      <c r="G24" s="39">
        <f t="shared" si="3"/>
        <v>-11482000.699999999</v>
      </c>
      <c r="H24" s="61">
        <f t="shared" si="3"/>
        <v>3897413</v>
      </c>
      <c r="I24" s="39">
        <f t="shared" si="3"/>
        <v>9722214.3000000007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4148</v>
      </c>
      <c r="E32" s="66">
        <f>'DEN-FLSH'!M32</f>
        <v>8691</v>
      </c>
      <c r="F32" s="60">
        <f>'DEN-GL'!D32</f>
        <v>27983</v>
      </c>
      <c r="G32" s="38">
        <f>'DEN-GL'!E32</f>
        <v>65368.288000000008</v>
      </c>
      <c r="H32" s="60">
        <f>F32-D32</f>
        <v>23835</v>
      </c>
      <c r="I32" s="38">
        <f>G32-E32</f>
        <v>56677.288000000008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4148</v>
      </c>
      <c r="E36" s="39">
        <f t="shared" si="6"/>
        <v>8691</v>
      </c>
      <c r="F36" s="61">
        <f t="shared" si="6"/>
        <v>27983</v>
      </c>
      <c r="G36" s="39">
        <f t="shared" si="6"/>
        <v>65368.288000000008</v>
      </c>
      <c r="H36" s="61">
        <f t="shared" si="6"/>
        <v>23835</v>
      </c>
      <c r="I36" s="39">
        <f t="shared" si="6"/>
        <v>56677.288000000008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206931</v>
      </c>
      <c r="E49" s="66">
        <f>'DEN-FLSH'!M49</f>
        <v>483447.79135326593</v>
      </c>
      <c r="F49" s="60">
        <f>'DEN-GL'!D49</f>
        <v>710227</v>
      </c>
      <c r="G49" s="38">
        <f>'DEN-GL'!E49</f>
        <v>1659090.2719999996</v>
      </c>
      <c r="H49" s="60">
        <f>F49-D49</f>
        <v>503296</v>
      </c>
      <c r="I49" s="38">
        <f>G49-E49</f>
        <v>1175642.4806467337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-15734</v>
      </c>
      <c r="E51" s="66">
        <f>'DEN-FLSH'!M51</f>
        <v>-36373</v>
      </c>
      <c r="F51" s="60">
        <f>'DEN-GL'!D51</f>
        <v>-3335</v>
      </c>
      <c r="G51" s="38">
        <f>'DEN-GL'!E51</f>
        <v>-7790.56</v>
      </c>
      <c r="H51" s="60">
        <f>F51-D51</f>
        <v>12399</v>
      </c>
      <c r="I51" s="38">
        <f>G51-E51</f>
        <v>28582.44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-141551.28</v>
      </c>
      <c r="F54" s="60">
        <f>'DEN-GL'!D54</f>
        <v>-8211647</v>
      </c>
      <c r="G54" s="38">
        <f>'DEN-GL'!E54</f>
        <v>-151392.33000000002</v>
      </c>
      <c r="H54" s="60">
        <f>F54-D54</f>
        <v>-8211647</v>
      </c>
      <c r="I54" s="38">
        <f>G54-E54</f>
        <v>-9841.0500000000175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-371579.5</v>
      </c>
      <c r="F55" s="60">
        <f>'DEN-GL'!D55</f>
        <v>0</v>
      </c>
      <c r="G55" s="38">
        <f>'DEN-GL'!E55</f>
        <v>-382664.12</v>
      </c>
      <c r="H55" s="60">
        <f>F55-D55</f>
        <v>0</v>
      </c>
      <c r="I55" s="38">
        <f>G55-E55</f>
        <v>-11084.619999999995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-513130.78</v>
      </c>
      <c r="F56" s="61">
        <f t="shared" si="10"/>
        <v>-8211647</v>
      </c>
      <c r="G56" s="39">
        <f t="shared" si="10"/>
        <v>-534056.44999999995</v>
      </c>
      <c r="H56" s="61">
        <f t="shared" si="10"/>
        <v>-8211647</v>
      </c>
      <c r="I56" s="39">
        <f t="shared" si="10"/>
        <v>-20925.670000000013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-9098.9600000001956</v>
      </c>
      <c r="F70" s="60">
        <f>'DEN-GL'!D70</f>
        <v>0</v>
      </c>
      <c r="G70" s="38">
        <f>'DEN-GL'!E70</f>
        <v>-9099</v>
      </c>
      <c r="H70" s="60">
        <f>F70-D70</f>
        <v>0</v>
      </c>
      <c r="I70" s="38">
        <f>G70-E70</f>
        <v>-3.9999999804422259E-2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0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-9098.9600000001956</v>
      </c>
      <c r="F72" s="61">
        <f t="shared" si="13"/>
        <v>0</v>
      </c>
      <c r="G72" s="39">
        <f t="shared" si="13"/>
        <v>-9099</v>
      </c>
      <c r="H72" s="61">
        <f t="shared" si="13"/>
        <v>0</v>
      </c>
      <c r="I72" s="39">
        <f t="shared" si="13"/>
        <v>-3.9999999804422259E-2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25575</v>
      </c>
      <c r="F74" s="60">
        <f>'DEN-GL'!D74</f>
        <v>0</v>
      </c>
      <c r="G74" s="38">
        <f>'DEN-GL'!E74</f>
        <v>22124</v>
      </c>
      <c r="H74" s="60">
        <f t="shared" ref="H74:I79" si="14">F74-D74</f>
        <v>0</v>
      </c>
      <c r="I74" s="38">
        <f t="shared" si="14"/>
        <v>-3451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-187291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187291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-10179.948646734934</v>
      </c>
      <c r="F82" s="109">
        <f>F16+F24+F29+F36+F43+F45+F47+F49</f>
        <v>0</v>
      </c>
      <c r="G82" s="110">
        <f>SUM(G72:G81)+G16+G24+G29+G36+G43+G45+G47+G49+G51+G56+G61+G66</f>
        <v>-93438.280000000435</v>
      </c>
      <c r="H82" s="109">
        <f>H16+H24+H29+H36+H43+H45+H47+H49</f>
        <v>0</v>
      </c>
      <c r="I82" s="110">
        <f>SUM(I72:I81)+I16+I24+I29+I36+I43+I45+I47+I49+I51+I56+I61+I66</f>
        <v>-83258.331353265588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67">
        <f>+'DEN-FLSH'!L86</f>
        <v>0</v>
      </c>
      <c r="E86" s="219">
        <f>+'DEN-FLSH'!M86</f>
        <v>405697</v>
      </c>
      <c r="F86" s="67">
        <f>'DEN-GL'!D86</f>
        <v>0</v>
      </c>
      <c r="G86" s="216">
        <f>'DEN-GL'!E86</f>
        <v>472991</v>
      </c>
      <c r="H86" s="216">
        <f t="shared" ref="H86:I88" si="15">F86-D86</f>
        <v>0</v>
      </c>
      <c r="I86" s="145">
        <f t="shared" si="15"/>
        <v>67294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-268</v>
      </c>
      <c r="H87" s="66">
        <f t="shared" si="15"/>
        <v>0</v>
      </c>
      <c r="I87" s="146">
        <f t="shared" si="15"/>
        <v>-268</v>
      </c>
    </row>
    <row r="88" spans="1:63" x14ac:dyDescent="0.2">
      <c r="A88" s="144"/>
      <c r="B88" s="3"/>
      <c r="C88" s="10" t="s">
        <v>72</v>
      </c>
      <c r="D88" s="217">
        <f>+'DEN-FLSH'!L88</f>
        <v>0</v>
      </c>
      <c r="E88" s="136">
        <f>+'DEN-FLSH'!M88</f>
        <v>0</v>
      </c>
      <c r="F88" s="217">
        <f>'DEN-GL'!D88</f>
        <v>0</v>
      </c>
      <c r="G88" s="218">
        <f>'DEN-GL'!E88</f>
        <v>0</v>
      </c>
      <c r="H88" s="218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221">
        <f t="shared" ref="D89:I89" si="16">SUM(D86:D88)</f>
        <v>0</v>
      </c>
      <c r="E89" s="221">
        <f t="shared" si="16"/>
        <v>405697</v>
      </c>
      <c r="F89" s="221">
        <f t="shared" si="16"/>
        <v>0</v>
      </c>
      <c r="G89" s="221">
        <f t="shared" si="16"/>
        <v>472723</v>
      </c>
      <c r="H89" s="160">
        <f t="shared" si="16"/>
        <v>0</v>
      </c>
      <c r="I89" s="160">
        <f t="shared" si="16"/>
        <v>67026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25" activePane="bottomRight" state="frozen"/>
      <selection activeCell="D10" sqref="D10"/>
      <selection pane="topRight" activeCell="D10" sqref="D10"/>
      <selection pane="bottomLeft" activeCell="D10" sqref="D10"/>
      <selection pane="bottomRight" activeCell="G70" sqref="G7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8752473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-8752473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5850792</v>
      </c>
      <c r="H13" s="60">
        <f t="shared" ref="H13:I15" si="0">F13-D13</f>
        <v>0</v>
      </c>
      <c r="I13" s="38">
        <f t="shared" si="0"/>
        <v>5850792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8752473</v>
      </c>
      <c r="F16" s="61">
        <f t="shared" si="1"/>
        <v>0</v>
      </c>
      <c r="G16" s="39">
        <f t="shared" si="1"/>
        <v>5850792</v>
      </c>
      <c r="H16" s="61">
        <f t="shared" si="1"/>
        <v>0</v>
      </c>
      <c r="I16" s="39">
        <f t="shared" si="1"/>
        <v>-2901681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1428901</v>
      </c>
      <c r="H41" s="60">
        <f t="shared" si="7"/>
        <v>0</v>
      </c>
      <c r="I41" s="38">
        <f t="shared" si="7"/>
        <v>1428901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1428901</v>
      </c>
      <c r="H42" s="69">
        <f t="shared" si="8"/>
        <v>0</v>
      </c>
      <c r="I42" s="70">
        <f t="shared" si="8"/>
        <v>1428901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1428901</v>
      </c>
      <c r="H43" s="61">
        <f t="shared" si="9"/>
        <v>0</v>
      </c>
      <c r="I43" s="39">
        <f t="shared" si="9"/>
        <v>1428901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50000</v>
      </c>
      <c r="F60" s="60">
        <f>STG_GL!D60</f>
        <v>0</v>
      </c>
      <c r="G60" s="38">
        <f>STG_GL!E60</f>
        <v>96833</v>
      </c>
      <c r="H60" s="60">
        <f>F60-D60</f>
        <v>0</v>
      </c>
      <c r="I60" s="38">
        <f>G60-E60</f>
        <v>46833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0</v>
      </c>
      <c r="G61" s="70">
        <f t="shared" si="11"/>
        <v>96833</v>
      </c>
      <c r="H61" s="69">
        <f t="shared" si="11"/>
        <v>0</v>
      </c>
      <c r="I61" s="70">
        <f t="shared" si="11"/>
        <v>46833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-15092193.5</v>
      </c>
      <c r="F70" s="60">
        <f>STG_GL!D70</f>
        <v>0</v>
      </c>
      <c r="G70" s="38">
        <f>STG_GL!E70</f>
        <v>-15092154</v>
      </c>
      <c r="H70" s="60">
        <f>F70-D70</f>
        <v>0</v>
      </c>
      <c r="I70" s="38">
        <f>G70-E70</f>
        <v>39.5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-15092193.5</v>
      </c>
      <c r="F72" s="69">
        <f t="shared" si="13"/>
        <v>0</v>
      </c>
      <c r="G72" s="70">
        <f t="shared" si="13"/>
        <v>-15092154</v>
      </c>
      <c r="H72" s="69">
        <f t="shared" si="13"/>
        <v>0</v>
      </c>
      <c r="I72" s="70">
        <f t="shared" si="13"/>
        <v>39.5</v>
      </c>
    </row>
    <row r="73" spans="1:9" x14ac:dyDescent="0.2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-3</v>
      </c>
      <c r="H73" s="60">
        <f>F73-D73</f>
        <v>0</v>
      </c>
      <c r="I73" s="38">
        <f>G73-E73</f>
        <v>-3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9582508</v>
      </c>
      <c r="F74" s="60">
        <f>STG_GL!D74</f>
        <v>0</v>
      </c>
      <c r="G74" s="38">
        <f>STG_GL!E74</f>
        <v>10419340.220000001</v>
      </c>
      <c r="H74" s="60">
        <f t="shared" ref="H74:I79" si="14">F74-D74</f>
        <v>0</v>
      </c>
      <c r="I74" s="38">
        <f t="shared" si="14"/>
        <v>836832.22000000067</v>
      </c>
    </row>
    <row r="75" spans="1:9" x14ac:dyDescent="0.2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-18007.5</v>
      </c>
      <c r="F76" s="60">
        <f>STG_GL!D76</f>
        <v>0</v>
      </c>
      <c r="G76" s="38">
        <f>STG_GL!E76</f>
        <v>-18007.5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">
      <c r="A78" s="9">
        <v>37</v>
      </c>
      <c r="B78" s="3"/>
      <c r="C78" s="10" t="s">
        <v>208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-820000</v>
      </c>
    </row>
    <row r="79" spans="1:9" x14ac:dyDescent="0.2">
      <c r="A79" s="9">
        <v>38</v>
      </c>
      <c r="B79" s="3"/>
      <c r="C79" s="10" t="s">
        <v>209</v>
      </c>
      <c r="D79" s="65">
        <f>STG_FLSH!L79</f>
        <v>0</v>
      </c>
      <c r="E79" s="66">
        <f>STG_FLSH!M79</f>
        <v>-820129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730134</v>
      </c>
    </row>
    <row r="80" spans="1:9" x14ac:dyDescent="0.2">
      <c r="A80" s="9">
        <v>39</v>
      </c>
      <c r="B80" s="3"/>
      <c r="C80" s="10" t="s">
        <v>217</v>
      </c>
      <c r="D80" s="65">
        <f>STG_FLSH!L80</f>
        <v>0</v>
      </c>
      <c r="E80" s="66">
        <f>STG_FLSH!M80</f>
        <v>-187922</v>
      </c>
      <c r="F80" s="60">
        <f>STG_GL!D80</f>
        <v>0</v>
      </c>
      <c r="G80" s="38">
        <f>STG_GL!E80</f>
        <v>-89144</v>
      </c>
      <c r="H80" s="60">
        <f>F80-D80</f>
        <v>0</v>
      </c>
      <c r="I80" s="38">
        <f>G80-E80</f>
        <v>98778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2704302</v>
      </c>
      <c r="F82" s="109">
        <f>F16+F24+F29+F36+F43+F45+F47+F49</f>
        <v>0</v>
      </c>
      <c r="G82" s="110">
        <f>SUM(G72:G81)+G16+G24+G29+G36+G43+G45+G47+G49+G51+G56+G61+G66</f>
        <v>2129979.7200000007</v>
      </c>
      <c r="H82" s="109">
        <f>H16+H24+H29+H36+H43+H45+H47+H49</f>
        <v>0</v>
      </c>
      <c r="I82" s="110">
        <f>SUM(I72:I81)+I16+I24+I29+I36+I43+I45+I47+I49+I51+I56+I61+I66</f>
        <v>-574322.27999999933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40570776</v>
      </c>
      <c r="E11" s="66">
        <f>ONT_FLSH!M11</f>
        <v>107384109</v>
      </c>
      <c r="F11" s="60">
        <f>'ONT_GL '!D11</f>
        <v>41267440</v>
      </c>
      <c r="G11" s="38">
        <f>'ONT_GL '!E11</f>
        <v>95366307.109999999</v>
      </c>
      <c r="H11" s="60">
        <f>F11-D11</f>
        <v>696664</v>
      </c>
      <c r="I11" s="38">
        <f>G11-E11</f>
        <v>-12017801.890000001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14461558.24</v>
      </c>
      <c r="H12" s="60">
        <f>F12-D12</f>
        <v>0</v>
      </c>
      <c r="I12" s="38">
        <f>G12-E12</f>
        <v>14461558.24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2609695</v>
      </c>
      <c r="E13" s="66">
        <f>ONT_FLSH!M13</f>
        <v>7032887</v>
      </c>
      <c r="F13" s="60">
        <f>'ONT_GL '!D13</f>
        <v>800196</v>
      </c>
      <c r="G13" s="38">
        <f>'ONT_GL '!E13</f>
        <v>2219141</v>
      </c>
      <c r="H13" s="60">
        <f t="shared" ref="H13:I15" si="0">F13-D13</f>
        <v>-1809499</v>
      </c>
      <c r="I13" s="38">
        <f t="shared" si="0"/>
        <v>-4813746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-4500</v>
      </c>
      <c r="H15" s="60">
        <f t="shared" si="0"/>
        <v>0</v>
      </c>
      <c r="I15" s="38">
        <f t="shared" si="0"/>
        <v>-4500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43180471</v>
      </c>
      <c r="E16" s="39">
        <f t="shared" si="1"/>
        <v>114416996</v>
      </c>
      <c r="F16" s="61">
        <f t="shared" si="1"/>
        <v>42067636</v>
      </c>
      <c r="G16" s="39">
        <f t="shared" si="1"/>
        <v>112042506.34999999</v>
      </c>
      <c r="H16" s="61">
        <f t="shared" si="1"/>
        <v>-1112835</v>
      </c>
      <c r="I16" s="39">
        <f t="shared" si="1"/>
        <v>-2374489.6500000004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-42745216</v>
      </c>
      <c r="E19" s="66">
        <f>ONT_FLSH!M19</f>
        <v>-112922463</v>
      </c>
      <c r="F19" s="60">
        <f>'ONT_GL '!D19</f>
        <v>-43254176</v>
      </c>
      <c r="G19" s="38">
        <f>'ONT_GL '!E19</f>
        <v>-107626829.68000001</v>
      </c>
      <c r="H19" s="60">
        <f>F19-D19</f>
        <v>-508960</v>
      </c>
      <c r="I19" s="38">
        <f>G19-E19</f>
        <v>5295633.3199999928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-8304668.7000000002</v>
      </c>
      <c r="H20" s="60">
        <f>F20-D20</f>
        <v>0</v>
      </c>
      <c r="I20" s="38">
        <f>G20-E20</f>
        <v>-8304668.7000000002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-646403</v>
      </c>
      <c r="E21" s="66">
        <f>ONT_FLSH!M21</f>
        <v>-1785006</v>
      </c>
      <c r="F21" s="60">
        <f>'ONT_GL '!D21</f>
        <v>-356402</v>
      </c>
      <c r="G21" s="38">
        <f>'ONT_GL '!E21</f>
        <v>-1013197</v>
      </c>
      <c r="H21" s="60">
        <f t="shared" ref="H21:I23" si="2">F21-D21</f>
        <v>290001</v>
      </c>
      <c r="I21" s="38">
        <f t="shared" si="2"/>
        <v>771809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60754</v>
      </c>
      <c r="G23" s="38">
        <f>'ONT_GL '!E23</f>
        <v>166465.96</v>
      </c>
      <c r="H23" s="60">
        <f t="shared" si="2"/>
        <v>60754</v>
      </c>
      <c r="I23" s="38">
        <f t="shared" si="2"/>
        <v>166465.96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-43391619</v>
      </c>
      <c r="E24" s="39">
        <f t="shared" si="3"/>
        <v>-114707469</v>
      </c>
      <c r="F24" s="61">
        <f t="shared" si="3"/>
        <v>-43549824</v>
      </c>
      <c r="G24" s="39">
        <f t="shared" si="3"/>
        <v>-116778229.42000002</v>
      </c>
      <c r="H24" s="61">
        <f t="shared" si="3"/>
        <v>-158205</v>
      </c>
      <c r="I24" s="39">
        <f t="shared" si="3"/>
        <v>-2070760.4200000074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824246</v>
      </c>
      <c r="G32" s="38">
        <f>'ONT_GL '!E32</f>
        <v>2258434.04</v>
      </c>
      <c r="H32" s="60">
        <f>F32-D32</f>
        <v>824246</v>
      </c>
      <c r="I32" s="38">
        <f>G32-E32</f>
        <v>2258434.04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824246</v>
      </c>
      <c r="G36" s="39">
        <f t="shared" si="6"/>
        <v>2258434.04</v>
      </c>
      <c r="H36" s="61">
        <f t="shared" si="6"/>
        <v>824246</v>
      </c>
      <c r="I36" s="39">
        <f t="shared" si="6"/>
        <v>2258434.04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211148</v>
      </c>
      <c r="E49" s="66">
        <f>ONT_FLSH!M49</f>
        <v>578545.52</v>
      </c>
      <c r="F49" s="60">
        <f>'ONT_GL '!D49</f>
        <v>657942</v>
      </c>
      <c r="G49" s="38">
        <f>'ONT_GL '!E49</f>
        <v>1802761.08</v>
      </c>
      <c r="H49" s="60">
        <f>F49-D49</f>
        <v>446794</v>
      </c>
      <c r="I49" s="38">
        <f>G49-E49</f>
        <v>1224215.56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-60754</v>
      </c>
      <c r="G51" s="38">
        <f>'ONT_GL '!E51</f>
        <v>-166465.96</v>
      </c>
      <c r="H51" s="60">
        <f>F51-D51</f>
        <v>-60754</v>
      </c>
      <c r="I51" s="38">
        <f>G51-E51</f>
        <v>-166465.96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-63713</v>
      </c>
      <c r="F54" s="60">
        <f>'ONT_GL '!D54</f>
        <v>0</v>
      </c>
      <c r="G54" s="38">
        <f>'ONT_GL '!E54</f>
        <v>-150988.93</v>
      </c>
      <c r="H54" s="60">
        <f>F54-D54</f>
        <v>0</v>
      </c>
      <c r="I54" s="38">
        <f>G54-E54</f>
        <v>-87275.93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-63713</v>
      </c>
      <c r="F56" s="61">
        <f t="shared" si="10"/>
        <v>0</v>
      </c>
      <c r="G56" s="39">
        <f t="shared" si="10"/>
        <v>-150988.93</v>
      </c>
      <c r="H56" s="61">
        <f t="shared" si="10"/>
        <v>0</v>
      </c>
      <c r="I56" s="39">
        <f t="shared" si="10"/>
        <v>-87275.93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1556139.5228982903</v>
      </c>
      <c r="F70" s="60">
        <f>'ONT_GL '!D70</f>
        <v>0</v>
      </c>
      <c r="G70" s="38">
        <f>'ONT_GL '!E70</f>
        <v>1556139.52</v>
      </c>
      <c r="H70" s="60">
        <f>F70-D70</f>
        <v>0</v>
      </c>
      <c r="I70" s="38">
        <f>G70-E70</f>
        <v>-2.8982902877032757E-3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-1508209</v>
      </c>
      <c r="F71" s="60">
        <f>'ONT_GL '!D71</f>
        <v>0</v>
      </c>
      <c r="G71" s="38">
        <f>'ONT_GL '!E71</f>
        <v>-1508208.52</v>
      </c>
      <c r="H71" s="60">
        <f>F71-D71</f>
        <v>0</v>
      </c>
      <c r="I71" s="38">
        <f>G71-E71</f>
        <v>0.47999999998137355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47930.522898290306</v>
      </c>
      <c r="F72" s="69">
        <f t="shared" si="13"/>
        <v>0</v>
      </c>
      <c r="G72" s="70">
        <f t="shared" si="13"/>
        <v>47931</v>
      </c>
      <c r="H72" s="69">
        <f t="shared" si="13"/>
        <v>0</v>
      </c>
      <c r="I72" s="70">
        <f t="shared" si="13"/>
        <v>0.47710170969367027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-27057</v>
      </c>
      <c r="F74" s="60">
        <f>'ONT_GL '!D74</f>
        <v>0</v>
      </c>
      <c r="G74" s="38">
        <f>'ONT_GL '!E74</f>
        <v>1217650.69</v>
      </c>
      <c r="H74" s="60">
        <f t="shared" ref="H74:I79" si="14">F74-D74</f>
        <v>0</v>
      </c>
      <c r="I74" s="38">
        <f t="shared" si="14"/>
        <v>1244707.69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-977</v>
      </c>
      <c r="F76" s="60">
        <f>'ONT_GL '!D76</f>
        <v>0</v>
      </c>
      <c r="G76" s="38">
        <f>'ONT_GL '!E76</f>
        <v>-1049.25</v>
      </c>
      <c r="H76" s="60">
        <f t="shared" si="14"/>
        <v>0</v>
      </c>
      <c r="I76" s="38">
        <f t="shared" si="14"/>
        <v>-72.25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45401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-45401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289657.0428982866</v>
      </c>
      <c r="F82" s="109">
        <f>F16+F24+F29+F36+F43+F45+F47+F49</f>
        <v>0</v>
      </c>
      <c r="G82" s="110">
        <f>SUM(G72:G81)+G16+G24+G29+G36+G43+G45+G47+G49+G51+G56+G61+G66</f>
        <v>272549.59999997512</v>
      </c>
      <c r="H82" s="109">
        <f>H16+H24+H29+H36+H43+H45+H47+H49</f>
        <v>0</v>
      </c>
      <c r="I82" s="110">
        <f>SUM(I72:I81)+I16+I24+I29+I36+I43+I45+I47+I49+I51+I56+I61+I66</f>
        <v>-17107.442898298003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ONT_FLSH!L86</f>
        <v>0</v>
      </c>
      <c r="E86" s="145">
        <f>ONT_FLSH!M86</f>
        <v>423640</v>
      </c>
      <c r="F86" s="145">
        <f>'ONT_GL '!D86</f>
        <v>0</v>
      </c>
      <c r="G86" s="145">
        <f>'ONT_GL '!E86</f>
        <v>441819</v>
      </c>
      <c r="H86" s="145">
        <f t="shared" ref="H86:I88" si="15">F86-D86</f>
        <v>0</v>
      </c>
      <c r="I86" s="145">
        <f t="shared" si="15"/>
        <v>18179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-17818.68</v>
      </c>
      <c r="H87" s="146">
        <f t="shared" si="15"/>
        <v>0</v>
      </c>
      <c r="I87" s="146">
        <f t="shared" si="15"/>
        <v>-17818.68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423640</v>
      </c>
      <c r="F89" s="160">
        <f t="shared" si="16"/>
        <v>0</v>
      </c>
      <c r="G89" s="160">
        <f t="shared" si="16"/>
        <v>424000.32</v>
      </c>
      <c r="H89" s="160">
        <f t="shared" si="16"/>
        <v>0</v>
      </c>
      <c r="I89" s="160">
        <f t="shared" si="16"/>
        <v>360.31999999999971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713297.0428982866</v>
      </c>
      <c r="F91" s="160">
        <f t="shared" si="17"/>
        <v>0</v>
      </c>
      <c r="G91" s="160">
        <f t="shared" si="17"/>
        <v>696549.91999997513</v>
      </c>
      <c r="H91" s="160">
        <f t="shared" si="17"/>
        <v>0</v>
      </c>
      <c r="I91" s="160">
        <f t="shared" si="17"/>
        <v>-16747.122898298003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19414957</v>
      </c>
      <c r="E11" s="66">
        <f>BUG_FLSH!E11</f>
        <v>35215549</v>
      </c>
      <c r="F11" s="60">
        <f>BUG_GL!D11</f>
        <v>19412793</v>
      </c>
      <c r="G11" s="38">
        <f>BUG_GL!E11</f>
        <v>40383597.469999999</v>
      </c>
      <c r="H11" s="60">
        <f>F11-D11</f>
        <v>-2164</v>
      </c>
      <c r="I11" s="38">
        <f>G11-E11</f>
        <v>5168048.4699999988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40256482</v>
      </c>
      <c r="E13" s="66">
        <f>BUG_FLSH!E13</f>
        <v>149667712</v>
      </c>
      <c r="F13" s="60">
        <f>BUG_GL!D13</f>
        <v>10586122</v>
      </c>
      <c r="G13" s="38">
        <f>BUG_GL!E13</f>
        <v>34451104</v>
      </c>
      <c r="H13" s="60">
        <f t="shared" ref="H13:I15" si="0">F13-D13</f>
        <v>-29670360</v>
      </c>
      <c r="I13" s="38">
        <f t="shared" si="0"/>
        <v>-115216608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10512425.220000001</v>
      </c>
      <c r="F15" s="60">
        <f>BUG_GL!D15</f>
        <v>0</v>
      </c>
      <c r="G15" s="38">
        <f>BUG_GL!E15</f>
        <v>10491758.290000001</v>
      </c>
      <c r="H15" s="60">
        <f t="shared" si="0"/>
        <v>0</v>
      </c>
      <c r="I15" s="38">
        <f t="shared" si="0"/>
        <v>-20666.929999999702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59671439</v>
      </c>
      <c r="E16" s="39">
        <f t="shared" si="1"/>
        <v>195395686.22</v>
      </c>
      <c r="F16" s="61">
        <f t="shared" si="1"/>
        <v>29998915</v>
      </c>
      <c r="G16" s="39">
        <f t="shared" si="1"/>
        <v>85326459.760000005</v>
      </c>
      <c r="H16" s="61">
        <f t="shared" si="1"/>
        <v>-29672524</v>
      </c>
      <c r="I16" s="39">
        <f t="shared" si="1"/>
        <v>-110069226.46000001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-7535915</v>
      </c>
      <c r="E19" s="66">
        <f>BUG_FLSH!E19</f>
        <v>-18315516</v>
      </c>
      <c r="F19" s="60">
        <f>BUG_GL!D19</f>
        <v>-7528728</v>
      </c>
      <c r="G19" s="38">
        <f>BUG_GL!E19</f>
        <v>-22330312.530000001</v>
      </c>
      <c r="H19" s="60">
        <f>F19-D19</f>
        <v>7187</v>
      </c>
      <c r="I19" s="38">
        <f>G19-E19</f>
        <v>-4014796.5300000012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-320740</v>
      </c>
      <c r="H20" s="60">
        <f>F20-D20</f>
        <v>0</v>
      </c>
      <c r="I20" s="38">
        <f>G20-E20</f>
        <v>-320740</v>
      </c>
    </row>
    <row r="21" spans="1:9" x14ac:dyDescent="0.2">
      <c r="A21" s="9">
        <v>8</v>
      </c>
      <c r="B21" s="7"/>
      <c r="C21" s="18" t="s">
        <v>27</v>
      </c>
      <c r="D21" s="65">
        <f>BUG_FLSH!D21</f>
        <v>-39772236</v>
      </c>
      <c r="E21" s="66">
        <f>BUG_FLSH!E21</f>
        <v>-142874735</v>
      </c>
      <c r="F21" s="60">
        <f>BUG_GL!D21</f>
        <v>-9914444</v>
      </c>
      <c r="G21" s="38">
        <f>BUG_GL!E21</f>
        <v>-26686161</v>
      </c>
      <c r="H21" s="60">
        <f t="shared" ref="H21:I23" si="2">F21-D21</f>
        <v>29857792</v>
      </c>
      <c r="I21" s="38">
        <f t="shared" si="2"/>
        <v>116188574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747549</v>
      </c>
      <c r="E23" s="66">
        <f>BUG_FLSH!E23</f>
        <v>2185244</v>
      </c>
      <c r="F23" s="60">
        <f>BUG_GL!D23</f>
        <v>0</v>
      </c>
      <c r="G23" s="38">
        <f>BUG_GL!E23</f>
        <v>0</v>
      </c>
      <c r="H23" s="60">
        <f t="shared" si="2"/>
        <v>-747549</v>
      </c>
      <c r="I23" s="38">
        <f t="shared" si="2"/>
        <v>-2185244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-46560602</v>
      </c>
      <c r="E24" s="39">
        <f t="shared" si="3"/>
        <v>-159005007</v>
      </c>
      <c r="F24" s="61">
        <f t="shared" si="3"/>
        <v>-17443172</v>
      </c>
      <c r="G24" s="39">
        <f t="shared" si="3"/>
        <v>-49337213.530000001</v>
      </c>
      <c r="H24" s="61">
        <f t="shared" si="3"/>
        <v>29117430</v>
      </c>
      <c r="I24" s="39">
        <f t="shared" si="3"/>
        <v>109667793.47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1488</v>
      </c>
      <c r="E35" s="66">
        <f>BUG_FLSH!E35</f>
        <v>-1520</v>
      </c>
      <c r="F35" s="60">
        <f>BUG_GL!D35</f>
        <v>0</v>
      </c>
      <c r="G35" s="38">
        <f>BUG_GL!E35</f>
        <v>0</v>
      </c>
      <c r="H35" s="60">
        <f t="shared" si="5"/>
        <v>-1488</v>
      </c>
      <c r="I35" s="38">
        <f t="shared" si="5"/>
        <v>1520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1488</v>
      </c>
      <c r="E36" s="39">
        <f t="shared" si="6"/>
        <v>-1520</v>
      </c>
      <c r="F36" s="61">
        <f t="shared" si="6"/>
        <v>0</v>
      </c>
      <c r="G36" s="39">
        <f t="shared" si="6"/>
        <v>0</v>
      </c>
      <c r="H36" s="61">
        <f t="shared" si="6"/>
        <v>-1488</v>
      </c>
      <c r="I36" s="39">
        <f t="shared" si="6"/>
        <v>1520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23051</v>
      </c>
      <c r="E39" s="66">
        <f>BUG_FLSH!E39</f>
        <v>67068</v>
      </c>
      <c r="F39" s="60">
        <f>BUG_GL!D39</f>
        <v>0</v>
      </c>
      <c r="G39" s="38">
        <f>BUG_GL!E39</f>
        <v>0</v>
      </c>
      <c r="H39" s="60">
        <f t="shared" ref="H39:I41" si="7">F39-D39</f>
        <v>-23051</v>
      </c>
      <c r="I39" s="38">
        <f t="shared" si="7"/>
        <v>-67068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-13224004</v>
      </c>
      <c r="E40" s="66">
        <f>BUG_FLSH!E40</f>
        <v>-22987000</v>
      </c>
      <c r="F40" s="60">
        <f>BUG_GL!D40</f>
        <v>-13469292</v>
      </c>
      <c r="G40" s="38">
        <f>BUG_GL!E40</f>
        <v>-22594320.890000001</v>
      </c>
      <c r="H40" s="60">
        <f t="shared" si="7"/>
        <v>-245288</v>
      </c>
      <c r="I40" s="38">
        <f t="shared" si="7"/>
        <v>392679.1099999994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-13224004</v>
      </c>
      <c r="E42" s="70">
        <f t="shared" si="8"/>
        <v>-22987000</v>
      </c>
      <c r="F42" s="69">
        <f t="shared" si="8"/>
        <v>-13469292</v>
      </c>
      <c r="G42" s="70">
        <f t="shared" si="8"/>
        <v>-22594320.890000001</v>
      </c>
      <c r="H42" s="69">
        <f t="shared" si="8"/>
        <v>-245288</v>
      </c>
      <c r="I42" s="70">
        <f t="shared" si="8"/>
        <v>392679.1099999994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-13200953</v>
      </c>
      <c r="E43" s="39">
        <f t="shared" si="9"/>
        <v>-22919932</v>
      </c>
      <c r="F43" s="61">
        <f t="shared" si="9"/>
        <v>-13469292</v>
      </c>
      <c r="G43" s="39">
        <f t="shared" si="9"/>
        <v>-22594320.890000001</v>
      </c>
      <c r="H43" s="61">
        <f t="shared" si="9"/>
        <v>-268339</v>
      </c>
      <c r="I43" s="39">
        <f t="shared" si="9"/>
        <v>325611.1099999994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88628</v>
      </c>
      <c r="E49" s="66">
        <f>BUG_FLSH!E49</f>
        <v>237966.18</v>
      </c>
      <c r="F49" s="60">
        <f>BUG_GL!D49</f>
        <v>913549</v>
      </c>
      <c r="G49" s="38">
        <f>BUG_GL!E49</f>
        <v>2452879.0650000004</v>
      </c>
      <c r="H49" s="60">
        <f>F49-D49</f>
        <v>824921</v>
      </c>
      <c r="I49" s="38">
        <f>G49-E49</f>
        <v>2214912.8850000002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-747549</v>
      </c>
      <c r="E51" s="66">
        <f>BUG_FLSH!E51</f>
        <v>-2185244</v>
      </c>
      <c r="F51" s="60">
        <f>BUG_GL!D51</f>
        <v>0</v>
      </c>
      <c r="G51" s="38">
        <f>BUG_GL!E51</f>
        <v>0</v>
      </c>
      <c r="H51" s="60">
        <f>F51-D51</f>
        <v>747549</v>
      </c>
      <c r="I51" s="38">
        <f>G51-E51</f>
        <v>2185244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-709607</v>
      </c>
      <c r="F54" s="60">
        <f>BUG_GL!D54</f>
        <v>-28626145</v>
      </c>
      <c r="G54" s="38">
        <f>BUG_GL!E54</f>
        <v>-1163381.0900000001</v>
      </c>
      <c r="H54" s="60">
        <f>F54-D54</f>
        <v>-28626145</v>
      </c>
      <c r="I54" s="38">
        <f>G54-E54</f>
        <v>-453774.09000000008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-10512425.220000001</v>
      </c>
      <c r="F55" s="60">
        <f>BUG_GL!D55</f>
        <v>0</v>
      </c>
      <c r="G55" s="38">
        <f>BUG_GL!E55</f>
        <v>-10485686.359999999</v>
      </c>
      <c r="H55" s="60">
        <f>F55-D55</f>
        <v>0</v>
      </c>
      <c r="I55" s="38">
        <f>G55-E55</f>
        <v>26738.860000001267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-11222032.220000001</v>
      </c>
      <c r="F56" s="61">
        <f t="shared" si="10"/>
        <v>-28626145</v>
      </c>
      <c r="G56" s="39">
        <f t="shared" si="10"/>
        <v>-11649067.449999999</v>
      </c>
      <c r="H56" s="61">
        <f t="shared" si="10"/>
        <v>-28626145</v>
      </c>
      <c r="I56" s="39">
        <f t="shared" si="10"/>
        <v>-427035.22999999882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-2467844.7902992023</v>
      </c>
      <c r="F70" s="60">
        <f>BUG_GL!D70</f>
        <v>0</v>
      </c>
      <c r="G70" s="38">
        <f>BUG_GL!E70</f>
        <v>-2467844.79</v>
      </c>
      <c r="H70" s="60">
        <f>F70-D70</f>
        <v>0</v>
      </c>
      <c r="I70" s="38">
        <f>G70-E70</f>
        <v>2.9920227825641632E-4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-5937114</v>
      </c>
      <c r="F71" s="60">
        <f>BUG_GL!D71</f>
        <v>0</v>
      </c>
      <c r="G71" s="38">
        <f>BUG_GL!E71</f>
        <v>-5937115.1600000001</v>
      </c>
      <c r="H71" s="60">
        <f>F71-D71</f>
        <v>0</v>
      </c>
      <c r="I71" s="38">
        <f>G71-E71</f>
        <v>-1.1600000001490116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-8404958.7902992032</v>
      </c>
      <c r="F72" s="69">
        <f t="shared" si="13"/>
        <v>0</v>
      </c>
      <c r="G72" s="70">
        <f t="shared" si="13"/>
        <v>-8404959.9499999993</v>
      </c>
      <c r="H72" s="69">
        <f t="shared" si="13"/>
        <v>0</v>
      </c>
      <c r="I72" s="70">
        <f t="shared" si="13"/>
        <v>-1.1597007978707552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6927911.3600000003</v>
      </c>
      <c r="F74" s="60">
        <f>BUG_GL!D74</f>
        <v>0</v>
      </c>
      <c r="G74" s="38">
        <f>BUG_GL!E74</f>
        <v>-4622369.46</v>
      </c>
      <c r="H74" s="60">
        <f t="shared" ref="H74:I79" si="14">F74-D74</f>
        <v>0</v>
      </c>
      <c r="I74" s="38">
        <f t="shared" si="14"/>
        <v>-11550280.82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509600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-509600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-667530.25029919483</v>
      </c>
      <c r="F82" s="109">
        <f>F16+F24+F29+F36+F43+F45+F47+F49</f>
        <v>0</v>
      </c>
      <c r="G82" s="110">
        <f>SUM(G72:G81)+G16+G24+G29+G36+G43+G45+G47+G49+G51+G56+G61+G66</f>
        <v>-8828592.4549999908</v>
      </c>
      <c r="H82" s="109">
        <f>H16+H24+H29+H36+H43+H45+H47+H49</f>
        <v>0</v>
      </c>
      <c r="I82" s="110">
        <f>SUM(I72:I81)+I16+I24+I29+I36+I43+I45+I47+I49+I51+I56+I61+I66</f>
        <v>-8161062.2047008127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C624" workbookViewId="0">
      <selection activeCell="K650" activeCellId="4" sqref="K638:K641 K644:K646 K648:K649 K651:K653 K650"/>
    </sheetView>
  </sheetViews>
  <sheetFormatPr defaultRowHeight="12.75" x14ac:dyDescent="0.2"/>
  <cols>
    <col min="1" max="2" width="9.140625" style="33"/>
    <col min="3" max="3" width="7.85546875" style="33" customWidth="1"/>
    <col min="4" max="4" width="25.28515625" style="33" customWidth="1"/>
    <col min="5" max="6" width="13.5703125" style="200" customWidth="1"/>
    <col min="7" max="7" width="12" style="197" customWidth="1"/>
    <col min="8" max="8" width="12.28515625" style="33" customWidth="1"/>
    <col min="9" max="9" width="12.42578125" style="197" customWidth="1"/>
    <col min="10" max="10" width="11.28515625" style="33" customWidth="1"/>
    <col min="11" max="11" width="20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1">
        <v>36557</v>
      </c>
      <c r="F1" s="191"/>
      <c r="G1" s="192">
        <f>+E1+31</f>
        <v>36588</v>
      </c>
      <c r="H1" s="192"/>
      <c r="I1" s="192">
        <f>+G1+30</f>
        <v>36618</v>
      </c>
      <c r="J1" s="192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197" t="s">
        <v>120</v>
      </c>
    </row>
    <row r="3" spans="1:118" s="193" customFormat="1" x14ac:dyDescent="0.2">
      <c r="A3" s="113" t="s">
        <v>121</v>
      </c>
      <c r="B3" s="113" t="s">
        <v>115</v>
      </c>
      <c r="C3" s="113" t="s">
        <v>116</v>
      </c>
      <c r="D3" s="113" t="s">
        <v>117</v>
      </c>
      <c r="E3" s="194" t="s">
        <v>218</v>
      </c>
      <c r="F3" s="193" t="s">
        <v>219</v>
      </c>
      <c r="G3" s="199" t="s">
        <v>218</v>
      </c>
      <c r="H3" s="193" t="s">
        <v>219</v>
      </c>
      <c r="I3" s="199" t="s">
        <v>218</v>
      </c>
      <c r="J3" s="193" t="s">
        <v>219</v>
      </c>
      <c r="K3" s="194" t="s">
        <v>122</v>
      </c>
      <c r="M3" s="194" t="s">
        <v>213</v>
      </c>
      <c r="N3" s="193" t="s">
        <v>214</v>
      </c>
      <c r="O3" s="194" t="s">
        <v>122</v>
      </c>
      <c r="Q3" s="194" t="s">
        <v>122</v>
      </c>
      <c r="S3" s="194" t="s">
        <v>122</v>
      </c>
      <c r="U3" s="194" t="s">
        <v>122</v>
      </c>
      <c r="W3" s="194" t="s">
        <v>122</v>
      </c>
      <c r="Y3" s="194" t="s">
        <v>122</v>
      </c>
      <c r="AA3" s="194" t="s">
        <v>122</v>
      </c>
      <c r="AC3" s="194" t="s">
        <v>122</v>
      </c>
      <c r="AE3" s="194" t="s">
        <v>122</v>
      </c>
    </row>
    <row r="4" spans="1:118" x14ac:dyDescent="0.2">
      <c r="A4" s="114" t="s">
        <v>123</v>
      </c>
      <c r="B4" s="114" t="s">
        <v>124</v>
      </c>
      <c r="C4" s="115">
        <v>1</v>
      </c>
      <c r="D4" s="114" t="s">
        <v>25</v>
      </c>
      <c r="E4" s="196">
        <v>129167</v>
      </c>
      <c r="F4" s="195">
        <v>335963.37</v>
      </c>
      <c r="G4" s="196">
        <v>510</v>
      </c>
      <c r="H4" s="195">
        <v>1326.51</v>
      </c>
      <c r="I4" s="196">
        <v>0</v>
      </c>
      <c r="J4" s="195">
        <v>0</v>
      </c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5"/>
      <c r="AO4" s="195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5"/>
      <c r="BI4" s="195"/>
      <c r="BJ4" s="195"/>
      <c r="BK4" s="195"/>
      <c r="BL4" s="195"/>
      <c r="BM4" s="195"/>
      <c r="BN4" s="195"/>
      <c r="BO4" s="195"/>
      <c r="BP4" s="195"/>
      <c r="BQ4" s="195"/>
      <c r="BR4" s="195"/>
      <c r="BS4" s="195"/>
      <c r="BT4" s="195"/>
      <c r="BU4" s="195"/>
      <c r="BV4" s="195"/>
      <c r="BW4" s="195"/>
      <c r="BX4" s="195"/>
      <c r="BY4" s="195"/>
      <c r="BZ4" s="195"/>
      <c r="CA4" s="195"/>
      <c r="CB4" s="195"/>
      <c r="CC4" s="195"/>
      <c r="CD4" s="195"/>
      <c r="CE4" s="195"/>
      <c r="CF4" s="195"/>
      <c r="CG4" s="195"/>
      <c r="CH4" s="195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95"/>
      <c r="CW4" s="195"/>
      <c r="CX4" s="195"/>
      <c r="CY4" s="195"/>
      <c r="CZ4" s="195"/>
      <c r="DA4" s="195"/>
      <c r="DB4" s="195"/>
      <c r="DC4" s="195"/>
      <c r="DD4" s="195"/>
      <c r="DE4" s="195"/>
      <c r="DF4" s="195"/>
      <c r="DG4" s="195"/>
      <c r="DH4" s="195"/>
      <c r="DI4" s="195"/>
      <c r="DJ4" s="195"/>
      <c r="DK4" s="195"/>
      <c r="DL4" s="195"/>
      <c r="DM4" s="195"/>
      <c r="DN4" s="195"/>
    </row>
    <row r="5" spans="1:118" x14ac:dyDescent="0.2">
      <c r="A5" s="114" t="s">
        <v>123</v>
      </c>
      <c r="B5" s="114" t="s">
        <v>124</v>
      </c>
      <c r="C5" s="115">
        <v>2</v>
      </c>
      <c r="D5" s="114" t="s">
        <v>26</v>
      </c>
      <c r="E5" s="196">
        <v>0</v>
      </c>
      <c r="F5" s="195">
        <v>0</v>
      </c>
      <c r="G5" s="196">
        <v>0</v>
      </c>
      <c r="H5" s="195">
        <v>0</v>
      </c>
      <c r="I5" s="196">
        <v>0</v>
      </c>
      <c r="J5" s="195">
        <v>0</v>
      </c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95"/>
      <c r="AK5" s="195"/>
      <c r="AL5" s="195"/>
      <c r="AM5" s="195"/>
      <c r="AN5" s="195"/>
      <c r="AO5" s="195"/>
      <c r="AP5" s="195"/>
      <c r="AQ5" s="195"/>
      <c r="AR5" s="195"/>
      <c r="AS5" s="195"/>
      <c r="AT5" s="195"/>
      <c r="AU5" s="195"/>
      <c r="AV5" s="195"/>
      <c r="AW5" s="195"/>
      <c r="AX5" s="195"/>
      <c r="AY5" s="195"/>
      <c r="AZ5" s="195"/>
      <c r="BA5" s="195"/>
      <c r="BB5" s="195"/>
      <c r="BC5" s="195"/>
      <c r="BD5" s="195"/>
      <c r="BE5" s="195"/>
      <c r="BF5" s="195"/>
      <c r="BG5" s="195"/>
      <c r="BH5" s="195"/>
      <c r="BI5" s="195"/>
      <c r="BJ5" s="195"/>
      <c r="BK5" s="195"/>
      <c r="BL5" s="195"/>
      <c r="BM5" s="195"/>
      <c r="BN5" s="195"/>
      <c r="BO5" s="195"/>
      <c r="BP5" s="195"/>
      <c r="BQ5" s="195"/>
      <c r="BR5" s="195"/>
      <c r="BS5" s="195"/>
      <c r="BT5" s="195"/>
      <c r="BU5" s="195"/>
      <c r="BV5" s="195"/>
      <c r="BW5" s="195"/>
      <c r="BX5" s="195"/>
      <c r="BY5" s="195"/>
      <c r="BZ5" s="195"/>
      <c r="CA5" s="195"/>
      <c r="CB5" s="195"/>
      <c r="CC5" s="195"/>
      <c r="CD5" s="195"/>
      <c r="CE5" s="195"/>
      <c r="CF5" s="195"/>
      <c r="CG5" s="195"/>
      <c r="CH5" s="195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95"/>
      <c r="CW5" s="195"/>
      <c r="CX5" s="195"/>
      <c r="CY5" s="195"/>
      <c r="CZ5" s="195"/>
      <c r="DA5" s="195"/>
      <c r="DB5" s="195"/>
      <c r="DC5" s="195"/>
      <c r="DD5" s="195"/>
      <c r="DE5" s="195"/>
      <c r="DF5" s="195"/>
      <c r="DG5" s="195"/>
      <c r="DH5" s="195"/>
      <c r="DI5" s="195"/>
      <c r="DJ5" s="195"/>
      <c r="DK5" s="195"/>
      <c r="DL5" s="195"/>
      <c r="DM5" s="195"/>
      <c r="DN5" s="195"/>
    </row>
    <row r="6" spans="1:118" x14ac:dyDescent="0.2">
      <c r="A6" s="114" t="s">
        <v>123</v>
      </c>
      <c r="B6" s="114" t="s">
        <v>124</v>
      </c>
      <c r="C6" s="115">
        <v>3</v>
      </c>
      <c r="D6" s="114" t="s">
        <v>27</v>
      </c>
      <c r="E6" s="196">
        <v>0</v>
      </c>
      <c r="F6" s="195">
        <v>0</v>
      </c>
      <c r="G6" s="196">
        <v>0</v>
      </c>
      <c r="H6" s="195">
        <v>0</v>
      </c>
      <c r="I6" s="196">
        <v>0</v>
      </c>
      <c r="J6" s="195">
        <v>0</v>
      </c>
      <c r="K6" s="195"/>
      <c r="L6" s="195"/>
      <c r="M6" s="195"/>
      <c r="N6" s="195"/>
      <c r="O6" s="195"/>
      <c r="P6" s="195"/>
      <c r="Q6" s="195"/>
      <c r="R6" s="195"/>
      <c r="S6" s="195"/>
      <c r="T6" s="195"/>
      <c r="U6" s="195"/>
      <c r="V6" s="195"/>
      <c r="W6" s="195"/>
      <c r="X6" s="195"/>
      <c r="Y6" s="195"/>
      <c r="Z6" s="195"/>
      <c r="AA6" s="195"/>
      <c r="AB6" s="195"/>
      <c r="AC6" s="195"/>
      <c r="AD6" s="195"/>
      <c r="AE6" s="195"/>
      <c r="AF6" s="195"/>
      <c r="AG6" s="195"/>
      <c r="AH6" s="195"/>
      <c r="AI6" s="195"/>
      <c r="AJ6" s="195"/>
      <c r="AK6" s="195"/>
      <c r="AL6" s="195"/>
      <c r="AM6" s="195"/>
      <c r="AN6" s="195"/>
      <c r="AO6" s="195"/>
      <c r="AP6" s="195"/>
      <c r="AQ6" s="195"/>
      <c r="AR6" s="195"/>
      <c r="AS6" s="195"/>
      <c r="AT6" s="195"/>
      <c r="AU6" s="195"/>
      <c r="AV6" s="195"/>
      <c r="AW6" s="195"/>
      <c r="AX6" s="195"/>
      <c r="AY6" s="195"/>
      <c r="AZ6" s="195"/>
      <c r="BA6" s="195"/>
      <c r="BB6" s="195"/>
      <c r="BC6" s="195"/>
      <c r="BD6" s="195"/>
      <c r="BE6" s="195"/>
      <c r="BF6" s="195"/>
      <c r="BG6" s="195"/>
      <c r="BH6" s="195"/>
      <c r="BI6" s="195"/>
      <c r="BJ6" s="195"/>
      <c r="BK6" s="195"/>
      <c r="BL6" s="195"/>
      <c r="BM6" s="195"/>
      <c r="BN6" s="195"/>
      <c r="BO6" s="195"/>
      <c r="BP6" s="195"/>
      <c r="BQ6" s="195"/>
      <c r="BR6" s="195"/>
      <c r="BS6" s="195"/>
      <c r="BT6" s="195"/>
      <c r="BU6" s="195"/>
      <c r="BV6" s="195"/>
      <c r="BW6" s="195"/>
      <c r="BX6" s="195"/>
      <c r="BY6" s="195"/>
      <c r="BZ6" s="195"/>
      <c r="CA6" s="195"/>
      <c r="CB6" s="195"/>
      <c r="CC6" s="195"/>
      <c r="CD6" s="195"/>
      <c r="CE6" s="195"/>
      <c r="CF6" s="195"/>
      <c r="CG6" s="195"/>
      <c r="CH6" s="195"/>
      <c r="CI6" s="195"/>
      <c r="CJ6" s="195"/>
      <c r="CK6" s="195"/>
      <c r="CL6" s="195"/>
      <c r="CM6" s="195"/>
      <c r="CN6" s="195"/>
      <c r="CO6" s="195"/>
      <c r="CP6" s="195"/>
      <c r="CQ6" s="195"/>
      <c r="CR6" s="195"/>
      <c r="CS6" s="195"/>
      <c r="CT6" s="195"/>
      <c r="CU6" s="195"/>
      <c r="CV6" s="195"/>
      <c r="CW6" s="195"/>
      <c r="CX6" s="195"/>
      <c r="CY6" s="195"/>
      <c r="CZ6" s="195"/>
      <c r="DA6" s="195"/>
      <c r="DB6" s="195"/>
      <c r="DC6" s="195"/>
      <c r="DD6" s="195"/>
      <c r="DE6" s="195"/>
      <c r="DF6" s="195"/>
      <c r="DG6" s="195"/>
      <c r="DH6" s="195"/>
      <c r="DI6" s="195"/>
      <c r="DJ6" s="195"/>
      <c r="DK6" s="195"/>
      <c r="DL6" s="195"/>
      <c r="DM6" s="195"/>
      <c r="DN6" s="195"/>
    </row>
    <row r="7" spans="1:118" x14ac:dyDescent="0.2">
      <c r="A7" s="114" t="s">
        <v>123</v>
      </c>
      <c r="B7" s="114" t="s">
        <v>124</v>
      </c>
      <c r="C7" s="115">
        <v>4</v>
      </c>
      <c r="D7" s="114" t="s">
        <v>28</v>
      </c>
      <c r="E7" s="196">
        <v>0</v>
      </c>
      <c r="F7" s="195">
        <v>0</v>
      </c>
      <c r="G7" s="196">
        <v>0</v>
      </c>
      <c r="H7" s="195">
        <v>0</v>
      </c>
      <c r="I7" s="196">
        <v>0</v>
      </c>
      <c r="J7" s="195">
        <v>0</v>
      </c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5"/>
      <c r="Y7" s="195"/>
      <c r="Z7" s="195"/>
      <c r="AA7" s="195"/>
      <c r="AB7" s="195"/>
      <c r="AC7" s="195"/>
      <c r="AD7" s="195"/>
      <c r="AE7" s="195"/>
      <c r="AF7" s="195"/>
      <c r="AG7" s="195"/>
      <c r="AH7" s="195"/>
      <c r="AI7" s="195"/>
      <c r="AJ7" s="195"/>
      <c r="AK7" s="195"/>
      <c r="AL7" s="195"/>
      <c r="AM7" s="195"/>
      <c r="AN7" s="195"/>
      <c r="AO7" s="195"/>
      <c r="AP7" s="195"/>
      <c r="AQ7" s="195"/>
      <c r="AR7" s="195"/>
      <c r="AS7" s="195"/>
      <c r="AT7" s="195"/>
      <c r="AU7" s="195"/>
      <c r="AV7" s="195"/>
      <c r="AW7" s="195"/>
      <c r="AX7" s="195"/>
      <c r="AY7" s="195"/>
      <c r="AZ7" s="195"/>
      <c r="BA7" s="195"/>
      <c r="BB7" s="195"/>
      <c r="BC7" s="195"/>
      <c r="BD7" s="195"/>
      <c r="BE7" s="195"/>
      <c r="BF7" s="195"/>
      <c r="BG7" s="195"/>
      <c r="BH7" s="195"/>
      <c r="BI7" s="195"/>
      <c r="BJ7" s="195"/>
      <c r="BK7" s="195"/>
      <c r="BL7" s="195"/>
      <c r="BM7" s="195"/>
      <c r="BN7" s="195"/>
      <c r="BO7" s="195"/>
      <c r="BP7" s="195"/>
      <c r="BQ7" s="195"/>
      <c r="BR7" s="195"/>
      <c r="BS7" s="195"/>
      <c r="BT7" s="195"/>
      <c r="BU7" s="195"/>
      <c r="BV7" s="195"/>
      <c r="BW7" s="195"/>
      <c r="BX7" s="195"/>
      <c r="BY7" s="195"/>
      <c r="BZ7" s="195"/>
      <c r="CA7" s="195"/>
      <c r="CB7" s="195"/>
      <c r="CC7" s="195"/>
      <c r="CD7" s="195"/>
      <c r="CE7" s="195"/>
      <c r="CF7" s="195"/>
      <c r="CG7" s="195"/>
      <c r="CH7" s="195"/>
      <c r="CI7" s="195"/>
      <c r="CJ7" s="195"/>
      <c r="CK7" s="195"/>
      <c r="CL7" s="195"/>
      <c r="CM7" s="195"/>
      <c r="CN7" s="195"/>
      <c r="CO7" s="195"/>
      <c r="CP7" s="195"/>
      <c r="CQ7" s="195"/>
      <c r="CR7" s="195"/>
      <c r="CS7" s="195"/>
      <c r="CT7" s="195"/>
      <c r="CU7" s="195"/>
      <c r="CV7" s="195"/>
      <c r="CW7" s="195"/>
      <c r="CX7" s="195"/>
      <c r="CY7" s="195"/>
      <c r="CZ7" s="195"/>
      <c r="DA7" s="195"/>
      <c r="DB7" s="195"/>
      <c r="DC7" s="195"/>
      <c r="DD7" s="195"/>
      <c r="DE7" s="195"/>
      <c r="DF7" s="195"/>
      <c r="DG7" s="195"/>
      <c r="DH7" s="195"/>
      <c r="DI7" s="195"/>
      <c r="DJ7" s="195"/>
      <c r="DK7" s="195"/>
      <c r="DL7" s="195"/>
      <c r="DM7" s="195"/>
      <c r="DN7" s="195"/>
    </row>
    <row r="8" spans="1:118" x14ac:dyDescent="0.2">
      <c r="A8" s="114" t="s">
        <v>123</v>
      </c>
      <c r="B8" s="114" t="s">
        <v>124</v>
      </c>
      <c r="C8" s="115">
        <v>5</v>
      </c>
      <c r="D8" s="114" t="s">
        <v>125</v>
      </c>
      <c r="E8" s="196">
        <v>0</v>
      </c>
      <c r="F8" s="195">
        <v>0</v>
      </c>
      <c r="G8" s="196">
        <v>0</v>
      </c>
      <c r="H8" s="195">
        <v>0</v>
      </c>
      <c r="I8" s="196">
        <v>0</v>
      </c>
      <c r="J8" s="195">
        <v>0</v>
      </c>
      <c r="K8" s="195"/>
      <c r="L8" s="195"/>
      <c r="M8" s="195"/>
      <c r="N8" s="195"/>
      <c r="O8" s="195"/>
      <c r="P8" s="195"/>
      <c r="Q8" s="195"/>
      <c r="R8" s="195"/>
      <c r="S8" s="195"/>
      <c r="T8" s="195"/>
      <c r="U8" s="195"/>
      <c r="V8" s="195"/>
      <c r="W8" s="195"/>
      <c r="X8" s="195"/>
      <c r="Y8" s="195"/>
      <c r="Z8" s="195"/>
      <c r="AA8" s="195"/>
      <c r="AB8" s="195"/>
      <c r="AC8" s="195"/>
      <c r="AD8" s="195"/>
      <c r="AE8" s="195"/>
      <c r="AF8" s="195"/>
      <c r="AG8" s="195"/>
      <c r="AH8" s="195"/>
      <c r="AI8" s="195"/>
      <c r="AJ8" s="195"/>
      <c r="AK8" s="195"/>
      <c r="AL8" s="195"/>
      <c r="AM8" s="195"/>
      <c r="AN8" s="195"/>
      <c r="AO8" s="195"/>
      <c r="AP8" s="195"/>
      <c r="AQ8" s="195"/>
      <c r="AR8" s="195"/>
      <c r="AS8" s="195"/>
      <c r="AT8" s="195"/>
      <c r="AU8" s="195"/>
      <c r="AV8" s="195"/>
      <c r="AW8" s="195"/>
      <c r="AX8" s="195"/>
      <c r="AY8" s="195"/>
      <c r="AZ8" s="195"/>
      <c r="BA8" s="195"/>
      <c r="BB8" s="195"/>
      <c r="BC8" s="195"/>
      <c r="BD8" s="195"/>
      <c r="BE8" s="195"/>
      <c r="BF8" s="195"/>
      <c r="BG8" s="195"/>
      <c r="BH8" s="195"/>
      <c r="BI8" s="195"/>
      <c r="BJ8" s="195"/>
      <c r="BK8" s="195"/>
      <c r="BL8" s="195"/>
      <c r="BM8" s="195"/>
      <c r="BN8" s="195"/>
      <c r="BO8" s="195"/>
      <c r="BP8" s="195"/>
      <c r="BQ8" s="195"/>
      <c r="BR8" s="195"/>
      <c r="BS8" s="195"/>
      <c r="BT8" s="195"/>
      <c r="BU8" s="195"/>
      <c r="BV8" s="195"/>
      <c r="BW8" s="195"/>
      <c r="BX8" s="195"/>
      <c r="BY8" s="195"/>
      <c r="BZ8" s="195"/>
      <c r="CA8" s="195"/>
      <c r="CB8" s="195"/>
      <c r="CC8" s="195"/>
      <c r="CD8" s="195"/>
      <c r="CE8" s="195"/>
      <c r="CF8" s="195"/>
      <c r="CG8" s="195"/>
      <c r="CH8" s="195"/>
      <c r="CI8" s="195"/>
      <c r="CJ8" s="195"/>
      <c r="CK8" s="195"/>
      <c r="CL8" s="195"/>
      <c r="CM8" s="195"/>
      <c r="CN8" s="195"/>
      <c r="CO8" s="195"/>
      <c r="CP8" s="195"/>
      <c r="CQ8" s="195"/>
      <c r="CR8" s="195"/>
      <c r="CS8" s="195"/>
      <c r="CT8" s="195"/>
      <c r="CU8" s="195"/>
      <c r="CV8" s="195"/>
      <c r="CW8" s="195"/>
      <c r="CX8" s="195"/>
      <c r="CY8" s="195"/>
      <c r="CZ8" s="195"/>
      <c r="DA8" s="195"/>
      <c r="DB8" s="195"/>
      <c r="DC8" s="195"/>
      <c r="DD8" s="195"/>
      <c r="DE8" s="195"/>
      <c r="DF8" s="195"/>
      <c r="DG8" s="195"/>
      <c r="DH8" s="195"/>
      <c r="DI8" s="195"/>
      <c r="DJ8" s="195"/>
      <c r="DK8" s="195"/>
      <c r="DL8" s="195"/>
      <c r="DM8" s="195"/>
      <c r="DN8" s="195"/>
    </row>
    <row r="9" spans="1:118" x14ac:dyDescent="0.2">
      <c r="A9" s="114" t="s">
        <v>123</v>
      </c>
      <c r="B9" s="114" t="s">
        <v>124</v>
      </c>
      <c r="C9" s="115">
        <v>6</v>
      </c>
      <c r="D9" s="114" t="s">
        <v>25</v>
      </c>
      <c r="E9" s="196">
        <v>0</v>
      </c>
      <c r="F9" s="195">
        <v>0</v>
      </c>
      <c r="G9" s="196">
        <v>0</v>
      </c>
      <c r="H9" s="195">
        <v>0</v>
      </c>
      <c r="I9" s="196">
        <v>0</v>
      </c>
      <c r="J9" s="195">
        <v>0</v>
      </c>
      <c r="K9" s="195"/>
      <c r="L9" s="195"/>
      <c r="M9" s="195"/>
      <c r="N9" s="195"/>
      <c r="O9" s="195"/>
      <c r="P9" s="195"/>
      <c r="Q9" s="195"/>
      <c r="R9" s="195"/>
      <c r="S9" s="195"/>
      <c r="T9" s="195"/>
      <c r="U9" s="195"/>
      <c r="V9" s="195"/>
      <c r="W9" s="195"/>
      <c r="X9" s="195"/>
      <c r="Y9" s="195"/>
      <c r="Z9" s="195"/>
      <c r="AA9" s="195"/>
      <c r="AB9" s="195"/>
      <c r="AC9" s="195"/>
      <c r="AD9" s="195"/>
      <c r="AE9" s="195"/>
      <c r="AF9" s="195"/>
      <c r="AG9" s="195"/>
      <c r="AH9" s="195"/>
      <c r="AI9" s="195"/>
      <c r="AJ9" s="195"/>
      <c r="AK9" s="195"/>
      <c r="AL9" s="195"/>
      <c r="AM9" s="195"/>
      <c r="AN9" s="195"/>
      <c r="AO9" s="195"/>
      <c r="AP9" s="195"/>
      <c r="AQ9" s="195"/>
      <c r="AR9" s="195"/>
      <c r="AS9" s="195"/>
      <c r="AT9" s="195"/>
      <c r="AU9" s="195"/>
      <c r="AV9" s="195"/>
      <c r="AW9" s="195"/>
      <c r="AX9" s="195"/>
      <c r="AY9" s="195"/>
      <c r="AZ9" s="195"/>
      <c r="BA9" s="195"/>
      <c r="BB9" s="195"/>
      <c r="BC9" s="195"/>
      <c r="BD9" s="195"/>
      <c r="BE9" s="195"/>
      <c r="BF9" s="195"/>
      <c r="BG9" s="195"/>
      <c r="BH9" s="195"/>
      <c r="BI9" s="195"/>
      <c r="BJ9" s="195"/>
      <c r="BK9" s="195"/>
      <c r="BL9" s="195"/>
      <c r="BM9" s="195"/>
      <c r="BN9" s="195"/>
      <c r="BO9" s="195"/>
      <c r="BP9" s="195"/>
      <c r="BQ9" s="195"/>
      <c r="BR9" s="195"/>
      <c r="BS9" s="195"/>
      <c r="BT9" s="195"/>
      <c r="BU9" s="195"/>
      <c r="BV9" s="195"/>
      <c r="BW9" s="195"/>
      <c r="BX9" s="195"/>
      <c r="BY9" s="195"/>
      <c r="BZ9" s="195"/>
      <c r="CA9" s="195"/>
      <c r="CB9" s="195"/>
      <c r="CC9" s="195"/>
      <c r="CD9" s="195"/>
      <c r="CE9" s="195"/>
      <c r="CF9" s="195"/>
      <c r="CG9" s="195"/>
      <c r="CH9" s="195"/>
      <c r="CI9" s="195"/>
      <c r="CJ9" s="195"/>
      <c r="CK9" s="195"/>
      <c r="CL9" s="195"/>
      <c r="CM9" s="195"/>
      <c r="CN9" s="195"/>
      <c r="CO9" s="195"/>
      <c r="CP9" s="195"/>
      <c r="CQ9" s="195"/>
      <c r="CR9" s="195"/>
      <c r="CS9" s="195"/>
      <c r="CT9" s="195"/>
      <c r="CU9" s="195"/>
      <c r="CV9" s="195"/>
      <c r="CW9" s="195"/>
      <c r="CX9" s="195"/>
      <c r="CY9" s="195"/>
      <c r="CZ9" s="195"/>
      <c r="DA9" s="195"/>
      <c r="DB9" s="195"/>
      <c r="DC9" s="195"/>
      <c r="DD9" s="195"/>
      <c r="DE9" s="195"/>
      <c r="DF9" s="195"/>
      <c r="DG9" s="195"/>
      <c r="DH9" s="195"/>
      <c r="DI9" s="195"/>
      <c r="DJ9" s="195"/>
      <c r="DK9" s="195"/>
      <c r="DL9" s="195"/>
      <c r="DM9" s="195"/>
      <c r="DN9" s="195"/>
    </row>
    <row r="10" spans="1:118" x14ac:dyDescent="0.2">
      <c r="A10" s="114" t="s">
        <v>123</v>
      </c>
      <c r="B10" s="114" t="s">
        <v>124</v>
      </c>
      <c r="C10" s="115">
        <v>7</v>
      </c>
      <c r="D10" s="114" t="s">
        <v>26</v>
      </c>
      <c r="E10" s="196">
        <v>0</v>
      </c>
      <c r="F10" s="195">
        <v>0</v>
      </c>
      <c r="G10" s="196">
        <v>0</v>
      </c>
      <c r="H10" s="195">
        <v>0</v>
      </c>
      <c r="I10" s="196">
        <v>0</v>
      </c>
      <c r="J10" s="195">
        <v>0</v>
      </c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  <c r="AA10" s="195"/>
      <c r="AB10" s="195"/>
      <c r="AC10" s="195"/>
      <c r="AD10" s="195"/>
      <c r="AE10" s="195"/>
      <c r="AF10" s="195"/>
      <c r="AG10" s="195"/>
      <c r="AH10" s="195"/>
      <c r="AI10" s="195"/>
      <c r="AJ10" s="195"/>
      <c r="AK10" s="195"/>
      <c r="AL10" s="195"/>
      <c r="AM10" s="195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5"/>
      <c r="BB10" s="195"/>
      <c r="BC10" s="195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5"/>
      <c r="BS10" s="195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5"/>
      <c r="CJ10" s="195"/>
      <c r="CK10" s="195"/>
      <c r="CL10" s="195"/>
      <c r="CM10" s="195"/>
      <c r="CN10" s="195"/>
      <c r="CO10" s="195"/>
      <c r="CP10" s="195"/>
      <c r="CQ10" s="195"/>
      <c r="CR10" s="195"/>
      <c r="CS10" s="195"/>
      <c r="CT10" s="195"/>
      <c r="CU10" s="195"/>
      <c r="CV10" s="195"/>
      <c r="CW10" s="195"/>
      <c r="CX10" s="195"/>
      <c r="CY10" s="195"/>
      <c r="CZ10" s="195"/>
      <c r="DA10" s="195"/>
      <c r="DB10" s="195"/>
      <c r="DC10" s="195"/>
      <c r="DD10" s="195"/>
      <c r="DE10" s="195"/>
      <c r="DF10" s="195"/>
      <c r="DG10" s="195"/>
      <c r="DH10" s="195"/>
      <c r="DI10" s="195"/>
      <c r="DJ10" s="195"/>
      <c r="DK10" s="195"/>
      <c r="DL10" s="195"/>
      <c r="DM10" s="195"/>
      <c r="DN10" s="195"/>
    </row>
    <row r="11" spans="1:118" x14ac:dyDescent="0.2">
      <c r="A11" s="114" t="s">
        <v>123</v>
      </c>
      <c r="B11" s="114" t="s">
        <v>124</v>
      </c>
      <c r="C11" s="115">
        <v>8</v>
      </c>
      <c r="D11" s="114" t="s">
        <v>27</v>
      </c>
      <c r="E11" s="196">
        <v>0</v>
      </c>
      <c r="F11" s="195">
        <v>0</v>
      </c>
      <c r="G11" s="196">
        <v>0</v>
      </c>
      <c r="H11" s="195">
        <v>0</v>
      </c>
      <c r="I11" s="196">
        <v>0</v>
      </c>
      <c r="J11" s="195">
        <v>0</v>
      </c>
      <c r="K11" s="195"/>
      <c r="L11" s="195"/>
      <c r="M11" s="195"/>
      <c r="N11" s="19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195"/>
      <c r="AB11" s="195"/>
      <c r="AC11" s="195"/>
      <c r="AD11" s="195"/>
      <c r="AE11" s="195"/>
      <c r="AF11" s="195"/>
      <c r="AG11" s="195"/>
      <c r="AH11" s="195"/>
      <c r="AI11" s="195"/>
      <c r="AJ11" s="195"/>
      <c r="AK11" s="195"/>
      <c r="AL11" s="195"/>
      <c r="AM11" s="195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5"/>
      <c r="BB11" s="195"/>
      <c r="BC11" s="195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5"/>
      <c r="BS11" s="195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5"/>
      <c r="CJ11" s="195"/>
      <c r="CK11" s="195"/>
      <c r="CL11" s="195"/>
      <c r="CM11" s="195"/>
      <c r="CN11" s="195"/>
      <c r="CO11" s="195"/>
      <c r="CP11" s="195"/>
      <c r="CQ11" s="195"/>
      <c r="CR11" s="195"/>
      <c r="CS11" s="195"/>
      <c r="CT11" s="195"/>
      <c r="CU11" s="195"/>
      <c r="CV11" s="195"/>
      <c r="CW11" s="195"/>
      <c r="CX11" s="195"/>
      <c r="CY11" s="195"/>
      <c r="CZ11" s="195"/>
      <c r="DA11" s="195"/>
      <c r="DB11" s="195"/>
      <c r="DC11" s="195"/>
      <c r="DD11" s="195"/>
      <c r="DE11" s="195"/>
      <c r="DF11" s="195"/>
      <c r="DG11" s="195"/>
      <c r="DH11" s="195"/>
      <c r="DI11" s="195"/>
      <c r="DJ11" s="195"/>
      <c r="DK11" s="195"/>
      <c r="DL11" s="195"/>
      <c r="DM11" s="195"/>
      <c r="DN11" s="195"/>
    </row>
    <row r="12" spans="1:118" x14ac:dyDescent="0.2">
      <c r="A12" s="114" t="s">
        <v>123</v>
      </c>
      <c r="B12" s="114" t="s">
        <v>124</v>
      </c>
      <c r="C12" s="115">
        <v>9</v>
      </c>
      <c r="D12" s="114" t="s">
        <v>28</v>
      </c>
      <c r="E12" s="196">
        <v>0</v>
      </c>
      <c r="F12" s="195">
        <v>0</v>
      </c>
      <c r="G12" s="196">
        <v>0</v>
      </c>
      <c r="H12" s="195">
        <v>0</v>
      </c>
      <c r="I12" s="196">
        <v>0</v>
      </c>
      <c r="J12" s="195">
        <v>0</v>
      </c>
      <c r="K12" s="195"/>
      <c r="L12" s="195"/>
      <c r="M12" s="195"/>
      <c r="N12" s="195"/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  <c r="AA12" s="195"/>
      <c r="AB12" s="195"/>
      <c r="AC12" s="195"/>
      <c r="AD12" s="195"/>
      <c r="AE12" s="195"/>
      <c r="AF12" s="195"/>
      <c r="AG12" s="195"/>
      <c r="AH12" s="195"/>
      <c r="AI12" s="195"/>
      <c r="AJ12" s="195"/>
      <c r="AK12" s="195"/>
      <c r="AL12" s="195"/>
      <c r="AM12" s="195"/>
      <c r="AN12" s="195"/>
      <c r="AO12" s="195"/>
      <c r="AP12" s="195"/>
      <c r="AQ12" s="195"/>
      <c r="AR12" s="195"/>
      <c r="AS12" s="195"/>
      <c r="AT12" s="195"/>
      <c r="AU12" s="195"/>
      <c r="AV12" s="195"/>
      <c r="AW12" s="195"/>
      <c r="AX12" s="195"/>
      <c r="AY12" s="195"/>
      <c r="AZ12" s="195"/>
      <c r="BA12" s="195"/>
      <c r="BB12" s="195"/>
      <c r="BC12" s="195"/>
      <c r="BD12" s="195"/>
      <c r="BE12" s="195"/>
      <c r="BF12" s="195"/>
      <c r="BG12" s="195"/>
      <c r="BH12" s="195"/>
      <c r="BI12" s="195"/>
      <c r="BJ12" s="195"/>
      <c r="BK12" s="195"/>
      <c r="BL12" s="195"/>
      <c r="BM12" s="195"/>
      <c r="BN12" s="195"/>
      <c r="BO12" s="195"/>
      <c r="BP12" s="195"/>
      <c r="BQ12" s="195"/>
      <c r="BR12" s="195"/>
      <c r="BS12" s="195"/>
      <c r="BT12" s="195"/>
      <c r="BU12" s="195"/>
      <c r="BV12" s="195"/>
      <c r="BW12" s="195"/>
      <c r="BX12" s="195"/>
      <c r="BY12" s="195"/>
      <c r="BZ12" s="195"/>
      <c r="CA12" s="195"/>
      <c r="CB12" s="195"/>
      <c r="CC12" s="195"/>
      <c r="CD12" s="195"/>
      <c r="CE12" s="195"/>
      <c r="CF12" s="195"/>
      <c r="CG12" s="195"/>
      <c r="CH12" s="195"/>
      <c r="CI12" s="195"/>
      <c r="CJ12" s="195"/>
      <c r="CK12" s="195"/>
      <c r="CL12" s="195"/>
      <c r="CM12" s="195"/>
      <c r="CN12" s="195"/>
      <c r="CO12" s="195"/>
      <c r="CP12" s="195"/>
      <c r="CQ12" s="195"/>
      <c r="CR12" s="195"/>
      <c r="CS12" s="195"/>
      <c r="CT12" s="195"/>
      <c r="CU12" s="195"/>
      <c r="CV12" s="195"/>
      <c r="CW12" s="195"/>
      <c r="CX12" s="195"/>
      <c r="CY12" s="195"/>
      <c r="CZ12" s="195"/>
      <c r="DA12" s="195"/>
      <c r="DB12" s="195"/>
      <c r="DC12" s="195"/>
      <c r="DD12" s="195"/>
      <c r="DE12" s="195"/>
      <c r="DF12" s="195"/>
      <c r="DG12" s="195"/>
      <c r="DH12" s="195"/>
      <c r="DI12" s="195"/>
      <c r="DJ12" s="195"/>
      <c r="DK12" s="195"/>
      <c r="DL12" s="195"/>
      <c r="DM12" s="195"/>
      <c r="DN12" s="195"/>
    </row>
    <row r="13" spans="1:118" x14ac:dyDescent="0.2">
      <c r="A13" s="114" t="s">
        <v>123</v>
      </c>
      <c r="B13" s="114" t="s">
        <v>124</v>
      </c>
      <c r="C13" s="115">
        <v>10</v>
      </c>
      <c r="D13" s="114" t="s">
        <v>32</v>
      </c>
      <c r="E13" s="196">
        <v>0</v>
      </c>
      <c r="F13" s="195">
        <v>0</v>
      </c>
      <c r="G13" s="196">
        <v>0</v>
      </c>
      <c r="H13" s="195">
        <v>0</v>
      </c>
      <c r="I13" s="196">
        <v>0</v>
      </c>
      <c r="J13" s="195">
        <v>0</v>
      </c>
      <c r="K13" s="195"/>
      <c r="L13" s="195"/>
      <c r="M13" s="195"/>
      <c r="N13" s="195"/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  <c r="AA13" s="195"/>
      <c r="AB13" s="195"/>
      <c r="AC13" s="195"/>
      <c r="AD13" s="195"/>
      <c r="AE13" s="195"/>
      <c r="AF13" s="195"/>
      <c r="AG13" s="195"/>
      <c r="AH13" s="195"/>
      <c r="AI13" s="195"/>
      <c r="AJ13" s="195"/>
      <c r="AK13" s="195"/>
      <c r="AL13" s="195"/>
      <c r="AM13" s="195"/>
      <c r="AN13" s="195"/>
      <c r="AO13" s="195"/>
      <c r="AP13" s="195"/>
      <c r="AQ13" s="195"/>
      <c r="AR13" s="195"/>
      <c r="AS13" s="195"/>
      <c r="AT13" s="195"/>
      <c r="AU13" s="195"/>
      <c r="AV13" s="195"/>
      <c r="AW13" s="195"/>
      <c r="AX13" s="195"/>
      <c r="AY13" s="195"/>
      <c r="AZ13" s="195"/>
      <c r="BA13" s="195"/>
      <c r="BB13" s="195"/>
      <c r="BC13" s="195"/>
      <c r="BD13" s="195"/>
      <c r="BE13" s="195"/>
      <c r="BF13" s="195"/>
      <c r="BG13" s="195"/>
      <c r="BH13" s="195"/>
      <c r="BI13" s="195"/>
      <c r="BJ13" s="195"/>
      <c r="BK13" s="195"/>
      <c r="BL13" s="195"/>
      <c r="BM13" s="195"/>
      <c r="BN13" s="195"/>
      <c r="BO13" s="195"/>
      <c r="BP13" s="195"/>
      <c r="BQ13" s="195"/>
      <c r="BR13" s="195"/>
      <c r="BS13" s="195"/>
      <c r="BT13" s="195"/>
      <c r="BU13" s="195"/>
      <c r="BV13" s="195"/>
      <c r="BW13" s="195"/>
      <c r="BX13" s="195"/>
      <c r="BY13" s="195"/>
      <c r="BZ13" s="195"/>
      <c r="CA13" s="195"/>
      <c r="CB13" s="195"/>
      <c r="CC13" s="195"/>
      <c r="CD13" s="195"/>
      <c r="CE13" s="195"/>
      <c r="CF13" s="195"/>
      <c r="CG13" s="195"/>
      <c r="CH13" s="195"/>
      <c r="CI13" s="195"/>
      <c r="CJ13" s="195"/>
      <c r="CK13" s="195"/>
      <c r="CL13" s="195"/>
      <c r="CM13" s="195"/>
      <c r="CN13" s="195"/>
      <c r="CO13" s="195"/>
      <c r="CP13" s="195"/>
      <c r="CQ13" s="195"/>
      <c r="CR13" s="195"/>
      <c r="CS13" s="195"/>
      <c r="CT13" s="195"/>
      <c r="CU13" s="195"/>
      <c r="CV13" s="195"/>
      <c r="CW13" s="195"/>
      <c r="CX13" s="195"/>
      <c r="CY13" s="195"/>
      <c r="CZ13" s="195"/>
      <c r="DA13" s="195"/>
      <c r="DB13" s="195"/>
      <c r="DC13" s="195"/>
      <c r="DD13" s="195"/>
      <c r="DE13" s="195"/>
      <c r="DF13" s="195"/>
      <c r="DG13" s="195"/>
      <c r="DH13" s="195"/>
      <c r="DI13" s="195"/>
      <c r="DJ13" s="195"/>
      <c r="DK13" s="195"/>
      <c r="DL13" s="195"/>
      <c r="DM13" s="195"/>
      <c r="DN13" s="195"/>
    </row>
    <row r="14" spans="1:118" x14ac:dyDescent="0.2">
      <c r="A14" s="114" t="s">
        <v>123</v>
      </c>
      <c r="B14" s="114" t="s">
        <v>124</v>
      </c>
      <c r="C14" s="115">
        <v>11</v>
      </c>
      <c r="D14" s="114" t="s">
        <v>35</v>
      </c>
      <c r="E14" s="196">
        <v>0</v>
      </c>
      <c r="F14" s="195">
        <v>0</v>
      </c>
      <c r="G14" s="196">
        <v>0</v>
      </c>
      <c r="H14" s="195">
        <v>0</v>
      </c>
      <c r="I14" s="196">
        <v>0</v>
      </c>
      <c r="J14" s="195">
        <v>0</v>
      </c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  <c r="AA14" s="195"/>
      <c r="AB14" s="195"/>
      <c r="AC14" s="195"/>
      <c r="AD14" s="195"/>
      <c r="AE14" s="195"/>
      <c r="AF14" s="195"/>
      <c r="AG14" s="195"/>
      <c r="AH14" s="195"/>
      <c r="AI14" s="195"/>
      <c r="AJ14" s="195"/>
      <c r="AK14" s="195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5"/>
      <c r="BB14" s="195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5"/>
      <c r="BS14" s="195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5"/>
      <c r="CJ14" s="195"/>
      <c r="CK14" s="195"/>
      <c r="CL14" s="195"/>
      <c r="CM14" s="195"/>
      <c r="CN14" s="195"/>
      <c r="CO14" s="195"/>
      <c r="CP14" s="195"/>
      <c r="CQ14" s="195"/>
      <c r="CR14" s="195"/>
      <c r="CS14" s="195"/>
      <c r="CT14" s="195"/>
      <c r="CU14" s="195"/>
      <c r="CV14" s="195"/>
      <c r="CW14" s="195"/>
      <c r="CX14" s="195"/>
      <c r="CY14" s="195"/>
      <c r="CZ14" s="195"/>
      <c r="DA14" s="195"/>
      <c r="DB14" s="195"/>
      <c r="DC14" s="195"/>
      <c r="DD14" s="195"/>
      <c r="DE14" s="195"/>
      <c r="DF14" s="195"/>
      <c r="DG14" s="195"/>
      <c r="DH14" s="195"/>
      <c r="DI14" s="195"/>
      <c r="DJ14" s="195"/>
      <c r="DK14" s="195"/>
      <c r="DL14" s="195"/>
      <c r="DM14" s="195"/>
      <c r="DN14" s="195"/>
    </row>
    <row r="15" spans="1:118" x14ac:dyDescent="0.2">
      <c r="A15" s="114" t="s">
        <v>123</v>
      </c>
      <c r="B15" s="114" t="s">
        <v>124</v>
      </c>
      <c r="C15" s="115">
        <v>12</v>
      </c>
      <c r="D15" s="114" t="s">
        <v>36</v>
      </c>
      <c r="E15" s="196">
        <v>-129167</v>
      </c>
      <c r="F15" s="195">
        <v>-333250.86</v>
      </c>
      <c r="G15" s="196">
        <v>-510</v>
      </c>
      <c r="H15" s="195">
        <v>-1315.8</v>
      </c>
      <c r="I15" s="196">
        <v>0</v>
      </c>
      <c r="J15" s="195">
        <v>0</v>
      </c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5"/>
      <c r="AD15" s="195"/>
      <c r="AE15" s="195"/>
      <c r="AF15" s="195"/>
      <c r="AG15" s="195"/>
      <c r="AH15" s="195"/>
      <c r="AI15" s="195"/>
      <c r="AJ15" s="195"/>
      <c r="AK15" s="195"/>
      <c r="AL15" s="195"/>
      <c r="AM15" s="195"/>
      <c r="AN15" s="195"/>
      <c r="AO15" s="195"/>
      <c r="AP15" s="195"/>
      <c r="AQ15" s="195"/>
      <c r="AR15" s="195"/>
      <c r="AS15" s="195"/>
      <c r="AT15" s="195"/>
      <c r="AU15" s="195"/>
      <c r="AV15" s="195"/>
      <c r="AW15" s="195"/>
      <c r="AX15" s="195"/>
      <c r="AY15" s="195"/>
      <c r="AZ15" s="195"/>
      <c r="BA15" s="195"/>
      <c r="BB15" s="195"/>
      <c r="BC15" s="195"/>
      <c r="BD15" s="195"/>
      <c r="BE15" s="195"/>
      <c r="BF15" s="195"/>
      <c r="BG15" s="195"/>
      <c r="BH15" s="195"/>
      <c r="BI15" s="195"/>
      <c r="BJ15" s="195"/>
      <c r="BK15" s="195"/>
      <c r="BL15" s="195"/>
      <c r="BM15" s="195"/>
      <c r="BN15" s="195"/>
      <c r="BO15" s="195"/>
      <c r="BP15" s="195"/>
      <c r="BQ15" s="195"/>
      <c r="BR15" s="195"/>
      <c r="BS15" s="195"/>
      <c r="BT15" s="195"/>
      <c r="BU15" s="195"/>
      <c r="BV15" s="195"/>
      <c r="BW15" s="195"/>
      <c r="BX15" s="195"/>
      <c r="BY15" s="195"/>
      <c r="BZ15" s="195"/>
      <c r="CA15" s="195"/>
      <c r="CB15" s="195"/>
      <c r="CC15" s="195"/>
      <c r="CD15" s="195"/>
      <c r="CE15" s="195"/>
      <c r="CF15" s="195"/>
      <c r="CG15" s="195"/>
      <c r="CH15" s="195"/>
      <c r="CI15" s="195"/>
      <c r="CJ15" s="195"/>
      <c r="CK15" s="195"/>
      <c r="CL15" s="195"/>
      <c r="CM15" s="195"/>
      <c r="CN15" s="195"/>
      <c r="CO15" s="195"/>
      <c r="CP15" s="195"/>
      <c r="CQ15" s="195"/>
      <c r="CR15" s="195"/>
      <c r="CS15" s="195"/>
      <c r="CT15" s="195"/>
      <c r="CU15" s="195"/>
      <c r="CV15" s="195"/>
      <c r="CW15" s="195"/>
      <c r="CX15" s="195"/>
      <c r="CY15" s="195"/>
      <c r="CZ15" s="195"/>
      <c r="DA15" s="195"/>
      <c r="DB15" s="195"/>
      <c r="DC15" s="195"/>
      <c r="DD15" s="195"/>
      <c r="DE15" s="195"/>
      <c r="DF15" s="195"/>
      <c r="DG15" s="195"/>
      <c r="DH15" s="195"/>
      <c r="DI15" s="195"/>
      <c r="DJ15" s="195"/>
      <c r="DK15" s="195"/>
      <c r="DL15" s="195"/>
      <c r="DM15" s="195"/>
      <c r="DN15" s="195"/>
    </row>
    <row r="16" spans="1:118" x14ac:dyDescent="0.2">
      <c r="A16" s="114" t="s">
        <v>123</v>
      </c>
      <c r="B16" s="114" t="s">
        <v>124</v>
      </c>
      <c r="C16" s="115">
        <v>13</v>
      </c>
      <c r="D16" s="114" t="s">
        <v>39</v>
      </c>
      <c r="E16" s="196">
        <v>0</v>
      </c>
      <c r="F16" s="195">
        <v>0</v>
      </c>
      <c r="G16" s="196">
        <v>0</v>
      </c>
      <c r="H16" s="195">
        <v>0</v>
      </c>
      <c r="I16" s="196">
        <v>0</v>
      </c>
      <c r="J16" s="195">
        <v>0</v>
      </c>
      <c r="K16" s="195"/>
      <c r="L16" s="195"/>
      <c r="M16" s="195"/>
      <c r="N16" s="195"/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  <c r="AQ16" s="195"/>
      <c r="AR16" s="195"/>
      <c r="AS16" s="195"/>
      <c r="AT16" s="195"/>
      <c r="AU16" s="195"/>
      <c r="AV16" s="195"/>
      <c r="AW16" s="195"/>
      <c r="AX16" s="195"/>
      <c r="AY16" s="195"/>
      <c r="AZ16" s="195"/>
      <c r="BA16" s="195"/>
      <c r="BB16" s="195"/>
      <c r="BC16" s="195"/>
      <c r="BD16" s="195"/>
      <c r="BE16" s="195"/>
      <c r="BF16" s="195"/>
      <c r="BG16" s="195"/>
      <c r="BH16" s="195"/>
      <c r="BI16" s="195"/>
      <c r="BJ16" s="195"/>
      <c r="BK16" s="195"/>
      <c r="BL16" s="195"/>
      <c r="BM16" s="195"/>
      <c r="BN16" s="195"/>
      <c r="BO16" s="195"/>
      <c r="BP16" s="195"/>
      <c r="BQ16" s="195"/>
      <c r="BR16" s="195"/>
      <c r="BS16" s="195"/>
      <c r="BT16" s="195"/>
      <c r="BU16" s="195"/>
      <c r="BV16" s="195"/>
      <c r="BW16" s="195"/>
      <c r="BX16" s="195"/>
      <c r="BY16" s="195"/>
      <c r="BZ16" s="195"/>
      <c r="CA16" s="195"/>
      <c r="CB16" s="195"/>
      <c r="CC16" s="195"/>
      <c r="CD16" s="195"/>
      <c r="CE16" s="195"/>
      <c r="CF16" s="195"/>
      <c r="CG16" s="195"/>
      <c r="CH16" s="195"/>
      <c r="CI16" s="195"/>
      <c r="CJ16" s="195"/>
      <c r="CK16" s="195"/>
      <c r="CL16" s="195"/>
      <c r="CM16" s="195"/>
      <c r="CN16" s="195"/>
      <c r="CO16" s="195"/>
      <c r="CP16" s="195"/>
      <c r="CQ16" s="195"/>
      <c r="CR16" s="195"/>
      <c r="CS16" s="195"/>
      <c r="CT16" s="195"/>
      <c r="CU16" s="195"/>
      <c r="CV16" s="195"/>
      <c r="CW16" s="195"/>
      <c r="CX16" s="195"/>
      <c r="CY16" s="195"/>
      <c r="CZ16" s="195"/>
      <c r="DA16" s="195"/>
      <c r="DB16" s="195"/>
      <c r="DC16" s="195"/>
      <c r="DD16" s="195"/>
      <c r="DE16" s="195"/>
      <c r="DF16" s="195"/>
      <c r="DG16" s="195"/>
      <c r="DH16" s="195"/>
      <c r="DI16" s="195"/>
      <c r="DJ16" s="195"/>
      <c r="DK16" s="195"/>
      <c r="DL16" s="195"/>
      <c r="DM16" s="195"/>
      <c r="DN16" s="195"/>
    </row>
    <row r="17" spans="1:118" x14ac:dyDescent="0.2">
      <c r="A17" s="114" t="s">
        <v>123</v>
      </c>
      <c r="B17" s="114" t="s">
        <v>124</v>
      </c>
      <c r="C17" s="115">
        <v>14</v>
      </c>
      <c r="D17" s="114" t="s">
        <v>40</v>
      </c>
      <c r="E17" s="196">
        <v>0</v>
      </c>
      <c r="F17" s="195">
        <v>0</v>
      </c>
      <c r="G17" s="196">
        <v>0</v>
      </c>
      <c r="H17" s="195">
        <v>0</v>
      </c>
      <c r="I17" s="196">
        <v>0</v>
      </c>
      <c r="J17" s="195">
        <v>0</v>
      </c>
      <c r="K17" s="195"/>
      <c r="L17" s="195"/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  <c r="AT17" s="195"/>
      <c r="AU17" s="195"/>
      <c r="AV17" s="195"/>
      <c r="AW17" s="195"/>
      <c r="AX17" s="195"/>
      <c r="AY17" s="195"/>
      <c r="AZ17" s="195"/>
      <c r="BA17" s="195"/>
      <c r="BB17" s="195"/>
      <c r="BC17" s="195"/>
      <c r="BD17" s="195"/>
      <c r="BE17" s="195"/>
      <c r="BF17" s="195"/>
      <c r="BG17" s="195"/>
      <c r="BH17" s="195"/>
      <c r="BI17" s="195"/>
      <c r="BJ17" s="195"/>
      <c r="BK17" s="195"/>
      <c r="BL17" s="195"/>
      <c r="BM17" s="195"/>
      <c r="BN17" s="195"/>
      <c r="BO17" s="195"/>
      <c r="BP17" s="195"/>
      <c r="BQ17" s="195"/>
      <c r="BR17" s="195"/>
      <c r="BS17" s="195"/>
      <c r="BT17" s="195"/>
      <c r="BU17" s="195"/>
      <c r="BV17" s="195"/>
      <c r="BW17" s="195"/>
      <c r="BX17" s="195"/>
      <c r="BY17" s="195"/>
      <c r="BZ17" s="195"/>
      <c r="CA17" s="195"/>
      <c r="CB17" s="195"/>
      <c r="CC17" s="195"/>
      <c r="CD17" s="195"/>
      <c r="CE17" s="195"/>
      <c r="CF17" s="195"/>
      <c r="CG17" s="195"/>
      <c r="CH17" s="195"/>
      <c r="CI17" s="195"/>
      <c r="CJ17" s="195"/>
      <c r="CK17" s="195"/>
      <c r="CL17" s="195"/>
      <c r="CM17" s="195"/>
      <c r="CN17" s="195"/>
      <c r="CO17" s="195"/>
      <c r="CP17" s="195"/>
      <c r="CQ17" s="195"/>
      <c r="CR17" s="195"/>
      <c r="CS17" s="195"/>
      <c r="CT17" s="195"/>
      <c r="CU17" s="195"/>
      <c r="CV17" s="195"/>
      <c r="CW17" s="195"/>
      <c r="CX17" s="195"/>
      <c r="CY17" s="195"/>
      <c r="CZ17" s="195"/>
      <c r="DA17" s="195"/>
      <c r="DB17" s="195"/>
      <c r="DC17" s="195"/>
      <c r="DD17" s="195"/>
      <c r="DE17" s="195"/>
      <c r="DF17" s="195"/>
      <c r="DG17" s="195"/>
      <c r="DH17" s="195"/>
      <c r="DI17" s="195"/>
      <c r="DJ17" s="195"/>
      <c r="DK17" s="195"/>
      <c r="DL17" s="195"/>
      <c r="DM17" s="195"/>
      <c r="DN17" s="195"/>
    </row>
    <row r="18" spans="1:118" x14ac:dyDescent="0.2">
      <c r="A18" s="114" t="s">
        <v>123</v>
      </c>
      <c r="B18" s="114" t="s">
        <v>124</v>
      </c>
      <c r="C18" s="115">
        <v>15</v>
      </c>
      <c r="D18" s="114" t="s">
        <v>41</v>
      </c>
      <c r="E18" s="196">
        <v>0</v>
      </c>
      <c r="F18" s="195">
        <v>0</v>
      </c>
      <c r="G18" s="196">
        <v>0</v>
      </c>
      <c r="H18" s="195">
        <v>0</v>
      </c>
      <c r="I18" s="196">
        <v>0</v>
      </c>
      <c r="J18" s="195">
        <v>0</v>
      </c>
      <c r="K18" s="195"/>
      <c r="L18" s="195"/>
      <c r="M18" s="195"/>
      <c r="N18" s="195"/>
      <c r="O18" s="195"/>
      <c r="P18" s="195"/>
      <c r="Q18" s="195"/>
      <c r="R18" s="195"/>
      <c r="S18" s="195"/>
      <c r="T18" s="195"/>
      <c r="U18" s="195"/>
      <c r="V18" s="195"/>
      <c r="W18" s="195"/>
      <c r="X18" s="195"/>
      <c r="Y18" s="195"/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5"/>
      <c r="BB18" s="195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5"/>
      <c r="BS18" s="195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5"/>
      <c r="CJ18" s="195"/>
      <c r="CK18" s="195"/>
      <c r="CL18" s="195"/>
      <c r="CM18" s="195"/>
      <c r="CN18" s="195"/>
      <c r="CO18" s="195"/>
      <c r="CP18" s="195"/>
      <c r="CQ18" s="195"/>
      <c r="CR18" s="195"/>
      <c r="CS18" s="195"/>
      <c r="CT18" s="195"/>
      <c r="CU18" s="195"/>
      <c r="CV18" s="195"/>
      <c r="CW18" s="195"/>
      <c r="CX18" s="195"/>
      <c r="CY18" s="195"/>
      <c r="CZ18" s="195"/>
      <c r="DA18" s="195"/>
      <c r="DB18" s="195"/>
      <c r="DC18" s="195"/>
      <c r="DD18" s="195"/>
      <c r="DE18" s="195"/>
      <c r="DF18" s="195"/>
      <c r="DG18" s="195"/>
      <c r="DH18" s="195"/>
      <c r="DI18" s="195"/>
      <c r="DJ18" s="195"/>
      <c r="DK18" s="195"/>
      <c r="DL18" s="195"/>
      <c r="DM18" s="195"/>
      <c r="DN18" s="195"/>
    </row>
    <row r="19" spans="1:118" x14ac:dyDescent="0.2">
      <c r="A19" s="114" t="s">
        <v>123</v>
      </c>
      <c r="B19" s="114" t="s">
        <v>124</v>
      </c>
      <c r="C19" s="115">
        <v>16</v>
      </c>
      <c r="D19" s="114" t="s">
        <v>42</v>
      </c>
      <c r="E19" s="196">
        <v>0</v>
      </c>
      <c r="F19" s="195">
        <v>0</v>
      </c>
      <c r="G19" s="196">
        <v>0</v>
      </c>
      <c r="H19" s="195">
        <v>0</v>
      </c>
      <c r="I19" s="196">
        <v>0</v>
      </c>
      <c r="J19" s="195">
        <v>0</v>
      </c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  <c r="AT19" s="195"/>
      <c r="AU19" s="195"/>
      <c r="AV19" s="195"/>
      <c r="AW19" s="195"/>
      <c r="AX19" s="195"/>
      <c r="AY19" s="195"/>
      <c r="AZ19" s="195"/>
      <c r="BA19" s="195"/>
      <c r="BB19" s="195"/>
      <c r="BC19" s="195"/>
      <c r="BD19" s="195"/>
      <c r="BE19" s="195"/>
      <c r="BF19" s="195"/>
      <c r="BG19" s="195"/>
      <c r="BH19" s="195"/>
      <c r="BI19" s="195"/>
      <c r="BJ19" s="195"/>
      <c r="BK19" s="195"/>
      <c r="BL19" s="195"/>
      <c r="BM19" s="195"/>
      <c r="BN19" s="195"/>
      <c r="BO19" s="195"/>
      <c r="BP19" s="195"/>
      <c r="BQ19" s="195"/>
      <c r="BR19" s="195"/>
      <c r="BS19" s="195"/>
      <c r="BT19" s="195"/>
      <c r="BU19" s="195"/>
      <c r="BV19" s="195"/>
      <c r="BW19" s="195"/>
      <c r="BX19" s="195"/>
      <c r="BY19" s="195"/>
      <c r="BZ19" s="195"/>
      <c r="CA19" s="195"/>
      <c r="CB19" s="195"/>
      <c r="CC19" s="195"/>
      <c r="CD19" s="195"/>
      <c r="CE19" s="195"/>
      <c r="CF19" s="195"/>
      <c r="CG19" s="195"/>
      <c r="CH19" s="195"/>
      <c r="CI19" s="195"/>
      <c r="CJ19" s="195"/>
      <c r="CK19" s="195"/>
      <c r="CL19" s="195"/>
      <c r="CM19" s="195"/>
      <c r="CN19" s="195"/>
      <c r="CO19" s="195"/>
      <c r="CP19" s="195"/>
      <c r="CQ19" s="195"/>
      <c r="CR19" s="195"/>
      <c r="CS19" s="195"/>
      <c r="CT19" s="195"/>
      <c r="CU19" s="195"/>
      <c r="CV19" s="195"/>
      <c r="CW19" s="195"/>
      <c r="CX19" s="195"/>
      <c r="CY19" s="195"/>
      <c r="CZ19" s="195"/>
      <c r="DA19" s="195"/>
      <c r="DB19" s="195"/>
      <c r="DC19" s="195"/>
      <c r="DD19" s="195"/>
      <c r="DE19" s="195"/>
      <c r="DF19" s="195"/>
      <c r="DG19" s="195"/>
      <c r="DH19" s="195"/>
      <c r="DI19" s="195"/>
      <c r="DJ19" s="195"/>
      <c r="DK19" s="195"/>
      <c r="DL19" s="195"/>
      <c r="DM19" s="195"/>
      <c r="DN19" s="195"/>
    </row>
    <row r="20" spans="1:118" x14ac:dyDescent="0.2">
      <c r="A20" s="114" t="s">
        <v>123</v>
      </c>
      <c r="B20" s="114" t="s">
        <v>124</v>
      </c>
      <c r="C20" s="115">
        <v>17</v>
      </c>
      <c r="D20" s="114" t="s">
        <v>126</v>
      </c>
      <c r="E20" s="196">
        <v>0</v>
      </c>
      <c r="F20" s="195">
        <v>0</v>
      </c>
      <c r="G20" s="196">
        <v>0</v>
      </c>
      <c r="H20" s="195">
        <v>0</v>
      </c>
      <c r="I20" s="196">
        <v>0</v>
      </c>
      <c r="J20" s="195">
        <v>0</v>
      </c>
      <c r="K20" s="195"/>
      <c r="L20" s="195"/>
      <c r="M20" s="195"/>
      <c r="N20" s="195"/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  <c r="AT20" s="195"/>
      <c r="AU20" s="195"/>
      <c r="AV20" s="195"/>
      <c r="AW20" s="195"/>
      <c r="AX20" s="195"/>
      <c r="AY20" s="195"/>
      <c r="AZ20" s="195"/>
      <c r="BA20" s="195"/>
      <c r="BB20" s="195"/>
      <c r="BC20" s="195"/>
      <c r="BD20" s="195"/>
      <c r="BE20" s="195"/>
      <c r="BF20" s="195"/>
      <c r="BG20" s="195"/>
      <c r="BH20" s="195"/>
      <c r="BI20" s="195"/>
      <c r="BJ20" s="195"/>
      <c r="BK20" s="195"/>
      <c r="BL20" s="195"/>
      <c r="BM20" s="195"/>
      <c r="BN20" s="195"/>
      <c r="BO20" s="195"/>
      <c r="BP20" s="195"/>
      <c r="BQ20" s="195"/>
      <c r="BR20" s="195"/>
      <c r="BS20" s="195"/>
      <c r="BT20" s="195"/>
      <c r="BU20" s="195"/>
      <c r="BV20" s="195"/>
      <c r="BW20" s="195"/>
      <c r="BX20" s="195"/>
      <c r="BY20" s="195"/>
      <c r="BZ20" s="195"/>
      <c r="CA20" s="195"/>
      <c r="CB20" s="195"/>
      <c r="CC20" s="195"/>
      <c r="CD20" s="195"/>
      <c r="CE20" s="195"/>
      <c r="CF20" s="195"/>
      <c r="CG20" s="195"/>
      <c r="CH20" s="195"/>
      <c r="CI20" s="195"/>
      <c r="CJ20" s="195"/>
      <c r="CK20" s="195"/>
      <c r="CL20" s="195"/>
      <c r="CM20" s="195"/>
      <c r="CN20" s="195"/>
      <c r="CO20" s="195"/>
      <c r="CP20" s="195"/>
      <c r="CQ20" s="195"/>
      <c r="CR20" s="195"/>
      <c r="CS20" s="195"/>
      <c r="CT20" s="195"/>
      <c r="CU20" s="195"/>
      <c r="CV20" s="195"/>
      <c r="CW20" s="195"/>
      <c r="CX20" s="195"/>
      <c r="CY20" s="195"/>
      <c r="CZ20" s="195"/>
      <c r="DA20" s="195"/>
      <c r="DB20" s="195"/>
      <c r="DC20" s="195"/>
      <c r="DD20" s="195"/>
      <c r="DE20" s="195"/>
      <c r="DF20" s="195"/>
      <c r="DG20" s="195"/>
      <c r="DH20" s="195"/>
      <c r="DI20" s="195"/>
      <c r="DJ20" s="195"/>
      <c r="DK20" s="195"/>
      <c r="DL20" s="195"/>
      <c r="DM20" s="195"/>
      <c r="DN20" s="195"/>
    </row>
    <row r="21" spans="1:118" x14ac:dyDescent="0.2">
      <c r="A21" s="114" t="s">
        <v>123</v>
      </c>
      <c r="B21" s="114" t="s">
        <v>124</v>
      </c>
      <c r="C21" s="115">
        <v>18</v>
      </c>
      <c r="D21" s="114" t="s">
        <v>127</v>
      </c>
      <c r="E21" s="196">
        <v>0</v>
      </c>
      <c r="F21" s="195">
        <v>0</v>
      </c>
      <c r="G21" s="196">
        <v>0</v>
      </c>
      <c r="H21" s="195">
        <v>0</v>
      </c>
      <c r="I21" s="196">
        <v>0</v>
      </c>
      <c r="J21" s="195">
        <v>0</v>
      </c>
      <c r="K21" s="195"/>
      <c r="L21" s="195"/>
      <c r="M21" s="195"/>
      <c r="N21" s="195"/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  <c r="AT21" s="195"/>
      <c r="AU21" s="195"/>
      <c r="AV21" s="195"/>
      <c r="AW21" s="195"/>
      <c r="AX21" s="195"/>
      <c r="AY21" s="195"/>
      <c r="AZ21" s="195"/>
      <c r="BA21" s="195"/>
      <c r="BB21" s="195"/>
      <c r="BC21" s="195"/>
      <c r="BD21" s="195"/>
      <c r="BE21" s="195"/>
      <c r="BF21" s="195"/>
      <c r="BG21" s="195"/>
      <c r="BH21" s="195"/>
      <c r="BI21" s="195"/>
      <c r="BJ21" s="195"/>
      <c r="BK21" s="195"/>
      <c r="BL21" s="195"/>
      <c r="BM21" s="195"/>
      <c r="BN21" s="195"/>
      <c r="BO21" s="195"/>
      <c r="BP21" s="195"/>
      <c r="BQ21" s="195"/>
      <c r="BR21" s="195"/>
      <c r="BS21" s="195"/>
      <c r="BT21" s="195"/>
      <c r="BU21" s="195"/>
      <c r="BV21" s="195"/>
      <c r="BW21" s="195"/>
      <c r="BX21" s="195"/>
      <c r="BY21" s="195"/>
      <c r="BZ21" s="195"/>
      <c r="CA21" s="195"/>
      <c r="CB21" s="195"/>
      <c r="CC21" s="195"/>
      <c r="CD21" s="195"/>
      <c r="CE21" s="195"/>
      <c r="CF21" s="195"/>
      <c r="CG21" s="195"/>
      <c r="CH21" s="195"/>
      <c r="CI21" s="195"/>
      <c r="CJ21" s="195"/>
      <c r="CK21" s="195"/>
      <c r="CL21" s="195"/>
      <c r="CM21" s="195"/>
      <c r="CN21" s="195"/>
      <c r="CO21" s="195"/>
      <c r="CP21" s="195"/>
      <c r="CQ21" s="195"/>
      <c r="CR21" s="195"/>
      <c r="CS21" s="195"/>
      <c r="CT21" s="195"/>
      <c r="CU21" s="195"/>
      <c r="CV21" s="195"/>
      <c r="CW21" s="195"/>
      <c r="CX21" s="195"/>
      <c r="CY21" s="195"/>
      <c r="CZ21" s="195"/>
      <c r="DA21" s="195"/>
      <c r="DB21" s="195"/>
      <c r="DC21" s="195"/>
      <c r="DD21" s="195"/>
      <c r="DE21" s="195"/>
      <c r="DF21" s="195"/>
      <c r="DG21" s="195"/>
      <c r="DH21" s="195"/>
      <c r="DI21" s="195"/>
      <c r="DJ21" s="195"/>
      <c r="DK21" s="195"/>
      <c r="DL21" s="195"/>
      <c r="DM21" s="195"/>
      <c r="DN21" s="195"/>
    </row>
    <row r="22" spans="1:118" x14ac:dyDescent="0.2">
      <c r="A22" s="114" t="s">
        <v>123</v>
      </c>
      <c r="B22" s="114" t="s">
        <v>124</v>
      </c>
      <c r="C22" s="115">
        <v>19</v>
      </c>
      <c r="D22" s="114" t="s">
        <v>47</v>
      </c>
      <c r="E22" s="196">
        <v>0</v>
      </c>
      <c r="F22" s="195">
        <v>0</v>
      </c>
      <c r="G22" s="196">
        <v>0</v>
      </c>
      <c r="H22" s="195">
        <v>0</v>
      </c>
      <c r="I22" s="196">
        <v>0</v>
      </c>
      <c r="J22" s="195">
        <v>0</v>
      </c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5"/>
      <c r="BS22" s="195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95"/>
      <c r="CW22" s="195"/>
      <c r="CX22" s="195"/>
      <c r="CY22" s="195"/>
      <c r="CZ22" s="195"/>
      <c r="DA22" s="195"/>
      <c r="DB22" s="195"/>
      <c r="DC22" s="195"/>
      <c r="DD22" s="195"/>
      <c r="DE22" s="195"/>
      <c r="DF22" s="195"/>
      <c r="DG22" s="195"/>
      <c r="DH22" s="195"/>
      <c r="DI22" s="195"/>
      <c r="DJ22" s="195"/>
      <c r="DK22" s="195"/>
      <c r="DL22" s="195"/>
      <c r="DM22" s="195"/>
      <c r="DN22" s="195"/>
    </row>
    <row r="23" spans="1:118" x14ac:dyDescent="0.2">
      <c r="A23" s="114" t="s">
        <v>123</v>
      </c>
      <c r="B23" s="114" t="s">
        <v>124</v>
      </c>
      <c r="C23" s="115">
        <v>20</v>
      </c>
      <c r="D23" s="114" t="s">
        <v>128</v>
      </c>
      <c r="E23" s="196">
        <v>0</v>
      </c>
      <c r="F23" s="195">
        <v>0</v>
      </c>
      <c r="G23" s="196">
        <v>0</v>
      </c>
      <c r="H23" s="195">
        <v>0</v>
      </c>
      <c r="I23" s="196">
        <v>0</v>
      </c>
      <c r="J23" s="195">
        <v>0</v>
      </c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19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  <c r="BP23" s="195"/>
      <c r="BQ23" s="195"/>
      <c r="BR23" s="195"/>
      <c r="BS23" s="195"/>
      <c r="BT23" s="195"/>
      <c r="BU23" s="195"/>
      <c r="BV23" s="195"/>
      <c r="BW23" s="195"/>
      <c r="BX23" s="195"/>
      <c r="BY23" s="195"/>
      <c r="BZ23" s="195"/>
      <c r="CA23" s="195"/>
      <c r="CB23" s="195"/>
      <c r="CC23" s="195"/>
      <c r="CD23" s="195"/>
      <c r="CE23" s="195"/>
      <c r="CF23" s="195"/>
      <c r="CG23" s="195"/>
      <c r="CH23" s="195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95"/>
      <c r="CW23" s="195"/>
      <c r="CX23" s="195"/>
      <c r="CY23" s="195"/>
      <c r="CZ23" s="195"/>
      <c r="DA23" s="195"/>
      <c r="DB23" s="195"/>
      <c r="DC23" s="195"/>
      <c r="DD23" s="195"/>
      <c r="DE23" s="195"/>
      <c r="DF23" s="195"/>
      <c r="DG23" s="195"/>
      <c r="DH23" s="195"/>
      <c r="DI23" s="195"/>
      <c r="DJ23" s="195"/>
      <c r="DK23" s="195"/>
      <c r="DL23" s="195"/>
      <c r="DM23" s="195"/>
      <c r="DN23" s="195"/>
    </row>
    <row r="24" spans="1:118" x14ac:dyDescent="0.2">
      <c r="A24" s="114" t="s">
        <v>123</v>
      </c>
      <c r="B24" s="114" t="s">
        <v>124</v>
      </c>
      <c r="C24" s="115">
        <v>21</v>
      </c>
      <c r="D24" s="114" t="s">
        <v>129</v>
      </c>
      <c r="E24" s="196">
        <v>0</v>
      </c>
      <c r="F24" s="195">
        <v>0</v>
      </c>
      <c r="G24" s="196">
        <v>0</v>
      </c>
      <c r="H24" s="195">
        <v>0</v>
      </c>
      <c r="I24" s="196">
        <v>0</v>
      </c>
      <c r="J24" s="195">
        <v>96843.74</v>
      </c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  <c r="AT24" s="195"/>
      <c r="AU24" s="195"/>
      <c r="AV24" s="195"/>
      <c r="AW24" s="195"/>
      <c r="AX24" s="195"/>
      <c r="AY24" s="195"/>
      <c r="AZ24" s="195"/>
      <c r="BA24" s="195"/>
      <c r="BB24" s="195"/>
      <c r="BC24" s="195"/>
      <c r="BD24" s="195"/>
      <c r="BE24" s="195"/>
      <c r="BF24" s="195"/>
      <c r="BG24" s="195"/>
      <c r="BH24" s="195"/>
      <c r="BI24" s="195"/>
      <c r="BJ24" s="195"/>
      <c r="BK24" s="195"/>
      <c r="BL24" s="195"/>
      <c r="BM24" s="195"/>
      <c r="BN24" s="195"/>
      <c r="BO24" s="195"/>
      <c r="BP24" s="195"/>
      <c r="BQ24" s="195"/>
      <c r="BR24" s="195"/>
      <c r="BS24" s="195"/>
      <c r="BT24" s="195"/>
      <c r="BU24" s="195"/>
      <c r="BV24" s="195"/>
      <c r="BW24" s="195"/>
      <c r="BX24" s="195"/>
      <c r="BY24" s="195"/>
      <c r="BZ24" s="195"/>
      <c r="CA24" s="195"/>
      <c r="CB24" s="195"/>
      <c r="CC24" s="195"/>
      <c r="CD24" s="195"/>
      <c r="CE24" s="195"/>
      <c r="CF24" s="195"/>
      <c r="CG24" s="195"/>
      <c r="CH24" s="195"/>
      <c r="CI24" s="195"/>
      <c r="CJ24" s="195"/>
      <c r="CK24" s="195"/>
      <c r="CL24" s="195"/>
      <c r="CM24" s="195"/>
      <c r="CN24" s="195"/>
      <c r="CO24" s="195"/>
      <c r="CP24" s="195"/>
      <c r="CQ24" s="195"/>
      <c r="CR24" s="195"/>
      <c r="CS24" s="195"/>
      <c r="CT24" s="195"/>
      <c r="CU24" s="195"/>
      <c r="CV24" s="195"/>
      <c r="CW24" s="195"/>
      <c r="CX24" s="195"/>
      <c r="CY24" s="195"/>
      <c r="CZ24" s="195"/>
      <c r="DA24" s="195"/>
      <c r="DB24" s="195"/>
      <c r="DC24" s="195"/>
      <c r="DD24" s="195"/>
      <c r="DE24" s="195"/>
      <c r="DF24" s="195"/>
      <c r="DG24" s="195"/>
      <c r="DH24" s="195"/>
      <c r="DI24" s="195"/>
      <c r="DJ24" s="195"/>
      <c r="DK24" s="195"/>
      <c r="DL24" s="195"/>
      <c r="DM24" s="195"/>
      <c r="DN24" s="195"/>
    </row>
    <row r="25" spans="1:118" x14ac:dyDescent="0.2">
      <c r="A25" s="114" t="s">
        <v>123</v>
      </c>
      <c r="B25" s="114" t="s">
        <v>124</v>
      </c>
      <c r="C25" s="115">
        <v>22</v>
      </c>
      <c r="D25" s="114" t="s">
        <v>130</v>
      </c>
      <c r="E25" s="196">
        <v>0</v>
      </c>
      <c r="F25" s="195">
        <v>0</v>
      </c>
      <c r="G25" s="196">
        <v>0</v>
      </c>
      <c r="H25" s="195">
        <v>0</v>
      </c>
      <c r="I25" s="196">
        <v>0</v>
      </c>
      <c r="J25" s="195">
        <v>0</v>
      </c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  <c r="AT25" s="195"/>
      <c r="AU25" s="195"/>
      <c r="AV25" s="195"/>
      <c r="AW25" s="195"/>
      <c r="AX25" s="195"/>
      <c r="AY25" s="195"/>
      <c r="AZ25" s="195"/>
      <c r="BA25" s="195"/>
      <c r="BB25" s="195"/>
      <c r="BC25" s="195"/>
      <c r="BD25" s="195"/>
      <c r="BE25" s="195"/>
      <c r="BF25" s="195"/>
      <c r="BG25" s="195"/>
      <c r="BH25" s="195"/>
      <c r="BI25" s="195"/>
      <c r="BJ25" s="195"/>
      <c r="BK25" s="195"/>
      <c r="BL25" s="195"/>
      <c r="BM25" s="195"/>
      <c r="BN25" s="195"/>
      <c r="BO25" s="195"/>
      <c r="BP25" s="195"/>
      <c r="BQ25" s="195"/>
      <c r="BR25" s="195"/>
      <c r="BS25" s="195"/>
      <c r="BT25" s="195"/>
      <c r="BU25" s="195"/>
      <c r="BV25" s="195"/>
      <c r="BW25" s="195"/>
      <c r="BX25" s="195"/>
      <c r="BY25" s="195"/>
      <c r="BZ25" s="195"/>
      <c r="CA25" s="195"/>
      <c r="CB25" s="195"/>
      <c r="CC25" s="195"/>
      <c r="CD25" s="195"/>
      <c r="CE25" s="195"/>
      <c r="CF25" s="195"/>
      <c r="CG25" s="195"/>
      <c r="CH25" s="195"/>
      <c r="CI25" s="195"/>
      <c r="CJ25" s="195"/>
      <c r="CK25" s="195"/>
      <c r="CL25" s="195"/>
      <c r="CM25" s="195"/>
      <c r="CN25" s="195"/>
      <c r="CO25" s="195"/>
      <c r="CP25" s="195"/>
      <c r="CQ25" s="195"/>
      <c r="CR25" s="195"/>
      <c r="CS25" s="195"/>
      <c r="CT25" s="195"/>
      <c r="CU25" s="195"/>
      <c r="CV25" s="195"/>
      <c r="CW25" s="195"/>
      <c r="CX25" s="195"/>
      <c r="CY25" s="195"/>
      <c r="CZ25" s="195"/>
      <c r="DA25" s="195"/>
      <c r="DB25" s="195"/>
      <c r="DC25" s="195"/>
      <c r="DD25" s="195"/>
      <c r="DE25" s="195"/>
      <c r="DF25" s="195"/>
      <c r="DG25" s="195"/>
      <c r="DH25" s="195"/>
      <c r="DI25" s="195"/>
      <c r="DJ25" s="195"/>
      <c r="DK25" s="195"/>
      <c r="DL25" s="195"/>
      <c r="DM25" s="195"/>
      <c r="DN25" s="195"/>
    </row>
    <row r="26" spans="1:118" x14ac:dyDescent="0.2">
      <c r="A26" s="114" t="s">
        <v>123</v>
      </c>
      <c r="B26" s="114" t="s">
        <v>124</v>
      </c>
      <c r="C26" s="115">
        <v>23</v>
      </c>
      <c r="D26" s="114" t="s">
        <v>131</v>
      </c>
      <c r="E26" s="196">
        <v>0</v>
      </c>
      <c r="F26" s="195">
        <v>0</v>
      </c>
      <c r="G26" s="196">
        <v>0</v>
      </c>
      <c r="H26" s="195">
        <v>0</v>
      </c>
      <c r="I26" s="196">
        <v>0</v>
      </c>
      <c r="J26" s="195">
        <v>0</v>
      </c>
      <c r="K26" s="195"/>
      <c r="L26" s="195"/>
      <c r="M26" s="195"/>
      <c r="N26" s="195"/>
      <c r="O26" s="195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5"/>
      <c r="BB26" s="195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5"/>
      <c r="BS26" s="195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5"/>
      <c r="CJ26" s="195"/>
      <c r="CK26" s="195"/>
      <c r="CL26" s="195"/>
      <c r="CM26" s="195"/>
      <c r="CN26" s="195"/>
      <c r="CO26" s="195"/>
      <c r="CP26" s="195"/>
      <c r="CQ26" s="195"/>
      <c r="CR26" s="195"/>
      <c r="CS26" s="195"/>
      <c r="CT26" s="195"/>
      <c r="CU26" s="195"/>
      <c r="CV26" s="195"/>
      <c r="CW26" s="195"/>
      <c r="CX26" s="195"/>
      <c r="CY26" s="195"/>
      <c r="CZ26" s="195"/>
      <c r="DA26" s="195"/>
      <c r="DB26" s="195"/>
      <c r="DC26" s="195"/>
      <c r="DD26" s="195"/>
      <c r="DE26" s="195"/>
      <c r="DF26" s="195"/>
      <c r="DG26" s="195"/>
      <c r="DH26" s="195"/>
      <c r="DI26" s="195"/>
      <c r="DJ26" s="195"/>
      <c r="DK26" s="195"/>
      <c r="DL26" s="195"/>
      <c r="DM26" s="195"/>
      <c r="DN26" s="195"/>
    </row>
    <row r="27" spans="1:118" x14ac:dyDescent="0.2">
      <c r="A27" s="114" t="s">
        <v>123</v>
      </c>
      <c r="B27" s="114" t="s">
        <v>124</v>
      </c>
      <c r="C27" s="115">
        <v>24</v>
      </c>
      <c r="D27" s="114" t="s">
        <v>55</v>
      </c>
      <c r="E27" s="196">
        <v>0</v>
      </c>
      <c r="F27" s="195">
        <v>0</v>
      </c>
      <c r="G27" s="196">
        <v>0</v>
      </c>
      <c r="H27" s="195">
        <v>0</v>
      </c>
      <c r="I27" s="196">
        <v>0</v>
      </c>
      <c r="J27" s="195">
        <v>0</v>
      </c>
      <c r="K27" s="195"/>
      <c r="L27" s="195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  <c r="AT27" s="195"/>
      <c r="AU27" s="195"/>
      <c r="AV27" s="195"/>
      <c r="AW27" s="195"/>
      <c r="AX27" s="195"/>
      <c r="AY27" s="195"/>
      <c r="AZ27" s="195"/>
      <c r="BA27" s="195"/>
      <c r="BB27" s="195"/>
      <c r="BC27" s="195"/>
      <c r="BD27" s="195"/>
      <c r="BE27" s="195"/>
      <c r="BF27" s="195"/>
      <c r="BG27" s="195"/>
      <c r="BH27" s="195"/>
      <c r="BI27" s="195"/>
      <c r="BJ27" s="195"/>
      <c r="BK27" s="195"/>
      <c r="BL27" s="195"/>
      <c r="BM27" s="195"/>
      <c r="BN27" s="195"/>
      <c r="BO27" s="195"/>
      <c r="BP27" s="195"/>
      <c r="BQ27" s="195"/>
      <c r="BR27" s="195"/>
      <c r="BS27" s="195"/>
      <c r="BT27" s="195"/>
      <c r="BU27" s="195"/>
      <c r="BV27" s="195"/>
      <c r="BW27" s="195"/>
      <c r="BX27" s="195"/>
      <c r="BY27" s="195"/>
      <c r="BZ27" s="195"/>
      <c r="CA27" s="195"/>
      <c r="CB27" s="195"/>
      <c r="CC27" s="195"/>
      <c r="CD27" s="195"/>
      <c r="CE27" s="195"/>
      <c r="CF27" s="195"/>
      <c r="CG27" s="195"/>
      <c r="CH27" s="195"/>
      <c r="CI27" s="195"/>
      <c r="CJ27" s="195"/>
      <c r="CK27" s="195"/>
      <c r="CL27" s="195"/>
      <c r="CM27" s="195"/>
      <c r="CN27" s="195"/>
      <c r="CO27" s="195"/>
      <c r="CP27" s="195"/>
      <c r="CQ27" s="195"/>
      <c r="CR27" s="195"/>
      <c r="CS27" s="195"/>
      <c r="CT27" s="195"/>
      <c r="CU27" s="195"/>
      <c r="CV27" s="195"/>
      <c r="CW27" s="195"/>
      <c r="CX27" s="195"/>
      <c r="CY27" s="195"/>
      <c r="CZ27" s="195"/>
      <c r="DA27" s="195"/>
      <c r="DB27" s="195"/>
      <c r="DC27" s="195"/>
      <c r="DD27" s="195"/>
      <c r="DE27" s="195"/>
      <c r="DF27" s="195"/>
      <c r="DG27" s="195"/>
      <c r="DH27" s="195"/>
      <c r="DI27" s="195"/>
      <c r="DJ27" s="195"/>
      <c r="DK27" s="195"/>
      <c r="DL27" s="195"/>
      <c r="DM27" s="195"/>
      <c r="DN27" s="195"/>
    </row>
    <row r="28" spans="1:118" x14ac:dyDescent="0.2">
      <c r="A28" s="114" t="s">
        <v>123</v>
      </c>
      <c r="B28" s="114" t="s">
        <v>124</v>
      </c>
      <c r="C28" s="115">
        <v>25</v>
      </c>
      <c r="D28" s="114" t="s">
        <v>56</v>
      </c>
      <c r="E28" s="196">
        <v>0</v>
      </c>
      <c r="F28" s="195">
        <v>0</v>
      </c>
      <c r="G28" s="196">
        <v>0</v>
      </c>
      <c r="H28" s="195">
        <v>0</v>
      </c>
      <c r="I28" s="196">
        <v>0</v>
      </c>
      <c r="J28" s="195">
        <v>0</v>
      </c>
      <c r="K28" s="195"/>
      <c r="L28" s="195"/>
      <c r="M28" s="195"/>
      <c r="N28" s="195"/>
      <c r="O28" s="195"/>
      <c r="P28" s="195"/>
      <c r="Q28" s="195"/>
      <c r="R28" s="195"/>
      <c r="S28" s="195"/>
      <c r="T28" s="195"/>
      <c r="U28" s="195"/>
      <c r="V28" s="195"/>
      <c r="W28" s="195"/>
      <c r="X28" s="195"/>
      <c r="Y28" s="195"/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  <c r="AT28" s="195"/>
      <c r="AU28" s="195"/>
      <c r="AV28" s="195"/>
      <c r="AW28" s="195"/>
      <c r="AX28" s="195"/>
      <c r="AY28" s="195"/>
      <c r="AZ28" s="195"/>
      <c r="BA28" s="195"/>
      <c r="BB28" s="195"/>
      <c r="BC28" s="195"/>
      <c r="BD28" s="195"/>
      <c r="BE28" s="195"/>
      <c r="BF28" s="195"/>
      <c r="BG28" s="195"/>
      <c r="BH28" s="195"/>
      <c r="BI28" s="195"/>
      <c r="BJ28" s="195"/>
      <c r="BK28" s="195"/>
      <c r="BL28" s="195"/>
      <c r="BM28" s="195"/>
      <c r="BN28" s="195"/>
      <c r="BO28" s="195"/>
      <c r="BP28" s="195"/>
      <c r="BQ28" s="195"/>
      <c r="BR28" s="195"/>
      <c r="BS28" s="195"/>
      <c r="BT28" s="195"/>
      <c r="BU28" s="195"/>
      <c r="BV28" s="195"/>
      <c r="BW28" s="195"/>
      <c r="BX28" s="195"/>
      <c r="BY28" s="195"/>
      <c r="BZ28" s="195"/>
      <c r="CA28" s="195"/>
      <c r="CB28" s="195"/>
      <c r="CC28" s="195"/>
      <c r="CD28" s="195"/>
      <c r="CE28" s="195"/>
      <c r="CF28" s="195"/>
      <c r="CG28" s="195"/>
      <c r="CH28" s="195"/>
      <c r="CI28" s="195"/>
      <c r="CJ28" s="195"/>
      <c r="CK28" s="195"/>
      <c r="CL28" s="195"/>
      <c r="CM28" s="195"/>
      <c r="CN28" s="195"/>
      <c r="CO28" s="195"/>
      <c r="CP28" s="195"/>
      <c r="CQ28" s="195"/>
      <c r="CR28" s="195"/>
      <c r="CS28" s="195"/>
      <c r="CT28" s="195"/>
      <c r="CU28" s="195"/>
      <c r="CV28" s="195"/>
      <c r="CW28" s="195"/>
      <c r="CX28" s="195"/>
      <c r="CY28" s="195"/>
      <c r="CZ28" s="195"/>
      <c r="DA28" s="195"/>
      <c r="DB28" s="195"/>
      <c r="DC28" s="195"/>
      <c r="DD28" s="195"/>
      <c r="DE28" s="195"/>
      <c r="DF28" s="195"/>
      <c r="DG28" s="195"/>
      <c r="DH28" s="195"/>
      <c r="DI28" s="195"/>
      <c r="DJ28" s="195"/>
      <c r="DK28" s="195"/>
      <c r="DL28" s="195"/>
      <c r="DM28" s="195"/>
      <c r="DN28" s="195"/>
    </row>
    <row r="29" spans="1:118" x14ac:dyDescent="0.2">
      <c r="A29" s="114" t="s">
        <v>123</v>
      </c>
      <c r="B29" s="114" t="s">
        <v>124</v>
      </c>
      <c r="C29" s="115">
        <v>26</v>
      </c>
      <c r="D29" s="114" t="s">
        <v>132</v>
      </c>
      <c r="E29" s="196">
        <v>0</v>
      </c>
      <c r="F29" s="195">
        <v>0</v>
      </c>
      <c r="G29" s="196">
        <v>0</v>
      </c>
      <c r="H29" s="195">
        <v>0</v>
      </c>
      <c r="I29" s="196">
        <v>0</v>
      </c>
      <c r="J29" s="195">
        <v>0</v>
      </c>
      <c r="K29" s="195"/>
      <c r="L29" s="195"/>
      <c r="M29" s="195"/>
      <c r="N29" s="195"/>
      <c r="O29" s="195"/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  <c r="AT29" s="195"/>
      <c r="AU29" s="195"/>
      <c r="AV29" s="195"/>
      <c r="AW29" s="195"/>
      <c r="AX29" s="195"/>
      <c r="AY29" s="195"/>
      <c r="AZ29" s="195"/>
      <c r="BA29" s="195"/>
      <c r="BB29" s="195"/>
      <c r="BC29" s="195"/>
      <c r="BD29" s="195"/>
      <c r="BE29" s="195"/>
      <c r="BF29" s="195"/>
      <c r="BG29" s="195"/>
      <c r="BH29" s="195"/>
      <c r="BI29" s="195"/>
      <c r="BJ29" s="195"/>
      <c r="BK29" s="195"/>
      <c r="BL29" s="195"/>
      <c r="BM29" s="195"/>
      <c r="BN29" s="195"/>
      <c r="BO29" s="195"/>
      <c r="BP29" s="195"/>
      <c r="BQ29" s="195"/>
      <c r="BR29" s="195"/>
      <c r="BS29" s="195"/>
      <c r="BT29" s="195"/>
      <c r="BU29" s="195"/>
      <c r="BV29" s="195"/>
      <c r="BW29" s="195"/>
      <c r="BX29" s="195"/>
      <c r="BY29" s="195"/>
      <c r="BZ29" s="195"/>
      <c r="CA29" s="195"/>
      <c r="CB29" s="195"/>
      <c r="CC29" s="195"/>
      <c r="CD29" s="195"/>
      <c r="CE29" s="195"/>
      <c r="CF29" s="195"/>
      <c r="CG29" s="195"/>
      <c r="CH29" s="195"/>
      <c r="CI29" s="195"/>
      <c r="CJ29" s="195"/>
      <c r="CK29" s="195"/>
      <c r="CL29" s="195"/>
      <c r="CM29" s="195"/>
      <c r="CN29" s="195"/>
      <c r="CO29" s="195"/>
      <c r="CP29" s="195"/>
      <c r="CQ29" s="195"/>
      <c r="CR29" s="195"/>
      <c r="CS29" s="195"/>
      <c r="CT29" s="195"/>
      <c r="CU29" s="195"/>
      <c r="CV29" s="195"/>
      <c r="CW29" s="195"/>
      <c r="CX29" s="195"/>
      <c r="CY29" s="195"/>
      <c r="CZ29" s="195"/>
      <c r="DA29" s="195"/>
      <c r="DB29" s="195"/>
      <c r="DC29" s="195"/>
      <c r="DD29" s="195"/>
      <c r="DE29" s="195"/>
      <c r="DF29" s="195"/>
      <c r="DG29" s="195"/>
      <c r="DH29" s="195"/>
      <c r="DI29" s="195"/>
      <c r="DJ29" s="195"/>
      <c r="DK29" s="195"/>
      <c r="DL29" s="195"/>
      <c r="DM29" s="195"/>
      <c r="DN29" s="195"/>
    </row>
    <row r="30" spans="1:118" x14ac:dyDescent="0.2">
      <c r="A30" s="114" t="s">
        <v>123</v>
      </c>
      <c r="B30" s="114" t="s">
        <v>124</v>
      </c>
      <c r="C30" s="115">
        <v>27</v>
      </c>
      <c r="D30" s="114" t="s">
        <v>133</v>
      </c>
      <c r="E30" s="196">
        <v>0</v>
      </c>
      <c r="F30" s="195">
        <v>0</v>
      </c>
      <c r="G30" s="196">
        <v>0</v>
      </c>
      <c r="H30" s="195">
        <v>0</v>
      </c>
      <c r="I30" s="196">
        <v>0</v>
      </c>
      <c r="J30" s="195">
        <v>0</v>
      </c>
      <c r="K30" s="195"/>
      <c r="L30" s="195"/>
      <c r="M30" s="195"/>
      <c r="N30" s="195"/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5"/>
      <c r="BB30" s="195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5"/>
      <c r="BS30" s="195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5"/>
      <c r="CJ30" s="195"/>
      <c r="CK30" s="195"/>
      <c r="CL30" s="195"/>
      <c r="CM30" s="195"/>
      <c r="CN30" s="195"/>
      <c r="CO30" s="195"/>
      <c r="CP30" s="195"/>
      <c r="CQ30" s="195"/>
      <c r="CR30" s="195"/>
      <c r="CS30" s="195"/>
      <c r="CT30" s="195"/>
      <c r="CU30" s="195"/>
      <c r="CV30" s="195"/>
      <c r="CW30" s="195"/>
      <c r="CX30" s="195"/>
      <c r="CY30" s="195"/>
      <c r="CZ30" s="195"/>
      <c r="DA30" s="195"/>
      <c r="DB30" s="195"/>
      <c r="DC30" s="195"/>
      <c r="DD30" s="195"/>
      <c r="DE30" s="195"/>
      <c r="DF30" s="195"/>
      <c r="DG30" s="195"/>
      <c r="DH30" s="195"/>
      <c r="DI30" s="195"/>
      <c r="DJ30" s="195"/>
      <c r="DK30" s="195"/>
      <c r="DL30" s="195"/>
      <c r="DM30" s="195"/>
      <c r="DN30" s="195"/>
    </row>
    <row r="31" spans="1:118" x14ac:dyDescent="0.2">
      <c r="A31" s="114" t="s">
        <v>123</v>
      </c>
      <c r="B31" s="114" t="s">
        <v>124</v>
      </c>
      <c r="C31" s="115">
        <v>28</v>
      </c>
      <c r="D31" s="114" t="s">
        <v>134</v>
      </c>
      <c r="E31" s="196">
        <v>0</v>
      </c>
      <c r="F31" s="195">
        <v>0</v>
      </c>
      <c r="G31" s="196">
        <v>0</v>
      </c>
      <c r="H31" s="195">
        <v>0</v>
      </c>
      <c r="I31" s="196">
        <v>0</v>
      </c>
      <c r="J31" s="195">
        <v>0</v>
      </c>
      <c r="K31" s="195"/>
      <c r="L31" s="195"/>
      <c r="M31" s="195"/>
      <c r="N31" s="195"/>
      <c r="O31" s="195"/>
      <c r="P31" s="195"/>
      <c r="Q31" s="195"/>
      <c r="R31" s="195"/>
      <c r="S31" s="195"/>
      <c r="T31" s="195"/>
      <c r="U31" s="195"/>
      <c r="V31" s="195"/>
      <c r="W31" s="195"/>
      <c r="X31" s="195"/>
      <c r="Y31" s="195"/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  <c r="AT31" s="195"/>
      <c r="AU31" s="195"/>
      <c r="AV31" s="195"/>
      <c r="AW31" s="195"/>
      <c r="AX31" s="195"/>
      <c r="AY31" s="195"/>
      <c r="AZ31" s="195"/>
      <c r="BA31" s="195"/>
      <c r="BB31" s="195"/>
      <c r="BC31" s="195"/>
      <c r="BD31" s="195"/>
      <c r="BE31" s="195"/>
      <c r="BF31" s="195"/>
      <c r="BG31" s="195"/>
      <c r="BH31" s="195"/>
      <c r="BI31" s="195"/>
      <c r="BJ31" s="195"/>
      <c r="BK31" s="195"/>
      <c r="BL31" s="195"/>
      <c r="BM31" s="195"/>
      <c r="BN31" s="195"/>
      <c r="BO31" s="195"/>
      <c r="BP31" s="195"/>
      <c r="BQ31" s="195"/>
      <c r="BR31" s="195"/>
      <c r="BS31" s="195"/>
      <c r="BT31" s="195"/>
      <c r="BU31" s="195"/>
      <c r="BV31" s="195"/>
      <c r="BW31" s="195"/>
      <c r="BX31" s="195"/>
      <c r="BY31" s="195"/>
      <c r="BZ31" s="195"/>
      <c r="CA31" s="195"/>
      <c r="CB31" s="195"/>
      <c r="CC31" s="195"/>
      <c r="CD31" s="195"/>
      <c r="CE31" s="195"/>
      <c r="CF31" s="195"/>
      <c r="CG31" s="195"/>
      <c r="CH31" s="195"/>
      <c r="CI31" s="195"/>
      <c r="CJ31" s="195"/>
      <c r="CK31" s="195"/>
      <c r="CL31" s="195"/>
      <c r="CM31" s="195"/>
      <c r="CN31" s="195"/>
      <c r="CO31" s="195"/>
      <c r="CP31" s="195"/>
      <c r="CQ31" s="195"/>
      <c r="CR31" s="195"/>
      <c r="CS31" s="195"/>
      <c r="CT31" s="195"/>
      <c r="CU31" s="195"/>
      <c r="CV31" s="195"/>
      <c r="CW31" s="195"/>
      <c r="CX31" s="195"/>
      <c r="CY31" s="195"/>
      <c r="CZ31" s="195"/>
      <c r="DA31" s="195"/>
      <c r="DB31" s="195"/>
      <c r="DC31" s="195"/>
      <c r="DD31" s="195"/>
      <c r="DE31" s="195"/>
      <c r="DF31" s="195"/>
      <c r="DG31" s="195"/>
      <c r="DH31" s="195"/>
      <c r="DI31" s="195"/>
      <c r="DJ31" s="195"/>
      <c r="DK31" s="195"/>
      <c r="DL31" s="195"/>
      <c r="DM31" s="195"/>
      <c r="DN31" s="195"/>
    </row>
    <row r="32" spans="1:118" x14ac:dyDescent="0.2">
      <c r="A32" s="114" t="s">
        <v>123</v>
      </c>
      <c r="B32" s="114" t="s">
        <v>124</v>
      </c>
      <c r="C32" s="115">
        <v>29</v>
      </c>
      <c r="D32" s="114" t="s">
        <v>135</v>
      </c>
      <c r="E32" s="196">
        <v>0</v>
      </c>
      <c r="F32" s="195">
        <v>0</v>
      </c>
      <c r="G32" s="196">
        <v>0</v>
      </c>
      <c r="H32" s="195">
        <v>0</v>
      </c>
      <c r="I32" s="196">
        <v>0</v>
      </c>
      <c r="J32" s="195">
        <v>0</v>
      </c>
      <c r="K32" s="195"/>
      <c r="L32" s="195"/>
      <c r="M32" s="195"/>
      <c r="N32" s="195"/>
      <c r="O32" s="195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  <c r="AT32" s="195"/>
      <c r="AU32" s="195"/>
      <c r="AV32" s="195"/>
      <c r="AW32" s="195"/>
      <c r="AX32" s="195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  <c r="BP32" s="195"/>
      <c r="BQ32" s="195"/>
      <c r="BR32" s="195"/>
      <c r="BS32" s="195"/>
      <c r="BT32" s="195"/>
      <c r="BU32" s="195"/>
      <c r="BV32" s="195"/>
      <c r="BW32" s="195"/>
      <c r="BX32" s="195"/>
      <c r="BY32" s="195"/>
      <c r="BZ32" s="195"/>
      <c r="CA32" s="195"/>
      <c r="CB32" s="195"/>
      <c r="CC32" s="195"/>
      <c r="CD32" s="195"/>
      <c r="CE32" s="195"/>
      <c r="CF32" s="195"/>
      <c r="CG32" s="195"/>
      <c r="CH32" s="195"/>
      <c r="CI32" s="195"/>
      <c r="CJ32" s="195"/>
      <c r="CK32" s="195"/>
      <c r="CL32" s="195"/>
      <c r="CM32" s="195"/>
      <c r="CN32" s="195"/>
      <c r="CO32" s="195"/>
      <c r="CP32" s="195"/>
      <c r="CQ32" s="195"/>
      <c r="CR32" s="195"/>
      <c r="CS32" s="195"/>
      <c r="CT32" s="195"/>
      <c r="CU32" s="195"/>
      <c r="CV32" s="195"/>
      <c r="CW32" s="195"/>
      <c r="CX32" s="195"/>
      <c r="CY32" s="195"/>
      <c r="CZ32" s="195"/>
      <c r="DA32" s="195"/>
      <c r="DB32" s="195"/>
      <c r="DC32" s="195"/>
      <c r="DD32" s="195"/>
      <c r="DE32" s="195"/>
      <c r="DF32" s="195"/>
      <c r="DG32" s="195"/>
      <c r="DH32" s="195"/>
      <c r="DI32" s="195"/>
      <c r="DJ32" s="195"/>
      <c r="DK32" s="195"/>
      <c r="DL32" s="195"/>
      <c r="DM32" s="195"/>
      <c r="DN32" s="195"/>
    </row>
    <row r="33" spans="1:118" x14ac:dyDescent="0.2">
      <c r="A33" s="114" t="s">
        <v>123</v>
      </c>
      <c r="B33" s="114" t="s">
        <v>124</v>
      </c>
      <c r="C33" s="115">
        <v>30</v>
      </c>
      <c r="D33" s="114" t="s">
        <v>136</v>
      </c>
      <c r="E33" s="196">
        <v>0</v>
      </c>
      <c r="F33" s="195">
        <v>0</v>
      </c>
      <c r="G33" s="196">
        <v>0</v>
      </c>
      <c r="H33" s="195">
        <v>0</v>
      </c>
      <c r="I33" s="196">
        <v>0</v>
      </c>
      <c r="J33" s="195">
        <v>0</v>
      </c>
      <c r="K33" s="195"/>
      <c r="L33" s="195"/>
      <c r="M33" s="195"/>
      <c r="N33" s="195"/>
      <c r="O33" s="195"/>
      <c r="P33" s="195"/>
      <c r="Q33" s="195"/>
      <c r="R33" s="195"/>
      <c r="S33" s="195"/>
      <c r="T33" s="195"/>
      <c r="U33" s="195"/>
      <c r="V33" s="195"/>
      <c r="W33" s="195"/>
      <c r="X33" s="195"/>
      <c r="Y33" s="195"/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  <c r="AT33" s="195"/>
      <c r="AU33" s="195"/>
      <c r="AV33" s="195"/>
      <c r="AW33" s="195"/>
      <c r="AX33" s="195"/>
      <c r="AY33" s="195"/>
      <c r="AZ33" s="195"/>
      <c r="BA33" s="195"/>
      <c r="BB33" s="195"/>
      <c r="BC33" s="195"/>
      <c r="BD33" s="195"/>
      <c r="BE33" s="195"/>
      <c r="BF33" s="195"/>
      <c r="BG33" s="195"/>
      <c r="BH33" s="195"/>
      <c r="BI33" s="195"/>
      <c r="BJ33" s="195"/>
      <c r="BK33" s="195"/>
      <c r="BL33" s="195"/>
      <c r="BM33" s="195"/>
      <c r="BN33" s="195"/>
      <c r="BO33" s="195"/>
      <c r="BP33" s="195"/>
      <c r="BQ33" s="195"/>
      <c r="BR33" s="195"/>
      <c r="BS33" s="195"/>
      <c r="BT33" s="195"/>
      <c r="BU33" s="195"/>
      <c r="BV33" s="195"/>
      <c r="BW33" s="195"/>
      <c r="BX33" s="195"/>
      <c r="BY33" s="195"/>
      <c r="BZ33" s="195"/>
      <c r="CA33" s="195"/>
      <c r="CB33" s="195"/>
      <c r="CC33" s="195"/>
      <c r="CD33" s="195"/>
      <c r="CE33" s="195"/>
      <c r="CF33" s="195"/>
      <c r="CG33" s="195"/>
      <c r="CH33" s="195"/>
      <c r="CI33" s="195"/>
      <c r="CJ33" s="195"/>
      <c r="CK33" s="195"/>
      <c r="CL33" s="195"/>
      <c r="CM33" s="195"/>
      <c r="CN33" s="195"/>
      <c r="CO33" s="195"/>
      <c r="CP33" s="195"/>
      <c r="CQ33" s="195"/>
      <c r="CR33" s="195"/>
      <c r="CS33" s="195"/>
      <c r="CT33" s="195"/>
      <c r="CU33" s="195"/>
      <c r="CV33" s="195"/>
      <c r="CW33" s="195"/>
      <c r="CX33" s="195"/>
      <c r="CY33" s="195"/>
      <c r="CZ33" s="195"/>
      <c r="DA33" s="195"/>
      <c r="DB33" s="195"/>
      <c r="DC33" s="195"/>
      <c r="DD33" s="195"/>
      <c r="DE33" s="195"/>
      <c r="DF33" s="195"/>
      <c r="DG33" s="195"/>
      <c r="DH33" s="195"/>
      <c r="DI33" s="195"/>
      <c r="DJ33" s="195"/>
      <c r="DK33" s="195"/>
      <c r="DL33" s="195"/>
      <c r="DM33" s="195"/>
      <c r="DN33" s="195"/>
    </row>
    <row r="34" spans="1:118" x14ac:dyDescent="0.2">
      <c r="A34" s="114" t="s">
        <v>123</v>
      </c>
      <c r="B34" s="114" t="s">
        <v>124</v>
      </c>
      <c r="C34" s="115">
        <v>31</v>
      </c>
      <c r="D34" s="114" t="s">
        <v>137</v>
      </c>
      <c r="E34" s="196">
        <v>0</v>
      </c>
      <c r="F34" s="195">
        <v>0</v>
      </c>
      <c r="G34" s="196">
        <v>0</v>
      </c>
      <c r="H34" s="195">
        <v>0</v>
      </c>
      <c r="I34" s="196">
        <v>0</v>
      </c>
      <c r="J34" s="195">
        <v>0</v>
      </c>
      <c r="K34" s="195"/>
      <c r="L34" s="195"/>
      <c r="M34" s="195"/>
      <c r="N34" s="195"/>
      <c r="O34" s="195"/>
      <c r="P34" s="195"/>
      <c r="Q34" s="195"/>
      <c r="R34" s="195"/>
      <c r="S34" s="195"/>
      <c r="T34" s="195"/>
      <c r="U34" s="195"/>
      <c r="V34" s="195"/>
      <c r="W34" s="195"/>
      <c r="X34" s="195"/>
      <c r="Y34" s="195"/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  <c r="AT34" s="195"/>
      <c r="AU34" s="195"/>
      <c r="AV34" s="195"/>
      <c r="AW34" s="195"/>
      <c r="AX34" s="195"/>
      <c r="AY34" s="195"/>
      <c r="AZ34" s="195"/>
      <c r="BA34" s="195"/>
      <c r="BB34" s="195"/>
      <c r="BC34" s="195"/>
      <c r="BD34" s="195"/>
      <c r="BE34" s="195"/>
      <c r="BF34" s="195"/>
      <c r="BG34" s="195"/>
      <c r="BH34" s="195"/>
      <c r="BI34" s="195"/>
      <c r="BJ34" s="195"/>
      <c r="BK34" s="195"/>
      <c r="BL34" s="195"/>
      <c r="BM34" s="195"/>
      <c r="BN34" s="195"/>
      <c r="BO34" s="195"/>
      <c r="BP34" s="195"/>
      <c r="BQ34" s="195"/>
      <c r="BR34" s="195"/>
      <c r="BS34" s="195"/>
      <c r="BT34" s="195"/>
      <c r="BU34" s="195"/>
      <c r="BV34" s="195"/>
      <c r="BW34" s="195"/>
      <c r="BX34" s="195"/>
      <c r="BY34" s="195"/>
      <c r="BZ34" s="195"/>
      <c r="CA34" s="195"/>
      <c r="CB34" s="195"/>
      <c r="CC34" s="195"/>
      <c r="CD34" s="195"/>
      <c r="CE34" s="195"/>
      <c r="CF34" s="195"/>
      <c r="CG34" s="195"/>
      <c r="CH34" s="195"/>
      <c r="CI34" s="195"/>
      <c r="CJ34" s="195"/>
      <c r="CK34" s="195"/>
      <c r="CL34" s="195"/>
      <c r="CM34" s="195"/>
      <c r="CN34" s="195"/>
      <c r="CO34" s="195"/>
      <c r="CP34" s="195"/>
      <c r="CQ34" s="195"/>
      <c r="CR34" s="195"/>
      <c r="CS34" s="195"/>
      <c r="CT34" s="195"/>
      <c r="CU34" s="195"/>
      <c r="CV34" s="195"/>
      <c r="CW34" s="195"/>
      <c r="CX34" s="195"/>
      <c r="CY34" s="195"/>
      <c r="CZ34" s="195"/>
      <c r="DA34" s="195"/>
      <c r="DB34" s="195"/>
      <c r="DC34" s="195"/>
      <c r="DD34" s="195"/>
      <c r="DE34" s="195"/>
      <c r="DF34" s="195"/>
      <c r="DG34" s="195"/>
      <c r="DH34" s="195"/>
      <c r="DI34" s="195"/>
      <c r="DJ34" s="195"/>
      <c r="DK34" s="195"/>
      <c r="DL34" s="195"/>
      <c r="DM34" s="195"/>
      <c r="DN34" s="195"/>
    </row>
    <row r="35" spans="1:118" x14ac:dyDescent="0.2">
      <c r="A35" s="114" t="s">
        <v>123</v>
      </c>
      <c r="B35" s="114" t="s">
        <v>124</v>
      </c>
      <c r="C35" s="115">
        <v>32</v>
      </c>
      <c r="D35" s="114" t="s">
        <v>70</v>
      </c>
      <c r="E35" s="196">
        <v>0</v>
      </c>
      <c r="F35" s="195">
        <v>0</v>
      </c>
      <c r="G35" s="196">
        <v>0</v>
      </c>
      <c r="H35" s="195">
        <v>0</v>
      </c>
      <c r="I35" s="196">
        <v>0</v>
      </c>
      <c r="J35" s="195">
        <v>0</v>
      </c>
      <c r="K35" s="195"/>
      <c r="L35" s="195"/>
      <c r="M35" s="195"/>
      <c r="N35" s="195"/>
      <c r="O35" s="195"/>
      <c r="P35" s="195"/>
      <c r="Q35" s="195"/>
      <c r="R35" s="195"/>
      <c r="S35" s="195"/>
      <c r="T35" s="195"/>
      <c r="U35" s="195"/>
      <c r="V35" s="195"/>
      <c r="W35" s="195"/>
      <c r="X35" s="195"/>
      <c r="Y35" s="195"/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  <c r="AT35" s="195"/>
      <c r="AU35" s="195"/>
      <c r="AV35" s="195"/>
      <c r="AW35" s="195"/>
      <c r="AX35" s="195"/>
      <c r="AY35" s="195"/>
      <c r="AZ35" s="195"/>
      <c r="BA35" s="195"/>
      <c r="BB35" s="195"/>
      <c r="BC35" s="195"/>
      <c r="BD35" s="195"/>
      <c r="BE35" s="195"/>
      <c r="BF35" s="195"/>
      <c r="BG35" s="195"/>
      <c r="BH35" s="195"/>
      <c r="BI35" s="195"/>
      <c r="BJ35" s="195"/>
      <c r="BK35" s="195"/>
      <c r="BL35" s="195"/>
      <c r="BM35" s="195"/>
      <c r="BN35" s="195"/>
      <c r="BO35" s="195"/>
      <c r="BP35" s="195"/>
      <c r="BQ35" s="195"/>
      <c r="BR35" s="195"/>
      <c r="BS35" s="195"/>
      <c r="BT35" s="195"/>
      <c r="BU35" s="195"/>
      <c r="BV35" s="195"/>
      <c r="BW35" s="195"/>
      <c r="BX35" s="195"/>
      <c r="BY35" s="195"/>
      <c r="BZ35" s="195"/>
      <c r="CA35" s="195"/>
      <c r="CB35" s="195"/>
      <c r="CC35" s="195"/>
      <c r="CD35" s="195"/>
      <c r="CE35" s="195"/>
      <c r="CF35" s="195"/>
      <c r="CG35" s="195"/>
      <c r="CH35" s="195"/>
      <c r="CI35" s="195"/>
      <c r="CJ35" s="195"/>
      <c r="CK35" s="195"/>
      <c r="CL35" s="195"/>
      <c r="CM35" s="195"/>
      <c r="CN35" s="195"/>
      <c r="CO35" s="195"/>
      <c r="CP35" s="195"/>
      <c r="CQ35" s="195"/>
      <c r="CR35" s="195"/>
      <c r="CS35" s="195"/>
      <c r="CT35" s="195"/>
      <c r="CU35" s="195"/>
      <c r="CV35" s="195"/>
      <c r="CW35" s="195"/>
      <c r="CX35" s="195"/>
      <c r="CY35" s="195"/>
      <c r="CZ35" s="195"/>
      <c r="DA35" s="195"/>
      <c r="DB35" s="195"/>
      <c r="DC35" s="195"/>
      <c r="DD35" s="195"/>
      <c r="DE35" s="195"/>
      <c r="DF35" s="195"/>
      <c r="DG35" s="195"/>
      <c r="DH35" s="195"/>
      <c r="DI35" s="195"/>
      <c r="DJ35" s="195"/>
      <c r="DK35" s="195"/>
      <c r="DL35" s="195"/>
      <c r="DM35" s="195"/>
      <c r="DN35" s="195"/>
    </row>
    <row r="36" spans="1:118" x14ac:dyDescent="0.2">
      <c r="A36" s="114" t="s">
        <v>123</v>
      </c>
      <c r="B36" s="114" t="s">
        <v>124</v>
      </c>
      <c r="C36" s="115">
        <v>33</v>
      </c>
      <c r="D36" s="114" t="s">
        <v>71</v>
      </c>
      <c r="E36" s="196">
        <v>0</v>
      </c>
      <c r="F36" s="195">
        <v>0</v>
      </c>
      <c r="G36" s="196">
        <v>0</v>
      </c>
      <c r="H36" s="195">
        <v>0</v>
      </c>
      <c r="I36" s="196">
        <v>0</v>
      </c>
      <c r="J36" s="195">
        <v>0</v>
      </c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  <c r="AT36" s="195"/>
      <c r="AU36" s="195"/>
      <c r="AV36" s="195"/>
      <c r="AW36" s="195"/>
      <c r="AX36" s="195"/>
      <c r="AY36" s="195"/>
      <c r="AZ36" s="195"/>
      <c r="BA36" s="195"/>
      <c r="BB36" s="195"/>
      <c r="BC36" s="195"/>
      <c r="BD36" s="195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  <c r="BP36" s="195"/>
      <c r="BQ36" s="195"/>
      <c r="BR36" s="195"/>
      <c r="BS36" s="195"/>
      <c r="BT36" s="195"/>
      <c r="BU36" s="195"/>
      <c r="BV36" s="195"/>
      <c r="BW36" s="195"/>
      <c r="BX36" s="195"/>
      <c r="BY36" s="195"/>
      <c r="BZ36" s="195"/>
      <c r="CA36" s="195"/>
      <c r="CB36" s="195"/>
      <c r="CC36" s="195"/>
      <c r="CD36" s="195"/>
      <c r="CE36" s="195"/>
      <c r="CF36" s="195"/>
      <c r="CG36" s="195"/>
      <c r="CH36" s="195"/>
      <c r="CI36" s="195"/>
      <c r="CJ36" s="195"/>
      <c r="CK36" s="195"/>
      <c r="CL36" s="195"/>
      <c r="CM36" s="195"/>
      <c r="CN36" s="195"/>
      <c r="CO36" s="195"/>
      <c r="CP36" s="195"/>
      <c r="CQ36" s="195"/>
      <c r="CR36" s="195"/>
      <c r="CS36" s="195"/>
      <c r="CT36" s="195"/>
      <c r="CU36" s="195"/>
      <c r="CV36" s="195"/>
      <c r="CW36" s="195"/>
      <c r="CX36" s="195"/>
      <c r="CY36" s="195"/>
      <c r="CZ36" s="195"/>
      <c r="DA36" s="195"/>
      <c r="DB36" s="195"/>
      <c r="DC36" s="195"/>
      <c r="DD36" s="195"/>
      <c r="DE36" s="195"/>
      <c r="DF36" s="195"/>
      <c r="DG36" s="195"/>
      <c r="DH36" s="195"/>
      <c r="DI36" s="195"/>
      <c r="DJ36" s="195"/>
      <c r="DK36" s="195"/>
      <c r="DL36" s="195"/>
      <c r="DM36" s="195"/>
      <c r="DN36" s="195"/>
    </row>
    <row r="37" spans="1:118" x14ac:dyDescent="0.2">
      <c r="A37" s="114" t="s">
        <v>123</v>
      </c>
      <c r="B37" s="114" t="s">
        <v>124</v>
      </c>
      <c r="C37" s="115">
        <v>34</v>
      </c>
      <c r="D37" s="114" t="s">
        <v>72</v>
      </c>
      <c r="E37" s="196">
        <v>0</v>
      </c>
      <c r="F37" s="195">
        <v>0</v>
      </c>
      <c r="G37" s="196">
        <v>0</v>
      </c>
      <c r="H37" s="195">
        <v>0</v>
      </c>
      <c r="I37" s="196">
        <v>0</v>
      </c>
      <c r="J37" s="195">
        <v>0</v>
      </c>
      <c r="K37" s="195"/>
      <c r="L37" s="195"/>
      <c r="M37" s="195"/>
      <c r="N37" s="195"/>
      <c r="O37" s="195"/>
      <c r="P37" s="195"/>
      <c r="Q37" s="195"/>
      <c r="R37" s="195"/>
      <c r="S37" s="195"/>
      <c r="T37" s="195"/>
      <c r="U37" s="195"/>
      <c r="V37" s="195"/>
      <c r="W37" s="195"/>
      <c r="X37" s="195"/>
      <c r="Y37" s="195"/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195"/>
      <c r="BS37" s="195"/>
      <c r="BT37" s="195"/>
      <c r="BU37" s="195"/>
      <c r="BV37" s="195"/>
      <c r="BW37" s="195"/>
      <c r="BX37" s="195"/>
      <c r="BY37" s="195"/>
      <c r="BZ37" s="195"/>
      <c r="CA37" s="195"/>
      <c r="CB37" s="195"/>
      <c r="CC37" s="195"/>
      <c r="CD37" s="195"/>
      <c r="CE37" s="195"/>
      <c r="CF37" s="195"/>
      <c r="CG37" s="195"/>
      <c r="CH37" s="195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5"/>
      <c r="CT37" s="195"/>
      <c r="CU37" s="195"/>
      <c r="CV37" s="195"/>
      <c r="CW37" s="195"/>
      <c r="CX37" s="195"/>
      <c r="CY37" s="195"/>
      <c r="CZ37" s="195"/>
      <c r="DA37" s="195"/>
      <c r="DB37" s="195"/>
      <c r="DC37" s="195"/>
      <c r="DD37" s="195"/>
      <c r="DE37" s="195"/>
      <c r="DF37" s="195"/>
      <c r="DG37" s="195"/>
      <c r="DH37" s="195"/>
      <c r="DI37" s="195"/>
      <c r="DJ37" s="195"/>
      <c r="DK37" s="195"/>
      <c r="DL37" s="195"/>
      <c r="DM37" s="195"/>
      <c r="DN37" s="195"/>
    </row>
    <row r="38" spans="1:118" x14ac:dyDescent="0.2">
      <c r="A38" s="114" t="s">
        <v>123</v>
      </c>
      <c r="B38" s="114" t="s">
        <v>124</v>
      </c>
      <c r="C38" s="115">
        <v>35</v>
      </c>
      <c r="D38" s="114" t="s">
        <v>73</v>
      </c>
      <c r="E38" s="196">
        <v>0</v>
      </c>
      <c r="F38" s="195">
        <v>0</v>
      </c>
      <c r="G38" s="196">
        <v>0</v>
      </c>
      <c r="H38" s="195">
        <v>0</v>
      </c>
      <c r="I38" s="196">
        <v>0</v>
      </c>
      <c r="J38" s="195">
        <v>0</v>
      </c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  <c r="CJ38" s="195"/>
      <c r="CK38" s="195"/>
      <c r="CL38" s="195"/>
      <c r="CM38" s="195"/>
      <c r="CN38" s="195"/>
      <c r="CO38" s="195"/>
      <c r="CP38" s="195"/>
      <c r="CQ38" s="195"/>
      <c r="CR38" s="195"/>
      <c r="CS38" s="195"/>
      <c r="CT38" s="195"/>
      <c r="CU38" s="195"/>
      <c r="CV38" s="195"/>
      <c r="CW38" s="195"/>
      <c r="CX38" s="195"/>
      <c r="CY38" s="195"/>
      <c r="CZ38" s="195"/>
      <c r="DA38" s="195"/>
      <c r="DB38" s="195"/>
      <c r="DC38" s="195"/>
      <c r="DD38" s="195"/>
      <c r="DE38" s="195"/>
      <c r="DF38" s="195"/>
      <c r="DG38" s="195"/>
      <c r="DH38" s="195"/>
      <c r="DI38" s="195"/>
      <c r="DJ38" s="195"/>
      <c r="DK38" s="195"/>
      <c r="DL38" s="195"/>
      <c r="DM38" s="195"/>
      <c r="DN38" s="195"/>
    </row>
    <row r="39" spans="1:118" x14ac:dyDescent="0.2">
      <c r="A39" s="114" t="s">
        <v>123</v>
      </c>
      <c r="B39" s="114" t="s">
        <v>124</v>
      </c>
      <c r="C39" s="115">
        <v>36</v>
      </c>
      <c r="D39" s="114" t="s">
        <v>74</v>
      </c>
      <c r="E39" s="196">
        <v>0</v>
      </c>
      <c r="F39" s="195">
        <v>0</v>
      </c>
      <c r="G39" s="196">
        <v>0</v>
      </c>
      <c r="H39" s="195">
        <v>0</v>
      </c>
      <c r="I39" s="196">
        <v>0</v>
      </c>
      <c r="J39" s="195">
        <v>0</v>
      </c>
      <c r="K39" s="195"/>
      <c r="L39" s="195"/>
      <c r="M39" s="195"/>
      <c r="N39" s="195"/>
      <c r="O39" s="195"/>
      <c r="P39" s="195"/>
      <c r="Q39" s="195"/>
      <c r="R39" s="195"/>
      <c r="S39" s="195"/>
      <c r="T39" s="195"/>
      <c r="U39" s="195"/>
      <c r="V39" s="195"/>
      <c r="W39" s="195"/>
      <c r="X39" s="195"/>
      <c r="Y39" s="195"/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95"/>
      <c r="BL39" s="195"/>
      <c r="BM39" s="195"/>
      <c r="BN39" s="195"/>
      <c r="BO39" s="195"/>
      <c r="BP39" s="195"/>
      <c r="BQ39" s="195"/>
      <c r="BR39" s="195"/>
      <c r="BS39" s="195"/>
      <c r="BT39" s="195"/>
      <c r="BU39" s="195"/>
      <c r="BV39" s="195"/>
      <c r="BW39" s="195"/>
      <c r="BX39" s="195"/>
      <c r="BY39" s="195"/>
      <c r="BZ39" s="195"/>
      <c r="CA39" s="195"/>
      <c r="CB39" s="195"/>
      <c r="CC39" s="195"/>
      <c r="CD39" s="195"/>
      <c r="CE39" s="195"/>
      <c r="CF39" s="195"/>
      <c r="CG39" s="195"/>
      <c r="CH39" s="195"/>
      <c r="CI39" s="195"/>
      <c r="CJ39" s="195"/>
      <c r="CK39" s="195"/>
      <c r="CL39" s="195"/>
      <c r="CM39" s="195"/>
      <c r="CN39" s="195"/>
      <c r="CO39" s="195"/>
      <c r="CP39" s="195"/>
      <c r="CQ39" s="195"/>
      <c r="CR39" s="195"/>
      <c r="CS39" s="195"/>
      <c r="CT39" s="195"/>
      <c r="CU39" s="195"/>
      <c r="CV39" s="195"/>
      <c r="CW39" s="195"/>
      <c r="CX39" s="195"/>
      <c r="CY39" s="195"/>
      <c r="CZ39" s="195"/>
      <c r="DA39" s="195"/>
      <c r="DB39" s="195"/>
      <c r="DC39" s="195"/>
      <c r="DD39" s="195"/>
      <c r="DE39" s="195"/>
      <c r="DF39" s="195"/>
      <c r="DG39" s="195"/>
      <c r="DH39" s="195"/>
      <c r="DI39" s="195"/>
      <c r="DJ39" s="195"/>
      <c r="DK39" s="195"/>
      <c r="DL39" s="195"/>
      <c r="DM39" s="195"/>
      <c r="DN39" s="195"/>
    </row>
    <row r="40" spans="1:118" x14ac:dyDescent="0.2">
      <c r="A40" s="114" t="s">
        <v>123</v>
      </c>
      <c r="B40" s="114" t="s">
        <v>124</v>
      </c>
      <c r="C40" s="115">
        <v>37</v>
      </c>
      <c r="D40" s="114" t="s">
        <v>75</v>
      </c>
      <c r="E40" s="196">
        <v>0</v>
      </c>
      <c r="F40" s="195">
        <v>0</v>
      </c>
      <c r="G40" s="196">
        <v>0</v>
      </c>
      <c r="H40" s="195">
        <v>0</v>
      </c>
      <c r="I40" s="196">
        <v>0</v>
      </c>
      <c r="J40" s="195">
        <v>0</v>
      </c>
      <c r="K40" s="195"/>
      <c r="L40" s="195"/>
      <c r="M40" s="195"/>
      <c r="N40" s="195"/>
      <c r="O40" s="195"/>
      <c r="P40" s="195"/>
      <c r="Q40" s="195"/>
      <c r="R40" s="195"/>
      <c r="S40" s="195"/>
      <c r="T40" s="195"/>
      <c r="U40" s="195"/>
      <c r="V40" s="195"/>
      <c r="W40" s="195"/>
      <c r="X40" s="195"/>
      <c r="Y40" s="195"/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  <c r="AT40" s="195"/>
      <c r="AU40" s="195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  <c r="BP40" s="195"/>
      <c r="BQ40" s="195"/>
      <c r="BR40" s="195"/>
      <c r="BS40" s="195"/>
      <c r="BT40" s="195"/>
      <c r="BU40" s="195"/>
      <c r="BV40" s="195"/>
      <c r="BW40" s="195"/>
      <c r="BX40" s="195"/>
      <c r="BY40" s="195"/>
      <c r="BZ40" s="195"/>
      <c r="CA40" s="195"/>
      <c r="CB40" s="195"/>
      <c r="CC40" s="195"/>
      <c r="CD40" s="195"/>
      <c r="CE40" s="195"/>
      <c r="CF40" s="195"/>
      <c r="CG40" s="195"/>
      <c r="CH40" s="195"/>
      <c r="CI40" s="195"/>
      <c r="CJ40" s="195"/>
      <c r="CK40" s="195"/>
      <c r="CL40" s="195"/>
      <c r="CM40" s="195"/>
      <c r="CN40" s="195"/>
      <c r="CO40" s="195"/>
      <c r="CP40" s="195"/>
      <c r="CQ40" s="195"/>
      <c r="CR40" s="195"/>
      <c r="CS40" s="195"/>
      <c r="CT40" s="195"/>
      <c r="CU40" s="195"/>
      <c r="CV40" s="195"/>
      <c r="CW40" s="195"/>
      <c r="CX40" s="195"/>
      <c r="CY40" s="195"/>
      <c r="CZ40" s="195"/>
      <c r="DA40" s="195"/>
      <c r="DB40" s="195"/>
      <c r="DC40" s="195"/>
      <c r="DD40" s="195"/>
      <c r="DE40" s="195"/>
      <c r="DF40" s="195"/>
      <c r="DG40" s="195"/>
      <c r="DH40" s="195"/>
      <c r="DI40" s="195"/>
      <c r="DJ40" s="195"/>
      <c r="DK40" s="195"/>
      <c r="DL40" s="195"/>
      <c r="DM40" s="195"/>
      <c r="DN40" s="195"/>
    </row>
    <row r="41" spans="1:118" x14ac:dyDescent="0.2">
      <c r="A41" s="114" t="s">
        <v>123</v>
      </c>
      <c r="B41" s="114" t="s">
        <v>124</v>
      </c>
      <c r="C41" s="115">
        <v>38</v>
      </c>
      <c r="D41" s="114" t="s">
        <v>76</v>
      </c>
      <c r="E41" s="196">
        <v>0</v>
      </c>
      <c r="F41" s="195">
        <v>0</v>
      </c>
      <c r="G41" s="196">
        <v>0</v>
      </c>
      <c r="H41" s="195">
        <v>0</v>
      </c>
      <c r="I41" s="196">
        <v>0</v>
      </c>
      <c r="J41" s="195">
        <v>0</v>
      </c>
      <c r="K41" s="195"/>
      <c r="L41" s="195"/>
      <c r="M41" s="195"/>
      <c r="N41" s="195"/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5"/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  <c r="BP41" s="195"/>
      <c r="BQ41" s="195"/>
      <c r="BR41" s="195"/>
      <c r="BS41" s="195"/>
      <c r="BT41" s="195"/>
      <c r="BU41" s="195"/>
      <c r="BV41" s="195"/>
      <c r="BW41" s="195"/>
      <c r="BX41" s="195"/>
      <c r="BY41" s="195"/>
      <c r="BZ41" s="195"/>
      <c r="CA41" s="195"/>
      <c r="CB41" s="195"/>
      <c r="CC41" s="195"/>
      <c r="CD41" s="195"/>
      <c r="CE41" s="195"/>
      <c r="CF41" s="195"/>
      <c r="CG41" s="195"/>
      <c r="CH41" s="195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95"/>
      <c r="CW41" s="195"/>
      <c r="CX41" s="195"/>
      <c r="CY41" s="195"/>
      <c r="CZ41" s="195"/>
      <c r="DA41" s="195"/>
      <c r="DB41" s="195"/>
      <c r="DC41" s="195"/>
      <c r="DD41" s="195"/>
      <c r="DE41" s="195"/>
      <c r="DF41" s="195"/>
      <c r="DG41" s="195"/>
      <c r="DH41" s="195"/>
      <c r="DI41" s="195"/>
      <c r="DJ41" s="195"/>
      <c r="DK41" s="195"/>
      <c r="DL41" s="195"/>
      <c r="DM41" s="195"/>
      <c r="DN41" s="195"/>
    </row>
    <row r="42" spans="1:118" x14ac:dyDescent="0.2">
      <c r="A42" s="114" t="s">
        <v>123</v>
      </c>
      <c r="B42" s="114" t="s">
        <v>124</v>
      </c>
      <c r="C42" s="115">
        <v>39</v>
      </c>
      <c r="D42" s="114" t="s">
        <v>77</v>
      </c>
      <c r="E42" s="196">
        <v>0</v>
      </c>
      <c r="F42" s="195">
        <v>0</v>
      </c>
      <c r="G42" s="196">
        <v>0</v>
      </c>
      <c r="H42" s="195">
        <v>0</v>
      </c>
      <c r="I42" s="196">
        <v>0</v>
      </c>
      <c r="J42" s="195">
        <v>0</v>
      </c>
      <c r="K42" s="195"/>
      <c r="L42" s="195"/>
      <c r="M42" s="195"/>
      <c r="N42" s="195"/>
      <c r="O42" s="195"/>
      <c r="P42" s="195"/>
      <c r="Q42" s="195"/>
      <c r="R42" s="195"/>
      <c r="S42" s="195"/>
      <c r="T42" s="195"/>
      <c r="U42" s="195"/>
      <c r="V42" s="195"/>
      <c r="W42" s="195"/>
      <c r="X42" s="195"/>
      <c r="Y42" s="195"/>
      <c r="Z42" s="195"/>
      <c r="AA42" s="195"/>
      <c r="AB42" s="195"/>
      <c r="AC42" s="195"/>
      <c r="AD42" s="195"/>
      <c r="AE42" s="195"/>
      <c r="AF42" s="195"/>
      <c r="AG42" s="195"/>
      <c r="AH42" s="195"/>
      <c r="AI42" s="195"/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  <c r="AT42" s="195"/>
      <c r="AU42" s="195"/>
      <c r="AV42" s="195"/>
      <c r="AW42" s="195"/>
      <c r="AX42" s="195"/>
      <c r="AY42" s="195"/>
      <c r="AZ42" s="195"/>
      <c r="BA42" s="195"/>
      <c r="BB42" s="195"/>
      <c r="BC42" s="195"/>
      <c r="BD42" s="195"/>
      <c r="BE42" s="195"/>
      <c r="BF42" s="195"/>
      <c r="BG42" s="195"/>
      <c r="BH42" s="195"/>
      <c r="BI42" s="195"/>
      <c r="BJ42" s="195"/>
      <c r="BK42" s="195"/>
      <c r="BL42" s="195"/>
      <c r="BM42" s="195"/>
      <c r="BN42" s="195"/>
      <c r="BO42" s="195"/>
      <c r="BP42" s="195"/>
      <c r="BQ42" s="195"/>
      <c r="BR42" s="195"/>
      <c r="BS42" s="195"/>
      <c r="BT42" s="195"/>
      <c r="BU42" s="195"/>
      <c r="BV42" s="195"/>
      <c r="BW42" s="195"/>
      <c r="BX42" s="195"/>
      <c r="BY42" s="195"/>
      <c r="BZ42" s="195"/>
      <c r="CA42" s="195"/>
      <c r="CB42" s="195"/>
      <c r="CC42" s="195"/>
      <c r="CD42" s="195"/>
      <c r="CE42" s="195"/>
      <c r="CF42" s="195"/>
      <c r="CG42" s="195"/>
      <c r="CH42" s="195"/>
      <c r="CI42" s="195"/>
      <c r="CJ42" s="195"/>
      <c r="CK42" s="195"/>
      <c r="CL42" s="195"/>
      <c r="CM42" s="195"/>
      <c r="CN42" s="195"/>
      <c r="CO42" s="195"/>
      <c r="CP42" s="195"/>
      <c r="CQ42" s="195"/>
      <c r="CR42" s="195"/>
      <c r="CS42" s="195"/>
      <c r="CT42" s="195"/>
      <c r="CU42" s="195"/>
      <c r="CV42" s="195"/>
      <c r="CW42" s="195"/>
      <c r="CX42" s="195"/>
      <c r="CY42" s="195"/>
      <c r="CZ42" s="195"/>
      <c r="DA42" s="195"/>
      <c r="DB42" s="195"/>
      <c r="DC42" s="195"/>
      <c r="DD42" s="195"/>
      <c r="DE42" s="195"/>
      <c r="DF42" s="195"/>
      <c r="DG42" s="195"/>
      <c r="DH42" s="195"/>
      <c r="DI42" s="195"/>
      <c r="DJ42" s="195"/>
      <c r="DK42" s="195"/>
      <c r="DL42" s="195"/>
      <c r="DM42" s="195"/>
      <c r="DN42" s="195"/>
    </row>
    <row r="43" spans="1:118" x14ac:dyDescent="0.2">
      <c r="A43" s="114" t="s">
        <v>123</v>
      </c>
      <c r="B43" s="114" t="s">
        <v>124</v>
      </c>
      <c r="C43" s="115">
        <v>40</v>
      </c>
      <c r="D43" s="114" t="s">
        <v>78</v>
      </c>
      <c r="E43" s="196">
        <v>0</v>
      </c>
      <c r="F43" s="195">
        <v>0</v>
      </c>
      <c r="G43" s="196">
        <v>0</v>
      </c>
      <c r="H43" s="195">
        <v>0</v>
      </c>
      <c r="I43" s="196">
        <v>0</v>
      </c>
      <c r="J43" s="195">
        <v>0</v>
      </c>
      <c r="K43" s="195"/>
      <c r="L43" s="195"/>
      <c r="M43" s="195"/>
      <c r="N43" s="195"/>
      <c r="O43" s="195"/>
      <c r="P43" s="195"/>
      <c r="Q43" s="195"/>
      <c r="R43" s="195"/>
      <c r="S43" s="195"/>
      <c r="T43" s="195"/>
      <c r="U43" s="195"/>
      <c r="V43" s="195"/>
      <c r="W43" s="195"/>
      <c r="X43" s="195"/>
      <c r="Y43" s="195"/>
      <c r="Z43" s="195"/>
      <c r="AA43" s="195"/>
      <c r="AB43" s="195"/>
      <c r="AC43" s="195"/>
      <c r="AD43" s="195"/>
      <c r="AE43" s="195"/>
      <c r="AF43" s="195"/>
      <c r="AG43" s="195"/>
      <c r="AH43" s="195"/>
      <c r="AI43" s="195"/>
      <c r="AJ43" s="195"/>
      <c r="AK43" s="195"/>
      <c r="AL43" s="195"/>
      <c r="AM43" s="195"/>
      <c r="AN43" s="195"/>
      <c r="AO43" s="195"/>
      <c r="AP43" s="195"/>
      <c r="AQ43" s="195"/>
      <c r="AR43" s="195"/>
      <c r="AS43" s="195"/>
      <c r="AT43" s="195"/>
      <c r="AU43" s="195"/>
      <c r="AV43" s="195"/>
      <c r="AW43" s="195"/>
      <c r="AX43" s="195"/>
      <c r="AY43" s="195"/>
      <c r="AZ43" s="195"/>
      <c r="BA43" s="195"/>
      <c r="BB43" s="195"/>
      <c r="BC43" s="195"/>
      <c r="BD43" s="195"/>
      <c r="BE43" s="195"/>
      <c r="BF43" s="195"/>
      <c r="BG43" s="195"/>
      <c r="BH43" s="195"/>
      <c r="BI43" s="195"/>
      <c r="BJ43" s="195"/>
      <c r="BK43" s="195"/>
      <c r="BL43" s="195"/>
      <c r="BM43" s="195"/>
      <c r="BN43" s="195"/>
      <c r="BO43" s="195"/>
      <c r="BP43" s="195"/>
      <c r="BQ43" s="195"/>
      <c r="BR43" s="195"/>
      <c r="BS43" s="195"/>
      <c r="BT43" s="195"/>
      <c r="BU43" s="195"/>
      <c r="BV43" s="195"/>
      <c r="BW43" s="195"/>
      <c r="BX43" s="195"/>
      <c r="BY43" s="195"/>
      <c r="BZ43" s="195"/>
      <c r="CA43" s="195"/>
      <c r="CB43" s="195"/>
      <c r="CC43" s="195"/>
      <c r="CD43" s="195"/>
      <c r="CE43" s="195"/>
      <c r="CF43" s="195"/>
      <c r="CG43" s="195"/>
      <c r="CH43" s="195"/>
      <c r="CI43" s="195"/>
      <c r="CJ43" s="195"/>
      <c r="CK43" s="195"/>
      <c r="CL43" s="195"/>
      <c r="CM43" s="195"/>
      <c r="CN43" s="195"/>
      <c r="CO43" s="195"/>
      <c r="CP43" s="195"/>
      <c r="CQ43" s="195"/>
      <c r="CR43" s="195"/>
      <c r="CS43" s="195"/>
      <c r="CT43" s="195"/>
      <c r="CU43" s="195"/>
      <c r="CV43" s="195"/>
      <c r="CW43" s="195"/>
      <c r="CX43" s="195"/>
      <c r="CY43" s="195"/>
      <c r="CZ43" s="195"/>
      <c r="DA43" s="195"/>
      <c r="DB43" s="195"/>
      <c r="DC43" s="195"/>
      <c r="DD43" s="195"/>
      <c r="DE43" s="195"/>
      <c r="DF43" s="195"/>
      <c r="DG43" s="195"/>
      <c r="DH43" s="195"/>
      <c r="DI43" s="195"/>
      <c r="DJ43" s="195"/>
      <c r="DK43" s="195"/>
      <c r="DL43" s="195"/>
      <c r="DM43" s="195"/>
      <c r="DN43" s="195"/>
    </row>
    <row r="44" spans="1:118" x14ac:dyDescent="0.2">
      <c r="A44" s="33" t="s">
        <v>138</v>
      </c>
      <c r="B44" s="33" t="s">
        <v>150</v>
      </c>
      <c r="C44" s="33">
        <v>1</v>
      </c>
      <c r="D44" s="33" t="s">
        <v>25</v>
      </c>
      <c r="E44" s="196">
        <v>8371856</v>
      </c>
      <c r="F44" s="195">
        <v>21898111.219999999</v>
      </c>
      <c r="G44" s="196">
        <v>-62830</v>
      </c>
      <c r="H44" s="195">
        <v>-38765.5</v>
      </c>
      <c r="I44" s="196">
        <v>41462</v>
      </c>
      <c r="J44" s="195">
        <v>111384.29</v>
      </c>
      <c r="K44" s="195"/>
      <c r="L44" s="195"/>
      <c r="M44" s="195"/>
      <c r="N44" s="195"/>
      <c r="O44" s="195"/>
      <c r="P44" s="195"/>
      <c r="Q44" s="195"/>
      <c r="R44" s="195"/>
      <c r="S44" s="195"/>
      <c r="T44" s="195"/>
      <c r="U44" s="195"/>
      <c r="V44" s="195"/>
      <c r="W44" s="195"/>
      <c r="X44" s="195"/>
      <c r="Y44" s="195"/>
      <c r="Z44" s="195"/>
      <c r="AA44" s="195"/>
      <c r="AB44" s="195"/>
      <c r="AC44" s="195"/>
      <c r="AD44" s="195"/>
      <c r="AE44" s="195"/>
      <c r="AF44" s="195"/>
      <c r="AG44" s="195"/>
      <c r="AH44" s="195"/>
      <c r="AI44" s="195"/>
      <c r="AJ44" s="195"/>
      <c r="AK44" s="195"/>
      <c r="AL44" s="195"/>
      <c r="AM44" s="195"/>
      <c r="AN44" s="195"/>
      <c r="AO44" s="195"/>
      <c r="AP44" s="195"/>
      <c r="AQ44" s="195"/>
      <c r="AR44" s="195"/>
      <c r="AS44" s="195"/>
      <c r="AT44" s="195"/>
      <c r="AU44" s="195"/>
      <c r="AV44" s="195"/>
      <c r="AW44" s="195"/>
      <c r="AX44" s="195"/>
      <c r="AY44" s="195"/>
      <c r="AZ44" s="195"/>
      <c r="BA44" s="195"/>
      <c r="BB44" s="195"/>
      <c r="BC44" s="195"/>
      <c r="BD44" s="195"/>
      <c r="BE44" s="195"/>
      <c r="BF44" s="195"/>
      <c r="BG44" s="195"/>
      <c r="BH44" s="195"/>
      <c r="BI44" s="195"/>
      <c r="BJ44" s="195"/>
      <c r="BK44" s="195"/>
      <c r="BL44" s="195"/>
      <c r="BM44" s="195"/>
      <c r="BN44" s="195"/>
      <c r="BO44" s="195"/>
      <c r="BP44" s="195"/>
      <c r="BQ44" s="195"/>
      <c r="BR44" s="195"/>
      <c r="BS44" s="195"/>
      <c r="BT44" s="195"/>
      <c r="BU44" s="195"/>
      <c r="BV44" s="195"/>
      <c r="BW44" s="195"/>
      <c r="BX44" s="195"/>
      <c r="BY44" s="195"/>
      <c r="BZ44" s="195"/>
      <c r="CA44" s="195"/>
      <c r="CB44" s="195"/>
      <c r="CC44" s="195"/>
      <c r="CD44" s="195"/>
      <c r="CE44" s="195"/>
      <c r="CF44" s="195"/>
      <c r="CG44" s="195"/>
      <c r="CH44" s="195"/>
      <c r="CI44" s="195"/>
      <c r="CJ44" s="195"/>
      <c r="CK44" s="195"/>
      <c r="CL44" s="195"/>
      <c r="CM44" s="195"/>
      <c r="CN44" s="195"/>
      <c r="CO44" s="195"/>
      <c r="CP44" s="195"/>
      <c r="CQ44" s="195"/>
      <c r="CR44" s="195"/>
      <c r="CS44" s="195"/>
      <c r="CT44" s="195"/>
      <c r="CU44" s="195"/>
      <c r="CV44" s="195"/>
      <c r="CW44" s="195"/>
      <c r="CX44" s="195"/>
      <c r="CY44" s="195"/>
      <c r="CZ44" s="195"/>
      <c r="DA44" s="195"/>
      <c r="DB44" s="195"/>
      <c r="DC44" s="195"/>
      <c r="DD44" s="195"/>
      <c r="DE44" s="195"/>
      <c r="DF44" s="195"/>
      <c r="DG44" s="195"/>
      <c r="DH44" s="195"/>
      <c r="DI44" s="195"/>
      <c r="DJ44" s="195"/>
      <c r="DK44" s="195"/>
      <c r="DL44" s="195"/>
      <c r="DM44" s="195"/>
      <c r="DN44" s="195"/>
    </row>
    <row r="45" spans="1:118" x14ac:dyDescent="0.2">
      <c r="A45" s="33" t="s">
        <v>138</v>
      </c>
      <c r="B45" s="33" t="s">
        <v>150</v>
      </c>
      <c r="C45" s="33">
        <v>2</v>
      </c>
      <c r="D45" s="33" t="s">
        <v>26</v>
      </c>
      <c r="E45" s="196">
        <v>0</v>
      </c>
      <c r="F45" s="195">
        <v>0</v>
      </c>
      <c r="G45" s="196">
        <v>0</v>
      </c>
      <c r="H45" s="195">
        <v>0</v>
      </c>
      <c r="I45" s="196">
        <v>0</v>
      </c>
      <c r="J45" s="195">
        <v>0</v>
      </c>
      <c r="K45" s="195"/>
      <c r="L45" s="195"/>
      <c r="M45" s="195"/>
      <c r="N45" s="195"/>
      <c r="O45" s="195"/>
      <c r="P45" s="195"/>
      <c r="Q45" s="195"/>
      <c r="R45" s="195"/>
      <c r="S45" s="195"/>
      <c r="T45" s="195"/>
      <c r="U45" s="195"/>
      <c r="V45" s="195"/>
      <c r="W45" s="195"/>
      <c r="X45" s="195"/>
      <c r="Y45" s="195"/>
      <c r="Z45" s="195"/>
      <c r="AA45" s="195"/>
      <c r="AB45" s="195"/>
      <c r="AC45" s="195"/>
      <c r="AD45" s="195"/>
      <c r="AE45" s="195"/>
      <c r="AF45" s="195"/>
      <c r="AG45" s="195"/>
      <c r="AH45" s="195"/>
      <c r="AI45" s="195"/>
      <c r="AJ45" s="195"/>
      <c r="AK45" s="195"/>
      <c r="AL45" s="195"/>
      <c r="AM45" s="195"/>
      <c r="AN45" s="195"/>
      <c r="AO45" s="195"/>
      <c r="AP45" s="195"/>
      <c r="AQ45" s="195"/>
      <c r="AR45" s="195"/>
      <c r="AS45" s="195"/>
      <c r="AT45" s="195"/>
      <c r="AU45" s="195"/>
      <c r="AV45" s="195"/>
      <c r="AW45" s="195"/>
      <c r="AX45" s="195"/>
      <c r="AY45" s="195"/>
      <c r="AZ45" s="195"/>
      <c r="BA45" s="195"/>
      <c r="BB45" s="195"/>
      <c r="BC45" s="195"/>
      <c r="BD45" s="195"/>
      <c r="BE45" s="195"/>
      <c r="BF45" s="195"/>
      <c r="BG45" s="195"/>
      <c r="BH45" s="195"/>
      <c r="BI45" s="195"/>
      <c r="BJ45" s="195"/>
      <c r="BK45" s="195"/>
      <c r="BL45" s="195"/>
      <c r="BM45" s="195"/>
      <c r="BN45" s="195"/>
      <c r="BO45" s="195"/>
      <c r="BP45" s="195"/>
      <c r="BQ45" s="195"/>
      <c r="BR45" s="195"/>
      <c r="BS45" s="195"/>
      <c r="BT45" s="195"/>
      <c r="BU45" s="195"/>
      <c r="BV45" s="195"/>
      <c r="BW45" s="195"/>
      <c r="BX45" s="195"/>
      <c r="BY45" s="195"/>
      <c r="BZ45" s="195"/>
      <c r="CA45" s="195"/>
      <c r="CB45" s="195"/>
      <c r="CC45" s="195"/>
      <c r="CD45" s="195"/>
      <c r="CE45" s="195"/>
      <c r="CF45" s="195"/>
      <c r="CG45" s="195"/>
      <c r="CH45" s="195"/>
      <c r="CI45" s="195"/>
      <c r="CJ45" s="195"/>
      <c r="CK45" s="195"/>
      <c r="CL45" s="195"/>
      <c r="CM45" s="195"/>
      <c r="CN45" s="195"/>
      <c r="CO45" s="195"/>
      <c r="CP45" s="195"/>
      <c r="CQ45" s="195"/>
      <c r="CR45" s="195"/>
      <c r="CS45" s="195"/>
      <c r="CT45" s="195"/>
      <c r="CU45" s="195"/>
      <c r="CV45" s="195"/>
      <c r="CW45" s="195"/>
      <c r="CX45" s="195"/>
      <c r="CY45" s="195"/>
      <c r="CZ45" s="195"/>
      <c r="DA45" s="195"/>
      <c r="DB45" s="195"/>
      <c r="DC45" s="195"/>
      <c r="DD45" s="195"/>
      <c r="DE45" s="195"/>
      <c r="DF45" s="195"/>
      <c r="DG45" s="195"/>
      <c r="DH45" s="195"/>
      <c r="DI45" s="195"/>
      <c r="DJ45" s="195"/>
      <c r="DK45" s="195"/>
      <c r="DL45" s="195"/>
      <c r="DM45" s="195"/>
      <c r="DN45" s="195"/>
    </row>
    <row r="46" spans="1:118" x14ac:dyDescent="0.2">
      <c r="A46" s="33" t="s">
        <v>138</v>
      </c>
      <c r="B46" s="33" t="s">
        <v>150</v>
      </c>
      <c r="C46" s="33">
        <v>3</v>
      </c>
      <c r="D46" s="33" t="s">
        <v>27</v>
      </c>
      <c r="E46" s="196">
        <v>0</v>
      </c>
      <c r="F46" s="195">
        <v>0</v>
      </c>
      <c r="G46" s="196">
        <v>0</v>
      </c>
      <c r="H46" s="195">
        <v>0</v>
      </c>
      <c r="I46" s="196">
        <v>0</v>
      </c>
      <c r="J46" s="195">
        <v>0</v>
      </c>
      <c r="K46" s="195"/>
      <c r="L46" s="195"/>
      <c r="M46" s="195"/>
      <c r="N46" s="195"/>
      <c r="O46" s="195"/>
      <c r="P46" s="195"/>
      <c r="Q46" s="195"/>
      <c r="R46" s="195"/>
      <c r="S46" s="195"/>
      <c r="T46" s="195"/>
      <c r="U46" s="195"/>
      <c r="V46" s="195"/>
      <c r="W46" s="195"/>
      <c r="X46" s="195"/>
      <c r="Y46" s="195"/>
      <c r="Z46" s="195"/>
      <c r="AA46" s="195"/>
      <c r="AB46" s="195"/>
      <c r="AC46" s="195"/>
      <c r="AD46" s="195"/>
      <c r="AE46" s="195"/>
      <c r="AF46" s="195"/>
      <c r="AG46" s="195"/>
      <c r="AH46" s="195"/>
      <c r="AI46" s="195"/>
      <c r="AJ46" s="195"/>
      <c r="AK46" s="195"/>
      <c r="AL46" s="195"/>
      <c r="AM46" s="195"/>
      <c r="AN46" s="195"/>
      <c r="AO46" s="195"/>
      <c r="AP46" s="195"/>
      <c r="AQ46" s="195"/>
      <c r="AR46" s="195"/>
      <c r="AS46" s="195"/>
      <c r="AT46" s="195"/>
      <c r="AU46" s="195"/>
      <c r="AV46" s="195"/>
      <c r="AW46" s="195"/>
      <c r="AX46" s="195"/>
      <c r="AY46" s="195"/>
      <c r="AZ46" s="195"/>
      <c r="BA46" s="195"/>
      <c r="BB46" s="195"/>
      <c r="BC46" s="195"/>
      <c r="BD46" s="195"/>
      <c r="BE46" s="195"/>
      <c r="BF46" s="195"/>
      <c r="BG46" s="195"/>
      <c r="BH46" s="195"/>
      <c r="BI46" s="195"/>
      <c r="BJ46" s="195"/>
      <c r="BK46" s="195"/>
      <c r="BL46" s="195"/>
      <c r="BM46" s="195"/>
      <c r="BN46" s="195"/>
      <c r="BO46" s="195"/>
      <c r="BP46" s="195"/>
      <c r="BQ46" s="195"/>
      <c r="BR46" s="195"/>
      <c r="BS46" s="195"/>
      <c r="BT46" s="195"/>
      <c r="BU46" s="195"/>
      <c r="BV46" s="195"/>
      <c r="BW46" s="195"/>
      <c r="BX46" s="195"/>
      <c r="BY46" s="195"/>
      <c r="BZ46" s="195"/>
      <c r="CA46" s="195"/>
      <c r="CB46" s="195"/>
      <c r="CC46" s="195"/>
      <c r="CD46" s="195"/>
      <c r="CE46" s="195"/>
      <c r="CF46" s="195"/>
      <c r="CG46" s="195"/>
      <c r="CH46" s="195"/>
      <c r="CI46" s="195"/>
      <c r="CJ46" s="195"/>
      <c r="CK46" s="195"/>
      <c r="CL46" s="195"/>
      <c r="CM46" s="195"/>
      <c r="CN46" s="195"/>
      <c r="CO46" s="195"/>
      <c r="CP46" s="195"/>
      <c r="CQ46" s="195"/>
      <c r="CR46" s="195"/>
      <c r="CS46" s="195"/>
      <c r="CT46" s="195"/>
      <c r="CU46" s="195"/>
      <c r="CV46" s="195"/>
      <c r="CW46" s="195"/>
      <c r="CX46" s="195"/>
      <c r="CY46" s="195"/>
      <c r="CZ46" s="195"/>
      <c r="DA46" s="195"/>
      <c r="DB46" s="195"/>
      <c r="DC46" s="195"/>
      <c r="DD46" s="195"/>
      <c r="DE46" s="195"/>
      <c r="DF46" s="195"/>
      <c r="DG46" s="195"/>
      <c r="DH46" s="195"/>
      <c r="DI46" s="195"/>
      <c r="DJ46" s="195"/>
      <c r="DK46" s="195"/>
      <c r="DL46" s="195"/>
      <c r="DM46" s="195"/>
      <c r="DN46" s="195"/>
    </row>
    <row r="47" spans="1:118" x14ac:dyDescent="0.2">
      <c r="A47" s="33" t="s">
        <v>138</v>
      </c>
      <c r="B47" s="33" t="s">
        <v>150</v>
      </c>
      <c r="C47" s="33">
        <v>4</v>
      </c>
      <c r="D47" s="33" t="s">
        <v>28</v>
      </c>
      <c r="E47" s="196">
        <v>0</v>
      </c>
      <c r="F47" s="195">
        <v>0</v>
      </c>
      <c r="G47" s="196">
        <v>0</v>
      </c>
      <c r="H47" s="195">
        <v>0</v>
      </c>
      <c r="I47" s="196">
        <v>0</v>
      </c>
      <c r="J47" s="195">
        <v>0</v>
      </c>
      <c r="K47" s="195"/>
      <c r="L47" s="195"/>
      <c r="M47" s="195"/>
      <c r="N47" s="195"/>
      <c r="O47" s="195"/>
      <c r="P47" s="195"/>
      <c r="Q47" s="195"/>
      <c r="R47" s="195"/>
      <c r="S47" s="195"/>
      <c r="T47" s="195"/>
      <c r="U47" s="195"/>
      <c r="V47" s="195"/>
      <c r="W47" s="195"/>
      <c r="X47" s="195"/>
      <c r="Y47" s="195"/>
      <c r="Z47" s="195"/>
      <c r="AA47" s="195"/>
      <c r="AB47" s="195"/>
      <c r="AC47" s="195"/>
      <c r="AD47" s="195"/>
      <c r="AE47" s="195"/>
      <c r="AF47" s="195"/>
      <c r="AG47" s="195"/>
      <c r="AH47" s="195"/>
      <c r="AI47" s="195"/>
      <c r="AJ47" s="195"/>
      <c r="AK47" s="195"/>
      <c r="AL47" s="195"/>
      <c r="AM47" s="195"/>
      <c r="AN47" s="195"/>
      <c r="AO47" s="195"/>
      <c r="AP47" s="195"/>
      <c r="AQ47" s="195"/>
      <c r="AR47" s="195"/>
      <c r="AS47" s="195"/>
      <c r="AT47" s="195"/>
      <c r="AU47" s="195"/>
      <c r="AV47" s="195"/>
      <c r="AW47" s="195"/>
      <c r="AX47" s="195"/>
      <c r="AY47" s="195"/>
      <c r="AZ47" s="195"/>
      <c r="BA47" s="195"/>
      <c r="BB47" s="195"/>
      <c r="BC47" s="195"/>
      <c r="BD47" s="195"/>
      <c r="BE47" s="195"/>
      <c r="BF47" s="195"/>
      <c r="BG47" s="195"/>
      <c r="BH47" s="195"/>
      <c r="BI47" s="195"/>
      <c r="BJ47" s="195"/>
      <c r="BK47" s="195"/>
      <c r="BL47" s="195"/>
      <c r="BM47" s="195"/>
      <c r="BN47" s="195"/>
      <c r="BO47" s="195"/>
      <c r="BP47" s="195"/>
      <c r="BQ47" s="195"/>
      <c r="BR47" s="195"/>
      <c r="BS47" s="195"/>
      <c r="BT47" s="195"/>
      <c r="BU47" s="195"/>
      <c r="BV47" s="195"/>
      <c r="BW47" s="195"/>
      <c r="BX47" s="195"/>
      <c r="BY47" s="195"/>
      <c r="BZ47" s="195"/>
      <c r="CA47" s="195"/>
      <c r="CB47" s="195"/>
      <c r="CC47" s="195"/>
      <c r="CD47" s="195"/>
      <c r="CE47" s="195"/>
      <c r="CF47" s="195"/>
      <c r="CG47" s="195"/>
      <c r="CH47" s="195"/>
      <c r="CI47" s="195"/>
      <c r="CJ47" s="195"/>
      <c r="CK47" s="195"/>
      <c r="CL47" s="195"/>
      <c r="CM47" s="195"/>
      <c r="CN47" s="195"/>
      <c r="CO47" s="195"/>
      <c r="CP47" s="195"/>
      <c r="CQ47" s="195"/>
      <c r="CR47" s="195"/>
      <c r="CS47" s="195"/>
      <c r="CT47" s="195"/>
      <c r="CU47" s="195"/>
      <c r="CV47" s="195"/>
      <c r="CW47" s="195"/>
      <c r="CX47" s="195"/>
      <c r="CY47" s="195"/>
      <c r="CZ47" s="195"/>
      <c r="DA47" s="195"/>
      <c r="DB47" s="195"/>
      <c r="DC47" s="195"/>
      <c r="DD47" s="195"/>
      <c r="DE47" s="195"/>
      <c r="DF47" s="195"/>
      <c r="DG47" s="195"/>
      <c r="DH47" s="195"/>
      <c r="DI47" s="195"/>
      <c r="DJ47" s="195"/>
      <c r="DK47" s="195"/>
      <c r="DL47" s="195"/>
      <c r="DM47" s="195"/>
      <c r="DN47" s="195"/>
    </row>
    <row r="48" spans="1:118" x14ac:dyDescent="0.2">
      <c r="A48" s="33" t="s">
        <v>138</v>
      </c>
      <c r="B48" s="33" t="s">
        <v>150</v>
      </c>
      <c r="C48" s="33">
        <v>5</v>
      </c>
      <c r="D48" s="33" t="s">
        <v>125</v>
      </c>
      <c r="E48" s="196">
        <v>0</v>
      </c>
      <c r="F48" s="195">
        <v>0</v>
      </c>
      <c r="G48" s="196">
        <v>0</v>
      </c>
      <c r="H48" s="195">
        <v>0</v>
      </c>
      <c r="I48" s="196">
        <v>0</v>
      </c>
      <c r="J48" s="195">
        <v>0</v>
      </c>
      <c r="K48" s="195"/>
      <c r="L48" s="195"/>
      <c r="M48" s="195"/>
      <c r="N48" s="195"/>
      <c r="O48" s="195"/>
      <c r="P48" s="195"/>
      <c r="Q48" s="195"/>
      <c r="R48" s="195"/>
      <c r="S48" s="195"/>
      <c r="T48" s="195"/>
      <c r="U48" s="195"/>
      <c r="V48" s="195"/>
      <c r="W48" s="195"/>
      <c r="X48" s="195"/>
      <c r="Y48" s="195"/>
      <c r="Z48" s="195"/>
      <c r="AA48" s="195"/>
      <c r="AB48" s="195"/>
      <c r="AC48" s="195"/>
      <c r="AD48" s="195"/>
      <c r="AE48" s="195"/>
      <c r="AF48" s="195"/>
      <c r="AG48" s="195"/>
      <c r="AH48" s="195"/>
      <c r="AI48" s="195"/>
      <c r="AJ48" s="195"/>
      <c r="AK48" s="195"/>
      <c r="AL48" s="195"/>
      <c r="AM48" s="195"/>
      <c r="AN48" s="195"/>
      <c r="AO48" s="195"/>
      <c r="AP48" s="195"/>
      <c r="AQ48" s="195"/>
      <c r="AR48" s="195"/>
      <c r="AS48" s="195"/>
      <c r="AT48" s="195"/>
      <c r="AU48" s="195"/>
      <c r="AV48" s="195"/>
      <c r="AW48" s="195"/>
      <c r="AX48" s="195"/>
      <c r="AY48" s="195"/>
      <c r="AZ48" s="195"/>
      <c r="BA48" s="195"/>
      <c r="BB48" s="195"/>
      <c r="BC48" s="195"/>
      <c r="BD48" s="195"/>
      <c r="BE48" s="195"/>
      <c r="BF48" s="195"/>
      <c r="BG48" s="195"/>
      <c r="BH48" s="195"/>
      <c r="BI48" s="195"/>
      <c r="BJ48" s="195"/>
      <c r="BK48" s="195"/>
      <c r="BL48" s="195"/>
      <c r="BM48" s="195"/>
      <c r="BN48" s="195"/>
      <c r="BO48" s="195"/>
      <c r="BP48" s="195"/>
      <c r="BQ48" s="195"/>
      <c r="BR48" s="195"/>
      <c r="BS48" s="195"/>
      <c r="BT48" s="195"/>
      <c r="BU48" s="195"/>
      <c r="BV48" s="195"/>
      <c r="BW48" s="195"/>
      <c r="BX48" s="195"/>
      <c r="BY48" s="195"/>
      <c r="BZ48" s="195"/>
      <c r="CA48" s="195"/>
      <c r="CB48" s="195"/>
      <c r="CC48" s="195"/>
      <c r="CD48" s="195"/>
      <c r="CE48" s="195"/>
      <c r="CF48" s="195"/>
      <c r="CG48" s="195"/>
      <c r="CH48" s="195"/>
      <c r="CI48" s="195"/>
      <c r="CJ48" s="195"/>
      <c r="CK48" s="195"/>
      <c r="CL48" s="195"/>
      <c r="CM48" s="195"/>
      <c r="CN48" s="195"/>
      <c r="CO48" s="195"/>
      <c r="CP48" s="195"/>
      <c r="CQ48" s="195"/>
      <c r="CR48" s="195"/>
      <c r="CS48" s="195"/>
      <c r="CT48" s="195"/>
      <c r="CU48" s="195"/>
      <c r="CV48" s="195"/>
      <c r="CW48" s="195"/>
      <c r="CX48" s="195"/>
      <c r="CY48" s="195"/>
      <c r="CZ48" s="195"/>
      <c r="DA48" s="195"/>
      <c r="DB48" s="195"/>
      <c r="DC48" s="195"/>
      <c r="DD48" s="195"/>
      <c r="DE48" s="195"/>
      <c r="DF48" s="195"/>
      <c r="DG48" s="195"/>
      <c r="DH48" s="195"/>
      <c r="DI48" s="195"/>
      <c r="DJ48" s="195"/>
      <c r="DK48" s="195"/>
      <c r="DL48" s="195"/>
      <c r="DM48" s="195"/>
      <c r="DN48" s="195"/>
    </row>
    <row r="49" spans="1:118" x14ac:dyDescent="0.2">
      <c r="A49" s="33" t="s">
        <v>138</v>
      </c>
      <c r="B49" s="33" t="s">
        <v>150</v>
      </c>
      <c r="C49" s="33">
        <v>6</v>
      </c>
      <c r="D49" s="33" t="s">
        <v>25</v>
      </c>
      <c r="E49" s="196">
        <v>-1328268</v>
      </c>
      <c r="F49" s="195">
        <v>-3310457.21</v>
      </c>
      <c r="G49" s="196">
        <v>-1336387</v>
      </c>
      <c r="H49" s="195">
        <v>-3592916.88</v>
      </c>
      <c r="I49" s="196">
        <v>-413</v>
      </c>
      <c r="J49" s="195">
        <v>2642.09</v>
      </c>
      <c r="K49" s="195"/>
      <c r="L49" s="195"/>
      <c r="M49" s="195"/>
      <c r="N49" s="195"/>
      <c r="O49" s="195"/>
      <c r="P49" s="195"/>
      <c r="Q49" s="195"/>
      <c r="R49" s="195"/>
      <c r="S49" s="195"/>
      <c r="T49" s="195"/>
      <c r="U49" s="195"/>
      <c r="V49" s="195"/>
      <c r="W49" s="195"/>
      <c r="X49" s="195"/>
      <c r="Y49" s="195"/>
      <c r="Z49" s="195"/>
      <c r="AA49" s="195"/>
      <c r="AB49" s="195"/>
      <c r="AC49" s="195"/>
      <c r="AD49" s="195"/>
      <c r="AE49" s="195"/>
      <c r="AF49" s="195"/>
      <c r="AG49" s="195"/>
      <c r="AH49" s="195"/>
      <c r="AI49" s="195"/>
      <c r="AJ49" s="195"/>
      <c r="AK49" s="195"/>
      <c r="AL49" s="195"/>
      <c r="AM49" s="195"/>
      <c r="AN49" s="195"/>
      <c r="AO49" s="195"/>
      <c r="AP49" s="195"/>
      <c r="AQ49" s="195"/>
      <c r="AR49" s="195"/>
      <c r="AS49" s="195"/>
      <c r="AT49" s="195"/>
      <c r="AU49" s="195"/>
      <c r="AV49" s="195"/>
      <c r="AW49" s="195"/>
      <c r="AX49" s="195"/>
      <c r="AY49" s="195"/>
      <c r="AZ49" s="195"/>
      <c r="BA49" s="195"/>
      <c r="BB49" s="195"/>
      <c r="BC49" s="195"/>
      <c r="BD49" s="195"/>
      <c r="BE49" s="195"/>
      <c r="BF49" s="195"/>
      <c r="BG49" s="195"/>
      <c r="BH49" s="195"/>
      <c r="BI49" s="195"/>
      <c r="BJ49" s="195"/>
      <c r="BK49" s="195"/>
      <c r="BL49" s="195"/>
      <c r="BM49" s="195"/>
      <c r="BN49" s="195"/>
      <c r="BO49" s="195"/>
      <c r="BP49" s="195"/>
      <c r="BQ49" s="195"/>
      <c r="BR49" s="195"/>
      <c r="BS49" s="195"/>
      <c r="BT49" s="195"/>
      <c r="BU49" s="195"/>
      <c r="BV49" s="195"/>
      <c r="BW49" s="195"/>
      <c r="BX49" s="195"/>
      <c r="BY49" s="195"/>
      <c r="BZ49" s="195"/>
      <c r="CA49" s="195"/>
      <c r="CB49" s="195"/>
      <c r="CC49" s="195"/>
      <c r="CD49" s="195"/>
      <c r="CE49" s="195"/>
      <c r="CF49" s="195"/>
      <c r="CG49" s="195"/>
      <c r="CH49" s="195"/>
      <c r="CI49" s="195"/>
      <c r="CJ49" s="195"/>
      <c r="CK49" s="195"/>
      <c r="CL49" s="195"/>
      <c r="CM49" s="195"/>
      <c r="CN49" s="195"/>
      <c r="CO49" s="195"/>
      <c r="CP49" s="195"/>
      <c r="CQ49" s="195"/>
      <c r="CR49" s="195"/>
      <c r="CS49" s="195"/>
      <c r="CT49" s="195"/>
      <c r="CU49" s="195"/>
      <c r="CV49" s="195"/>
      <c r="CW49" s="195"/>
      <c r="CX49" s="195"/>
      <c r="CY49" s="195"/>
      <c r="CZ49" s="195"/>
      <c r="DA49" s="195"/>
      <c r="DB49" s="195"/>
      <c r="DC49" s="195"/>
      <c r="DD49" s="195"/>
      <c r="DE49" s="195"/>
      <c r="DF49" s="195"/>
      <c r="DG49" s="195"/>
      <c r="DH49" s="195"/>
      <c r="DI49" s="195"/>
      <c r="DJ49" s="195"/>
      <c r="DK49" s="195"/>
      <c r="DL49" s="195"/>
      <c r="DM49" s="195"/>
      <c r="DN49" s="195"/>
    </row>
    <row r="50" spans="1:118" x14ac:dyDescent="0.2">
      <c r="A50" s="33" t="s">
        <v>138</v>
      </c>
      <c r="B50" s="33" t="s">
        <v>150</v>
      </c>
      <c r="C50" s="33">
        <v>7</v>
      </c>
      <c r="D50" s="33" t="s">
        <v>26</v>
      </c>
      <c r="E50" s="196">
        <v>0</v>
      </c>
      <c r="F50" s="195">
        <v>0</v>
      </c>
      <c r="G50" s="196">
        <v>0</v>
      </c>
      <c r="H50" s="195">
        <v>0</v>
      </c>
      <c r="I50" s="196">
        <v>0</v>
      </c>
      <c r="J50" s="195">
        <v>0</v>
      </c>
      <c r="K50" s="195"/>
      <c r="L50" s="195"/>
      <c r="M50" s="195"/>
      <c r="N50" s="195"/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  <c r="BP50" s="195"/>
      <c r="BQ50" s="195"/>
      <c r="BR50" s="195"/>
      <c r="BS50" s="195"/>
      <c r="BT50" s="195"/>
      <c r="BU50" s="195"/>
      <c r="BV50" s="195"/>
      <c r="BW50" s="195"/>
      <c r="BX50" s="195"/>
      <c r="BY50" s="195"/>
      <c r="BZ50" s="195"/>
      <c r="CA50" s="195"/>
      <c r="CB50" s="195"/>
      <c r="CC50" s="195"/>
      <c r="CD50" s="195"/>
      <c r="CE50" s="195"/>
      <c r="CF50" s="195"/>
      <c r="CG50" s="195"/>
      <c r="CH50" s="195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95"/>
      <c r="CW50" s="195"/>
      <c r="CX50" s="195"/>
      <c r="CY50" s="195"/>
      <c r="CZ50" s="195"/>
      <c r="DA50" s="195"/>
      <c r="DB50" s="195"/>
      <c r="DC50" s="195"/>
      <c r="DD50" s="195"/>
      <c r="DE50" s="195"/>
      <c r="DF50" s="195"/>
      <c r="DG50" s="195"/>
      <c r="DH50" s="195"/>
      <c r="DI50" s="195"/>
      <c r="DJ50" s="195"/>
      <c r="DK50" s="195"/>
      <c r="DL50" s="195"/>
      <c r="DM50" s="195"/>
      <c r="DN50" s="195"/>
    </row>
    <row r="51" spans="1:118" x14ac:dyDescent="0.2">
      <c r="A51" s="33" t="s">
        <v>138</v>
      </c>
      <c r="B51" s="33" t="s">
        <v>150</v>
      </c>
      <c r="C51" s="33">
        <v>8</v>
      </c>
      <c r="D51" s="33" t="s">
        <v>27</v>
      </c>
      <c r="E51" s="196">
        <v>0</v>
      </c>
      <c r="F51" s="195">
        <v>0</v>
      </c>
      <c r="G51" s="196">
        <v>0</v>
      </c>
      <c r="H51" s="195">
        <v>0</v>
      </c>
      <c r="I51" s="196">
        <v>0</v>
      </c>
      <c r="J51" s="195">
        <v>0</v>
      </c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  <c r="BP51" s="195"/>
      <c r="BQ51" s="195"/>
      <c r="BR51" s="195"/>
      <c r="BS51" s="195"/>
      <c r="BT51" s="195"/>
      <c r="BU51" s="195"/>
      <c r="BV51" s="195"/>
      <c r="BW51" s="195"/>
      <c r="BX51" s="195"/>
      <c r="BY51" s="195"/>
      <c r="BZ51" s="195"/>
      <c r="CA51" s="195"/>
      <c r="CB51" s="195"/>
      <c r="CC51" s="195"/>
      <c r="CD51" s="195"/>
      <c r="CE51" s="195"/>
      <c r="CF51" s="195"/>
      <c r="CG51" s="195"/>
      <c r="CH51" s="195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  <c r="DB51" s="195"/>
      <c r="DC51" s="195"/>
      <c r="DD51" s="195"/>
      <c r="DE51" s="195"/>
      <c r="DF51" s="195"/>
      <c r="DG51" s="195"/>
      <c r="DH51" s="195"/>
      <c r="DI51" s="195"/>
      <c r="DJ51" s="195"/>
      <c r="DK51" s="195"/>
      <c r="DL51" s="195"/>
      <c r="DM51" s="195"/>
      <c r="DN51" s="195"/>
    </row>
    <row r="52" spans="1:118" x14ac:dyDescent="0.2">
      <c r="A52" s="33" t="s">
        <v>138</v>
      </c>
      <c r="B52" s="33" t="s">
        <v>150</v>
      </c>
      <c r="C52" s="33">
        <v>9</v>
      </c>
      <c r="D52" s="33" t="s">
        <v>28</v>
      </c>
      <c r="E52" s="196">
        <v>0</v>
      </c>
      <c r="F52" s="195">
        <v>0</v>
      </c>
      <c r="G52" s="196">
        <v>0</v>
      </c>
      <c r="H52" s="195">
        <v>0</v>
      </c>
      <c r="I52" s="196">
        <v>0</v>
      </c>
      <c r="J52" s="195">
        <v>0</v>
      </c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/>
      <c r="AM52" s="195"/>
      <c r="AN52" s="195"/>
      <c r="AO52" s="195"/>
      <c r="AP52" s="195"/>
      <c r="AQ52" s="195"/>
      <c r="AR52" s="195"/>
      <c r="AS52" s="195"/>
      <c r="AT52" s="195"/>
      <c r="AU52" s="195"/>
      <c r="AV52" s="195"/>
      <c r="AW52" s="195"/>
      <c r="AX52" s="19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95"/>
      <c r="BL52" s="195"/>
      <c r="BM52" s="195"/>
      <c r="BN52" s="195"/>
      <c r="BO52" s="195"/>
      <c r="BP52" s="195"/>
      <c r="BQ52" s="195"/>
      <c r="BR52" s="195"/>
      <c r="BS52" s="195"/>
      <c r="BT52" s="195"/>
      <c r="BU52" s="195"/>
      <c r="BV52" s="195"/>
      <c r="BW52" s="195"/>
      <c r="BX52" s="195"/>
      <c r="BY52" s="195"/>
      <c r="BZ52" s="195"/>
      <c r="CA52" s="195"/>
      <c r="CB52" s="195"/>
      <c r="CC52" s="195"/>
      <c r="CD52" s="195"/>
      <c r="CE52" s="195"/>
      <c r="CF52" s="195"/>
      <c r="CG52" s="195"/>
      <c r="CH52" s="195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95"/>
      <c r="CW52" s="195"/>
      <c r="CX52" s="195"/>
      <c r="CY52" s="195"/>
      <c r="CZ52" s="195"/>
      <c r="DA52" s="195"/>
      <c r="DB52" s="195"/>
      <c r="DC52" s="195"/>
      <c r="DD52" s="195"/>
      <c r="DE52" s="195"/>
      <c r="DF52" s="195"/>
      <c r="DG52" s="195"/>
      <c r="DH52" s="195"/>
      <c r="DI52" s="195"/>
      <c r="DJ52" s="195"/>
      <c r="DK52" s="195"/>
      <c r="DL52" s="195"/>
      <c r="DM52" s="195"/>
      <c r="DN52" s="195"/>
    </row>
    <row r="53" spans="1:118" x14ac:dyDescent="0.2">
      <c r="A53" s="33" t="s">
        <v>138</v>
      </c>
      <c r="B53" s="33" t="s">
        <v>150</v>
      </c>
      <c r="C53" s="33">
        <v>10</v>
      </c>
      <c r="D53" s="33" t="s">
        <v>32</v>
      </c>
      <c r="E53" s="196">
        <v>0</v>
      </c>
      <c r="F53" s="195">
        <v>0</v>
      </c>
      <c r="G53" s="196">
        <v>47672</v>
      </c>
      <c r="H53" s="195">
        <v>126658.91</v>
      </c>
      <c r="I53" s="196">
        <v>0</v>
      </c>
      <c r="J53" s="195">
        <v>0</v>
      </c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  <c r="AD53" s="195"/>
      <c r="AE53" s="195"/>
      <c r="AF53" s="195"/>
      <c r="AG53" s="195"/>
      <c r="AH53" s="195"/>
      <c r="AI53" s="195"/>
      <c r="AJ53" s="195"/>
      <c r="AK53" s="195"/>
      <c r="AL53" s="195"/>
      <c r="AM53" s="195"/>
      <c r="AN53" s="195"/>
      <c r="AO53" s="195"/>
      <c r="AP53" s="195"/>
      <c r="AQ53" s="195"/>
      <c r="AR53" s="195"/>
      <c r="AS53" s="195"/>
      <c r="AT53" s="195"/>
      <c r="AU53" s="195"/>
      <c r="AV53" s="195"/>
      <c r="AW53" s="195"/>
      <c r="AX53" s="19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95"/>
      <c r="BL53" s="195"/>
      <c r="BM53" s="195"/>
      <c r="BN53" s="195"/>
      <c r="BO53" s="195"/>
      <c r="BP53" s="195"/>
      <c r="BQ53" s="195"/>
      <c r="BR53" s="195"/>
      <c r="BS53" s="195"/>
      <c r="BT53" s="195"/>
      <c r="BU53" s="195"/>
      <c r="BV53" s="195"/>
      <c r="BW53" s="195"/>
      <c r="BX53" s="195"/>
      <c r="BY53" s="195"/>
      <c r="BZ53" s="195"/>
      <c r="CA53" s="195"/>
      <c r="CB53" s="195"/>
      <c r="CC53" s="195"/>
      <c r="CD53" s="195"/>
      <c r="CE53" s="195"/>
      <c r="CF53" s="195"/>
      <c r="CG53" s="195"/>
      <c r="CH53" s="195"/>
      <c r="CI53" s="195"/>
      <c r="CJ53" s="195"/>
      <c r="CK53" s="195"/>
      <c r="CL53" s="195"/>
      <c r="CM53" s="195"/>
      <c r="CN53" s="195"/>
      <c r="CO53" s="195"/>
      <c r="CP53" s="195"/>
      <c r="CQ53" s="195"/>
      <c r="CR53" s="195"/>
      <c r="CS53" s="195"/>
      <c r="CT53" s="195"/>
      <c r="CU53" s="195"/>
      <c r="CV53" s="195"/>
      <c r="CW53" s="195"/>
      <c r="CX53" s="195"/>
      <c r="CY53" s="195"/>
      <c r="CZ53" s="195"/>
      <c r="DA53" s="195"/>
      <c r="DB53" s="195"/>
      <c r="DC53" s="195"/>
      <c r="DD53" s="195"/>
      <c r="DE53" s="195"/>
      <c r="DF53" s="195"/>
      <c r="DG53" s="195"/>
      <c r="DH53" s="195"/>
      <c r="DI53" s="195"/>
      <c r="DJ53" s="195"/>
      <c r="DK53" s="195"/>
      <c r="DL53" s="195"/>
      <c r="DM53" s="195"/>
      <c r="DN53" s="195"/>
    </row>
    <row r="54" spans="1:118" x14ac:dyDescent="0.2">
      <c r="A54" s="33" t="s">
        <v>138</v>
      </c>
      <c r="B54" s="33" t="s">
        <v>150</v>
      </c>
      <c r="C54" s="33">
        <v>11</v>
      </c>
      <c r="D54" s="33" t="s">
        <v>35</v>
      </c>
      <c r="E54" s="196">
        <v>6280252</v>
      </c>
      <c r="F54" s="195">
        <v>16695205.039999999</v>
      </c>
      <c r="G54" s="196">
        <v>-120540</v>
      </c>
      <c r="H54" s="195">
        <v>-384672.96</v>
      </c>
      <c r="I54" s="196">
        <v>69425</v>
      </c>
      <c r="J54" s="195">
        <v>175780.53</v>
      </c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  <c r="BP54" s="195"/>
      <c r="BQ54" s="195"/>
      <c r="BR54" s="195"/>
      <c r="BS54" s="195"/>
      <c r="BT54" s="195"/>
      <c r="BU54" s="195"/>
      <c r="BV54" s="195"/>
      <c r="BW54" s="195"/>
      <c r="BX54" s="195"/>
      <c r="BY54" s="195"/>
      <c r="BZ54" s="195"/>
      <c r="CA54" s="195"/>
      <c r="CB54" s="195"/>
      <c r="CC54" s="195"/>
      <c r="CD54" s="195"/>
      <c r="CE54" s="195"/>
      <c r="CF54" s="195"/>
      <c r="CG54" s="195"/>
      <c r="CH54" s="195"/>
      <c r="CI54" s="195"/>
      <c r="CJ54" s="195"/>
      <c r="CK54" s="195"/>
      <c r="CL54" s="195"/>
      <c r="CM54" s="195"/>
      <c r="CN54" s="195"/>
      <c r="CO54" s="195"/>
      <c r="CP54" s="195"/>
      <c r="CQ54" s="195"/>
      <c r="CR54" s="195"/>
      <c r="CS54" s="195"/>
      <c r="CT54" s="195"/>
      <c r="CU54" s="195"/>
      <c r="CV54" s="195"/>
      <c r="CW54" s="195"/>
      <c r="CX54" s="195"/>
      <c r="CY54" s="195"/>
      <c r="CZ54" s="195"/>
      <c r="DA54" s="195"/>
      <c r="DB54" s="195"/>
      <c r="DC54" s="195"/>
      <c r="DD54" s="195"/>
      <c r="DE54" s="195"/>
      <c r="DF54" s="195"/>
      <c r="DG54" s="195"/>
      <c r="DH54" s="195"/>
      <c r="DI54" s="195"/>
      <c r="DJ54" s="195"/>
      <c r="DK54" s="195"/>
      <c r="DL54" s="195"/>
      <c r="DM54" s="195"/>
      <c r="DN54" s="195"/>
    </row>
    <row r="55" spans="1:118" x14ac:dyDescent="0.2">
      <c r="A55" s="33" t="s">
        <v>138</v>
      </c>
      <c r="B55" s="33" t="s">
        <v>150</v>
      </c>
      <c r="C55" s="33">
        <v>12</v>
      </c>
      <c r="D55" s="33" t="s">
        <v>36</v>
      </c>
      <c r="E55" s="196">
        <v>-13807706</v>
      </c>
      <c r="F55" s="195">
        <v>-36815556.640000001</v>
      </c>
      <c r="G55" s="196">
        <v>71117</v>
      </c>
      <c r="H55" s="195">
        <v>249913.73</v>
      </c>
      <c r="I55" s="196">
        <v>-5032</v>
      </c>
      <c r="J55" s="195">
        <v>-12241.14</v>
      </c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195"/>
      <c r="AH55" s="195"/>
      <c r="AI55" s="195"/>
      <c r="AJ55" s="195"/>
      <c r="AK55" s="195"/>
      <c r="AL55" s="195"/>
      <c r="AM55" s="195"/>
      <c r="AN55" s="195"/>
      <c r="AO55" s="195"/>
      <c r="AP55" s="195"/>
      <c r="AQ55" s="195"/>
      <c r="AR55" s="195"/>
      <c r="AS55" s="195"/>
      <c r="AT55" s="195"/>
      <c r="AU55" s="195"/>
      <c r="AV55" s="195"/>
      <c r="AW55" s="195"/>
      <c r="AX55" s="195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95"/>
      <c r="BL55" s="195"/>
      <c r="BM55" s="195"/>
      <c r="BN55" s="195"/>
      <c r="BO55" s="195"/>
      <c r="BP55" s="195"/>
      <c r="BQ55" s="195"/>
      <c r="BR55" s="195"/>
      <c r="BS55" s="195"/>
      <c r="BT55" s="195"/>
      <c r="BU55" s="195"/>
      <c r="BV55" s="195"/>
      <c r="BW55" s="195"/>
      <c r="BX55" s="195"/>
      <c r="BY55" s="195"/>
      <c r="BZ55" s="195"/>
      <c r="CA55" s="195"/>
      <c r="CB55" s="195"/>
      <c r="CC55" s="195"/>
      <c r="CD55" s="195"/>
      <c r="CE55" s="195"/>
      <c r="CF55" s="195"/>
      <c r="CG55" s="195"/>
      <c r="CH55" s="195"/>
      <c r="CI55" s="195"/>
      <c r="CJ55" s="195"/>
      <c r="CK55" s="195"/>
      <c r="CL55" s="195"/>
      <c r="CM55" s="195"/>
      <c r="CN55" s="195"/>
      <c r="CO55" s="195"/>
      <c r="CP55" s="195"/>
      <c r="CQ55" s="195"/>
      <c r="CR55" s="195"/>
      <c r="CS55" s="195"/>
      <c r="CT55" s="195"/>
      <c r="CU55" s="195"/>
      <c r="CV55" s="195"/>
      <c r="CW55" s="195"/>
      <c r="CX55" s="195"/>
      <c r="CY55" s="195"/>
      <c r="CZ55" s="195"/>
      <c r="DA55" s="195"/>
      <c r="DB55" s="195"/>
      <c r="DC55" s="195"/>
      <c r="DD55" s="195"/>
      <c r="DE55" s="195"/>
      <c r="DF55" s="195"/>
      <c r="DG55" s="195"/>
      <c r="DH55" s="195"/>
      <c r="DI55" s="195"/>
      <c r="DJ55" s="195"/>
      <c r="DK55" s="195"/>
      <c r="DL55" s="195"/>
      <c r="DM55" s="195"/>
      <c r="DN55" s="195"/>
    </row>
    <row r="56" spans="1:118" x14ac:dyDescent="0.2">
      <c r="A56" s="33" t="s">
        <v>138</v>
      </c>
      <c r="B56" s="33" t="s">
        <v>150</v>
      </c>
      <c r="C56" s="33">
        <v>13</v>
      </c>
      <c r="D56" s="33" t="s">
        <v>39</v>
      </c>
      <c r="E56" s="196">
        <v>0</v>
      </c>
      <c r="F56" s="195">
        <v>0</v>
      </c>
      <c r="G56" s="196">
        <v>602607</v>
      </c>
      <c r="H56" s="195">
        <v>1617999.7949999999</v>
      </c>
      <c r="I56" s="196">
        <v>-41462</v>
      </c>
      <c r="J56" s="195">
        <v>-111325.47</v>
      </c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95"/>
      <c r="BU56" s="195"/>
      <c r="BV56" s="195"/>
      <c r="BW56" s="195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5"/>
      <c r="CI56" s="195"/>
      <c r="CJ56" s="195"/>
      <c r="CK56" s="195"/>
      <c r="CL56" s="195"/>
      <c r="CM56" s="195"/>
      <c r="CN56" s="195"/>
      <c r="CO56" s="195"/>
      <c r="CP56" s="195"/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  <c r="DB56" s="195"/>
      <c r="DC56" s="195"/>
      <c r="DD56" s="195"/>
      <c r="DE56" s="195"/>
      <c r="DF56" s="195"/>
      <c r="DG56" s="195"/>
      <c r="DH56" s="195"/>
      <c r="DI56" s="195"/>
      <c r="DJ56" s="195"/>
      <c r="DK56" s="195"/>
      <c r="DL56" s="195"/>
      <c r="DM56" s="195"/>
      <c r="DN56" s="195"/>
    </row>
    <row r="57" spans="1:118" x14ac:dyDescent="0.2">
      <c r="A57" s="33" t="s">
        <v>138</v>
      </c>
      <c r="B57" s="33" t="s">
        <v>150</v>
      </c>
      <c r="C57" s="33">
        <v>14</v>
      </c>
      <c r="D57" s="33" t="s">
        <v>40</v>
      </c>
      <c r="E57" s="196">
        <v>0</v>
      </c>
      <c r="F57" s="195">
        <v>0</v>
      </c>
      <c r="G57" s="196">
        <v>0</v>
      </c>
      <c r="H57" s="195">
        <v>0</v>
      </c>
      <c r="I57" s="196">
        <v>0</v>
      </c>
      <c r="J57" s="195">
        <v>0</v>
      </c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/>
      <c r="AL57" s="195"/>
      <c r="AM57" s="195"/>
      <c r="AN57" s="195"/>
      <c r="AO57" s="195"/>
      <c r="AP57" s="195"/>
      <c r="AQ57" s="195"/>
      <c r="AR57" s="195"/>
      <c r="AS57" s="195"/>
      <c r="AT57" s="195"/>
      <c r="AU57" s="195"/>
      <c r="AV57" s="195"/>
      <c r="AW57" s="195"/>
      <c r="AX57" s="195"/>
      <c r="AY57" s="195"/>
      <c r="AZ57" s="195"/>
      <c r="BA57" s="195"/>
      <c r="BB57" s="195"/>
      <c r="BC57" s="195"/>
      <c r="BD57" s="195"/>
      <c r="BE57" s="195"/>
      <c r="BF57" s="195"/>
      <c r="BG57" s="195"/>
      <c r="BH57" s="195"/>
      <c r="BI57" s="195"/>
      <c r="BJ57" s="195"/>
      <c r="BK57" s="195"/>
      <c r="BL57" s="195"/>
      <c r="BM57" s="195"/>
      <c r="BN57" s="195"/>
      <c r="BO57" s="195"/>
      <c r="BP57" s="195"/>
      <c r="BQ57" s="195"/>
      <c r="BR57" s="195"/>
      <c r="BS57" s="195"/>
      <c r="BT57" s="195"/>
      <c r="BU57" s="195"/>
      <c r="BV57" s="195"/>
      <c r="BW57" s="195"/>
      <c r="BX57" s="195"/>
      <c r="BY57" s="195"/>
      <c r="BZ57" s="195"/>
      <c r="CA57" s="195"/>
      <c r="CB57" s="195"/>
      <c r="CC57" s="195"/>
      <c r="CD57" s="195"/>
      <c r="CE57" s="195"/>
      <c r="CF57" s="195"/>
      <c r="CG57" s="195"/>
      <c r="CH57" s="195"/>
      <c r="CI57" s="195"/>
      <c r="CJ57" s="195"/>
      <c r="CK57" s="195"/>
      <c r="CL57" s="195"/>
      <c r="CM57" s="195"/>
      <c r="CN57" s="195"/>
      <c r="CO57" s="195"/>
      <c r="CP57" s="195"/>
      <c r="CQ57" s="195"/>
      <c r="CR57" s="195"/>
      <c r="CS57" s="195"/>
      <c r="CT57" s="195"/>
      <c r="CU57" s="195"/>
      <c r="CV57" s="195"/>
      <c r="CW57" s="195"/>
      <c r="CX57" s="195"/>
      <c r="CY57" s="195"/>
      <c r="CZ57" s="195"/>
      <c r="DA57" s="195"/>
      <c r="DB57" s="195"/>
      <c r="DC57" s="195"/>
      <c r="DD57" s="195"/>
      <c r="DE57" s="195"/>
      <c r="DF57" s="195"/>
      <c r="DG57" s="195"/>
      <c r="DH57" s="195"/>
      <c r="DI57" s="195"/>
      <c r="DJ57" s="195"/>
      <c r="DK57" s="195"/>
      <c r="DL57" s="195"/>
      <c r="DM57" s="195"/>
      <c r="DN57" s="195"/>
    </row>
    <row r="58" spans="1:118" x14ac:dyDescent="0.2">
      <c r="A58" s="33" t="s">
        <v>138</v>
      </c>
      <c r="B58" s="33" t="s">
        <v>150</v>
      </c>
      <c r="C58" s="33">
        <v>15</v>
      </c>
      <c r="D58" s="33" t="s">
        <v>41</v>
      </c>
      <c r="E58" s="196">
        <v>0</v>
      </c>
      <c r="F58" s="195">
        <v>0</v>
      </c>
      <c r="G58" s="196">
        <v>0</v>
      </c>
      <c r="H58" s="195">
        <v>0</v>
      </c>
      <c r="I58" s="196">
        <v>0</v>
      </c>
      <c r="J58" s="195">
        <v>0</v>
      </c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  <c r="BP58" s="195"/>
      <c r="BQ58" s="195"/>
      <c r="BR58" s="195"/>
      <c r="BS58" s="195"/>
      <c r="BT58" s="195"/>
      <c r="BU58" s="195"/>
      <c r="BV58" s="195"/>
      <c r="BW58" s="195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5"/>
      <c r="CI58" s="195"/>
      <c r="CJ58" s="195"/>
      <c r="CK58" s="195"/>
      <c r="CL58" s="195"/>
      <c r="CM58" s="195"/>
      <c r="CN58" s="195"/>
      <c r="CO58" s="195"/>
      <c r="CP58" s="195"/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  <c r="DB58" s="195"/>
      <c r="DC58" s="195"/>
      <c r="DD58" s="195"/>
      <c r="DE58" s="195"/>
      <c r="DF58" s="195"/>
      <c r="DG58" s="195"/>
      <c r="DH58" s="195"/>
      <c r="DI58" s="195"/>
      <c r="DJ58" s="195"/>
      <c r="DK58" s="195"/>
      <c r="DL58" s="195"/>
      <c r="DM58" s="195"/>
      <c r="DN58" s="195"/>
    </row>
    <row r="59" spans="1:118" x14ac:dyDescent="0.2">
      <c r="A59" s="33" t="s">
        <v>138</v>
      </c>
      <c r="B59" s="33" t="s">
        <v>150</v>
      </c>
      <c r="C59" s="33">
        <v>16</v>
      </c>
      <c r="D59" s="33" t="s">
        <v>42</v>
      </c>
      <c r="E59" s="196">
        <v>0</v>
      </c>
      <c r="F59" s="195">
        <v>0</v>
      </c>
      <c r="G59" s="196">
        <v>0</v>
      </c>
      <c r="H59" s="195">
        <v>0</v>
      </c>
      <c r="I59" s="196">
        <v>0</v>
      </c>
      <c r="J59" s="195">
        <v>0</v>
      </c>
      <c r="K59" s="195"/>
      <c r="L59" s="195"/>
      <c r="M59" s="195"/>
      <c r="N59" s="195"/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195"/>
      <c r="AD59" s="195"/>
      <c r="AE59" s="195"/>
      <c r="AF59" s="195"/>
      <c r="AG59" s="195"/>
      <c r="AH59" s="195"/>
      <c r="AI59" s="195"/>
      <c r="AJ59" s="195"/>
      <c r="AK59" s="195"/>
      <c r="AL59" s="195"/>
      <c r="AM59" s="195"/>
      <c r="AN59" s="195"/>
      <c r="AO59" s="195"/>
      <c r="AP59" s="195"/>
      <c r="AQ59" s="195"/>
      <c r="AR59" s="195"/>
      <c r="AS59" s="195"/>
      <c r="AT59" s="195"/>
      <c r="AU59" s="195"/>
      <c r="AV59" s="195"/>
      <c r="AW59" s="195"/>
      <c r="AX59" s="195"/>
      <c r="AY59" s="195"/>
      <c r="AZ59" s="195"/>
      <c r="BA59" s="195"/>
      <c r="BB59" s="195"/>
      <c r="BC59" s="195"/>
      <c r="BD59" s="195"/>
      <c r="BE59" s="195"/>
      <c r="BF59" s="195"/>
      <c r="BG59" s="195"/>
      <c r="BH59" s="195"/>
      <c r="BI59" s="195"/>
      <c r="BJ59" s="195"/>
      <c r="BK59" s="195"/>
      <c r="BL59" s="195"/>
      <c r="BM59" s="195"/>
      <c r="BN59" s="195"/>
      <c r="BO59" s="195"/>
      <c r="BP59" s="195"/>
      <c r="BQ59" s="195"/>
      <c r="BR59" s="195"/>
      <c r="BS59" s="195"/>
      <c r="BT59" s="195"/>
      <c r="BU59" s="195"/>
      <c r="BV59" s="195"/>
      <c r="BW59" s="195"/>
      <c r="BX59" s="195"/>
      <c r="BY59" s="195"/>
      <c r="BZ59" s="195"/>
      <c r="CA59" s="195"/>
      <c r="CB59" s="195"/>
      <c r="CC59" s="195"/>
      <c r="CD59" s="195"/>
      <c r="CE59" s="195"/>
      <c r="CF59" s="195"/>
      <c r="CG59" s="195"/>
      <c r="CH59" s="195"/>
      <c r="CI59" s="195"/>
      <c r="CJ59" s="195"/>
      <c r="CK59" s="195"/>
      <c r="CL59" s="195"/>
      <c r="CM59" s="195"/>
      <c r="CN59" s="195"/>
      <c r="CO59" s="195"/>
      <c r="CP59" s="195"/>
      <c r="CQ59" s="195"/>
      <c r="CR59" s="195"/>
      <c r="CS59" s="195"/>
      <c r="CT59" s="195"/>
      <c r="CU59" s="195"/>
      <c r="CV59" s="195"/>
      <c r="CW59" s="195"/>
      <c r="CX59" s="195"/>
      <c r="CY59" s="195"/>
      <c r="CZ59" s="195"/>
      <c r="DA59" s="195"/>
      <c r="DB59" s="195"/>
      <c r="DC59" s="195"/>
      <c r="DD59" s="195"/>
      <c r="DE59" s="195"/>
      <c r="DF59" s="195"/>
      <c r="DG59" s="195"/>
      <c r="DH59" s="195"/>
      <c r="DI59" s="195"/>
      <c r="DJ59" s="195"/>
      <c r="DK59" s="195"/>
      <c r="DL59" s="195"/>
      <c r="DM59" s="195"/>
      <c r="DN59" s="195"/>
    </row>
    <row r="60" spans="1:118" x14ac:dyDescent="0.2">
      <c r="A60" s="33" t="s">
        <v>138</v>
      </c>
      <c r="B60" s="33" t="s">
        <v>150</v>
      </c>
      <c r="C60" s="33">
        <v>17</v>
      </c>
      <c r="D60" s="33" t="s">
        <v>126</v>
      </c>
      <c r="E60" s="196">
        <v>0</v>
      </c>
      <c r="F60" s="195">
        <v>0</v>
      </c>
      <c r="G60" s="196">
        <v>1865312</v>
      </c>
      <c r="H60" s="195">
        <v>4868464.32</v>
      </c>
      <c r="I60" s="196">
        <v>0</v>
      </c>
      <c r="J60" s="195">
        <v>0</v>
      </c>
      <c r="K60" s="195"/>
      <c r="L60" s="195"/>
      <c r="M60" s="195"/>
      <c r="N60" s="195"/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195"/>
      <c r="AD60" s="195"/>
      <c r="AE60" s="195"/>
      <c r="AF60" s="195"/>
      <c r="AG60" s="195"/>
      <c r="AH60" s="195"/>
      <c r="AI60" s="195"/>
      <c r="AJ60" s="195"/>
      <c r="AK60" s="195"/>
      <c r="AL60" s="195"/>
      <c r="AM60" s="195"/>
      <c r="AN60" s="195"/>
      <c r="AO60" s="195"/>
      <c r="AP60" s="195"/>
      <c r="AQ60" s="195"/>
      <c r="AR60" s="195"/>
      <c r="AS60" s="195"/>
      <c r="AT60" s="195"/>
      <c r="AU60" s="195"/>
      <c r="AV60" s="195"/>
      <c r="AW60" s="195"/>
      <c r="AX60" s="195"/>
      <c r="AY60" s="195"/>
      <c r="AZ60" s="195"/>
      <c r="BA60" s="195"/>
      <c r="BB60" s="195"/>
      <c r="BC60" s="195"/>
      <c r="BD60" s="195"/>
      <c r="BE60" s="195"/>
      <c r="BF60" s="195"/>
      <c r="BG60" s="195"/>
      <c r="BH60" s="195"/>
      <c r="BI60" s="195"/>
      <c r="BJ60" s="195"/>
      <c r="BK60" s="195"/>
      <c r="BL60" s="195"/>
      <c r="BM60" s="195"/>
      <c r="BN60" s="195"/>
      <c r="BO60" s="195"/>
      <c r="BP60" s="195"/>
      <c r="BQ60" s="195"/>
      <c r="BR60" s="195"/>
      <c r="BS60" s="195"/>
      <c r="BT60" s="195"/>
      <c r="BU60" s="195"/>
      <c r="BV60" s="195"/>
      <c r="BW60" s="195"/>
      <c r="BX60" s="195"/>
      <c r="BY60" s="195"/>
      <c r="BZ60" s="195"/>
      <c r="CA60" s="195"/>
      <c r="CB60" s="195"/>
      <c r="CC60" s="195"/>
      <c r="CD60" s="195"/>
      <c r="CE60" s="195"/>
      <c r="CF60" s="195"/>
      <c r="CG60" s="195"/>
      <c r="CH60" s="195"/>
      <c r="CI60" s="195"/>
      <c r="CJ60" s="195"/>
      <c r="CK60" s="195"/>
      <c r="CL60" s="195"/>
      <c r="CM60" s="195"/>
      <c r="CN60" s="195"/>
      <c r="CO60" s="195"/>
      <c r="CP60" s="195"/>
      <c r="CQ60" s="195"/>
      <c r="CR60" s="195"/>
      <c r="CS60" s="195"/>
      <c r="CT60" s="195"/>
      <c r="CU60" s="195"/>
      <c r="CV60" s="195"/>
      <c r="CW60" s="195"/>
      <c r="CX60" s="195"/>
      <c r="CY60" s="195"/>
      <c r="CZ60" s="195"/>
      <c r="DA60" s="195"/>
      <c r="DB60" s="195"/>
      <c r="DC60" s="195"/>
      <c r="DD60" s="195"/>
      <c r="DE60" s="195"/>
      <c r="DF60" s="195"/>
      <c r="DG60" s="195"/>
      <c r="DH60" s="195"/>
      <c r="DI60" s="195"/>
      <c r="DJ60" s="195"/>
      <c r="DK60" s="195"/>
      <c r="DL60" s="195"/>
      <c r="DM60" s="195"/>
      <c r="DN60" s="195"/>
    </row>
    <row r="61" spans="1:118" x14ac:dyDescent="0.2">
      <c r="A61" s="33" t="s">
        <v>138</v>
      </c>
      <c r="B61" s="33" t="s">
        <v>150</v>
      </c>
      <c r="C61" s="33">
        <v>18</v>
      </c>
      <c r="D61" s="33" t="s">
        <v>127</v>
      </c>
      <c r="E61" s="196">
        <v>0</v>
      </c>
      <c r="F61" s="195">
        <v>0</v>
      </c>
      <c r="G61" s="196">
        <v>-664878</v>
      </c>
      <c r="H61" s="195">
        <v>-1735331.58</v>
      </c>
      <c r="I61" s="196">
        <v>-64195</v>
      </c>
      <c r="J61" s="195">
        <v>-167548.95000000001</v>
      </c>
      <c r="K61" s="195"/>
      <c r="L61" s="195"/>
      <c r="M61" s="195"/>
      <c r="N61" s="195"/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  <c r="BP61" s="195"/>
      <c r="BQ61" s="195"/>
      <c r="BR61" s="195"/>
      <c r="BS61" s="195"/>
      <c r="BT61" s="195"/>
      <c r="BU61" s="195"/>
      <c r="BV61" s="195"/>
      <c r="BW61" s="195"/>
      <c r="BX61" s="195"/>
      <c r="BY61" s="195"/>
      <c r="BZ61" s="195"/>
      <c r="CA61" s="195"/>
      <c r="CB61" s="195"/>
      <c r="CC61" s="195"/>
      <c r="CD61" s="195"/>
      <c r="CE61" s="195"/>
      <c r="CF61" s="195"/>
      <c r="CG61" s="195"/>
      <c r="CH61" s="195"/>
      <c r="CI61" s="195"/>
      <c r="CJ61" s="195"/>
      <c r="CK61" s="195"/>
      <c r="CL61" s="195"/>
      <c r="CM61" s="195"/>
      <c r="CN61" s="195"/>
      <c r="CO61" s="195"/>
      <c r="CP61" s="195"/>
      <c r="CQ61" s="195"/>
      <c r="CR61" s="195"/>
      <c r="CS61" s="195"/>
      <c r="CT61" s="195"/>
      <c r="CU61" s="195"/>
      <c r="CV61" s="195"/>
      <c r="CW61" s="195"/>
      <c r="CX61" s="195"/>
      <c r="CY61" s="195"/>
      <c r="CZ61" s="195"/>
      <c r="DA61" s="195"/>
      <c r="DB61" s="195"/>
      <c r="DC61" s="195"/>
      <c r="DD61" s="195"/>
      <c r="DE61" s="195"/>
      <c r="DF61" s="195"/>
      <c r="DG61" s="195"/>
      <c r="DH61" s="195"/>
      <c r="DI61" s="195"/>
      <c r="DJ61" s="195"/>
      <c r="DK61" s="195"/>
      <c r="DL61" s="195"/>
      <c r="DM61" s="195"/>
      <c r="DN61" s="195"/>
    </row>
    <row r="62" spans="1:118" x14ac:dyDescent="0.2">
      <c r="A62" s="33" t="s">
        <v>138</v>
      </c>
      <c r="B62" s="33" t="s">
        <v>150</v>
      </c>
      <c r="C62" s="33">
        <v>19</v>
      </c>
      <c r="D62" s="33" t="s">
        <v>47</v>
      </c>
      <c r="E62" s="196">
        <v>0</v>
      </c>
      <c r="F62" s="195">
        <v>0</v>
      </c>
      <c r="G62" s="196">
        <v>0</v>
      </c>
      <c r="H62" s="195">
        <v>0</v>
      </c>
      <c r="I62" s="196">
        <v>0</v>
      </c>
      <c r="J62" s="195">
        <v>0</v>
      </c>
      <c r="K62" s="195"/>
      <c r="L62" s="195"/>
      <c r="M62" s="195"/>
      <c r="N62" s="195"/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195"/>
      <c r="AD62" s="195"/>
      <c r="AE62" s="195"/>
      <c r="AF62" s="195"/>
      <c r="AG62" s="195"/>
      <c r="AH62" s="195"/>
      <c r="AI62" s="195"/>
      <c r="AJ62" s="195"/>
      <c r="AK62" s="195"/>
      <c r="AL62" s="195"/>
      <c r="AM62" s="195"/>
      <c r="AN62" s="195"/>
      <c r="AO62" s="195"/>
      <c r="AP62" s="195"/>
      <c r="AQ62" s="195"/>
      <c r="AR62" s="195"/>
      <c r="AS62" s="195"/>
      <c r="AT62" s="195"/>
      <c r="AU62" s="195"/>
      <c r="AV62" s="195"/>
      <c r="AW62" s="195"/>
      <c r="AX62" s="195"/>
      <c r="AY62" s="195"/>
      <c r="AZ62" s="195"/>
      <c r="BA62" s="195"/>
      <c r="BB62" s="195"/>
      <c r="BC62" s="195"/>
      <c r="BD62" s="195"/>
      <c r="BE62" s="195"/>
      <c r="BF62" s="195"/>
      <c r="BG62" s="195"/>
      <c r="BH62" s="195"/>
      <c r="BI62" s="195"/>
      <c r="BJ62" s="195"/>
      <c r="BK62" s="195"/>
      <c r="BL62" s="195"/>
      <c r="BM62" s="195"/>
      <c r="BN62" s="195"/>
      <c r="BO62" s="195"/>
      <c r="BP62" s="195"/>
      <c r="BQ62" s="195"/>
      <c r="BR62" s="195"/>
      <c r="BS62" s="195"/>
      <c r="BT62" s="195"/>
      <c r="BU62" s="195"/>
      <c r="BV62" s="195"/>
      <c r="BW62" s="195"/>
      <c r="BX62" s="195"/>
      <c r="BY62" s="195"/>
      <c r="BZ62" s="195"/>
      <c r="CA62" s="195"/>
      <c r="CB62" s="195"/>
      <c r="CC62" s="195"/>
      <c r="CD62" s="195"/>
      <c r="CE62" s="195"/>
      <c r="CF62" s="195"/>
      <c r="CG62" s="195"/>
      <c r="CH62" s="195"/>
      <c r="CI62" s="195"/>
      <c r="CJ62" s="195"/>
      <c r="CK62" s="195"/>
      <c r="CL62" s="195"/>
      <c r="CM62" s="195"/>
      <c r="CN62" s="195"/>
      <c r="CO62" s="195"/>
      <c r="CP62" s="195"/>
      <c r="CQ62" s="195"/>
      <c r="CR62" s="195"/>
      <c r="CS62" s="195"/>
      <c r="CT62" s="195"/>
      <c r="CU62" s="195"/>
      <c r="CV62" s="195"/>
      <c r="CW62" s="195"/>
      <c r="CX62" s="195"/>
      <c r="CY62" s="195"/>
      <c r="CZ62" s="195"/>
      <c r="DA62" s="195"/>
      <c r="DB62" s="195"/>
      <c r="DC62" s="195"/>
      <c r="DD62" s="195"/>
      <c r="DE62" s="195"/>
      <c r="DF62" s="195"/>
      <c r="DG62" s="195"/>
      <c r="DH62" s="195"/>
      <c r="DI62" s="195"/>
      <c r="DJ62" s="195"/>
      <c r="DK62" s="195"/>
      <c r="DL62" s="195"/>
      <c r="DM62" s="195"/>
      <c r="DN62" s="195"/>
    </row>
    <row r="63" spans="1:118" x14ac:dyDescent="0.2">
      <c r="A63" s="33" t="s">
        <v>138</v>
      </c>
      <c r="B63" s="33" t="s">
        <v>150</v>
      </c>
      <c r="C63" s="33">
        <v>20</v>
      </c>
      <c r="D63" s="33" t="s">
        <v>128</v>
      </c>
      <c r="E63" s="196">
        <v>0</v>
      </c>
      <c r="F63" s="195">
        <v>0</v>
      </c>
      <c r="G63" s="196">
        <v>-12629</v>
      </c>
      <c r="H63" s="195">
        <v>-21588.28</v>
      </c>
      <c r="I63" s="196">
        <v>0</v>
      </c>
      <c r="J63" s="195">
        <v>0</v>
      </c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  <c r="BM63" s="195"/>
      <c r="BN63" s="195"/>
      <c r="BO63" s="195"/>
      <c r="BP63" s="195"/>
      <c r="BQ63" s="195"/>
      <c r="BR63" s="195"/>
      <c r="BS63" s="195"/>
      <c r="BT63" s="195"/>
      <c r="BU63" s="195"/>
      <c r="BV63" s="195"/>
      <c r="BW63" s="195"/>
      <c r="BX63" s="195"/>
      <c r="BY63" s="195"/>
      <c r="BZ63" s="195"/>
      <c r="CA63" s="195"/>
      <c r="CB63" s="195"/>
      <c r="CC63" s="195"/>
      <c r="CD63" s="195"/>
      <c r="CE63" s="195"/>
      <c r="CF63" s="195"/>
      <c r="CG63" s="195"/>
      <c r="CH63" s="195"/>
      <c r="CI63" s="195"/>
      <c r="CJ63" s="195"/>
      <c r="CK63" s="195"/>
      <c r="CL63" s="195"/>
      <c r="CM63" s="195"/>
      <c r="CN63" s="195"/>
      <c r="CO63" s="195"/>
      <c r="CP63" s="195"/>
      <c r="CQ63" s="195"/>
      <c r="CR63" s="195"/>
      <c r="CS63" s="195"/>
      <c r="CT63" s="195"/>
      <c r="CU63" s="195"/>
      <c r="CV63" s="195"/>
      <c r="CW63" s="195"/>
      <c r="CX63" s="195"/>
      <c r="CY63" s="195"/>
      <c r="CZ63" s="195"/>
      <c r="DA63" s="195"/>
      <c r="DB63" s="195"/>
      <c r="DC63" s="195"/>
      <c r="DD63" s="195"/>
      <c r="DE63" s="195"/>
      <c r="DF63" s="195"/>
      <c r="DG63" s="195"/>
      <c r="DH63" s="195"/>
      <c r="DI63" s="195"/>
      <c r="DJ63" s="195"/>
      <c r="DK63" s="195"/>
      <c r="DL63" s="195"/>
      <c r="DM63" s="195"/>
      <c r="DN63" s="195"/>
    </row>
    <row r="64" spans="1:118" x14ac:dyDescent="0.2">
      <c r="A64" s="33" t="s">
        <v>138</v>
      </c>
      <c r="B64" s="33" t="s">
        <v>150</v>
      </c>
      <c r="C64" s="33">
        <v>21</v>
      </c>
      <c r="D64" s="33" t="s">
        <v>129</v>
      </c>
      <c r="E64" s="196">
        <v>0</v>
      </c>
      <c r="F64" s="195">
        <v>0</v>
      </c>
      <c r="G64" s="196">
        <v>0</v>
      </c>
      <c r="H64" s="195">
        <v>0</v>
      </c>
      <c r="I64" s="196">
        <v>0</v>
      </c>
      <c r="J64" s="195">
        <v>0</v>
      </c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  <c r="AD64" s="195"/>
      <c r="AE64" s="195"/>
      <c r="AF64" s="195"/>
      <c r="AG64" s="195"/>
      <c r="AH64" s="195"/>
      <c r="AI64" s="195"/>
      <c r="AJ64" s="195"/>
      <c r="AK64" s="195"/>
      <c r="AL64" s="195"/>
      <c r="AM64" s="195"/>
      <c r="AN64" s="195"/>
      <c r="AO64" s="195"/>
      <c r="AP64" s="195"/>
      <c r="AQ64" s="195"/>
      <c r="AR64" s="195"/>
      <c r="AS64" s="195"/>
      <c r="AT64" s="195"/>
      <c r="AU64" s="195"/>
      <c r="AV64" s="195"/>
      <c r="AW64" s="195"/>
      <c r="AX64" s="195"/>
      <c r="AY64" s="195"/>
      <c r="AZ64" s="195"/>
      <c r="BA64" s="195"/>
      <c r="BB64" s="195"/>
      <c r="BC64" s="195"/>
      <c r="BD64" s="195"/>
      <c r="BE64" s="195"/>
      <c r="BF64" s="195"/>
      <c r="BG64" s="195"/>
      <c r="BH64" s="195"/>
      <c r="BI64" s="195"/>
      <c r="BJ64" s="195"/>
      <c r="BK64" s="195"/>
      <c r="BL64" s="195"/>
      <c r="BM64" s="195"/>
      <c r="BN64" s="195"/>
      <c r="BO64" s="195"/>
      <c r="BP64" s="195"/>
      <c r="BQ64" s="195"/>
      <c r="BR64" s="195"/>
      <c r="BS64" s="195"/>
      <c r="BT64" s="195"/>
      <c r="BU64" s="195"/>
      <c r="BV64" s="195"/>
      <c r="BW64" s="195"/>
      <c r="BX64" s="195"/>
      <c r="BY64" s="195"/>
      <c r="BZ64" s="195"/>
      <c r="CA64" s="195"/>
      <c r="CB64" s="195"/>
      <c r="CC64" s="195"/>
      <c r="CD64" s="195"/>
      <c r="CE64" s="195"/>
      <c r="CF64" s="195"/>
      <c r="CG64" s="195"/>
      <c r="CH64" s="195"/>
      <c r="CI64" s="195"/>
      <c r="CJ64" s="195"/>
      <c r="CK64" s="195"/>
      <c r="CL64" s="195"/>
      <c r="CM64" s="195"/>
      <c r="CN64" s="195"/>
      <c r="CO64" s="195"/>
      <c r="CP64" s="195"/>
      <c r="CQ64" s="195"/>
      <c r="CR64" s="195"/>
      <c r="CS64" s="195"/>
      <c r="CT64" s="195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195"/>
      <c r="DM64" s="195"/>
      <c r="DN64" s="195"/>
    </row>
    <row r="65" spans="1:118" x14ac:dyDescent="0.2">
      <c r="A65" s="33" t="s">
        <v>138</v>
      </c>
      <c r="B65" s="33" t="s">
        <v>150</v>
      </c>
      <c r="C65" s="33">
        <v>22</v>
      </c>
      <c r="D65" s="33" t="s">
        <v>130</v>
      </c>
      <c r="E65" s="196">
        <v>483866</v>
      </c>
      <c r="F65" s="195">
        <v>1299180.21</v>
      </c>
      <c r="G65" s="196">
        <v>-389444</v>
      </c>
      <c r="H65" s="195">
        <v>-1045657.14</v>
      </c>
      <c r="I65" s="196">
        <v>215</v>
      </c>
      <c r="J65" s="195">
        <v>577.27499999999998</v>
      </c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  <c r="BM65" s="195"/>
      <c r="BN65" s="195"/>
      <c r="BO65" s="195"/>
      <c r="BP65" s="195"/>
      <c r="BQ65" s="195"/>
      <c r="BR65" s="195"/>
      <c r="BS65" s="195"/>
      <c r="BT65" s="195"/>
      <c r="BU65" s="195"/>
      <c r="BV65" s="195"/>
      <c r="BW65" s="195"/>
      <c r="BX65" s="195"/>
      <c r="BY65" s="195"/>
      <c r="BZ65" s="195"/>
      <c r="CA65" s="195"/>
      <c r="CB65" s="195"/>
      <c r="CC65" s="195"/>
      <c r="CD65" s="195"/>
      <c r="CE65" s="195"/>
      <c r="CF65" s="195"/>
      <c r="CG65" s="195"/>
      <c r="CH65" s="195"/>
      <c r="CI65" s="195"/>
      <c r="CJ65" s="195"/>
      <c r="CK65" s="195"/>
      <c r="CL65" s="195"/>
      <c r="CM65" s="195"/>
      <c r="CN65" s="195"/>
      <c r="CO65" s="195"/>
      <c r="CP65" s="195"/>
      <c r="CQ65" s="195"/>
      <c r="CR65" s="195"/>
      <c r="CS65" s="195"/>
      <c r="CT65" s="195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195"/>
      <c r="DM65" s="195"/>
      <c r="DN65" s="195"/>
    </row>
    <row r="66" spans="1:118" x14ac:dyDescent="0.2">
      <c r="A66" s="33" t="s">
        <v>138</v>
      </c>
      <c r="B66" s="33" t="s">
        <v>150</v>
      </c>
      <c r="C66" s="33">
        <v>23</v>
      </c>
      <c r="D66" s="33" t="s">
        <v>131</v>
      </c>
      <c r="E66" s="196">
        <v>0</v>
      </c>
      <c r="F66" s="195">
        <v>0</v>
      </c>
      <c r="G66" s="196">
        <v>0</v>
      </c>
      <c r="H66" s="195">
        <v>-126658.91</v>
      </c>
      <c r="I66" s="196">
        <v>0</v>
      </c>
      <c r="J66" s="195">
        <v>0</v>
      </c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  <c r="AD66" s="195"/>
      <c r="AE66" s="195"/>
      <c r="AF66" s="195"/>
      <c r="AG66" s="195"/>
      <c r="AH66" s="195"/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5"/>
      <c r="AX66" s="195"/>
      <c r="AY66" s="195"/>
      <c r="AZ66" s="195"/>
      <c r="BA66" s="195"/>
      <c r="BB66" s="195"/>
      <c r="BC66" s="195"/>
      <c r="BD66" s="195"/>
      <c r="BE66" s="195"/>
      <c r="BF66" s="195"/>
      <c r="BG66" s="195"/>
      <c r="BH66" s="195"/>
      <c r="BI66" s="195"/>
      <c r="BJ66" s="195"/>
      <c r="BK66" s="195"/>
      <c r="BL66" s="195"/>
      <c r="BM66" s="195"/>
      <c r="BN66" s="195"/>
      <c r="BO66" s="195"/>
      <c r="BP66" s="195"/>
      <c r="BQ66" s="195"/>
      <c r="BR66" s="195"/>
      <c r="BS66" s="195"/>
      <c r="BT66" s="195"/>
      <c r="BU66" s="195"/>
      <c r="BV66" s="195"/>
      <c r="BW66" s="195"/>
      <c r="BX66" s="195"/>
      <c r="BY66" s="195"/>
      <c r="BZ66" s="195"/>
      <c r="CA66" s="195"/>
      <c r="CB66" s="195"/>
      <c r="CC66" s="195"/>
      <c r="CD66" s="195"/>
      <c r="CE66" s="195"/>
      <c r="CF66" s="195"/>
      <c r="CG66" s="195"/>
      <c r="CH66" s="195"/>
      <c r="CI66" s="195"/>
      <c r="CJ66" s="195"/>
      <c r="CK66" s="195"/>
      <c r="CL66" s="195"/>
      <c r="CM66" s="195"/>
      <c r="CN66" s="195"/>
      <c r="CO66" s="195"/>
      <c r="CP66" s="195"/>
      <c r="CQ66" s="195"/>
      <c r="CR66" s="195"/>
      <c r="CS66" s="195"/>
      <c r="CT66" s="195"/>
      <c r="CU66" s="195"/>
      <c r="CV66" s="195"/>
      <c r="CW66" s="195"/>
      <c r="CX66" s="195"/>
      <c r="CY66" s="195"/>
      <c r="CZ66" s="195"/>
      <c r="DA66" s="195"/>
      <c r="DB66" s="195"/>
      <c r="DC66" s="195"/>
      <c r="DD66" s="195"/>
      <c r="DE66" s="195"/>
      <c r="DF66" s="195"/>
      <c r="DG66" s="195"/>
      <c r="DH66" s="195"/>
      <c r="DI66" s="195"/>
      <c r="DJ66" s="195"/>
      <c r="DK66" s="195"/>
      <c r="DL66" s="195"/>
      <c r="DM66" s="195"/>
      <c r="DN66" s="195"/>
    </row>
    <row r="67" spans="1:118" x14ac:dyDescent="0.2">
      <c r="A67" s="33" t="s">
        <v>138</v>
      </c>
      <c r="B67" s="33" t="s">
        <v>150</v>
      </c>
      <c r="C67" s="33">
        <v>24</v>
      </c>
      <c r="D67" s="33" t="s">
        <v>55</v>
      </c>
      <c r="E67" s="196">
        <v>0</v>
      </c>
      <c r="F67" s="195">
        <v>0</v>
      </c>
      <c r="G67" s="196">
        <v>0</v>
      </c>
      <c r="H67" s="195">
        <v>0</v>
      </c>
      <c r="I67" s="196">
        <v>0</v>
      </c>
      <c r="J67" s="195">
        <v>0</v>
      </c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  <c r="AN67" s="195"/>
      <c r="AO67" s="195"/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/>
      <c r="BM67" s="195"/>
      <c r="BN67" s="195"/>
      <c r="BO67" s="195"/>
      <c r="BP67" s="195"/>
      <c r="BQ67" s="195"/>
      <c r="BR67" s="195"/>
      <c r="BS67" s="195"/>
      <c r="BT67" s="195"/>
      <c r="BU67" s="195"/>
      <c r="BV67" s="195"/>
      <c r="BW67" s="195"/>
      <c r="BX67" s="195"/>
      <c r="BY67" s="195"/>
      <c r="BZ67" s="195"/>
      <c r="CA67" s="195"/>
      <c r="CB67" s="195"/>
      <c r="CC67" s="195"/>
      <c r="CD67" s="195"/>
      <c r="CE67" s="195"/>
      <c r="CF67" s="195"/>
      <c r="CG67" s="195"/>
      <c r="CH67" s="195"/>
      <c r="CI67" s="195"/>
      <c r="CJ67" s="195"/>
      <c r="CK67" s="195"/>
      <c r="CL67" s="195"/>
      <c r="CM67" s="195"/>
      <c r="CN67" s="195"/>
      <c r="CO67" s="195"/>
      <c r="CP67" s="195"/>
      <c r="CQ67" s="195"/>
      <c r="CR67" s="195"/>
      <c r="CS67" s="195"/>
      <c r="CT67" s="195"/>
      <c r="CU67" s="195"/>
      <c r="CV67" s="195"/>
      <c r="CW67" s="195"/>
      <c r="CX67" s="195"/>
      <c r="CY67" s="195"/>
      <c r="CZ67" s="195"/>
      <c r="DA67" s="195"/>
      <c r="DB67" s="195"/>
      <c r="DC67" s="195"/>
      <c r="DD67" s="195"/>
      <c r="DE67" s="195"/>
      <c r="DF67" s="195"/>
      <c r="DG67" s="195"/>
      <c r="DH67" s="195"/>
      <c r="DI67" s="195"/>
      <c r="DJ67" s="195"/>
      <c r="DK67" s="195"/>
      <c r="DL67" s="195"/>
      <c r="DM67" s="195"/>
      <c r="DN67" s="195"/>
    </row>
    <row r="68" spans="1:118" x14ac:dyDescent="0.2">
      <c r="A68" s="33" t="s">
        <v>138</v>
      </c>
      <c r="B68" s="33" t="s">
        <v>150</v>
      </c>
      <c r="C68" s="33">
        <v>25</v>
      </c>
      <c r="D68" s="33" t="s">
        <v>56</v>
      </c>
      <c r="E68" s="196">
        <v>0</v>
      </c>
      <c r="F68" s="195">
        <v>0</v>
      </c>
      <c r="G68" s="196">
        <v>0</v>
      </c>
      <c r="H68" s="195">
        <v>0</v>
      </c>
      <c r="I68" s="196">
        <v>0</v>
      </c>
      <c r="J68" s="195">
        <v>0</v>
      </c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  <c r="AN68" s="195"/>
      <c r="AO68" s="195"/>
      <c r="AP68" s="195"/>
      <c r="AQ68" s="195"/>
      <c r="AR68" s="195"/>
      <c r="AS68" s="195"/>
      <c r="AT68" s="195"/>
      <c r="AU68" s="195"/>
      <c r="AV68" s="195"/>
      <c r="AW68" s="195"/>
      <c r="AX68" s="195"/>
      <c r="AY68" s="195"/>
      <c r="AZ68" s="195"/>
      <c r="BA68" s="195"/>
      <c r="BB68" s="195"/>
      <c r="BC68" s="195"/>
      <c r="BD68" s="195"/>
      <c r="BE68" s="195"/>
      <c r="BF68" s="195"/>
      <c r="BG68" s="195"/>
      <c r="BH68" s="195"/>
      <c r="BI68" s="195"/>
      <c r="BJ68" s="195"/>
      <c r="BK68" s="195"/>
      <c r="BL68" s="195"/>
      <c r="BM68" s="195"/>
      <c r="BN68" s="195"/>
      <c r="BO68" s="195"/>
      <c r="BP68" s="195"/>
      <c r="BQ68" s="195"/>
      <c r="BR68" s="195"/>
      <c r="BS68" s="195"/>
      <c r="BT68" s="195"/>
      <c r="BU68" s="195"/>
      <c r="BV68" s="195"/>
      <c r="BW68" s="195"/>
      <c r="BX68" s="195"/>
      <c r="BY68" s="195"/>
      <c r="BZ68" s="195"/>
      <c r="CA68" s="195"/>
      <c r="CB68" s="195"/>
      <c r="CC68" s="195"/>
      <c r="CD68" s="195"/>
      <c r="CE68" s="195"/>
      <c r="CF68" s="195"/>
      <c r="CG68" s="195"/>
      <c r="CH68" s="195"/>
      <c r="CI68" s="195"/>
      <c r="CJ68" s="195"/>
      <c r="CK68" s="195"/>
      <c r="CL68" s="195"/>
      <c r="CM68" s="195"/>
      <c r="CN68" s="195"/>
      <c r="CO68" s="195"/>
      <c r="CP68" s="195"/>
      <c r="CQ68" s="195"/>
      <c r="CR68" s="195"/>
      <c r="CS68" s="195"/>
      <c r="CT68" s="195"/>
      <c r="CU68" s="195"/>
      <c r="CV68" s="195"/>
      <c r="CW68" s="195"/>
      <c r="CX68" s="195"/>
      <c r="CY68" s="195"/>
      <c r="CZ68" s="195"/>
      <c r="DA68" s="195"/>
      <c r="DB68" s="195"/>
      <c r="DC68" s="195"/>
      <c r="DD68" s="195"/>
      <c r="DE68" s="195"/>
      <c r="DF68" s="195"/>
      <c r="DG68" s="195"/>
      <c r="DH68" s="195"/>
      <c r="DI68" s="195"/>
      <c r="DJ68" s="195"/>
      <c r="DK68" s="195"/>
      <c r="DL68" s="195"/>
      <c r="DM68" s="195"/>
      <c r="DN68" s="195"/>
    </row>
    <row r="69" spans="1:118" x14ac:dyDescent="0.2">
      <c r="A69" s="33" t="s">
        <v>138</v>
      </c>
      <c r="B69" s="33" t="s">
        <v>150</v>
      </c>
      <c r="C69" s="33">
        <v>26</v>
      </c>
      <c r="D69" s="33" t="s">
        <v>132</v>
      </c>
      <c r="E69" s="196">
        <v>4231082</v>
      </c>
      <c r="F69" s="195">
        <v>43679.07</v>
      </c>
      <c r="G69" s="196">
        <v>-184070</v>
      </c>
      <c r="H69" s="195">
        <v>-6967.02</v>
      </c>
      <c r="I69" s="196">
        <v>41462</v>
      </c>
      <c r="J69" s="195">
        <v>0</v>
      </c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  <c r="AN69" s="195"/>
      <c r="AO69" s="195"/>
      <c r="AP69" s="195"/>
      <c r="AQ69" s="195"/>
      <c r="AR69" s="195"/>
      <c r="AS69" s="195"/>
      <c r="AT69" s="195"/>
      <c r="AU69" s="195"/>
      <c r="AV69" s="195"/>
      <c r="AW69" s="195"/>
      <c r="AX69" s="195"/>
      <c r="AY69" s="195"/>
      <c r="AZ69" s="195"/>
      <c r="BA69" s="195"/>
      <c r="BB69" s="195"/>
      <c r="BC69" s="195"/>
      <c r="BD69" s="195"/>
      <c r="BE69" s="195"/>
      <c r="BF69" s="195"/>
      <c r="BG69" s="195"/>
      <c r="BH69" s="195"/>
      <c r="BI69" s="195"/>
      <c r="BJ69" s="195"/>
      <c r="BK69" s="195"/>
      <c r="BL69" s="195"/>
      <c r="BM69" s="195"/>
      <c r="BN69" s="195"/>
      <c r="BO69" s="195"/>
      <c r="BP69" s="195"/>
      <c r="BQ69" s="195"/>
      <c r="BR69" s="195"/>
      <c r="BS69" s="195"/>
      <c r="BT69" s="195"/>
      <c r="BU69" s="195"/>
      <c r="BV69" s="195"/>
      <c r="BW69" s="195"/>
      <c r="BX69" s="195"/>
      <c r="BY69" s="195"/>
      <c r="BZ69" s="195"/>
      <c r="CA69" s="195"/>
      <c r="CB69" s="195"/>
      <c r="CC69" s="195"/>
      <c r="CD69" s="195"/>
      <c r="CE69" s="195"/>
      <c r="CF69" s="195"/>
      <c r="CG69" s="195"/>
      <c r="CH69" s="195"/>
      <c r="CI69" s="195"/>
      <c r="CJ69" s="195"/>
      <c r="CK69" s="195"/>
      <c r="CL69" s="195"/>
      <c r="CM69" s="195"/>
      <c r="CN69" s="195"/>
      <c r="CO69" s="195"/>
      <c r="CP69" s="195"/>
      <c r="CQ69" s="195"/>
      <c r="CR69" s="195"/>
      <c r="CS69" s="195"/>
      <c r="CT69" s="195"/>
      <c r="CU69" s="195"/>
      <c r="CV69" s="195"/>
      <c r="CW69" s="195"/>
      <c r="CX69" s="195"/>
      <c r="CY69" s="195"/>
      <c r="CZ69" s="195"/>
      <c r="DA69" s="195"/>
      <c r="DB69" s="195"/>
      <c r="DC69" s="195"/>
      <c r="DD69" s="195"/>
      <c r="DE69" s="195"/>
      <c r="DF69" s="195"/>
      <c r="DG69" s="195"/>
      <c r="DH69" s="195"/>
      <c r="DI69" s="195"/>
      <c r="DJ69" s="195"/>
      <c r="DK69" s="195"/>
      <c r="DL69" s="195"/>
      <c r="DM69" s="195"/>
      <c r="DN69" s="195"/>
    </row>
    <row r="70" spans="1:118" x14ac:dyDescent="0.2">
      <c r="A70" s="33" t="s">
        <v>138</v>
      </c>
      <c r="B70" s="33" t="s">
        <v>150</v>
      </c>
      <c r="C70" s="33">
        <v>27</v>
      </c>
      <c r="D70" s="33" t="s">
        <v>133</v>
      </c>
      <c r="E70" s="196">
        <v>0</v>
      </c>
      <c r="F70" s="195">
        <v>0</v>
      </c>
      <c r="G70" s="196">
        <v>0</v>
      </c>
      <c r="H70" s="195">
        <v>0</v>
      </c>
      <c r="I70" s="196">
        <v>0</v>
      </c>
      <c r="J70" s="195">
        <v>0</v>
      </c>
      <c r="K70" s="195"/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5"/>
      <c r="BB70" s="195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5"/>
      <c r="BS70" s="195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5"/>
      <c r="CJ70" s="195"/>
      <c r="CK70" s="195"/>
      <c r="CL70" s="195"/>
      <c r="CM70" s="195"/>
      <c r="CN70" s="195"/>
      <c r="CO70" s="195"/>
      <c r="CP70" s="195"/>
      <c r="CQ70" s="195"/>
      <c r="CR70" s="195"/>
      <c r="CS70" s="195"/>
      <c r="CT70" s="195"/>
      <c r="CU70" s="195"/>
      <c r="CV70" s="195"/>
      <c r="CW70" s="195"/>
      <c r="CX70" s="195"/>
      <c r="CY70" s="195"/>
      <c r="CZ70" s="195"/>
      <c r="DA70" s="195"/>
      <c r="DB70" s="195"/>
      <c r="DC70" s="195"/>
      <c r="DD70" s="195"/>
      <c r="DE70" s="195"/>
      <c r="DF70" s="195"/>
      <c r="DG70" s="195"/>
      <c r="DH70" s="195"/>
      <c r="DI70" s="195"/>
      <c r="DJ70" s="195"/>
      <c r="DK70" s="195"/>
      <c r="DL70" s="195"/>
      <c r="DM70" s="195"/>
      <c r="DN70" s="195"/>
    </row>
    <row r="71" spans="1:118" x14ac:dyDescent="0.2">
      <c r="A71" s="33" t="s">
        <v>138</v>
      </c>
      <c r="B71" s="33" t="s">
        <v>150</v>
      </c>
      <c r="C71" s="33">
        <v>28</v>
      </c>
      <c r="D71" s="33" t="s">
        <v>134</v>
      </c>
      <c r="E71" s="196">
        <v>-17969790</v>
      </c>
      <c r="F71" s="195">
        <v>-2702385.8</v>
      </c>
      <c r="G71" s="196">
        <v>-6706676</v>
      </c>
      <c r="H71" s="195">
        <v>-197489.15</v>
      </c>
      <c r="I71" s="196">
        <v>-2615</v>
      </c>
      <c r="J71" s="195">
        <v>-316.07</v>
      </c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  <c r="AN71" s="195"/>
      <c r="AO71" s="195"/>
      <c r="AP71" s="195"/>
      <c r="AQ71" s="195"/>
      <c r="AR71" s="195"/>
      <c r="AS71" s="195"/>
      <c r="AT71" s="195"/>
      <c r="AU71" s="195"/>
      <c r="AV71" s="195"/>
      <c r="AW71" s="195"/>
      <c r="AX71" s="195"/>
      <c r="AY71" s="195"/>
      <c r="AZ71" s="195"/>
      <c r="BA71" s="195"/>
      <c r="BB71" s="195"/>
      <c r="BC71" s="195"/>
      <c r="BD71" s="195"/>
      <c r="BE71" s="195"/>
      <c r="BF71" s="195"/>
      <c r="BG71" s="195"/>
      <c r="BH71" s="195"/>
      <c r="BI71" s="195"/>
      <c r="BJ71" s="195"/>
      <c r="BK71" s="195"/>
      <c r="BL71" s="195"/>
      <c r="BM71" s="195"/>
      <c r="BN71" s="195"/>
      <c r="BO71" s="195"/>
      <c r="BP71" s="195"/>
      <c r="BQ71" s="195"/>
      <c r="BR71" s="195"/>
      <c r="BS71" s="195"/>
      <c r="BT71" s="195"/>
      <c r="BU71" s="195"/>
      <c r="BV71" s="195"/>
      <c r="BW71" s="195"/>
      <c r="BX71" s="195"/>
      <c r="BY71" s="195"/>
      <c r="BZ71" s="195"/>
      <c r="CA71" s="195"/>
      <c r="CB71" s="195"/>
      <c r="CC71" s="195"/>
      <c r="CD71" s="195"/>
      <c r="CE71" s="195"/>
      <c r="CF71" s="195"/>
      <c r="CG71" s="195"/>
      <c r="CH71" s="195"/>
      <c r="CI71" s="195"/>
      <c r="CJ71" s="195"/>
      <c r="CK71" s="195"/>
      <c r="CL71" s="195"/>
      <c r="CM71" s="195"/>
      <c r="CN71" s="195"/>
      <c r="CO71" s="195"/>
      <c r="CP71" s="195"/>
      <c r="CQ71" s="195"/>
      <c r="CR71" s="195"/>
      <c r="CS71" s="195"/>
      <c r="CT71" s="195"/>
      <c r="CU71" s="195"/>
      <c r="CV71" s="195"/>
      <c r="CW71" s="195"/>
      <c r="CX71" s="195"/>
      <c r="CY71" s="195"/>
      <c r="CZ71" s="195"/>
      <c r="DA71" s="195"/>
      <c r="DB71" s="195"/>
      <c r="DC71" s="195"/>
      <c r="DD71" s="195"/>
      <c r="DE71" s="195"/>
      <c r="DF71" s="195"/>
      <c r="DG71" s="195"/>
      <c r="DH71" s="195"/>
      <c r="DI71" s="195"/>
      <c r="DJ71" s="195"/>
      <c r="DK71" s="195"/>
      <c r="DL71" s="195"/>
      <c r="DM71" s="195"/>
      <c r="DN71" s="195"/>
    </row>
    <row r="72" spans="1:118" x14ac:dyDescent="0.2">
      <c r="A72" s="33" t="s">
        <v>138</v>
      </c>
      <c r="B72" s="33" t="s">
        <v>150</v>
      </c>
      <c r="C72" s="33">
        <v>29</v>
      </c>
      <c r="D72" s="33" t="s">
        <v>135</v>
      </c>
      <c r="E72" s="196">
        <v>16040698</v>
      </c>
      <c r="F72" s="195">
        <v>2062385.8</v>
      </c>
      <c r="G72" s="196">
        <v>6597107</v>
      </c>
      <c r="H72" s="195">
        <v>197489.15</v>
      </c>
      <c r="I72" s="196">
        <v>0</v>
      </c>
      <c r="J72" s="195">
        <v>0</v>
      </c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  <c r="AN72" s="195"/>
      <c r="AO72" s="195"/>
      <c r="AP72" s="195"/>
      <c r="AQ72" s="195"/>
      <c r="AR72" s="195"/>
      <c r="AS72" s="195"/>
      <c r="AT72" s="195"/>
      <c r="AU72" s="195"/>
      <c r="AV72" s="195"/>
      <c r="AW72" s="195"/>
      <c r="AX72" s="195"/>
      <c r="AY72" s="195"/>
      <c r="AZ72" s="195"/>
      <c r="BA72" s="195"/>
      <c r="BB72" s="195"/>
      <c r="BC72" s="195"/>
      <c r="BD72" s="195"/>
      <c r="BE72" s="195"/>
      <c r="BF72" s="195"/>
      <c r="BG72" s="195"/>
      <c r="BH72" s="195"/>
      <c r="BI72" s="195"/>
      <c r="BJ72" s="195"/>
      <c r="BK72" s="195"/>
      <c r="BL72" s="195"/>
      <c r="BM72" s="195"/>
      <c r="BN72" s="195"/>
      <c r="BO72" s="195"/>
      <c r="BP72" s="195"/>
      <c r="BQ72" s="195"/>
      <c r="BR72" s="195"/>
      <c r="BS72" s="195"/>
      <c r="BT72" s="195"/>
      <c r="BU72" s="195"/>
      <c r="BV72" s="195"/>
      <c r="BW72" s="195"/>
      <c r="BX72" s="195"/>
      <c r="BY72" s="195"/>
      <c r="BZ72" s="195"/>
      <c r="CA72" s="195"/>
      <c r="CB72" s="195"/>
      <c r="CC72" s="195"/>
      <c r="CD72" s="195"/>
      <c r="CE72" s="195"/>
      <c r="CF72" s="195"/>
      <c r="CG72" s="195"/>
      <c r="CH72" s="195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95"/>
      <c r="CW72" s="195"/>
      <c r="CX72" s="195"/>
      <c r="CY72" s="195"/>
      <c r="CZ72" s="195"/>
      <c r="DA72" s="195"/>
      <c r="DB72" s="195"/>
      <c r="DC72" s="195"/>
      <c r="DD72" s="195"/>
      <c r="DE72" s="195"/>
      <c r="DF72" s="195"/>
      <c r="DG72" s="195"/>
      <c r="DH72" s="195"/>
      <c r="DI72" s="195"/>
      <c r="DJ72" s="195"/>
      <c r="DK72" s="195"/>
      <c r="DL72" s="195"/>
      <c r="DM72" s="195"/>
      <c r="DN72" s="195"/>
    </row>
    <row r="73" spans="1:118" x14ac:dyDescent="0.2">
      <c r="A73" s="33" t="s">
        <v>138</v>
      </c>
      <c r="B73" s="33" t="s">
        <v>150</v>
      </c>
      <c r="C73" s="33">
        <v>30</v>
      </c>
      <c r="D73" s="33" t="s">
        <v>136</v>
      </c>
      <c r="E73" s="196">
        <v>0</v>
      </c>
      <c r="F73" s="195">
        <v>0</v>
      </c>
      <c r="G73" s="196">
        <v>0</v>
      </c>
      <c r="H73" s="195">
        <v>0</v>
      </c>
      <c r="I73" s="196">
        <v>0</v>
      </c>
      <c r="J73" s="195">
        <v>0</v>
      </c>
      <c r="K73" s="195"/>
      <c r="L73" s="195"/>
      <c r="M73" s="195"/>
      <c r="N73" s="195"/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  <c r="AN73" s="195"/>
      <c r="AO73" s="195"/>
      <c r="AP73" s="195"/>
      <c r="AQ73" s="195"/>
      <c r="AR73" s="195"/>
      <c r="AS73" s="195"/>
      <c r="AT73" s="195"/>
      <c r="AU73" s="195"/>
      <c r="AV73" s="195"/>
      <c r="AW73" s="195"/>
      <c r="AX73" s="195"/>
      <c r="AY73" s="195"/>
      <c r="AZ73" s="195"/>
      <c r="BA73" s="195"/>
      <c r="BB73" s="195"/>
      <c r="BC73" s="195"/>
      <c r="BD73" s="195"/>
      <c r="BE73" s="195"/>
      <c r="BF73" s="195"/>
      <c r="BG73" s="195"/>
      <c r="BH73" s="195"/>
      <c r="BI73" s="195"/>
      <c r="BJ73" s="195"/>
      <c r="BK73" s="195"/>
      <c r="BL73" s="195"/>
      <c r="BM73" s="195"/>
      <c r="BN73" s="195"/>
      <c r="BO73" s="195"/>
      <c r="BP73" s="195"/>
      <c r="BQ73" s="195"/>
      <c r="BR73" s="195"/>
      <c r="BS73" s="195"/>
      <c r="BT73" s="195"/>
      <c r="BU73" s="195"/>
      <c r="BV73" s="195"/>
      <c r="BW73" s="195"/>
      <c r="BX73" s="195"/>
      <c r="BY73" s="195"/>
      <c r="BZ73" s="195"/>
      <c r="CA73" s="195"/>
      <c r="CB73" s="195"/>
      <c r="CC73" s="195"/>
      <c r="CD73" s="195"/>
      <c r="CE73" s="195"/>
      <c r="CF73" s="195"/>
      <c r="CG73" s="195"/>
      <c r="CH73" s="195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95"/>
      <c r="CW73" s="195"/>
      <c r="CX73" s="195"/>
      <c r="CY73" s="195"/>
      <c r="CZ73" s="195"/>
      <c r="DA73" s="195"/>
      <c r="DB73" s="195"/>
      <c r="DC73" s="195"/>
      <c r="DD73" s="195"/>
      <c r="DE73" s="195"/>
      <c r="DF73" s="195"/>
      <c r="DG73" s="195"/>
      <c r="DH73" s="195"/>
      <c r="DI73" s="195"/>
      <c r="DJ73" s="195"/>
      <c r="DK73" s="195"/>
      <c r="DL73" s="195"/>
      <c r="DM73" s="195"/>
      <c r="DN73" s="195"/>
    </row>
    <row r="74" spans="1:118" x14ac:dyDescent="0.2">
      <c r="A74" s="33" t="s">
        <v>138</v>
      </c>
      <c r="B74" s="33" t="s">
        <v>150</v>
      </c>
      <c r="C74" s="33">
        <v>31</v>
      </c>
      <c r="D74" s="33" t="s">
        <v>137</v>
      </c>
      <c r="E74" s="196">
        <v>0</v>
      </c>
      <c r="F74" s="195">
        <v>0</v>
      </c>
      <c r="G74" s="196">
        <v>0</v>
      </c>
      <c r="H74" s="195">
        <v>0</v>
      </c>
      <c r="I74" s="196">
        <v>0</v>
      </c>
      <c r="J74" s="195">
        <v>0</v>
      </c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  <c r="AN74" s="195"/>
      <c r="AO74" s="195"/>
      <c r="AP74" s="195"/>
      <c r="AQ74" s="195"/>
      <c r="AR74" s="195"/>
      <c r="AS74" s="195"/>
      <c r="AT74" s="195"/>
      <c r="AU74" s="195"/>
      <c r="AV74" s="195"/>
      <c r="AW74" s="195"/>
      <c r="AX74" s="195"/>
      <c r="AY74" s="195"/>
      <c r="AZ74" s="195"/>
      <c r="BA74" s="195"/>
      <c r="BB74" s="195"/>
      <c r="BC74" s="195"/>
      <c r="BD74" s="195"/>
      <c r="BE74" s="195"/>
      <c r="BF74" s="195"/>
      <c r="BG74" s="195"/>
      <c r="BH74" s="195"/>
      <c r="BI74" s="195"/>
      <c r="BJ74" s="195"/>
      <c r="BK74" s="195"/>
      <c r="BL74" s="195"/>
      <c r="BM74" s="195"/>
      <c r="BN74" s="195"/>
      <c r="BO74" s="195"/>
      <c r="BP74" s="195"/>
      <c r="BQ74" s="195"/>
      <c r="BR74" s="195"/>
      <c r="BS74" s="195"/>
      <c r="BT74" s="195"/>
      <c r="BU74" s="195"/>
      <c r="BV74" s="195"/>
      <c r="BW74" s="195"/>
      <c r="BX74" s="195"/>
      <c r="BY74" s="195"/>
      <c r="BZ74" s="195"/>
      <c r="CA74" s="195"/>
      <c r="CB74" s="195"/>
      <c r="CC74" s="195"/>
      <c r="CD74" s="195"/>
      <c r="CE74" s="195"/>
      <c r="CF74" s="195"/>
      <c r="CG74" s="195"/>
      <c r="CH74" s="195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95"/>
      <c r="CW74" s="195"/>
      <c r="CX74" s="195"/>
      <c r="CY74" s="195"/>
      <c r="CZ74" s="195"/>
      <c r="DA74" s="195"/>
      <c r="DB74" s="195"/>
      <c r="DC74" s="195"/>
      <c r="DD74" s="195"/>
      <c r="DE74" s="195"/>
      <c r="DF74" s="195"/>
      <c r="DG74" s="195"/>
      <c r="DH74" s="195"/>
      <c r="DI74" s="195"/>
      <c r="DJ74" s="195"/>
      <c r="DK74" s="195"/>
      <c r="DL74" s="195"/>
      <c r="DM74" s="195"/>
      <c r="DN74" s="195"/>
    </row>
    <row r="75" spans="1:118" x14ac:dyDescent="0.2">
      <c r="A75" s="33" t="s">
        <v>138</v>
      </c>
      <c r="B75" s="33" t="s">
        <v>150</v>
      </c>
      <c r="C75" s="33">
        <v>32</v>
      </c>
      <c r="D75" s="33" t="s">
        <v>70</v>
      </c>
      <c r="E75" s="196">
        <v>0</v>
      </c>
      <c r="F75" s="195">
        <v>0</v>
      </c>
      <c r="G75" s="196">
        <v>0</v>
      </c>
      <c r="H75" s="195">
        <v>0</v>
      </c>
      <c r="I75" s="196">
        <v>0</v>
      </c>
      <c r="J75" s="195">
        <v>0</v>
      </c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  <c r="AN75" s="195"/>
      <c r="AO75" s="195"/>
      <c r="AP75" s="195"/>
      <c r="AQ75" s="195"/>
      <c r="AR75" s="195"/>
      <c r="AS75" s="195"/>
      <c r="AT75" s="195"/>
      <c r="AU75" s="195"/>
      <c r="AV75" s="195"/>
      <c r="AW75" s="195"/>
      <c r="AX75" s="195"/>
      <c r="AY75" s="195"/>
      <c r="AZ75" s="195"/>
      <c r="BA75" s="195"/>
      <c r="BB75" s="195"/>
      <c r="BC75" s="195"/>
      <c r="BD75" s="195"/>
      <c r="BE75" s="195"/>
      <c r="BF75" s="195"/>
      <c r="BG75" s="195"/>
      <c r="BH75" s="195"/>
      <c r="BI75" s="195"/>
      <c r="BJ75" s="195"/>
      <c r="BK75" s="195"/>
      <c r="BL75" s="195"/>
      <c r="BM75" s="195"/>
      <c r="BN75" s="195"/>
      <c r="BO75" s="195"/>
      <c r="BP75" s="195"/>
      <c r="BQ75" s="195"/>
      <c r="BR75" s="195"/>
      <c r="BS75" s="195"/>
      <c r="BT75" s="195"/>
      <c r="BU75" s="195"/>
      <c r="BV75" s="195"/>
      <c r="BW75" s="195"/>
      <c r="BX75" s="195"/>
      <c r="BY75" s="195"/>
      <c r="BZ75" s="195"/>
      <c r="CA75" s="195"/>
      <c r="CB75" s="195"/>
      <c r="CC75" s="195"/>
      <c r="CD75" s="195"/>
      <c r="CE75" s="195"/>
      <c r="CF75" s="195"/>
      <c r="CG75" s="195"/>
      <c r="CH75" s="195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95"/>
      <c r="CW75" s="195"/>
      <c r="CX75" s="195"/>
      <c r="CY75" s="195"/>
      <c r="CZ75" s="195"/>
      <c r="DA75" s="195"/>
      <c r="DB75" s="195"/>
      <c r="DC75" s="195"/>
      <c r="DD75" s="195"/>
      <c r="DE75" s="195"/>
      <c r="DF75" s="195"/>
      <c r="DG75" s="195"/>
      <c r="DH75" s="195"/>
      <c r="DI75" s="195"/>
      <c r="DJ75" s="195"/>
      <c r="DK75" s="195"/>
      <c r="DL75" s="195"/>
      <c r="DM75" s="195"/>
      <c r="DN75" s="195"/>
    </row>
    <row r="76" spans="1:118" x14ac:dyDescent="0.2">
      <c r="A76" s="33" t="s">
        <v>138</v>
      </c>
      <c r="B76" s="33" t="s">
        <v>150</v>
      </c>
      <c r="C76" s="33">
        <v>33</v>
      </c>
      <c r="D76" s="33" t="s">
        <v>71</v>
      </c>
      <c r="E76" s="196">
        <v>0</v>
      </c>
      <c r="F76" s="195">
        <v>0</v>
      </c>
      <c r="G76" s="196">
        <v>0</v>
      </c>
      <c r="H76" s="195">
        <v>0</v>
      </c>
      <c r="I76" s="196">
        <v>0</v>
      </c>
      <c r="J76" s="195">
        <v>0</v>
      </c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  <c r="BM76" s="195"/>
      <c r="BN76" s="195"/>
      <c r="BO76" s="195"/>
      <c r="BP76" s="195"/>
      <c r="BQ76" s="195"/>
      <c r="BR76" s="195"/>
      <c r="BS76" s="195"/>
      <c r="BT76" s="195"/>
      <c r="BU76" s="195"/>
      <c r="BV76" s="195"/>
      <c r="BW76" s="195"/>
      <c r="BX76" s="195"/>
      <c r="BY76" s="195"/>
      <c r="BZ76" s="195"/>
      <c r="CA76" s="195"/>
      <c r="CB76" s="195"/>
      <c r="CC76" s="195"/>
      <c r="CD76" s="195"/>
      <c r="CE76" s="195"/>
      <c r="CF76" s="195"/>
      <c r="CG76" s="195"/>
      <c r="CH76" s="195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95"/>
      <c r="CW76" s="195"/>
      <c r="CX76" s="195"/>
      <c r="CY76" s="195"/>
      <c r="CZ76" s="195"/>
      <c r="DA76" s="195"/>
      <c r="DB76" s="195"/>
      <c r="DC76" s="195"/>
      <c r="DD76" s="195"/>
      <c r="DE76" s="195"/>
      <c r="DF76" s="195"/>
      <c r="DG76" s="195"/>
      <c r="DH76" s="195"/>
      <c r="DI76" s="195"/>
      <c r="DJ76" s="195"/>
      <c r="DK76" s="195"/>
      <c r="DL76" s="195"/>
      <c r="DM76" s="195"/>
      <c r="DN76" s="195"/>
    </row>
    <row r="77" spans="1:118" x14ac:dyDescent="0.2">
      <c r="A77" s="33" t="s">
        <v>138</v>
      </c>
      <c r="B77" s="33" t="s">
        <v>150</v>
      </c>
      <c r="C77" s="33">
        <v>34</v>
      </c>
      <c r="D77" s="33" t="s">
        <v>72</v>
      </c>
      <c r="E77" s="196">
        <v>0</v>
      </c>
      <c r="F77" s="195">
        <v>0</v>
      </c>
      <c r="G77" s="196">
        <v>0</v>
      </c>
      <c r="H77" s="195">
        <v>0</v>
      </c>
      <c r="I77" s="196">
        <v>0</v>
      </c>
      <c r="J77" s="195">
        <v>0</v>
      </c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  <c r="BM77" s="195"/>
      <c r="BN77" s="195"/>
      <c r="BO77" s="195"/>
      <c r="BP77" s="195"/>
      <c r="BQ77" s="195"/>
      <c r="BR77" s="195"/>
      <c r="BS77" s="195"/>
      <c r="BT77" s="195"/>
      <c r="BU77" s="195"/>
      <c r="BV77" s="195"/>
      <c r="BW77" s="195"/>
      <c r="BX77" s="195"/>
      <c r="BY77" s="195"/>
      <c r="BZ77" s="195"/>
      <c r="CA77" s="195"/>
      <c r="CB77" s="195"/>
      <c r="CC77" s="195"/>
      <c r="CD77" s="195"/>
      <c r="CE77" s="195"/>
      <c r="CF77" s="195"/>
      <c r="CG77" s="195"/>
      <c r="CH77" s="195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95"/>
      <c r="CW77" s="195"/>
      <c r="CX77" s="195"/>
      <c r="CY77" s="195"/>
      <c r="CZ77" s="195"/>
      <c r="DA77" s="195"/>
      <c r="DB77" s="195"/>
      <c r="DC77" s="195"/>
      <c r="DD77" s="195"/>
      <c r="DE77" s="195"/>
      <c r="DF77" s="195"/>
      <c r="DG77" s="195"/>
      <c r="DH77" s="195"/>
      <c r="DI77" s="195"/>
      <c r="DJ77" s="195"/>
      <c r="DK77" s="195"/>
      <c r="DL77" s="195"/>
      <c r="DM77" s="195"/>
      <c r="DN77" s="195"/>
    </row>
    <row r="78" spans="1:118" x14ac:dyDescent="0.2">
      <c r="A78" s="33" t="s">
        <v>138</v>
      </c>
      <c r="B78" s="33" t="s">
        <v>150</v>
      </c>
      <c r="C78" s="33">
        <v>35</v>
      </c>
      <c r="D78" s="33" t="s">
        <v>73</v>
      </c>
      <c r="E78" s="196">
        <v>0</v>
      </c>
      <c r="F78" s="195">
        <v>0</v>
      </c>
      <c r="G78" s="196">
        <v>0</v>
      </c>
      <c r="H78" s="195">
        <v>0</v>
      </c>
      <c r="I78" s="196">
        <v>0</v>
      </c>
      <c r="J78" s="195">
        <v>0</v>
      </c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5"/>
      <c r="BS78" s="195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95"/>
      <c r="CW78" s="195"/>
      <c r="CX78" s="195"/>
      <c r="CY78" s="195"/>
      <c r="CZ78" s="195"/>
      <c r="DA78" s="195"/>
      <c r="DB78" s="195"/>
      <c r="DC78" s="195"/>
      <c r="DD78" s="195"/>
      <c r="DE78" s="195"/>
      <c r="DF78" s="195"/>
      <c r="DG78" s="195"/>
      <c r="DH78" s="195"/>
      <c r="DI78" s="195"/>
      <c r="DJ78" s="195"/>
      <c r="DK78" s="195"/>
      <c r="DL78" s="195"/>
      <c r="DM78" s="195"/>
      <c r="DN78" s="195"/>
    </row>
    <row r="79" spans="1:118" x14ac:dyDescent="0.2">
      <c r="A79" s="33" t="s">
        <v>138</v>
      </c>
      <c r="B79" s="33" t="s">
        <v>150</v>
      </c>
      <c r="C79" s="33">
        <v>36</v>
      </c>
      <c r="D79" s="33" t="s">
        <v>74</v>
      </c>
      <c r="E79" s="196">
        <v>0</v>
      </c>
      <c r="F79" s="195">
        <v>0</v>
      </c>
      <c r="G79" s="196">
        <v>0</v>
      </c>
      <c r="H79" s="195">
        <v>0</v>
      </c>
      <c r="I79" s="196">
        <v>0</v>
      </c>
      <c r="J79" s="195">
        <v>0</v>
      </c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  <c r="AN79" s="195"/>
      <c r="AO79" s="195"/>
      <c r="AP79" s="195"/>
      <c r="AQ79" s="195"/>
      <c r="AR79" s="195"/>
      <c r="AS79" s="195"/>
      <c r="AT79" s="195"/>
      <c r="AU79" s="195"/>
      <c r="AV79" s="195"/>
      <c r="AW79" s="195"/>
      <c r="AX79" s="195"/>
      <c r="AY79" s="195"/>
      <c r="AZ79" s="195"/>
      <c r="BA79" s="195"/>
      <c r="BB79" s="195"/>
      <c r="BC79" s="195"/>
      <c r="BD79" s="195"/>
      <c r="BE79" s="195"/>
      <c r="BF79" s="195"/>
      <c r="BG79" s="195"/>
      <c r="BH79" s="195"/>
      <c r="BI79" s="195"/>
      <c r="BJ79" s="195"/>
      <c r="BK79" s="195"/>
      <c r="BL79" s="195"/>
      <c r="BM79" s="195"/>
      <c r="BN79" s="195"/>
      <c r="BO79" s="195"/>
      <c r="BP79" s="195"/>
      <c r="BQ79" s="195"/>
      <c r="BR79" s="195"/>
      <c r="BS79" s="195"/>
      <c r="BT79" s="195"/>
      <c r="BU79" s="195"/>
      <c r="BV79" s="195"/>
      <c r="BW79" s="195"/>
      <c r="BX79" s="195"/>
      <c r="BY79" s="195"/>
      <c r="BZ79" s="195"/>
      <c r="CA79" s="195"/>
      <c r="CB79" s="195"/>
      <c r="CC79" s="195"/>
      <c r="CD79" s="195"/>
      <c r="CE79" s="195"/>
      <c r="CF79" s="195"/>
      <c r="CG79" s="195"/>
      <c r="CH79" s="195"/>
      <c r="CI79" s="195"/>
      <c r="CJ79" s="195"/>
      <c r="CK79" s="195"/>
      <c r="CL79" s="195"/>
      <c r="CM79" s="195"/>
      <c r="CN79" s="195"/>
      <c r="CO79" s="195"/>
      <c r="CP79" s="195"/>
      <c r="CQ79" s="195"/>
      <c r="CR79" s="195"/>
      <c r="CS79" s="195"/>
      <c r="CT79" s="195"/>
      <c r="CU79" s="195"/>
      <c r="CV79" s="195"/>
      <c r="CW79" s="195"/>
      <c r="CX79" s="195"/>
      <c r="CY79" s="195"/>
      <c r="CZ79" s="195"/>
      <c r="DA79" s="195"/>
      <c r="DB79" s="195"/>
      <c r="DC79" s="195"/>
      <c r="DD79" s="195"/>
      <c r="DE79" s="195"/>
      <c r="DF79" s="195"/>
      <c r="DG79" s="195"/>
      <c r="DH79" s="195"/>
      <c r="DI79" s="195"/>
      <c r="DJ79" s="195"/>
      <c r="DK79" s="195"/>
      <c r="DL79" s="195"/>
      <c r="DM79" s="195"/>
      <c r="DN79" s="195"/>
    </row>
    <row r="80" spans="1:118" x14ac:dyDescent="0.2">
      <c r="A80" s="33" t="s">
        <v>138</v>
      </c>
      <c r="B80" s="33" t="s">
        <v>150</v>
      </c>
      <c r="C80" s="33">
        <v>37</v>
      </c>
      <c r="D80" s="33" t="s">
        <v>75</v>
      </c>
      <c r="E80" s="196">
        <v>0</v>
      </c>
      <c r="F80" s="195">
        <v>0</v>
      </c>
      <c r="G80" s="196">
        <v>0</v>
      </c>
      <c r="H80" s="195">
        <v>0</v>
      </c>
      <c r="I80" s="196">
        <v>0</v>
      </c>
      <c r="J80" s="195">
        <v>0</v>
      </c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  <c r="BM80" s="195"/>
      <c r="BN80" s="195"/>
      <c r="BO80" s="195"/>
      <c r="BP80" s="195"/>
      <c r="BQ80" s="195"/>
      <c r="BR80" s="195"/>
      <c r="BS80" s="195"/>
      <c r="BT80" s="195"/>
      <c r="BU80" s="195"/>
      <c r="BV80" s="195"/>
      <c r="BW80" s="195"/>
      <c r="BX80" s="195"/>
      <c r="BY80" s="195"/>
      <c r="BZ80" s="195"/>
      <c r="CA80" s="195"/>
      <c r="CB80" s="195"/>
      <c r="CC80" s="195"/>
      <c r="CD80" s="195"/>
      <c r="CE80" s="195"/>
      <c r="CF80" s="195"/>
      <c r="CG80" s="195"/>
      <c r="CH80" s="195"/>
      <c r="CI80" s="195"/>
      <c r="CJ80" s="195"/>
      <c r="CK80" s="195"/>
      <c r="CL80" s="195"/>
      <c r="CM80" s="195"/>
      <c r="CN80" s="195"/>
      <c r="CO80" s="195"/>
      <c r="CP80" s="195"/>
      <c r="CQ80" s="195"/>
      <c r="CR80" s="195"/>
      <c r="CS80" s="195"/>
      <c r="CT80" s="195"/>
      <c r="CU80" s="195"/>
      <c r="CV80" s="195"/>
      <c r="CW80" s="195"/>
      <c r="CX80" s="195"/>
      <c r="CY80" s="195"/>
      <c r="CZ80" s="195"/>
      <c r="DA80" s="195"/>
      <c r="DB80" s="195"/>
      <c r="DC80" s="195"/>
      <c r="DD80" s="195"/>
      <c r="DE80" s="195"/>
      <c r="DF80" s="195"/>
      <c r="DG80" s="195"/>
      <c r="DH80" s="195"/>
      <c r="DI80" s="195"/>
      <c r="DJ80" s="195"/>
      <c r="DK80" s="195"/>
      <c r="DL80" s="195"/>
      <c r="DM80" s="195"/>
      <c r="DN80" s="195"/>
    </row>
    <row r="81" spans="1:118" x14ac:dyDescent="0.2">
      <c r="A81" s="33" t="s">
        <v>138</v>
      </c>
      <c r="B81" s="33" t="s">
        <v>150</v>
      </c>
      <c r="C81" s="33">
        <v>38</v>
      </c>
      <c r="D81" s="33" t="s">
        <v>76</v>
      </c>
      <c r="E81" s="196">
        <v>0</v>
      </c>
      <c r="F81" s="195">
        <v>0</v>
      </c>
      <c r="G81" s="196">
        <v>0</v>
      </c>
      <c r="H81" s="195">
        <v>0</v>
      </c>
      <c r="I81" s="196">
        <v>0</v>
      </c>
      <c r="J81" s="195">
        <v>0</v>
      </c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  <c r="BM81" s="195"/>
      <c r="BN81" s="195"/>
      <c r="BO81" s="195"/>
      <c r="BP81" s="195"/>
      <c r="BQ81" s="195"/>
      <c r="BR81" s="195"/>
      <c r="BS81" s="195"/>
      <c r="BT81" s="195"/>
      <c r="BU81" s="195"/>
      <c r="BV81" s="195"/>
      <c r="BW81" s="195"/>
      <c r="BX81" s="195"/>
      <c r="BY81" s="195"/>
      <c r="BZ81" s="195"/>
      <c r="CA81" s="195"/>
      <c r="CB81" s="195"/>
      <c r="CC81" s="195"/>
      <c r="CD81" s="195"/>
      <c r="CE81" s="195"/>
      <c r="CF81" s="195"/>
      <c r="CG81" s="195"/>
      <c r="CH81" s="195"/>
      <c r="CI81" s="195"/>
      <c r="CJ81" s="195"/>
      <c r="CK81" s="195"/>
      <c r="CL81" s="195"/>
      <c r="CM81" s="195"/>
      <c r="CN81" s="195"/>
      <c r="CO81" s="195"/>
      <c r="CP81" s="195"/>
      <c r="CQ81" s="195"/>
      <c r="CR81" s="195"/>
      <c r="CS81" s="195"/>
      <c r="CT81" s="195"/>
      <c r="CU81" s="195"/>
      <c r="CV81" s="195"/>
      <c r="CW81" s="195"/>
      <c r="CX81" s="195"/>
      <c r="CY81" s="195"/>
      <c r="CZ81" s="195"/>
      <c r="DA81" s="195"/>
      <c r="DB81" s="195"/>
      <c r="DC81" s="195"/>
      <c r="DD81" s="195"/>
      <c r="DE81" s="195"/>
      <c r="DF81" s="195"/>
      <c r="DG81" s="195"/>
      <c r="DH81" s="195"/>
      <c r="DI81" s="195"/>
      <c r="DJ81" s="195"/>
      <c r="DK81" s="195"/>
      <c r="DL81" s="195"/>
      <c r="DM81" s="195"/>
      <c r="DN81" s="195"/>
    </row>
    <row r="82" spans="1:118" x14ac:dyDescent="0.2">
      <c r="A82" s="33" t="s">
        <v>138</v>
      </c>
      <c r="B82" s="33" t="s">
        <v>150</v>
      </c>
      <c r="C82" s="33">
        <v>39</v>
      </c>
      <c r="D82" s="33" t="s">
        <v>77</v>
      </c>
      <c r="E82" s="196">
        <v>0</v>
      </c>
      <c r="F82" s="195">
        <v>0</v>
      </c>
      <c r="G82" s="196">
        <v>0</v>
      </c>
      <c r="H82" s="195">
        <v>0</v>
      </c>
      <c r="I82" s="196">
        <v>0</v>
      </c>
      <c r="J82" s="195">
        <v>0</v>
      </c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  <c r="AN82" s="195"/>
      <c r="AO82" s="195"/>
      <c r="AP82" s="195"/>
      <c r="AQ82" s="195"/>
      <c r="AR82" s="195"/>
      <c r="AS82" s="195"/>
      <c r="AT82" s="195"/>
      <c r="AU82" s="195"/>
      <c r="AV82" s="195"/>
      <c r="AW82" s="195"/>
      <c r="AX82" s="195"/>
      <c r="AY82" s="195"/>
      <c r="AZ82" s="195"/>
      <c r="BA82" s="195"/>
      <c r="BB82" s="195"/>
      <c r="BC82" s="195"/>
      <c r="BD82" s="195"/>
      <c r="BE82" s="195"/>
      <c r="BF82" s="195"/>
      <c r="BG82" s="195"/>
      <c r="BH82" s="195"/>
      <c r="BI82" s="195"/>
      <c r="BJ82" s="195"/>
      <c r="BK82" s="195"/>
      <c r="BL82" s="195"/>
      <c r="BM82" s="195"/>
      <c r="BN82" s="195"/>
      <c r="BO82" s="195"/>
      <c r="BP82" s="195"/>
      <c r="BQ82" s="195"/>
      <c r="BR82" s="195"/>
      <c r="BS82" s="195"/>
      <c r="BT82" s="195"/>
      <c r="BU82" s="195"/>
      <c r="BV82" s="195"/>
      <c r="BW82" s="195"/>
      <c r="BX82" s="195"/>
      <c r="BY82" s="195"/>
      <c r="BZ82" s="195"/>
      <c r="CA82" s="195"/>
      <c r="CB82" s="195"/>
      <c r="CC82" s="195"/>
      <c r="CD82" s="195"/>
      <c r="CE82" s="195"/>
      <c r="CF82" s="195"/>
      <c r="CG82" s="195"/>
      <c r="CH82" s="195"/>
      <c r="CI82" s="195"/>
      <c r="CJ82" s="195"/>
      <c r="CK82" s="195"/>
      <c r="CL82" s="195"/>
      <c r="CM82" s="195"/>
      <c r="CN82" s="195"/>
      <c r="CO82" s="195"/>
      <c r="CP82" s="195"/>
      <c r="CQ82" s="195"/>
      <c r="CR82" s="195"/>
      <c r="CS82" s="195"/>
      <c r="CT82" s="195"/>
      <c r="CU82" s="195"/>
      <c r="CV82" s="195"/>
      <c r="CW82" s="195"/>
      <c r="CX82" s="195"/>
      <c r="CY82" s="195"/>
      <c r="CZ82" s="195"/>
      <c r="DA82" s="195"/>
      <c r="DB82" s="195"/>
      <c r="DC82" s="195"/>
      <c r="DD82" s="195"/>
      <c r="DE82" s="195"/>
      <c r="DF82" s="195"/>
      <c r="DG82" s="195"/>
      <c r="DH82" s="195"/>
      <c r="DI82" s="195"/>
      <c r="DJ82" s="195"/>
      <c r="DK82" s="195"/>
      <c r="DL82" s="195"/>
      <c r="DM82" s="195"/>
      <c r="DN82" s="195"/>
    </row>
    <row r="83" spans="1:118" x14ac:dyDescent="0.2">
      <c r="A83" s="33" t="s">
        <v>138</v>
      </c>
      <c r="B83" s="33" t="s">
        <v>150</v>
      </c>
      <c r="C83" s="33">
        <v>40</v>
      </c>
      <c r="D83" s="33" t="s">
        <v>78</v>
      </c>
      <c r="E83" s="196">
        <v>0</v>
      </c>
      <c r="F83" s="195">
        <v>0</v>
      </c>
      <c r="G83" s="196">
        <v>0</v>
      </c>
      <c r="H83" s="195">
        <v>0</v>
      </c>
      <c r="I83" s="196">
        <v>0</v>
      </c>
      <c r="J83" s="195">
        <v>0</v>
      </c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  <c r="BM83" s="195"/>
      <c r="BN83" s="195"/>
      <c r="BO83" s="195"/>
      <c r="BP83" s="195"/>
      <c r="BQ83" s="195"/>
      <c r="BR83" s="195"/>
      <c r="BS83" s="195"/>
      <c r="BT83" s="195"/>
      <c r="BU83" s="195"/>
      <c r="BV83" s="195"/>
      <c r="BW83" s="195"/>
      <c r="BX83" s="195"/>
      <c r="BY83" s="195"/>
      <c r="BZ83" s="195"/>
      <c r="CA83" s="195"/>
      <c r="CB83" s="195"/>
      <c r="CC83" s="195"/>
      <c r="CD83" s="195"/>
      <c r="CE83" s="195"/>
      <c r="CF83" s="195"/>
      <c r="CG83" s="195"/>
      <c r="CH83" s="195"/>
      <c r="CI83" s="195"/>
      <c r="CJ83" s="195"/>
      <c r="CK83" s="195"/>
      <c r="CL83" s="195"/>
      <c r="CM83" s="195"/>
      <c r="CN83" s="195"/>
      <c r="CO83" s="195"/>
      <c r="CP83" s="195"/>
      <c r="CQ83" s="195"/>
      <c r="CR83" s="195"/>
      <c r="CS83" s="195"/>
      <c r="CT83" s="195"/>
      <c r="CU83" s="195"/>
      <c r="CV83" s="195"/>
      <c r="CW83" s="195"/>
      <c r="CX83" s="195"/>
      <c r="CY83" s="195"/>
      <c r="CZ83" s="195"/>
      <c r="DA83" s="195"/>
      <c r="DB83" s="195"/>
      <c r="DC83" s="195"/>
      <c r="DD83" s="195"/>
      <c r="DE83" s="195"/>
      <c r="DF83" s="195"/>
      <c r="DG83" s="195"/>
      <c r="DH83" s="195"/>
      <c r="DI83" s="195"/>
      <c r="DJ83" s="195"/>
      <c r="DK83" s="195"/>
      <c r="DL83" s="195"/>
      <c r="DM83" s="195"/>
      <c r="DN83" s="195"/>
    </row>
    <row r="84" spans="1:118" x14ac:dyDescent="0.2">
      <c r="A84" s="33" t="s">
        <v>140</v>
      </c>
      <c r="B84" s="33" t="s">
        <v>203</v>
      </c>
      <c r="C84" s="33">
        <v>1</v>
      </c>
      <c r="D84" s="33" t="s">
        <v>25</v>
      </c>
      <c r="E84" s="196">
        <v>0</v>
      </c>
      <c r="F84" s="195">
        <v>0</v>
      </c>
      <c r="G84" s="196">
        <v>0</v>
      </c>
      <c r="H84" s="195">
        <v>0</v>
      </c>
      <c r="I84" s="196">
        <v>0</v>
      </c>
      <c r="J84" s="195">
        <v>0</v>
      </c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/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195"/>
      <c r="BH84" s="195"/>
      <c r="BI84" s="195"/>
      <c r="BJ84" s="195"/>
      <c r="BK84" s="195"/>
      <c r="BL84" s="195"/>
      <c r="BM84" s="195"/>
      <c r="BN84" s="195"/>
      <c r="BO84" s="195"/>
      <c r="BP84" s="195"/>
      <c r="BQ84" s="195"/>
      <c r="BR84" s="195"/>
      <c r="BS84" s="195"/>
      <c r="BT84" s="195"/>
      <c r="BU84" s="195"/>
      <c r="BV84" s="195"/>
      <c r="BW84" s="195"/>
      <c r="BX84" s="195"/>
      <c r="BY84" s="195"/>
      <c r="BZ84" s="195"/>
      <c r="CA84" s="195"/>
      <c r="CB84" s="195"/>
      <c r="CC84" s="195"/>
      <c r="CD84" s="195"/>
      <c r="CE84" s="195"/>
      <c r="CF84" s="195"/>
      <c r="CG84" s="195"/>
      <c r="CH84" s="195"/>
      <c r="CI84" s="195"/>
      <c r="CJ84" s="195"/>
      <c r="CK84" s="195"/>
      <c r="CL84" s="195"/>
      <c r="CM84" s="195"/>
      <c r="CN84" s="195"/>
      <c r="CO84" s="195"/>
      <c r="CP84" s="195"/>
      <c r="CQ84" s="195"/>
      <c r="CR84" s="195"/>
      <c r="CS84" s="195"/>
      <c r="CT84" s="195"/>
      <c r="CU84" s="195"/>
      <c r="CV84" s="195"/>
      <c r="CW84" s="195"/>
      <c r="CX84" s="195"/>
      <c r="CY84" s="195"/>
      <c r="CZ84" s="195"/>
      <c r="DA84" s="195"/>
      <c r="DB84" s="195"/>
      <c r="DC84" s="195"/>
      <c r="DD84" s="195"/>
      <c r="DE84" s="195"/>
      <c r="DF84" s="195"/>
      <c r="DG84" s="195"/>
      <c r="DH84" s="195"/>
      <c r="DI84" s="195"/>
      <c r="DJ84" s="195"/>
      <c r="DK84" s="195"/>
      <c r="DL84" s="195"/>
      <c r="DM84" s="195"/>
      <c r="DN84" s="195"/>
    </row>
    <row r="85" spans="1:118" x14ac:dyDescent="0.2">
      <c r="A85" s="33" t="s">
        <v>140</v>
      </c>
      <c r="B85" s="33" t="s">
        <v>203</v>
      </c>
      <c r="C85" s="33">
        <v>2</v>
      </c>
      <c r="D85" s="33" t="s">
        <v>26</v>
      </c>
      <c r="E85" s="196">
        <v>0</v>
      </c>
      <c r="F85" s="195">
        <v>0</v>
      </c>
      <c r="G85" s="196">
        <v>0</v>
      </c>
      <c r="H85" s="195">
        <v>0</v>
      </c>
      <c r="I85" s="196">
        <v>0</v>
      </c>
      <c r="J85" s="195">
        <v>0</v>
      </c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/>
      <c r="AC85" s="195"/>
      <c r="AD85" s="195"/>
      <c r="AE85" s="195"/>
      <c r="AF85" s="195"/>
      <c r="AG85" s="195"/>
      <c r="AH85" s="195"/>
      <c r="AI85" s="195"/>
      <c r="AJ85" s="195"/>
      <c r="AK85" s="195"/>
      <c r="AL85" s="195"/>
      <c r="AM85" s="195"/>
      <c r="AN85" s="195"/>
      <c r="AO85" s="195"/>
      <c r="AP85" s="195"/>
      <c r="AQ85" s="195"/>
      <c r="AR85" s="195"/>
      <c r="AS85" s="195"/>
      <c r="AT85" s="195"/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195"/>
      <c r="BH85" s="195"/>
      <c r="BI85" s="195"/>
      <c r="BJ85" s="195"/>
      <c r="BK85" s="195"/>
      <c r="BL85" s="195"/>
      <c r="BM85" s="195"/>
      <c r="BN85" s="195"/>
      <c r="BO85" s="195"/>
      <c r="BP85" s="195"/>
      <c r="BQ85" s="195"/>
      <c r="BR85" s="195"/>
      <c r="BS85" s="195"/>
      <c r="BT85" s="195"/>
      <c r="BU85" s="195"/>
      <c r="BV85" s="195"/>
      <c r="BW85" s="195"/>
      <c r="BX85" s="195"/>
      <c r="BY85" s="195"/>
      <c r="BZ85" s="195"/>
      <c r="CA85" s="195"/>
      <c r="CB85" s="195"/>
      <c r="CC85" s="195"/>
      <c r="CD85" s="195"/>
      <c r="CE85" s="195"/>
      <c r="CF85" s="195"/>
      <c r="CG85" s="195"/>
      <c r="CH85" s="195"/>
      <c r="CI85" s="195"/>
      <c r="CJ85" s="195"/>
      <c r="CK85" s="195"/>
      <c r="CL85" s="195"/>
      <c r="CM85" s="195"/>
      <c r="CN85" s="195"/>
      <c r="CO85" s="195"/>
      <c r="CP85" s="195"/>
      <c r="CQ85" s="195"/>
      <c r="CR85" s="195"/>
      <c r="CS85" s="195"/>
      <c r="CT85" s="195"/>
      <c r="CU85" s="195"/>
      <c r="CV85" s="195"/>
      <c r="CW85" s="195"/>
      <c r="CX85" s="195"/>
      <c r="CY85" s="195"/>
      <c r="CZ85" s="195"/>
      <c r="DA85" s="195"/>
      <c r="DB85" s="195"/>
      <c r="DC85" s="195"/>
      <c r="DD85" s="195"/>
      <c r="DE85" s="195"/>
      <c r="DF85" s="195"/>
      <c r="DG85" s="195"/>
      <c r="DH85" s="195"/>
      <c r="DI85" s="195"/>
      <c r="DJ85" s="195"/>
      <c r="DK85" s="195"/>
      <c r="DL85" s="195"/>
      <c r="DM85" s="195"/>
      <c r="DN85" s="195"/>
    </row>
    <row r="86" spans="1:118" x14ac:dyDescent="0.2">
      <c r="A86" s="33" t="s">
        <v>140</v>
      </c>
      <c r="B86" s="33" t="s">
        <v>203</v>
      </c>
      <c r="C86" s="33">
        <v>3</v>
      </c>
      <c r="D86" s="33" t="s">
        <v>27</v>
      </c>
      <c r="E86" s="196">
        <v>0</v>
      </c>
      <c r="F86" s="195">
        <v>0</v>
      </c>
      <c r="G86" s="196">
        <v>0</v>
      </c>
      <c r="H86" s="195">
        <v>0</v>
      </c>
      <c r="I86" s="196">
        <v>0</v>
      </c>
      <c r="J86" s="195">
        <v>0</v>
      </c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  <c r="BM86" s="195"/>
      <c r="BN86" s="195"/>
      <c r="BO86" s="195"/>
      <c r="BP86" s="195"/>
      <c r="BQ86" s="195"/>
      <c r="BR86" s="195"/>
      <c r="BS86" s="195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5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95"/>
      <c r="CW86" s="195"/>
      <c r="CX86" s="195"/>
      <c r="CY86" s="195"/>
      <c r="CZ86" s="195"/>
      <c r="DA86" s="195"/>
      <c r="DB86" s="195"/>
      <c r="DC86" s="195"/>
      <c r="DD86" s="195"/>
      <c r="DE86" s="195"/>
      <c r="DF86" s="195"/>
      <c r="DG86" s="195"/>
      <c r="DH86" s="195"/>
      <c r="DI86" s="195"/>
      <c r="DJ86" s="195"/>
      <c r="DK86" s="195"/>
      <c r="DL86" s="195"/>
      <c r="DM86" s="195"/>
      <c r="DN86" s="195"/>
    </row>
    <row r="87" spans="1:118" x14ac:dyDescent="0.2">
      <c r="A87" s="33" t="s">
        <v>140</v>
      </c>
      <c r="B87" s="33" t="s">
        <v>203</v>
      </c>
      <c r="C87" s="33">
        <v>4</v>
      </c>
      <c r="D87" s="33" t="s">
        <v>28</v>
      </c>
      <c r="E87" s="196">
        <v>0</v>
      </c>
      <c r="F87" s="195">
        <v>0</v>
      </c>
      <c r="G87" s="196">
        <v>0</v>
      </c>
      <c r="H87" s="195">
        <v>0</v>
      </c>
      <c r="I87" s="196">
        <v>0</v>
      </c>
      <c r="J87" s="195">
        <v>0</v>
      </c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  <c r="BM87" s="195"/>
      <c r="BN87" s="195"/>
      <c r="BO87" s="195"/>
      <c r="BP87" s="195"/>
      <c r="BQ87" s="195"/>
      <c r="BR87" s="195"/>
      <c r="BS87" s="195"/>
      <c r="BT87" s="195"/>
      <c r="BU87" s="195"/>
      <c r="BV87" s="195"/>
      <c r="BW87" s="195"/>
      <c r="BX87" s="195"/>
      <c r="BY87" s="195"/>
      <c r="BZ87" s="195"/>
      <c r="CA87" s="195"/>
      <c r="CB87" s="195"/>
      <c r="CC87" s="195"/>
      <c r="CD87" s="195"/>
      <c r="CE87" s="195"/>
      <c r="CF87" s="195"/>
      <c r="CG87" s="195"/>
      <c r="CH87" s="195"/>
      <c r="CI87" s="195"/>
      <c r="CJ87" s="195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95"/>
      <c r="CW87" s="195"/>
      <c r="CX87" s="195"/>
      <c r="CY87" s="195"/>
      <c r="CZ87" s="195"/>
      <c r="DA87" s="195"/>
      <c r="DB87" s="195"/>
      <c r="DC87" s="195"/>
      <c r="DD87" s="195"/>
      <c r="DE87" s="195"/>
      <c r="DF87" s="195"/>
      <c r="DG87" s="195"/>
      <c r="DH87" s="195"/>
      <c r="DI87" s="195"/>
      <c r="DJ87" s="195"/>
      <c r="DK87" s="195"/>
      <c r="DL87" s="195"/>
      <c r="DM87" s="195"/>
      <c r="DN87" s="195"/>
    </row>
    <row r="88" spans="1:118" x14ac:dyDescent="0.2">
      <c r="A88" s="33" t="s">
        <v>140</v>
      </c>
      <c r="B88" s="33" t="s">
        <v>203</v>
      </c>
      <c r="C88" s="33">
        <v>5</v>
      </c>
      <c r="D88" s="33" t="s">
        <v>125</v>
      </c>
      <c r="E88" s="196">
        <v>0</v>
      </c>
      <c r="F88" s="195">
        <v>0</v>
      </c>
      <c r="G88" s="196">
        <v>0</v>
      </c>
      <c r="H88" s="195">
        <v>0</v>
      </c>
      <c r="I88" s="196">
        <v>0</v>
      </c>
      <c r="J88" s="195">
        <v>0</v>
      </c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  <c r="BM88" s="195"/>
      <c r="BN88" s="195"/>
      <c r="BO88" s="195"/>
      <c r="BP88" s="195"/>
      <c r="BQ88" s="195"/>
      <c r="BR88" s="195"/>
      <c r="BS88" s="195"/>
      <c r="BT88" s="195"/>
      <c r="BU88" s="195"/>
      <c r="BV88" s="195"/>
      <c r="BW88" s="195"/>
      <c r="BX88" s="195"/>
      <c r="BY88" s="195"/>
      <c r="BZ88" s="195"/>
      <c r="CA88" s="195"/>
      <c r="CB88" s="195"/>
      <c r="CC88" s="195"/>
      <c r="CD88" s="195"/>
      <c r="CE88" s="195"/>
      <c r="CF88" s="195"/>
      <c r="CG88" s="195"/>
      <c r="CH88" s="195"/>
      <c r="CI88" s="195"/>
      <c r="CJ88" s="195"/>
      <c r="CK88" s="195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95"/>
      <c r="CW88" s="195"/>
      <c r="CX88" s="195"/>
      <c r="CY88" s="195"/>
      <c r="CZ88" s="195"/>
      <c r="DA88" s="195"/>
      <c r="DB88" s="195"/>
      <c r="DC88" s="195"/>
      <c r="DD88" s="195"/>
      <c r="DE88" s="195"/>
      <c r="DF88" s="195"/>
      <c r="DG88" s="195"/>
      <c r="DH88" s="195"/>
      <c r="DI88" s="195"/>
      <c r="DJ88" s="195"/>
      <c r="DK88" s="195"/>
      <c r="DL88" s="195"/>
      <c r="DM88" s="195"/>
      <c r="DN88" s="195"/>
    </row>
    <row r="89" spans="1:118" x14ac:dyDescent="0.2">
      <c r="A89" s="33" t="s">
        <v>140</v>
      </c>
      <c r="B89" s="33" t="s">
        <v>203</v>
      </c>
      <c r="C89" s="33">
        <v>6</v>
      </c>
      <c r="D89" s="33" t="s">
        <v>25</v>
      </c>
      <c r="E89" s="196">
        <v>0</v>
      </c>
      <c r="F89" s="195">
        <v>0</v>
      </c>
      <c r="G89" s="196">
        <v>0</v>
      </c>
      <c r="H89" s="195">
        <v>0</v>
      </c>
      <c r="I89" s="196">
        <v>0</v>
      </c>
      <c r="J89" s="195">
        <v>0</v>
      </c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  <c r="BM89" s="195"/>
      <c r="BN89" s="195"/>
      <c r="BO89" s="195"/>
      <c r="BP89" s="195"/>
      <c r="BQ89" s="195"/>
      <c r="BR89" s="195"/>
      <c r="BS89" s="195"/>
      <c r="BT89" s="195"/>
      <c r="BU89" s="195"/>
      <c r="BV89" s="195"/>
      <c r="BW89" s="195"/>
      <c r="BX89" s="195"/>
      <c r="BY89" s="195"/>
      <c r="BZ89" s="195"/>
      <c r="CA89" s="195"/>
      <c r="CB89" s="195"/>
      <c r="CC89" s="195"/>
      <c r="CD89" s="195"/>
      <c r="CE89" s="195"/>
      <c r="CF89" s="195"/>
      <c r="CG89" s="195"/>
      <c r="CH89" s="195"/>
      <c r="CI89" s="195"/>
      <c r="CJ89" s="195"/>
      <c r="CK89" s="195"/>
      <c r="CL89" s="195"/>
      <c r="CM89" s="195"/>
      <c r="CN89" s="195"/>
      <c r="CO89" s="195"/>
      <c r="CP89" s="195"/>
      <c r="CQ89" s="195"/>
      <c r="CR89" s="195"/>
      <c r="CS89" s="195"/>
      <c r="CT89" s="195"/>
      <c r="CU89" s="195"/>
      <c r="CV89" s="195"/>
      <c r="CW89" s="195"/>
      <c r="CX89" s="195"/>
      <c r="CY89" s="195"/>
      <c r="CZ89" s="195"/>
      <c r="DA89" s="195"/>
      <c r="DB89" s="195"/>
      <c r="DC89" s="195"/>
      <c r="DD89" s="195"/>
      <c r="DE89" s="195"/>
      <c r="DF89" s="195"/>
      <c r="DG89" s="195"/>
      <c r="DH89" s="195"/>
      <c r="DI89" s="195"/>
      <c r="DJ89" s="195"/>
      <c r="DK89" s="195"/>
      <c r="DL89" s="195"/>
      <c r="DM89" s="195"/>
      <c r="DN89" s="195"/>
    </row>
    <row r="90" spans="1:118" x14ac:dyDescent="0.2">
      <c r="A90" s="33" t="s">
        <v>140</v>
      </c>
      <c r="B90" s="33" t="s">
        <v>203</v>
      </c>
      <c r="C90" s="33">
        <v>7</v>
      </c>
      <c r="D90" s="33" t="s">
        <v>26</v>
      </c>
      <c r="E90" s="196">
        <v>0</v>
      </c>
      <c r="F90" s="195">
        <v>0</v>
      </c>
      <c r="G90" s="196">
        <v>0</v>
      </c>
      <c r="H90" s="195">
        <v>0</v>
      </c>
      <c r="I90" s="196">
        <v>0</v>
      </c>
      <c r="J90" s="195">
        <v>0</v>
      </c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  <c r="AD90" s="195"/>
      <c r="AE90" s="195"/>
      <c r="AF90" s="195"/>
      <c r="AG90" s="195"/>
      <c r="AH90" s="195"/>
      <c r="AI90" s="195"/>
      <c r="AJ90" s="195"/>
      <c r="AK90" s="195"/>
      <c r="AL90" s="195"/>
      <c r="AM90" s="195"/>
      <c r="AN90" s="195"/>
      <c r="AO90" s="195"/>
      <c r="AP90" s="195"/>
      <c r="AQ90" s="195"/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/>
      <c r="BG90" s="195"/>
      <c r="BH90" s="195"/>
      <c r="BI90" s="195"/>
      <c r="BJ90" s="195"/>
      <c r="BK90" s="195"/>
      <c r="BL90" s="195"/>
      <c r="BM90" s="195"/>
      <c r="BN90" s="195"/>
      <c r="BO90" s="195"/>
      <c r="BP90" s="195"/>
      <c r="BQ90" s="195"/>
      <c r="BR90" s="195"/>
      <c r="BS90" s="195"/>
      <c r="BT90" s="195"/>
      <c r="BU90" s="195"/>
      <c r="BV90" s="195"/>
      <c r="BW90" s="195"/>
      <c r="BX90" s="195"/>
      <c r="BY90" s="195"/>
      <c r="BZ90" s="195"/>
      <c r="CA90" s="195"/>
      <c r="CB90" s="195"/>
      <c r="CC90" s="195"/>
      <c r="CD90" s="195"/>
      <c r="CE90" s="195"/>
      <c r="CF90" s="195"/>
      <c r="CG90" s="195"/>
      <c r="CH90" s="195"/>
      <c r="CI90" s="195"/>
      <c r="CJ90" s="195"/>
      <c r="CK90" s="195"/>
      <c r="CL90" s="195"/>
      <c r="CM90" s="195"/>
      <c r="CN90" s="195"/>
      <c r="CO90" s="195"/>
      <c r="CP90" s="195"/>
      <c r="CQ90" s="195"/>
      <c r="CR90" s="195"/>
      <c r="CS90" s="195"/>
      <c r="CT90" s="195"/>
      <c r="CU90" s="195"/>
      <c r="CV90" s="195"/>
      <c r="CW90" s="195"/>
      <c r="CX90" s="195"/>
      <c r="CY90" s="195"/>
      <c r="CZ90" s="195"/>
      <c r="DA90" s="195"/>
      <c r="DB90" s="195"/>
      <c r="DC90" s="195"/>
      <c r="DD90" s="195"/>
      <c r="DE90" s="195"/>
      <c r="DF90" s="195"/>
      <c r="DG90" s="195"/>
      <c r="DH90" s="195"/>
      <c r="DI90" s="195"/>
      <c r="DJ90" s="195"/>
      <c r="DK90" s="195"/>
      <c r="DL90" s="195"/>
      <c r="DM90" s="195"/>
      <c r="DN90" s="195"/>
    </row>
    <row r="91" spans="1:118" x14ac:dyDescent="0.2">
      <c r="A91" s="33" t="s">
        <v>140</v>
      </c>
      <c r="B91" s="33" t="s">
        <v>203</v>
      </c>
      <c r="C91" s="33">
        <v>8</v>
      </c>
      <c r="D91" s="33" t="s">
        <v>27</v>
      </c>
      <c r="E91" s="196">
        <v>0</v>
      </c>
      <c r="F91" s="195">
        <v>0</v>
      </c>
      <c r="G91" s="196">
        <v>0</v>
      </c>
      <c r="H91" s="195">
        <v>0</v>
      </c>
      <c r="I91" s="196">
        <v>0</v>
      </c>
      <c r="J91" s="195">
        <v>0</v>
      </c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  <c r="CJ91" s="195"/>
      <c r="CK91" s="195"/>
      <c r="CL91" s="195"/>
      <c r="CM91" s="195"/>
      <c r="CN91" s="195"/>
      <c r="CO91" s="195"/>
      <c r="CP91" s="195"/>
      <c r="CQ91" s="195"/>
      <c r="CR91" s="195"/>
      <c r="CS91" s="195"/>
      <c r="CT91" s="195"/>
      <c r="CU91" s="195"/>
      <c r="CV91" s="195"/>
      <c r="CW91" s="195"/>
      <c r="CX91" s="195"/>
      <c r="CY91" s="195"/>
      <c r="CZ91" s="195"/>
      <c r="DA91" s="195"/>
      <c r="DB91" s="195"/>
      <c r="DC91" s="195"/>
      <c r="DD91" s="195"/>
      <c r="DE91" s="195"/>
      <c r="DF91" s="195"/>
      <c r="DG91" s="195"/>
      <c r="DH91" s="195"/>
      <c r="DI91" s="195"/>
      <c r="DJ91" s="195"/>
      <c r="DK91" s="195"/>
      <c r="DL91" s="195"/>
      <c r="DM91" s="195"/>
      <c r="DN91" s="195"/>
    </row>
    <row r="92" spans="1:118" x14ac:dyDescent="0.2">
      <c r="A92" s="33" t="s">
        <v>140</v>
      </c>
      <c r="B92" s="33" t="s">
        <v>203</v>
      </c>
      <c r="C92" s="33">
        <v>9</v>
      </c>
      <c r="D92" s="33" t="s">
        <v>28</v>
      </c>
      <c r="E92" s="196">
        <v>0</v>
      </c>
      <c r="F92" s="195">
        <v>0</v>
      </c>
      <c r="G92" s="196">
        <v>0</v>
      </c>
      <c r="H92" s="195">
        <v>0</v>
      </c>
      <c r="I92" s="196">
        <v>0</v>
      </c>
      <c r="J92" s="195">
        <v>0</v>
      </c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  <c r="BM92" s="195"/>
      <c r="BN92" s="195"/>
      <c r="BO92" s="195"/>
      <c r="BP92" s="195"/>
      <c r="BQ92" s="195"/>
      <c r="BR92" s="195"/>
      <c r="BS92" s="195"/>
      <c r="BT92" s="195"/>
      <c r="BU92" s="195"/>
      <c r="BV92" s="195"/>
      <c r="BW92" s="195"/>
      <c r="BX92" s="195"/>
      <c r="BY92" s="195"/>
      <c r="BZ92" s="195"/>
      <c r="CA92" s="195"/>
      <c r="CB92" s="195"/>
      <c r="CC92" s="195"/>
      <c r="CD92" s="195"/>
      <c r="CE92" s="195"/>
      <c r="CF92" s="195"/>
      <c r="CG92" s="195"/>
      <c r="CH92" s="195"/>
      <c r="CI92" s="195"/>
      <c r="CJ92" s="195"/>
      <c r="CK92" s="195"/>
      <c r="CL92" s="195"/>
      <c r="CM92" s="195"/>
      <c r="CN92" s="195"/>
      <c r="CO92" s="195"/>
      <c r="CP92" s="195"/>
      <c r="CQ92" s="195"/>
      <c r="CR92" s="195"/>
      <c r="CS92" s="195"/>
      <c r="CT92" s="195"/>
      <c r="CU92" s="195"/>
      <c r="CV92" s="195"/>
      <c r="CW92" s="195"/>
      <c r="CX92" s="195"/>
      <c r="CY92" s="195"/>
      <c r="CZ92" s="195"/>
      <c r="DA92" s="195"/>
      <c r="DB92" s="195"/>
      <c r="DC92" s="195"/>
      <c r="DD92" s="195"/>
      <c r="DE92" s="195"/>
      <c r="DF92" s="195"/>
      <c r="DG92" s="195"/>
      <c r="DH92" s="195"/>
      <c r="DI92" s="195"/>
      <c r="DJ92" s="195"/>
      <c r="DK92" s="195"/>
      <c r="DL92" s="195"/>
      <c r="DM92" s="195"/>
      <c r="DN92" s="195"/>
    </row>
    <row r="93" spans="1:118" x14ac:dyDescent="0.2">
      <c r="A93" s="33" t="s">
        <v>140</v>
      </c>
      <c r="B93" s="33" t="s">
        <v>203</v>
      </c>
      <c r="C93" s="33">
        <v>10</v>
      </c>
      <c r="D93" s="33" t="s">
        <v>32</v>
      </c>
      <c r="E93" s="196">
        <v>0</v>
      </c>
      <c r="F93" s="195">
        <v>0</v>
      </c>
      <c r="G93" s="196">
        <v>0</v>
      </c>
      <c r="H93" s="195">
        <v>0</v>
      </c>
      <c r="I93" s="196">
        <v>0</v>
      </c>
      <c r="J93" s="195">
        <v>0</v>
      </c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195"/>
      <c r="BK93" s="195"/>
      <c r="BL93" s="195"/>
      <c r="BM93" s="195"/>
      <c r="BN93" s="195"/>
      <c r="BO93" s="195"/>
      <c r="BP93" s="195"/>
      <c r="BQ93" s="195"/>
      <c r="BR93" s="195"/>
      <c r="BS93" s="195"/>
      <c r="BT93" s="195"/>
      <c r="BU93" s="195"/>
      <c r="BV93" s="195"/>
      <c r="BW93" s="195"/>
      <c r="BX93" s="195"/>
      <c r="BY93" s="195"/>
      <c r="BZ93" s="195"/>
      <c r="CA93" s="195"/>
      <c r="CB93" s="195"/>
      <c r="CC93" s="195"/>
      <c r="CD93" s="195"/>
      <c r="CE93" s="195"/>
      <c r="CF93" s="195"/>
      <c r="CG93" s="195"/>
      <c r="CH93" s="195"/>
      <c r="CI93" s="195"/>
      <c r="CJ93" s="195"/>
      <c r="CK93" s="195"/>
      <c r="CL93" s="195"/>
      <c r="CM93" s="195"/>
      <c r="CN93" s="195"/>
      <c r="CO93" s="195"/>
      <c r="CP93" s="195"/>
      <c r="CQ93" s="195"/>
      <c r="CR93" s="195"/>
      <c r="CS93" s="195"/>
      <c r="CT93" s="195"/>
      <c r="CU93" s="195"/>
      <c r="CV93" s="195"/>
      <c r="CW93" s="195"/>
      <c r="CX93" s="195"/>
      <c r="CY93" s="195"/>
      <c r="CZ93" s="195"/>
      <c r="DA93" s="195"/>
      <c r="DB93" s="195"/>
      <c r="DC93" s="195"/>
      <c r="DD93" s="195"/>
      <c r="DE93" s="195"/>
      <c r="DF93" s="195"/>
      <c r="DG93" s="195"/>
      <c r="DH93" s="195"/>
      <c r="DI93" s="195"/>
      <c r="DJ93" s="195"/>
      <c r="DK93" s="195"/>
      <c r="DL93" s="195"/>
      <c r="DM93" s="195"/>
      <c r="DN93" s="195"/>
    </row>
    <row r="94" spans="1:118" x14ac:dyDescent="0.2">
      <c r="A94" s="33" t="s">
        <v>140</v>
      </c>
      <c r="B94" s="33" t="s">
        <v>203</v>
      </c>
      <c r="C94" s="33">
        <v>11</v>
      </c>
      <c r="D94" s="33" t="s">
        <v>35</v>
      </c>
      <c r="E94" s="196">
        <v>0</v>
      </c>
      <c r="F94" s="195">
        <v>0</v>
      </c>
      <c r="G94" s="196">
        <v>0</v>
      </c>
      <c r="H94" s="195">
        <v>0</v>
      </c>
      <c r="I94" s="196">
        <v>0</v>
      </c>
      <c r="J94" s="195">
        <v>0</v>
      </c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/>
      <c r="BJ94" s="195"/>
      <c r="BK94" s="195"/>
      <c r="BL94" s="195"/>
      <c r="BM94" s="195"/>
      <c r="BN94" s="195"/>
      <c r="BO94" s="195"/>
      <c r="BP94" s="195"/>
      <c r="BQ94" s="195"/>
      <c r="BR94" s="195"/>
      <c r="BS94" s="195"/>
      <c r="BT94" s="195"/>
      <c r="BU94" s="195"/>
      <c r="BV94" s="195"/>
      <c r="BW94" s="195"/>
      <c r="BX94" s="195"/>
      <c r="BY94" s="195"/>
      <c r="BZ94" s="195"/>
      <c r="CA94" s="195"/>
      <c r="CB94" s="195"/>
      <c r="CC94" s="195"/>
      <c r="CD94" s="195"/>
      <c r="CE94" s="195"/>
      <c r="CF94" s="195"/>
      <c r="CG94" s="195"/>
      <c r="CH94" s="195"/>
      <c r="CI94" s="195"/>
      <c r="CJ94" s="195"/>
      <c r="CK94" s="195"/>
      <c r="CL94" s="195"/>
      <c r="CM94" s="195"/>
      <c r="CN94" s="195"/>
      <c r="CO94" s="195"/>
      <c r="CP94" s="195"/>
      <c r="CQ94" s="195"/>
      <c r="CR94" s="195"/>
      <c r="CS94" s="195"/>
      <c r="CT94" s="195"/>
      <c r="CU94" s="195"/>
      <c r="CV94" s="195"/>
      <c r="CW94" s="195"/>
      <c r="CX94" s="195"/>
      <c r="CY94" s="195"/>
      <c r="CZ94" s="195"/>
      <c r="DA94" s="195"/>
      <c r="DB94" s="195"/>
      <c r="DC94" s="195"/>
      <c r="DD94" s="195"/>
      <c r="DE94" s="195"/>
      <c r="DF94" s="195"/>
      <c r="DG94" s="195"/>
      <c r="DH94" s="195"/>
      <c r="DI94" s="195"/>
      <c r="DJ94" s="195"/>
      <c r="DK94" s="195"/>
      <c r="DL94" s="195"/>
      <c r="DM94" s="195"/>
      <c r="DN94" s="195"/>
    </row>
    <row r="95" spans="1:118" x14ac:dyDescent="0.2">
      <c r="A95" s="33" t="s">
        <v>140</v>
      </c>
      <c r="B95" s="33" t="s">
        <v>203</v>
      </c>
      <c r="C95" s="33">
        <v>12</v>
      </c>
      <c r="D95" s="33" t="s">
        <v>36</v>
      </c>
      <c r="E95" s="196">
        <v>0</v>
      </c>
      <c r="F95" s="195">
        <v>0</v>
      </c>
      <c r="G95" s="196">
        <v>0</v>
      </c>
      <c r="H95" s="195">
        <v>0</v>
      </c>
      <c r="I95" s="196">
        <v>0</v>
      </c>
      <c r="J95" s="195">
        <v>0</v>
      </c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  <c r="BP95" s="195"/>
      <c r="BQ95" s="195"/>
      <c r="BR95" s="195"/>
      <c r="BS95" s="195"/>
      <c r="BT95" s="195"/>
      <c r="BU95" s="195"/>
      <c r="BV95" s="195"/>
      <c r="BW95" s="195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  <c r="CI95" s="195"/>
      <c r="CJ95" s="195"/>
      <c r="CK95" s="195"/>
      <c r="CL95" s="195"/>
      <c r="CM95" s="195"/>
      <c r="CN95" s="195"/>
      <c r="CO95" s="195"/>
      <c r="CP95" s="195"/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  <c r="DB95" s="195"/>
      <c r="DC95" s="195"/>
      <c r="DD95" s="195"/>
      <c r="DE95" s="195"/>
      <c r="DF95" s="195"/>
      <c r="DG95" s="195"/>
      <c r="DH95" s="195"/>
      <c r="DI95" s="195"/>
      <c r="DJ95" s="195"/>
      <c r="DK95" s="195"/>
      <c r="DL95" s="195"/>
      <c r="DM95" s="195"/>
      <c r="DN95" s="195"/>
    </row>
    <row r="96" spans="1:118" x14ac:dyDescent="0.2">
      <c r="A96" s="33" t="s">
        <v>140</v>
      </c>
      <c r="B96" s="33" t="s">
        <v>203</v>
      </c>
      <c r="C96" s="33">
        <v>13</v>
      </c>
      <c r="D96" s="33" t="s">
        <v>39</v>
      </c>
      <c r="E96" s="196">
        <v>0</v>
      </c>
      <c r="F96" s="195">
        <v>0</v>
      </c>
      <c r="G96" s="196">
        <v>0</v>
      </c>
      <c r="H96" s="195">
        <v>0</v>
      </c>
      <c r="I96" s="196">
        <v>0</v>
      </c>
      <c r="J96" s="195">
        <v>0</v>
      </c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5"/>
      <c r="BP96" s="195"/>
      <c r="BQ96" s="195"/>
      <c r="BR96" s="195"/>
      <c r="BS96" s="195"/>
      <c r="BT96" s="195"/>
      <c r="BU96" s="195"/>
      <c r="BV96" s="195"/>
      <c r="BW96" s="195"/>
      <c r="BX96" s="195"/>
      <c r="BY96" s="195"/>
      <c r="BZ96" s="195"/>
      <c r="CA96" s="195"/>
      <c r="CB96" s="195"/>
      <c r="CC96" s="195"/>
      <c r="CD96" s="195"/>
      <c r="CE96" s="195"/>
      <c r="CF96" s="195"/>
      <c r="CG96" s="195"/>
      <c r="CH96" s="195"/>
      <c r="CI96" s="195"/>
      <c r="CJ96" s="195"/>
      <c r="CK96" s="195"/>
      <c r="CL96" s="195"/>
      <c r="CM96" s="195"/>
      <c r="CN96" s="195"/>
      <c r="CO96" s="195"/>
      <c r="CP96" s="195"/>
      <c r="CQ96" s="195"/>
      <c r="CR96" s="195"/>
      <c r="CS96" s="195"/>
      <c r="CT96" s="195"/>
      <c r="CU96" s="195"/>
      <c r="CV96" s="195"/>
      <c r="CW96" s="195"/>
      <c r="CX96" s="195"/>
      <c r="CY96" s="195"/>
      <c r="CZ96" s="195"/>
      <c r="DA96" s="195"/>
      <c r="DB96" s="195"/>
      <c r="DC96" s="195"/>
      <c r="DD96" s="195"/>
      <c r="DE96" s="195"/>
      <c r="DF96" s="195"/>
      <c r="DG96" s="195"/>
      <c r="DH96" s="195"/>
      <c r="DI96" s="195"/>
      <c r="DJ96" s="195"/>
      <c r="DK96" s="195"/>
      <c r="DL96" s="195"/>
      <c r="DM96" s="195"/>
      <c r="DN96" s="195"/>
    </row>
    <row r="97" spans="1:118" x14ac:dyDescent="0.2">
      <c r="A97" s="33" t="s">
        <v>140</v>
      </c>
      <c r="B97" s="33" t="s">
        <v>203</v>
      </c>
      <c r="C97" s="33">
        <v>14</v>
      </c>
      <c r="D97" s="33" t="s">
        <v>40</v>
      </c>
      <c r="E97" s="196">
        <v>0</v>
      </c>
      <c r="F97" s="195">
        <v>0</v>
      </c>
      <c r="G97" s="196">
        <v>0</v>
      </c>
      <c r="H97" s="195">
        <v>0</v>
      </c>
      <c r="I97" s="196">
        <v>0</v>
      </c>
      <c r="J97" s="195">
        <v>0</v>
      </c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  <c r="BM97" s="195"/>
      <c r="BN97" s="195"/>
      <c r="BO97" s="195"/>
      <c r="BP97" s="195"/>
      <c r="BQ97" s="195"/>
      <c r="BR97" s="195"/>
      <c r="BS97" s="195"/>
      <c r="BT97" s="195"/>
      <c r="BU97" s="195"/>
      <c r="BV97" s="195"/>
      <c r="BW97" s="195"/>
      <c r="BX97" s="195"/>
      <c r="BY97" s="195"/>
      <c r="BZ97" s="195"/>
      <c r="CA97" s="195"/>
      <c r="CB97" s="195"/>
      <c r="CC97" s="195"/>
      <c r="CD97" s="195"/>
      <c r="CE97" s="195"/>
      <c r="CF97" s="195"/>
      <c r="CG97" s="195"/>
      <c r="CH97" s="195"/>
      <c r="CI97" s="195"/>
      <c r="CJ97" s="195"/>
      <c r="CK97" s="195"/>
      <c r="CL97" s="195"/>
      <c r="CM97" s="195"/>
      <c r="CN97" s="195"/>
      <c r="CO97" s="195"/>
      <c r="CP97" s="195"/>
      <c r="CQ97" s="195"/>
      <c r="CR97" s="195"/>
      <c r="CS97" s="195"/>
      <c r="CT97" s="195"/>
      <c r="CU97" s="195"/>
      <c r="CV97" s="195"/>
      <c r="CW97" s="195"/>
      <c r="CX97" s="195"/>
      <c r="CY97" s="195"/>
      <c r="CZ97" s="195"/>
      <c r="DA97" s="195"/>
      <c r="DB97" s="195"/>
      <c r="DC97" s="195"/>
      <c r="DD97" s="195"/>
      <c r="DE97" s="195"/>
      <c r="DF97" s="195"/>
      <c r="DG97" s="195"/>
      <c r="DH97" s="195"/>
      <c r="DI97" s="195"/>
      <c r="DJ97" s="195"/>
      <c r="DK97" s="195"/>
      <c r="DL97" s="195"/>
      <c r="DM97" s="195"/>
      <c r="DN97" s="195"/>
    </row>
    <row r="98" spans="1:118" x14ac:dyDescent="0.2">
      <c r="A98" s="33" t="s">
        <v>140</v>
      </c>
      <c r="B98" s="33" t="s">
        <v>203</v>
      </c>
      <c r="C98" s="33">
        <v>15</v>
      </c>
      <c r="D98" s="33" t="s">
        <v>41</v>
      </c>
      <c r="E98" s="196">
        <v>0</v>
      </c>
      <c r="F98" s="195">
        <v>0</v>
      </c>
      <c r="G98" s="196">
        <v>0</v>
      </c>
      <c r="H98" s="195">
        <v>0</v>
      </c>
      <c r="I98" s="196">
        <v>0</v>
      </c>
      <c r="J98" s="195">
        <v>0</v>
      </c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  <c r="AA98" s="195"/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/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195"/>
      <c r="BK98" s="195"/>
      <c r="BL98" s="195"/>
      <c r="BM98" s="195"/>
      <c r="BN98" s="195"/>
      <c r="BO98" s="195"/>
      <c r="BP98" s="195"/>
      <c r="BQ98" s="195"/>
      <c r="BR98" s="195"/>
      <c r="BS98" s="195"/>
      <c r="BT98" s="195"/>
      <c r="BU98" s="195"/>
      <c r="BV98" s="195"/>
      <c r="BW98" s="195"/>
      <c r="BX98" s="195"/>
      <c r="BY98" s="195"/>
      <c r="BZ98" s="195"/>
      <c r="CA98" s="195"/>
      <c r="CB98" s="195"/>
      <c r="CC98" s="195"/>
      <c r="CD98" s="195"/>
      <c r="CE98" s="195"/>
      <c r="CF98" s="195"/>
      <c r="CG98" s="195"/>
      <c r="CH98" s="195"/>
      <c r="CI98" s="195"/>
      <c r="CJ98" s="195"/>
      <c r="CK98" s="195"/>
      <c r="CL98" s="195"/>
      <c r="CM98" s="195"/>
      <c r="CN98" s="195"/>
      <c r="CO98" s="195"/>
      <c r="CP98" s="195"/>
      <c r="CQ98" s="195"/>
      <c r="CR98" s="195"/>
      <c r="CS98" s="195"/>
      <c r="CT98" s="195"/>
      <c r="CU98" s="195"/>
      <c r="CV98" s="195"/>
      <c r="CW98" s="195"/>
      <c r="CX98" s="195"/>
      <c r="CY98" s="195"/>
      <c r="CZ98" s="195"/>
      <c r="DA98" s="195"/>
      <c r="DB98" s="195"/>
      <c r="DC98" s="195"/>
      <c r="DD98" s="195"/>
      <c r="DE98" s="195"/>
      <c r="DF98" s="195"/>
      <c r="DG98" s="195"/>
      <c r="DH98" s="195"/>
      <c r="DI98" s="195"/>
      <c r="DJ98" s="195"/>
      <c r="DK98" s="195"/>
      <c r="DL98" s="195"/>
      <c r="DM98" s="195"/>
      <c r="DN98" s="195"/>
    </row>
    <row r="99" spans="1:118" x14ac:dyDescent="0.2">
      <c r="A99" s="33" t="s">
        <v>140</v>
      </c>
      <c r="B99" s="33" t="s">
        <v>203</v>
      </c>
      <c r="C99" s="33">
        <v>16</v>
      </c>
      <c r="D99" s="33" t="s">
        <v>42</v>
      </c>
      <c r="E99" s="196">
        <v>0</v>
      </c>
      <c r="F99" s="195">
        <v>0</v>
      </c>
      <c r="G99" s="196">
        <v>0</v>
      </c>
      <c r="H99" s="195">
        <v>0</v>
      </c>
      <c r="I99" s="196">
        <v>0</v>
      </c>
      <c r="J99" s="195">
        <v>0</v>
      </c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95"/>
      <c r="BL99" s="195"/>
      <c r="BM99" s="195"/>
      <c r="BN99" s="195"/>
      <c r="BO99" s="195"/>
      <c r="BP99" s="195"/>
      <c r="BQ99" s="195"/>
      <c r="BR99" s="195"/>
      <c r="BS99" s="195"/>
      <c r="BT99" s="195"/>
      <c r="BU99" s="195"/>
      <c r="BV99" s="195"/>
      <c r="BW99" s="195"/>
      <c r="BX99" s="195"/>
      <c r="BY99" s="195"/>
      <c r="BZ99" s="195"/>
      <c r="CA99" s="195"/>
      <c r="CB99" s="195"/>
      <c r="CC99" s="195"/>
      <c r="CD99" s="195"/>
      <c r="CE99" s="195"/>
      <c r="CF99" s="195"/>
      <c r="CG99" s="195"/>
      <c r="CH99" s="195"/>
      <c r="CI99" s="195"/>
      <c r="CJ99" s="195"/>
      <c r="CK99" s="195"/>
      <c r="CL99" s="195"/>
      <c r="CM99" s="195"/>
      <c r="CN99" s="195"/>
      <c r="CO99" s="195"/>
      <c r="CP99" s="195"/>
      <c r="CQ99" s="195"/>
      <c r="CR99" s="195"/>
      <c r="CS99" s="195"/>
      <c r="CT99" s="195"/>
      <c r="CU99" s="195"/>
      <c r="CV99" s="195"/>
      <c r="CW99" s="195"/>
      <c r="CX99" s="195"/>
      <c r="CY99" s="195"/>
      <c r="CZ99" s="195"/>
      <c r="DA99" s="195"/>
      <c r="DB99" s="195"/>
      <c r="DC99" s="195"/>
      <c r="DD99" s="195"/>
      <c r="DE99" s="195"/>
      <c r="DF99" s="195"/>
      <c r="DG99" s="195"/>
      <c r="DH99" s="195"/>
      <c r="DI99" s="195"/>
      <c r="DJ99" s="195"/>
      <c r="DK99" s="195"/>
      <c r="DL99" s="195"/>
      <c r="DM99" s="195"/>
      <c r="DN99" s="195"/>
    </row>
    <row r="100" spans="1:118" x14ac:dyDescent="0.2">
      <c r="A100" s="33" t="s">
        <v>140</v>
      </c>
      <c r="B100" s="33" t="s">
        <v>203</v>
      </c>
      <c r="C100" s="33">
        <v>17</v>
      </c>
      <c r="D100" s="33" t="s">
        <v>126</v>
      </c>
      <c r="E100" s="196">
        <v>0</v>
      </c>
      <c r="F100" s="195">
        <v>0</v>
      </c>
      <c r="G100" s="196">
        <v>0</v>
      </c>
      <c r="H100" s="195">
        <v>0</v>
      </c>
      <c r="I100" s="196">
        <v>0</v>
      </c>
      <c r="J100" s="195">
        <v>0</v>
      </c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  <c r="AD100" s="195"/>
      <c r="AE100" s="195"/>
      <c r="AF100" s="195"/>
      <c r="AG100" s="195"/>
      <c r="AH100" s="195"/>
      <c r="AI100" s="195"/>
      <c r="AJ100" s="195"/>
      <c r="AK100" s="195"/>
      <c r="AL100" s="195"/>
      <c r="AM100" s="195"/>
      <c r="AN100" s="195"/>
      <c r="AO100" s="195"/>
      <c r="AP100" s="195"/>
      <c r="AQ100" s="195"/>
      <c r="AR100" s="195"/>
      <c r="AS100" s="195"/>
      <c r="AT100" s="195"/>
      <c r="AU100" s="195"/>
      <c r="AV100" s="195"/>
      <c r="AW100" s="195"/>
      <c r="AX100" s="195"/>
      <c r="AY100" s="195"/>
      <c r="AZ100" s="195"/>
      <c r="BA100" s="195"/>
      <c r="BB100" s="195"/>
      <c r="BC100" s="195"/>
      <c r="BD100" s="195"/>
      <c r="BE100" s="195"/>
      <c r="BF100" s="195"/>
      <c r="BG100" s="195"/>
      <c r="BH100" s="195"/>
      <c r="BI100" s="195"/>
      <c r="BJ100" s="195"/>
      <c r="BK100" s="195"/>
      <c r="BL100" s="195"/>
      <c r="BM100" s="195"/>
      <c r="BN100" s="195"/>
      <c r="BO100" s="195"/>
      <c r="BP100" s="195"/>
      <c r="BQ100" s="195"/>
      <c r="BR100" s="195"/>
      <c r="BS100" s="195"/>
      <c r="BT100" s="195"/>
      <c r="BU100" s="195"/>
      <c r="BV100" s="195"/>
      <c r="BW100" s="195"/>
      <c r="BX100" s="195"/>
      <c r="BY100" s="195"/>
      <c r="BZ100" s="195"/>
      <c r="CA100" s="195"/>
      <c r="CB100" s="195"/>
      <c r="CC100" s="195"/>
      <c r="CD100" s="195"/>
      <c r="CE100" s="195"/>
      <c r="CF100" s="195"/>
      <c r="CG100" s="195"/>
      <c r="CH100" s="195"/>
      <c r="CI100" s="195"/>
      <c r="CJ100" s="195"/>
      <c r="CK100" s="195"/>
      <c r="CL100" s="195"/>
      <c r="CM100" s="195"/>
      <c r="CN100" s="195"/>
      <c r="CO100" s="195"/>
      <c r="CP100" s="195"/>
      <c r="CQ100" s="195"/>
      <c r="CR100" s="195"/>
      <c r="CS100" s="195"/>
      <c r="CT100" s="195"/>
      <c r="CU100" s="195"/>
      <c r="CV100" s="195"/>
      <c r="CW100" s="195"/>
      <c r="CX100" s="195"/>
      <c r="CY100" s="195"/>
      <c r="CZ100" s="195"/>
      <c r="DA100" s="195"/>
      <c r="DB100" s="195"/>
      <c r="DC100" s="195"/>
      <c r="DD100" s="195"/>
      <c r="DE100" s="195"/>
      <c r="DF100" s="195"/>
      <c r="DG100" s="195"/>
      <c r="DH100" s="195"/>
      <c r="DI100" s="195"/>
      <c r="DJ100" s="195"/>
      <c r="DK100" s="195"/>
      <c r="DL100" s="195"/>
      <c r="DM100" s="195"/>
      <c r="DN100" s="195"/>
    </row>
    <row r="101" spans="1:118" x14ac:dyDescent="0.2">
      <c r="A101" s="33" t="s">
        <v>140</v>
      </c>
      <c r="B101" s="33" t="s">
        <v>203</v>
      </c>
      <c r="C101" s="33">
        <v>18</v>
      </c>
      <c r="D101" s="33" t="s">
        <v>127</v>
      </c>
      <c r="E101" s="196">
        <v>0</v>
      </c>
      <c r="F101" s="195">
        <v>0</v>
      </c>
      <c r="G101" s="196">
        <v>0</v>
      </c>
      <c r="H101" s="195">
        <v>0</v>
      </c>
      <c r="I101" s="196">
        <v>0</v>
      </c>
      <c r="J101" s="195">
        <v>0</v>
      </c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  <c r="AD101" s="195"/>
      <c r="AE101" s="195"/>
      <c r="AF101" s="195"/>
      <c r="AG101" s="195"/>
      <c r="AH101" s="195"/>
      <c r="AI101" s="195"/>
      <c r="AJ101" s="195"/>
      <c r="AK101" s="195"/>
      <c r="AL101" s="195"/>
      <c r="AM101" s="195"/>
      <c r="AN101" s="195"/>
      <c r="AO101" s="195"/>
      <c r="AP101" s="195"/>
      <c r="AQ101" s="195"/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195"/>
      <c r="BK101" s="195"/>
      <c r="BL101" s="195"/>
      <c r="BM101" s="195"/>
      <c r="BN101" s="195"/>
      <c r="BO101" s="195"/>
      <c r="BP101" s="195"/>
      <c r="BQ101" s="195"/>
      <c r="BR101" s="195"/>
      <c r="BS101" s="195"/>
      <c r="BT101" s="195"/>
      <c r="BU101" s="195"/>
      <c r="BV101" s="195"/>
      <c r="BW101" s="195"/>
      <c r="BX101" s="195"/>
      <c r="BY101" s="195"/>
      <c r="BZ101" s="195"/>
      <c r="CA101" s="195"/>
      <c r="CB101" s="195"/>
      <c r="CC101" s="195"/>
      <c r="CD101" s="195"/>
      <c r="CE101" s="195"/>
      <c r="CF101" s="195"/>
      <c r="CG101" s="195"/>
      <c r="CH101" s="195"/>
      <c r="CI101" s="195"/>
      <c r="CJ101" s="195"/>
      <c r="CK101" s="195"/>
      <c r="CL101" s="195"/>
      <c r="CM101" s="195"/>
      <c r="CN101" s="195"/>
      <c r="CO101" s="195"/>
      <c r="CP101" s="195"/>
      <c r="CQ101" s="195"/>
      <c r="CR101" s="195"/>
      <c r="CS101" s="195"/>
      <c r="CT101" s="195"/>
      <c r="CU101" s="195"/>
      <c r="CV101" s="195"/>
      <c r="CW101" s="195"/>
      <c r="CX101" s="195"/>
      <c r="CY101" s="195"/>
      <c r="CZ101" s="195"/>
      <c r="DA101" s="195"/>
      <c r="DB101" s="195"/>
      <c r="DC101" s="195"/>
      <c r="DD101" s="195"/>
      <c r="DE101" s="195"/>
      <c r="DF101" s="195"/>
      <c r="DG101" s="195"/>
      <c r="DH101" s="195"/>
      <c r="DI101" s="195"/>
      <c r="DJ101" s="195"/>
      <c r="DK101" s="195"/>
      <c r="DL101" s="195"/>
      <c r="DM101" s="195"/>
      <c r="DN101" s="195"/>
    </row>
    <row r="102" spans="1:118" x14ac:dyDescent="0.2">
      <c r="A102" s="33" t="s">
        <v>140</v>
      </c>
      <c r="B102" s="33" t="s">
        <v>203</v>
      </c>
      <c r="C102" s="33">
        <v>19</v>
      </c>
      <c r="D102" s="33" t="s">
        <v>47</v>
      </c>
      <c r="E102" s="196">
        <v>0</v>
      </c>
      <c r="F102" s="195">
        <v>0</v>
      </c>
      <c r="G102" s="196">
        <v>0</v>
      </c>
      <c r="H102" s="195">
        <v>0</v>
      </c>
      <c r="I102" s="196">
        <v>0</v>
      </c>
      <c r="J102" s="195">
        <v>0</v>
      </c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  <c r="AA102" s="195"/>
      <c r="AB102" s="195"/>
      <c r="AC102" s="195"/>
      <c r="AD102" s="195"/>
      <c r="AE102" s="195"/>
      <c r="AF102" s="195"/>
      <c r="AG102" s="195"/>
      <c r="AH102" s="195"/>
      <c r="AI102" s="195"/>
      <c r="AJ102" s="195"/>
      <c r="AK102" s="195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5"/>
      <c r="BS102" s="195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95"/>
      <c r="CW102" s="195"/>
      <c r="CX102" s="195"/>
      <c r="CY102" s="195"/>
      <c r="CZ102" s="195"/>
      <c r="DA102" s="195"/>
      <c r="DB102" s="195"/>
      <c r="DC102" s="195"/>
      <c r="DD102" s="195"/>
      <c r="DE102" s="195"/>
      <c r="DF102" s="195"/>
      <c r="DG102" s="195"/>
      <c r="DH102" s="195"/>
      <c r="DI102" s="195"/>
      <c r="DJ102" s="195"/>
      <c r="DK102" s="195"/>
      <c r="DL102" s="195"/>
      <c r="DM102" s="195"/>
      <c r="DN102" s="195"/>
    </row>
    <row r="103" spans="1:118" x14ac:dyDescent="0.2">
      <c r="A103" s="33" t="s">
        <v>140</v>
      </c>
      <c r="B103" s="33" t="s">
        <v>203</v>
      </c>
      <c r="C103" s="33">
        <v>20</v>
      </c>
      <c r="D103" s="33" t="s">
        <v>128</v>
      </c>
      <c r="E103" s="196">
        <v>0</v>
      </c>
      <c r="F103" s="195">
        <v>0</v>
      </c>
      <c r="G103" s="196">
        <v>0</v>
      </c>
      <c r="H103" s="195">
        <v>0</v>
      </c>
      <c r="I103" s="196">
        <v>0</v>
      </c>
      <c r="J103" s="195">
        <v>0</v>
      </c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  <c r="AA103" s="195"/>
      <c r="AB103" s="195"/>
      <c r="AC103" s="195"/>
      <c r="AD103" s="195"/>
      <c r="AE103" s="195"/>
      <c r="AF103" s="195"/>
      <c r="AG103" s="195"/>
      <c r="AH103" s="195"/>
      <c r="AI103" s="195"/>
      <c r="AJ103" s="195"/>
      <c r="AK103" s="195"/>
      <c r="AL103" s="195"/>
      <c r="AM103" s="195"/>
      <c r="AN103" s="195"/>
      <c r="AO103" s="195"/>
      <c r="AP103" s="195"/>
      <c r="AQ103" s="195"/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/>
      <c r="BB103" s="195"/>
      <c r="BC103" s="195"/>
      <c r="BD103" s="195"/>
      <c r="BE103" s="195"/>
      <c r="BF103" s="195"/>
      <c r="BG103" s="195"/>
      <c r="BH103" s="195"/>
      <c r="BI103" s="195"/>
      <c r="BJ103" s="195"/>
      <c r="BK103" s="195"/>
      <c r="BL103" s="195"/>
      <c r="BM103" s="195"/>
      <c r="BN103" s="195"/>
      <c r="BO103" s="195"/>
      <c r="BP103" s="195"/>
      <c r="BQ103" s="195"/>
      <c r="BR103" s="195"/>
      <c r="BS103" s="195"/>
      <c r="BT103" s="195"/>
      <c r="BU103" s="195"/>
      <c r="BV103" s="195"/>
      <c r="BW103" s="195"/>
      <c r="BX103" s="195"/>
      <c r="BY103" s="195"/>
      <c r="BZ103" s="195"/>
      <c r="CA103" s="195"/>
      <c r="CB103" s="195"/>
      <c r="CC103" s="195"/>
      <c r="CD103" s="195"/>
      <c r="CE103" s="195"/>
      <c r="CF103" s="195"/>
      <c r="CG103" s="195"/>
      <c r="CH103" s="195"/>
      <c r="CI103" s="195"/>
      <c r="CJ103" s="195"/>
      <c r="CK103" s="195"/>
      <c r="CL103" s="195"/>
      <c r="CM103" s="195"/>
      <c r="CN103" s="195"/>
      <c r="CO103" s="195"/>
      <c r="CP103" s="195"/>
      <c r="CQ103" s="195"/>
      <c r="CR103" s="195"/>
      <c r="CS103" s="195"/>
      <c r="CT103" s="195"/>
      <c r="CU103" s="195"/>
      <c r="CV103" s="195"/>
      <c r="CW103" s="195"/>
      <c r="CX103" s="195"/>
      <c r="CY103" s="195"/>
      <c r="CZ103" s="195"/>
      <c r="DA103" s="195"/>
      <c r="DB103" s="195"/>
      <c r="DC103" s="195"/>
      <c r="DD103" s="195"/>
      <c r="DE103" s="195"/>
      <c r="DF103" s="195"/>
      <c r="DG103" s="195"/>
      <c r="DH103" s="195"/>
      <c r="DI103" s="195"/>
      <c r="DJ103" s="195"/>
      <c r="DK103" s="195"/>
      <c r="DL103" s="195"/>
      <c r="DM103" s="195"/>
      <c r="DN103" s="195"/>
    </row>
    <row r="104" spans="1:118" x14ac:dyDescent="0.2">
      <c r="A104" s="33" t="s">
        <v>140</v>
      </c>
      <c r="B104" s="33" t="s">
        <v>203</v>
      </c>
      <c r="C104" s="33">
        <v>21</v>
      </c>
      <c r="D104" s="33" t="s">
        <v>129</v>
      </c>
      <c r="E104" s="196">
        <v>0</v>
      </c>
      <c r="F104" s="195">
        <v>0</v>
      </c>
      <c r="G104" s="196">
        <v>0</v>
      </c>
      <c r="H104" s="195">
        <v>0</v>
      </c>
      <c r="I104" s="196">
        <v>0</v>
      </c>
      <c r="J104" s="195">
        <v>0</v>
      </c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  <c r="AA104" s="195"/>
      <c r="AB104" s="195"/>
      <c r="AC104" s="195"/>
      <c r="AD104" s="195"/>
      <c r="AE104" s="195"/>
      <c r="AF104" s="195"/>
      <c r="AG104" s="195"/>
      <c r="AH104" s="195"/>
      <c r="AI104" s="195"/>
      <c r="AJ104" s="195"/>
      <c r="AK104" s="195"/>
      <c r="AL104" s="195"/>
      <c r="AM104" s="195"/>
      <c r="AN104" s="195"/>
      <c r="AO104" s="195"/>
      <c r="AP104" s="195"/>
      <c r="AQ104" s="195"/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/>
      <c r="BC104" s="195"/>
      <c r="BD104" s="195"/>
      <c r="BE104" s="195"/>
      <c r="BF104" s="195"/>
      <c r="BG104" s="195"/>
      <c r="BH104" s="195"/>
      <c r="BI104" s="195"/>
      <c r="BJ104" s="195"/>
      <c r="BK104" s="195"/>
      <c r="BL104" s="195"/>
      <c r="BM104" s="195"/>
      <c r="BN104" s="195"/>
      <c r="BO104" s="195"/>
      <c r="BP104" s="195"/>
      <c r="BQ104" s="195"/>
      <c r="BR104" s="195"/>
      <c r="BS104" s="195"/>
      <c r="BT104" s="195"/>
      <c r="BU104" s="195"/>
      <c r="BV104" s="195"/>
      <c r="BW104" s="195"/>
      <c r="BX104" s="195"/>
      <c r="BY104" s="195"/>
      <c r="BZ104" s="195"/>
      <c r="CA104" s="195"/>
      <c r="CB104" s="195"/>
      <c r="CC104" s="195"/>
      <c r="CD104" s="195"/>
      <c r="CE104" s="195"/>
      <c r="CF104" s="195"/>
      <c r="CG104" s="195"/>
      <c r="CH104" s="195"/>
      <c r="CI104" s="195"/>
      <c r="CJ104" s="195"/>
      <c r="CK104" s="195"/>
      <c r="CL104" s="195"/>
      <c r="CM104" s="195"/>
      <c r="CN104" s="195"/>
      <c r="CO104" s="195"/>
      <c r="CP104" s="195"/>
      <c r="CQ104" s="195"/>
      <c r="CR104" s="195"/>
      <c r="CS104" s="195"/>
      <c r="CT104" s="195"/>
      <c r="CU104" s="195"/>
      <c r="CV104" s="195"/>
      <c r="CW104" s="195"/>
      <c r="CX104" s="195"/>
      <c r="CY104" s="195"/>
      <c r="CZ104" s="195"/>
      <c r="DA104" s="195"/>
      <c r="DB104" s="195"/>
      <c r="DC104" s="195"/>
      <c r="DD104" s="195"/>
      <c r="DE104" s="195"/>
      <c r="DF104" s="195"/>
      <c r="DG104" s="195"/>
      <c r="DH104" s="195"/>
      <c r="DI104" s="195"/>
      <c r="DJ104" s="195"/>
      <c r="DK104" s="195"/>
      <c r="DL104" s="195"/>
      <c r="DM104" s="195"/>
      <c r="DN104" s="195"/>
    </row>
    <row r="105" spans="1:118" x14ac:dyDescent="0.2">
      <c r="A105" s="33" t="s">
        <v>140</v>
      </c>
      <c r="B105" s="33" t="s">
        <v>203</v>
      </c>
      <c r="C105" s="33">
        <v>22</v>
      </c>
      <c r="D105" s="33" t="s">
        <v>130</v>
      </c>
      <c r="E105" s="196">
        <v>0</v>
      </c>
      <c r="F105" s="195">
        <v>0</v>
      </c>
      <c r="G105" s="196">
        <v>0</v>
      </c>
      <c r="H105" s="195">
        <v>0</v>
      </c>
      <c r="I105" s="196">
        <v>0</v>
      </c>
      <c r="J105" s="195">
        <v>0</v>
      </c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  <c r="AA105" s="195"/>
      <c r="AB105" s="195"/>
      <c r="AC105" s="195"/>
      <c r="AD105" s="195"/>
      <c r="AE105" s="195"/>
      <c r="AF105" s="195"/>
      <c r="AG105" s="195"/>
      <c r="AH105" s="195"/>
      <c r="AI105" s="195"/>
      <c r="AJ105" s="195"/>
      <c r="AK105" s="195"/>
      <c r="AL105" s="195"/>
      <c r="AM105" s="195"/>
      <c r="AN105" s="195"/>
      <c r="AO105" s="195"/>
      <c r="AP105" s="195"/>
      <c r="AQ105" s="195"/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/>
      <c r="BI105" s="195"/>
      <c r="BJ105" s="195"/>
      <c r="BK105" s="195"/>
      <c r="BL105" s="195"/>
      <c r="BM105" s="195"/>
      <c r="BN105" s="195"/>
      <c r="BO105" s="195"/>
      <c r="BP105" s="195"/>
      <c r="BQ105" s="195"/>
      <c r="BR105" s="195"/>
      <c r="BS105" s="195"/>
      <c r="BT105" s="195"/>
      <c r="BU105" s="195"/>
      <c r="BV105" s="195"/>
      <c r="BW105" s="195"/>
      <c r="BX105" s="195"/>
      <c r="BY105" s="195"/>
      <c r="BZ105" s="195"/>
      <c r="CA105" s="195"/>
      <c r="CB105" s="195"/>
      <c r="CC105" s="195"/>
      <c r="CD105" s="195"/>
      <c r="CE105" s="195"/>
      <c r="CF105" s="195"/>
      <c r="CG105" s="195"/>
      <c r="CH105" s="195"/>
      <c r="CI105" s="195"/>
      <c r="CJ105" s="195"/>
      <c r="CK105" s="195"/>
      <c r="CL105" s="195"/>
      <c r="CM105" s="195"/>
      <c r="CN105" s="195"/>
      <c r="CO105" s="195"/>
      <c r="CP105" s="195"/>
      <c r="CQ105" s="195"/>
      <c r="CR105" s="195"/>
      <c r="CS105" s="195"/>
      <c r="CT105" s="195"/>
      <c r="CU105" s="195"/>
      <c r="CV105" s="195"/>
      <c r="CW105" s="195"/>
      <c r="CX105" s="195"/>
      <c r="CY105" s="195"/>
      <c r="CZ105" s="195"/>
      <c r="DA105" s="195"/>
      <c r="DB105" s="195"/>
      <c r="DC105" s="195"/>
      <c r="DD105" s="195"/>
      <c r="DE105" s="195"/>
      <c r="DF105" s="195"/>
      <c r="DG105" s="195"/>
      <c r="DH105" s="195"/>
      <c r="DI105" s="195"/>
      <c r="DJ105" s="195"/>
      <c r="DK105" s="195"/>
      <c r="DL105" s="195"/>
      <c r="DM105" s="195"/>
      <c r="DN105" s="195"/>
    </row>
    <row r="106" spans="1:118" x14ac:dyDescent="0.2">
      <c r="A106" s="33" t="s">
        <v>140</v>
      </c>
      <c r="B106" s="33" t="s">
        <v>203</v>
      </c>
      <c r="C106" s="33">
        <v>23</v>
      </c>
      <c r="D106" s="33" t="s">
        <v>131</v>
      </c>
      <c r="E106" s="196">
        <v>0</v>
      </c>
      <c r="F106" s="195">
        <v>0</v>
      </c>
      <c r="G106" s="196">
        <v>0</v>
      </c>
      <c r="H106" s="195">
        <v>0</v>
      </c>
      <c r="I106" s="196">
        <v>0</v>
      </c>
      <c r="J106" s="195">
        <v>0</v>
      </c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  <c r="AD106" s="195"/>
      <c r="AE106" s="195"/>
      <c r="AF106" s="195"/>
      <c r="AG106" s="195"/>
      <c r="AH106" s="195"/>
      <c r="AI106" s="195"/>
      <c r="AJ106" s="195"/>
      <c r="AK106" s="195"/>
      <c r="AL106" s="195"/>
      <c r="AM106" s="195"/>
      <c r="AN106" s="195"/>
      <c r="AO106" s="195"/>
      <c r="AP106" s="195"/>
      <c r="AQ106" s="195"/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195"/>
      <c r="BJ106" s="195"/>
      <c r="BK106" s="195"/>
      <c r="BL106" s="195"/>
      <c r="BM106" s="195"/>
      <c r="BN106" s="195"/>
      <c r="BO106" s="195"/>
      <c r="BP106" s="195"/>
      <c r="BQ106" s="195"/>
      <c r="BR106" s="195"/>
      <c r="BS106" s="195"/>
      <c r="BT106" s="195"/>
      <c r="BU106" s="195"/>
      <c r="BV106" s="195"/>
      <c r="BW106" s="195"/>
      <c r="BX106" s="195"/>
      <c r="BY106" s="195"/>
      <c r="BZ106" s="195"/>
      <c r="CA106" s="195"/>
      <c r="CB106" s="195"/>
      <c r="CC106" s="195"/>
      <c r="CD106" s="195"/>
      <c r="CE106" s="195"/>
      <c r="CF106" s="195"/>
      <c r="CG106" s="195"/>
      <c r="CH106" s="195"/>
      <c r="CI106" s="195"/>
      <c r="CJ106" s="195"/>
      <c r="CK106" s="195"/>
      <c r="CL106" s="195"/>
      <c r="CM106" s="195"/>
      <c r="CN106" s="195"/>
      <c r="CO106" s="195"/>
      <c r="CP106" s="195"/>
      <c r="CQ106" s="195"/>
      <c r="CR106" s="195"/>
      <c r="CS106" s="195"/>
      <c r="CT106" s="195"/>
      <c r="CU106" s="195"/>
      <c r="CV106" s="195"/>
      <c r="CW106" s="195"/>
      <c r="CX106" s="195"/>
      <c r="CY106" s="195"/>
      <c r="CZ106" s="195"/>
      <c r="DA106" s="195"/>
      <c r="DB106" s="195"/>
      <c r="DC106" s="195"/>
      <c r="DD106" s="195"/>
      <c r="DE106" s="195"/>
      <c r="DF106" s="195"/>
      <c r="DG106" s="195"/>
      <c r="DH106" s="195"/>
      <c r="DI106" s="195"/>
      <c r="DJ106" s="195"/>
      <c r="DK106" s="195"/>
      <c r="DL106" s="195"/>
      <c r="DM106" s="195"/>
      <c r="DN106" s="195"/>
    </row>
    <row r="107" spans="1:118" x14ac:dyDescent="0.2">
      <c r="A107" s="33" t="s">
        <v>140</v>
      </c>
      <c r="B107" s="33" t="s">
        <v>203</v>
      </c>
      <c r="C107" s="33">
        <v>24</v>
      </c>
      <c r="D107" s="33" t="s">
        <v>55</v>
      </c>
      <c r="E107" s="196">
        <v>0</v>
      </c>
      <c r="F107" s="195">
        <v>0</v>
      </c>
      <c r="G107" s="196">
        <v>0</v>
      </c>
      <c r="H107" s="195">
        <v>0</v>
      </c>
      <c r="I107" s="196">
        <v>0</v>
      </c>
      <c r="J107" s="195">
        <v>0</v>
      </c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  <c r="AD107" s="195"/>
      <c r="AE107" s="195"/>
      <c r="AF107" s="195"/>
      <c r="AG107" s="195"/>
      <c r="AH107" s="195"/>
      <c r="AI107" s="195"/>
      <c r="AJ107" s="195"/>
      <c r="AK107" s="195"/>
      <c r="AL107" s="195"/>
      <c r="AM107" s="195"/>
      <c r="AN107" s="195"/>
      <c r="AO107" s="195"/>
      <c r="AP107" s="195"/>
      <c r="AQ107" s="195"/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195"/>
      <c r="BH107" s="195"/>
      <c r="BI107" s="195"/>
      <c r="BJ107" s="195"/>
      <c r="BK107" s="195"/>
      <c r="BL107" s="195"/>
      <c r="BM107" s="195"/>
      <c r="BN107" s="195"/>
      <c r="BO107" s="195"/>
      <c r="BP107" s="195"/>
      <c r="BQ107" s="195"/>
      <c r="BR107" s="195"/>
      <c r="BS107" s="195"/>
      <c r="BT107" s="195"/>
      <c r="BU107" s="195"/>
      <c r="BV107" s="195"/>
      <c r="BW107" s="195"/>
      <c r="BX107" s="195"/>
      <c r="BY107" s="195"/>
      <c r="BZ107" s="195"/>
      <c r="CA107" s="195"/>
      <c r="CB107" s="195"/>
      <c r="CC107" s="195"/>
      <c r="CD107" s="195"/>
      <c r="CE107" s="195"/>
      <c r="CF107" s="195"/>
      <c r="CG107" s="195"/>
      <c r="CH107" s="195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95"/>
      <c r="CW107" s="195"/>
      <c r="CX107" s="195"/>
      <c r="CY107" s="195"/>
      <c r="CZ107" s="195"/>
      <c r="DA107" s="195"/>
      <c r="DB107" s="195"/>
      <c r="DC107" s="195"/>
      <c r="DD107" s="195"/>
      <c r="DE107" s="195"/>
      <c r="DF107" s="195"/>
      <c r="DG107" s="195"/>
      <c r="DH107" s="195"/>
      <c r="DI107" s="195"/>
      <c r="DJ107" s="195"/>
      <c r="DK107" s="195"/>
      <c r="DL107" s="195"/>
      <c r="DM107" s="195"/>
      <c r="DN107" s="195"/>
    </row>
    <row r="108" spans="1:118" x14ac:dyDescent="0.2">
      <c r="A108" s="33" t="s">
        <v>140</v>
      </c>
      <c r="B108" s="33" t="s">
        <v>203</v>
      </c>
      <c r="C108" s="33">
        <v>25</v>
      </c>
      <c r="D108" s="33" t="s">
        <v>56</v>
      </c>
      <c r="E108" s="196">
        <v>0</v>
      </c>
      <c r="F108" s="195">
        <v>0</v>
      </c>
      <c r="G108" s="196">
        <v>0</v>
      </c>
      <c r="H108" s="195">
        <v>0</v>
      </c>
      <c r="I108" s="196">
        <v>0</v>
      </c>
      <c r="J108" s="195">
        <v>0</v>
      </c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  <c r="AD108" s="195"/>
      <c r="AE108" s="195"/>
      <c r="AF108" s="195"/>
      <c r="AG108" s="195"/>
      <c r="AH108" s="195"/>
      <c r="AI108" s="195"/>
      <c r="AJ108" s="195"/>
      <c r="AK108" s="195"/>
      <c r="AL108" s="195"/>
      <c r="AM108" s="195"/>
      <c r="AN108" s="195"/>
      <c r="AO108" s="195"/>
      <c r="AP108" s="195"/>
      <c r="AQ108" s="195"/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/>
      <c r="BF108" s="195"/>
      <c r="BG108" s="195"/>
      <c r="BH108" s="195"/>
      <c r="BI108" s="195"/>
      <c r="BJ108" s="195"/>
      <c r="BK108" s="195"/>
      <c r="BL108" s="195"/>
      <c r="BM108" s="195"/>
      <c r="BN108" s="195"/>
      <c r="BO108" s="195"/>
      <c r="BP108" s="195"/>
      <c r="BQ108" s="195"/>
      <c r="BR108" s="195"/>
      <c r="BS108" s="195"/>
      <c r="BT108" s="195"/>
      <c r="BU108" s="195"/>
      <c r="BV108" s="195"/>
      <c r="BW108" s="195"/>
      <c r="BX108" s="195"/>
      <c r="BY108" s="195"/>
      <c r="BZ108" s="195"/>
      <c r="CA108" s="195"/>
      <c r="CB108" s="195"/>
      <c r="CC108" s="195"/>
      <c r="CD108" s="195"/>
      <c r="CE108" s="195"/>
      <c r="CF108" s="195"/>
      <c r="CG108" s="195"/>
      <c r="CH108" s="195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95"/>
      <c r="CW108" s="195"/>
      <c r="CX108" s="195"/>
      <c r="CY108" s="195"/>
      <c r="CZ108" s="195"/>
      <c r="DA108" s="195"/>
      <c r="DB108" s="195"/>
      <c r="DC108" s="195"/>
      <c r="DD108" s="195"/>
      <c r="DE108" s="195"/>
      <c r="DF108" s="195"/>
      <c r="DG108" s="195"/>
      <c r="DH108" s="195"/>
      <c r="DI108" s="195"/>
      <c r="DJ108" s="195"/>
      <c r="DK108" s="195"/>
      <c r="DL108" s="195"/>
      <c r="DM108" s="195"/>
      <c r="DN108" s="195"/>
    </row>
    <row r="109" spans="1:118" x14ac:dyDescent="0.2">
      <c r="A109" s="33" t="s">
        <v>140</v>
      </c>
      <c r="B109" s="33" t="s">
        <v>203</v>
      </c>
      <c r="C109" s="33">
        <v>26</v>
      </c>
      <c r="D109" s="33" t="s">
        <v>132</v>
      </c>
      <c r="E109" s="196">
        <v>0</v>
      </c>
      <c r="F109" s="195">
        <v>0</v>
      </c>
      <c r="G109" s="196">
        <v>0</v>
      </c>
      <c r="H109" s="195">
        <v>0</v>
      </c>
      <c r="I109" s="196">
        <v>0</v>
      </c>
      <c r="J109" s="195">
        <v>0</v>
      </c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  <c r="AD109" s="195"/>
      <c r="AE109" s="195"/>
      <c r="AF109" s="195"/>
      <c r="AG109" s="195"/>
      <c r="AH109" s="195"/>
      <c r="AI109" s="195"/>
      <c r="AJ109" s="195"/>
      <c r="AK109" s="195"/>
      <c r="AL109" s="195"/>
      <c r="AM109" s="195"/>
      <c r="AN109" s="195"/>
      <c r="AO109" s="195"/>
      <c r="AP109" s="195"/>
      <c r="AQ109" s="195"/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/>
      <c r="BI109" s="195"/>
      <c r="BJ109" s="195"/>
      <c r="BK109" s="195"/>
      <c r="BL109" s="195"/>
      <c r="BM109" s="195"/>
      <c r="BN109" s="195"/>
      <c r="BO109" s="195"/>
      <c r="BP109" s="195"/>
      <c r="BQ109" s="195"/>
      <c r="BR109" s="195"/>
      <c r="BS109" s="195"/>
      <c r="BT109" s="195"/>
      <c r="BU109" s="195"/>
      <c r="BV109" s="195"/>
      <c r="BW109" s="195"/>
      <c r="BX109" s="195"/>
      <c r="BY109" s="195"/>
      <c r="BZ109" s="195"/>
      <c r="CA109" s="195"/>
      <c r="CB109" s="195"/>
      <c r="CC109" s="195"/>
      <c r="CD109" s="195"/>
      <c r="CE109" s="195"/>
      <c r="CF109" s="195"/>
      <c r="CG109" s="195"/>
      <c r="CH109" s="195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95"/>
      <c r="CW109" s="195"/>
      <c r="CX109" s="195"/>
      <c r="CY109" s="195"/>
      <c r="CZ109" s="195"/>
      <c r="DA109" s="195"/>
      <c r="DB109" s="195"/>
      <c r="DC109" s="195"/>
      <c r="DD109" s="195"/>
      <c r="DE109" s="195"/>
      <c r="DF109" s="195"/>
      <c r="DG109" s="195"/>
      <c r="DH109" s="195"/>
      <c r="DI109" s="195"/>
      <c r="DJ109" s="195"/>
      <c r="DK109" s="195"/>
      <c r="DL109" s="195"/>
      <c r="DM109" s="195"/>
      <c r="DN109" s="195"/>
    </row>
    <row r="110" spans="1:118" x14ac:dyDescent="0.2">
      <c r="A110" s="33" t="s">
        <v>140</v>
      </c>
      <c r="B110" s="33" t="s">
        <v>203</v>
      </c>
      <c r="C110" s="33">
        <v>27</v>
      </c>
      <c r="D110" s="33" t="s">
        <v>133</v>
      </c>
      <c r="E110" s="196">
        <v>0</v>
      </c>
      <c r="F110" s="195">
        <v>0</v>
      </c>
      <c r="G110" s="196">
        <v>0</v>
      </c>
      <c r="H110" s="195">
        <v>0</v>
      </c>
      <c r="I110" s="196">
        <v>0</v>
      </c>
      <c r="J110" s="195">
        <v>0</v>
      </c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  <c r="AN110" s="195"/>
      <c r="AO110" s="195"/>
      <c r="AP110" s="195"/>
      <c r="AQ110" s="195"/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5"/>
      <c r="BS110" s="195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95"/>
      <c r="CW110" s="195"/>
      <c r="CX110" s="195"/>
      <c r="CY110" s="195"/>
      <c r="CZ110" s="195"/>
      <c r="DA110" s="195"/>
      <c r="DB110" s="195"/>
      <c r="DC110" s="195"/>
      <c r="DD110" s="195"/>
      <c r="DE110" s="195"/>
      <c r="DF110" s="195"/>
      <c r="DG110" s="195"/>
      <c r="DH110" s="195"/>
      <c r="DI110" s="195"/>
      <c r="DJ110" s="195"/>
      <c r="DK110" s="195"/>
      <c r="DL110" s="195"/>
      <c r="DM110" s="195"/>
      <c r="DN110" s="195"/>
    </row>
    <row r="111" spans="1:118" x14ac:dyDescent="0.2">
      <c r="A111" s="33" t="s">
        <v>140</v>
      </c>
      <c r="B111" s="33" t="s">
        <v>203</v>
      </c>
      <c r="C111" s="33">
        <v>28</v>
      </c>
      <c r="D111" s="33" t="s">
        <v>134</v>
      </c>
      <c r="E111" s="196">
        <v>0</v>
      </c>
      <c r="F111" s="195">
        <v>0</v>
      </c>
      <c r="G111" s="196">
        <v>0</v>
      </c>
      <c r="H111" s="195">
        <v>0</v>
      </c>
      <c r="I111" s="196">
        <v>0</v>
      </c>
      <c r="J111" s="195">
        <v>0</v>
      </c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/>
      <c r="AK111" s="195"/>
      <c r="AL111" s="195"/>
      <c r="AM111" s="195"/>
      <c r="AN111" s="195"/>
      <c r="AO111" s="195"/>
      <c r="AP111" s="195"/>
      <c r="AQ111" s="195"/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195"/>
      <c r="BK111" s="195"/>
      <c r="BL111" s="195"/>
      <c r="BM111" s="195"/>
      <c r="BN111" s="195"/>
      <c r="BO111" s="195"/>
      <c r="BP111" s="195"/>
      <c r="BQ111" s="195"/>
      <c r="BR111" s="195"/>
      <c r="BS111" s="195"/>
      <c r="BT111" s="195"/>
      <c r="BU111" s="195"/>
      <c r="BV111" s="195"/>
      <c r="BW111" s="195"/>
      <c r="BX111" s="195"/>
      <c r="BY111" s="195"/>
      <c r="BZ111" s="195"/>
      <c r="CA111" s="195"/>
      <c r="CB111" s="195"/>
      <c r="CC111" s="195"/>
      <c r="CD111" s="195"/>
      <c r="CE111" s="195"/>
      <c r="CF111" s="195"/>
      <c r="CG111" s="195"/>
      <c r="CH111" s="195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95"/>
      <c r="CW111" s="195"/>
      <c r="CX111" s="195"/>
      <c r="CY111" s="195"/>
      <c r="CZ111" s="195"/>
      <c r="DA111" s="195"/>
      <c r="DB111" s="195"/>
      <c r="DC111" s="195"/>
      <c r="DD111" s="195"/>
      <c r="DE111" s="195"/>
      <c r="DF111" s="195"/>
      <c r="DG111" s="195"/>
      <c r="DH111" s="195"/>
      <c r="DI111" s="195"/>
      <c r="DJ111" s="195"/>
      <c r="DK111" s="195"/>
      <c r="DL111" s="195"/>
      <c r="DM111" s="195"/>
      <c r="DN111" s="195"/>
    </row>
    <row r="112" spans="1:118" x14ac:dyDescent="0.2">
      <c r="A112" s="33" t="s">
        <v>140</v>
      </c>
      <c r="B112" s="33" t="s">
        <v>203</v>
      </c>
      <c r="C112" s="33">
        <v>29</v>
      </c>
      <c r="D112" s="33" t="s">
        <v>135</v>
      </c>
      <c r="E112" s="196">
        <v>0</v>
      </c>
      <c r="F112" s="195">
        <v>0</v>
      </c>
      <c r="G112" s="196">
        <v>0</v>
      </c>
      <c r="H112" s="195">
        <v>0</v>
      </c>
      <c r="I112" s="196">
        <v>0</v>
      </c>
      <c r="J112" s="195">
        <v>0</v>
      </c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/>
      <c r="AK112" s="195"/>
      <c r="AL112" s="195"/>
      <c r="AM112" s="195"/>
      <c r="AN112" s="195"/>
      <c r="AO112" s="195"/>
      <c r="AP112" s="195"/>
      <c r="AQ112" s="195"/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/>
      <c r="BI112" s="195"/>
      <c r="BJ112" s="195"/>
      <c r="BK112" s="195"/>
      <c r="BL112" s="195"/>
      <c r="BM112" s="195"/>
      <c r="BN112" s="195"/>
      <c r="BO112" s="195"/>
      <c r="BP112" s="195"/>
      <c r="BQ112" s="195"/>
      <c r="BR112" s="195"/>
      <c r="BS112" s="195"/>
      <c r="BT112" s="195"/>
      <c r="BU112" s="195"/>
      <c r="BV112" s="195"/>
      <c r="BW112" s="195"/>
      <c r="BX112" s="195"/>
      <c r="BY112" s="195"/>
      <c r="BZ112" s="195"/>
      <c r="CA112" s="195"/>
      <c r="CB112" s="195"/>
      <c r="CC112" s="195"/>
      <c r="CD112" s="195"/>
      <c r="CE112" s="195"/>
      <c r="CF112" s="195"/>
      <c r="CG112" s="195"/>
      <c r="CH112" s="195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95"/>
      <c r="CW112" s="195"/>
      <c r="CX112" s="195"/>
      <c r="CY112" s="195"/>
      <c r="CZ112" s="195"/>
      <c r="DA112" s="195"/>
      <c r="DB112" s="195"/>
      <c r="DC112" s="195"/>
      <c r="DD112" s="195"/>
      <c r="DE112" s="195"/>
      <c r="DF112" s="195"/>
      <c r="DG112" s="195"/>
      <c r="DH112" s="195"/>
      <c r="DI112" s="195"/>
      <c r="DJ112" s="195"/>
      <c r="DK112" s="195"/>
      <c r="DL112" s="195"/>
      <c r="DM112" s="195"/>
      <c r="DN112" s="195"/>
    </row>
    <row r="113" spans="1:118" x14ac:dyDescent="0.2">
      <c r="A113" s="33" t="s">
        <v>140</v>
      </c>
      <c r="B113" s="33" t="s">
        <v>203</v>
      </c>
      <c r="C113" s="33">
        <v>30</v>
      </c>
      <c r="D113" s="33" t="s">
        <v>136</v>
      </c>
      <c r="E113" s="196">
        <v>0</v>
      </c>
      <c r="F113" s="195">
        <v>0</v>
      </c>
      <c r="G113" s="196">
        <v>0</v>
      </c>
      <c r="H113" s="195">
        <v>0</v>
      </c>
      <c r="I113" s="196">
        <v>0</v>
      </c>
      <c r="J113" s="195">
        <v>0</v>
      </c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/>
      <c r="AK113" s="195"/>
      <c r="AL113" s="195"/>
      <c r="AM113" s="195"/>
      <c r="AN113" s="195"/>
      <c r="AO113" s="195"/>
      <c r="AP113" s="195"/>
      <c r="AQ113" s="195"/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/>
      <c r="BG113" s="195"/>
      <c r="BH113" s="195"/>
      <c r="BI113" s="195"/>
      <c r="BJ113" s="195"/>
      <c r="BK113" s="195"/>
      <c r="BL113" s="195"/>
      <c r="BM113" s="195"/>
      <c r="BN113" s="195"/>
      <c r="BO113" s="195"/>
      <c r="BP113" s="195"/>
      <c r="BQ113" s="195"/>
      <c r="BR113" s="195"/>
      <c r="BS113" s="195"/>
      <c r="BT113" s="195"/>
      <c r="BU113" s="195"/>
      <c r="BV113" s="195"/>
      <c r="BW113" s="195"/>
      <c r="BX113" s="195"/>
      <c r="BY113" s="195"/>
      <c r="BZ113" s="195"/>
      <c r="CA113" s="195"/>
      <c r="CB113" s="195"/>
      <c r="CC113" s="195"/>
      <c r="CD113" s="195"/>
      <c r="CE113" s="195"/>
      <c r="CF113" s="195"/>
      <c r="CG113" s="195"/>
      <c r="CH113" s="195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95"/>
      <c r="CW113" s="195"/>
      <c r="CX113" s="195"/>
      <c r="CY113" s="195"/>
      <c r="CZ113" s="195"/>
      <c r="DA113" s="195"/>
      <c r="DB113" s="195"/>
      <c r="DC113" s="195"/>
      <c r="DD113" s="195"/>
      <c r="DE113" s="195"/>
      <c r="DF113" s="195"/>
      <c r="DG113" s="195"/>
      <c r="DH113" s="195"/>
      <c r="DI113" s="195"/>
      <c r="DJ113" s="195"/>
      <c r="DK113" s="195"/>
      <c r="DL113" s="195"/>
      <c r="DM113" s="195"/>
      <c r="DN113" s="195"/>
    </row>
    <row r="114" spans="1:118" x14ac:dyDescent="0.2">
      <c r="A114" s="33" t="s">
        <v>140</v>
      </c>
      <c r="B114" s="33" t="s">
        <v>203</v>
      </c>
      <c r="C114" s="33">
        <v>31</v>
      </c>
      <c r="D114" s="33" t="s">
        <v>137</v>
      </c>
      <c r="E114" s="196">
        <v>0</v>
      </c>
      <c r="F114" s="195">
        <v>0</v>
      </c>
      <c r="G114" s="196">
        <v>0</v>
      </c>
      <c r="H114" s="195">
        <v>0</v>
      </c>
      <c r="I114" s="196">
        <v>0</v>
      </c>
      <c r="J114" s="195">
        <v>0</v>
      </c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/>
      <c r="AK114" s="195"/>
      <c r="AL114" s="195"/>
      <c r="AM114" s="195"/>
      <c r="AN114" s="195"/>
      <c r="AO114" s="195"/>
      <c r="AP114" s="195"/>
      <c r="AQ114" s="195"/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195"/>
      <c r="BK114" s="195"/>
      <c r="BL114" s="195"/>
      <c r="BM114" s="195"/>
      <c r="BN114" s="195"/>
      <c r="BO114" s="195"/>
      <c r="BP114" s="195"/>
      <c r="BQ114" s="195"/>
      <c r="BR114" s="195"/>
      <c r="BS114" s="195"/>
      <c r="BT114" s="195"/>
      <c r="BU114" s="195"/>
      <c r="BV114" s="195"/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95"/>
      <c r="CW114" s="195"/>
      <c r="CX114" s="195"/>
      <c r="CY114" s="195"/>
      <c r="CZ114" s="195"/>
      <c r="DA114" s="195"/>
      <c r="DB114" s="195"/>
      <c r="DC114" s="195"/>
      <c r="DD114" s="195"/>
      <c r="DE114" s="195"/>
      <c r="DF114" s="195"/>
      <c r="DG114" s="195"/>
      <c r="DH114" s="195"/>
      <c r="DI114" s="195"/>
      <c r="DJ114" s="195"/>
      <c r="DK114" s="195"/>
      <c r="DL114" s="195"/>
      <c r="DM114" s="195"/>
      <c r="DN114" s="195"/>
    </row>
    <row r="115" spans="1:118" x14ac:dyDescent="0.2">
      <c r="A115" s="33" t="s">
        <v>140</v>
      </c>
      <c r="B115" s="33" t="s">
        <v>203</v>
      </c>
      <c r="C115" s="33">
        <v>32</v>
      </c>
      <c r="D115" s="33" t="s">
        <v>70</v>
      </c>
      <c r="E115" s="196">
        <v>0</v>
      </c>
      <c r="F115" s="195">
        <v>0</v>
      </c>
      <c r="G115" s="196">
        <v>0</v>
      </c>
      <c r="H115" s="195">
        <v>0</v>
      </c>
      <c r="I115" s="196">
        <v>0</v>
      </c>
      <c r="J115" s="195">
        <v>0</v>
      </c>
      <c r="K115" s="195"/>
      <c r="L115" s="195"/>
      <c r="M115" s="195"/>
      <c r="N115" s="195"/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/>
      <c r="AK115" s="195"/>
      <c r="AL115" s="195"/>
      <c r="AM115" s="195"/>
      <c r="AN115" s="195"/>
      <c r="AO115" s="195"/>
      <c r="AP115" s="195"/>
      <c r="AQ115" s="195"/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195"/>
      <c r="BK115" s="195"/>
      <c r="BL115" s="195"/>
      <c r="BM115" s="195"/>
      <c r="BN115" s="195"/>
      <c r="BO115" s="195"/>
      <c r="BP115" s="195"/>
      <c r="BQ115" s="195"/>
      <c r="BR115" s="195"/>
      <c r="BS115" s="195"/>
      <c r="BT115" s="195"/>
      <c r="BU115" s="195"/>
      <c r="BV115" s="195"/>
      <c r="BW115" s="195"/>
      <c r="BX115" s="195"/>
      <c r="BY115" s="195"/>
      <c r="BZ115" s="195"/>
      <c r="CA115" s="195"/>
      <c r="CB115" s="195"/>
      <c r="CC115" s="195"/>
      <c r="CD115" s="195"/>
      <c r="CE115" s="195"/>
      <c r="CF115" s="195"/>
      <c r="CG115" s="195"/>
      <c r="CH115" s="195"/>
      <c r="CI115" s="195"/>
      <c r="CJ115" s="195"/>
      <c r="CK115" s="195"/>
      <c r="CL115" s="195"/>
      <c r="CM115" s="195"/>
      <c r="CN115" s="195"/>
      <c r="CO115" s="195"/>
      <c r="CP115" s="195"/>
      <c r="CQ115" s="195"/>
      <c r="CR115" s="195"/>
      <c r="CS115" s="195"/>
      <c r="CT115" s="195"/>
      <c r="CU115" s="195"/>
      <c r="CV115" s="195"/>
      <c r="CW115" s="195"/>
      <c r="CX115" s="195"/>
      <c r="CY115" s="195"/>
      <c r="CZ115" s="195"/>
      <c r="DA115" s="195"/>
      <c r="DB115" s="195"/>
      <c r="DC115" s="195"/>
      <c r="DD115" s="195"/>
      <c r="DE115" s="195"/>
      <c r="DF115" s="195"/>
      <c r="DG115" s="195"/>
      <c r="DH115" s="195"/>
      <c r="DI115" s="195"/>
      <c r="DJ115" s="195"/>
      <c r="DK115" s="195"/>
      <c r="DL115" s="195"/>
      <c r="DM115" s="195"/>
      <c r="DN115" s="195"/>
    </row>
    <row r="116" spans="1:118" x14ac:dyDescent="0.2">
      <c r="A116" s="33" t="s">
        <v>140</v>
      </c>
      <c r="B116" s="33" t="s">
        <v>203</v>
      </c>
      <c r="C116" s="33">
        <v>33</v>
      </c>
      <c r="D116" s="33" t="s">
        <v>71</v>
      </c>
      <c r="E116" s="196">
        <v>0</v>
      </c>
      <c r="F116" s="195">
        <v>0</v>
      </c>
      <c r="G116" s="196">
        <v>0</v>
      </c>
      <c r="H116" s="195">
        <v>0</v>
      </c>
      <c r="I116" s="196">
        <v>0</v>
      </c>
      <c r="J116" s="195">
        <v>0</v>
      </c>
      <c r="K116" s="195"/>
      <c r="L116" s="195"/>
      <c r="M116" s="195"/>
      <c r="N116" s="195"/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95"/>
      <c r="BL116" s="195"/>
      <c r="BM116" s="195"/>
      <c r="BN116" s="195"/>
      <c r="BO116" s="195"/>
      <c r="BP116" s="195"/>
      <c r="BQ116" s="195"/>
      <c r="BR116" s="195"/>
      <c r="BS116" s="195"/>
      <c r="BT116" s="195"/>
      <c r="BU116" s="195"/>
      <c r="BV116" s="195"/>
      <c r="BW116" s="195"/>
      <c r="BX116" s="195"/>
      <c r="BY116" s="195"/>
      <c r="BZ116" s="195"/>
      <c r="CA116" s="195"/>
      <c r="CB116" s="195"/>
      <c r="CC116" s="195"/>
      <c r="CD116" s="195"/>
      <c r="CE116" s="195"/>
      <c r="CF116" s="195"/>
      <c r="CG116" s="195"/>
      <c r="CH116" s="195"/>
      <c r="CI116" s="195"/>
      <c r="CJ116" s="195"/>
      <c r="CK116" s="195"/>
      <c r="CL116" s="195"/>
      <c r="CM116" s="195"/>
      <c r="CN116" s="195"/>
      <c r="CO116" s="195"/>
      <c r="CP116" s="195"/>
      <c r="CQ116" s="195"/>
      <c r="CR116" s="195"/>
      <c r="CS116" s="195"/>
      <c r="CT116" s="195"/>
      <c r="CU116" s="195"/>
      <c r="CV116" s="195"/>
      <c r="CW116" s="195"/>
      <c r="CX116" s="195"/>
      <c r="CY116" s="195"/>
      <c r="CZ116" s="195"/>
      <c r="DA116" s="195"/>
      <c r="DB116" s="195"/>
      <c r="DC116" s="195"/>
      <c r="DD116" s="195"/>
      <c r="DE116" s="195"/>
      <c r="DF116" s="195"/>
      <c r="DG116" s="195"/>
      <c r="DH116" s="195"/>
      <c r="DI116" s="195"/>
      <c r="DJ116" s="195"/>
      <c r="DK116" s="195"/>
      <c r="DL116" s="195"/>
      <c r="DM116" s="195"/>
      <c r="DN116" s="195"/>
    </row>
    <row r="117" spans="1:118" x14ac:dyDescent="0.2">
      <c r="A117" s="33" t="s">
        <v>140</v>
      </c>
      <c r="B117" s="33" t="s">
        <v>203</v>
      </c>
      <c r="C117" s="33">
        <v>34</v>
      </c>
      <c r="D117" s="33" t="s">
        <v>72</v>
      </c>
      <c r="E117" s="196">
        <v>0</v>
      </c>
      <c r="F117" s="195">
        <v>0</v>
      </c>
      <c r="G117" s="196">
        <v>0</v>
      </c>
      <c r="H117" s="195">
        <v>0</v>
      </c>
      <c r="I117" s="196">
        <v>0</v>
      </c>
      <c r="J117" s="195">
        <v>0</v>
      </c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  <c r="AK117" s="195"/>
      <c r="AL117" s="195"/>
      <c r="AM117" s="195"/>
      <c r="AN117" s="195"/>
      <c r="AO117" s="195"/>
      <c r="AP117" s="195"/>
      <c r="AQ117" s="195"/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/>
      <c r="BH117" s="195"/>
      <c r="BI117" s="195"/>
      <c r="BJ117" s="195"/>
      <c r="BK117" s="195"/>
      <c r="BL117" s="195"/>
      <c r="BM117" s="195"/>
      <c r="BN117" s="195"/>
      <c r="BO117" s="195"/>
      <c r="BP117" s="195"/>
      <c r="BQ117" s="195"/>
      <c r="BR117" s="195"/>
      <c r="BS117" s="195"/>
      <c r="BT117" s="195"/>
      <c r="BU117" s="195"/>
      <c r="BV117" s="195"/>
      <c r="BW117" s="195"/>
      <c r="BX117" s="195"/>
      <c r="BY117" s="195"/>
      <c r="BZ117" s="195"/>
      <c r="CA117" s="195"/>
      <c r="CB117" s="195"/>
      <c r="CC117" s="195"/>
      <c r="CD117" s="195"/>
      <c r="CE117" s="195"/>
      <c r="CF117" s="195"/>
      <c r="CG117" s="195"/>
      <c r="CH117" s="195"/>
      <c r="CI117" s="195"/>
      <c r="CJ117" s="195"/>
      <c r="CK117" s="195"/>
      <c r="CL117" s="195"/>
      <c r="CM117" s="195"/>
      <c r="CN117" s="195"/>
      <c r="CO117" s="195"/>
      <c r="CP117" s="195"/>
      <c r="CQ117" s="195"/>
      <c r="CR117" s="195"/>
      <c r="CS117" s="195"/>
      <c r="CT117" s="195"/>
      <c r="CU117" s="195"/>
      <c r="CV117" s="195"/>
      <c r="CW117" s="195"/>
      <c r="CX117" s="195"/>
      <c r="CY117" s="195"/>
      <c r="CZ117" s="195"/>
      <c r="DA117" s="195"/>
      <c r="DB117" s="195"/>
      <c r="DC117" s="195"/>
      <c r="DD117" s="195"/>
      <c r="DE117" s="195"/>
      <c r="DF117" s="195"/>
      <c r="DG117" s="195"/>
      <c r="DH117" s="195"/>
      <c r="DI117" s="195"/>
      <c r="DJ117" s="195"/>
      <c r="DK117" s="195"/>
      <c r="DL117" s="195"/>
      <c r="DM117" s="195"/>
      <c r="DN117" s="195"/>
    </row>
    <row r="118" spans="1:118" x14ac:dyDescent="0.2">
      <c r="A118" s="33" t="s">
        <v>140</v>
      </c>
      <c r="B118" s="33" t="s">
        <v>203</v>
      </c>
      <c r="C118" s="33">
        <v>35</v>
      </c>
      <c r="D118" s="33" t="s">
        <v>73</v>
      </c>
      <c r="E118" s="196">
        <v>0</v>
      </c>
      <c r="F118" s="195">
        <v>0</v>
      </c>
      <c r="G118" s="196">
        <v>0</v>
      </c>
      <c r="H118" s="195">
        <v>0</v>
      </c>
      <c r="I118" s="196">
        <v>0</v>
      </c>
      <c r="J118" s="195">
        <v>0</v>
      </c>
      <c r="K118" s="195"/>
      <c r="L118" s="195"/>
      <c r="M118" s="195"/>
      <c r="N118" s="195"/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  <c r="AD118" s="195"/>
      <c r="AE118" s="195"/>
      <c r="AF118" s="195"/>
      <c r="AG118" s="195"/>
      <c r="AH118" s="195"/>
      <c r="AI118" s="195"/>
      <c r="AJ118" s="195"/>
      <c r="AK118" s="195"/>
      <c r="AL118" s="195"/>
      <c r="AM118" s="195"/>
      <c r="AN118" s="195"/>
      <c r="AO118" s="195"/>
      <c r="AP118" s="195"/>
      <c r="AQ118" s="195"/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195"/>
      <c r="BJ118" s="195"/>
      <c r="BK118" s="195"/>
      <c r="BL118" s="195"/>
      <c r="BM118" s="195"/>
      <c r="BN118" s="195"/>
      <c r="BO118" s="195"/>
      <c r="BP118" s="195"/>
      <c r="BQ118" s="195"/>
      <c r="BR118" s="195"/>
      <c r="BS118" s="195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5"/>
      <c r="CJ118" s="195"/>
      <c r="CK118" s="195"/>
      <c r="CL118" s="195"/>
      <c r="CM118" s="195"/>
      <c r="CN118" s="195"/>
      <c r="CO118" s="195"/>
      <c r="CP118" s="195"/>
      <c r="CQ118" s="195"/>
      <c r="CR118" s="195"/>
      <c r="CS118" s="195"/>
      <c r="CT118" s="195"/>
      <c r="CU118" s="195"/>
      <c r="CV118" s="195"/>
      <c r="CW118" s="195"/>
      <c r="CX118" s="195"/>
      <c r="CY118" s="195"/>
      <c r="CZ118" s="195"/>
      <c r="DA118" s="195"/>
      <c r="DB118" s="195"/>
      <c r="DC118" s="195"/>
      <c r="DD118" s="195"/>
      <c r="DE118" s="195"/>
      <c r="DF118" s="195"/>
      <c r="DG118" s="195"/>
      <c r="DH118" s="195"/>
      <c r="DI118" s="195"/>
      <c r="DJ118" s="195"/>
      <c r="DK118" s="195"/>
      <c r="DL118" s="195"/>
      <c r="DM118" s="195"/>
      <c r="DN118" s="195"/>
    </row>
    <row r="119" spans="1:118" x14ac:dyDescent="0.2">
      <c r="A119" s="33" t="s">
        <v>140</v>
      </c>
      <c r="B119" s="33" t="s">
        <v>203</v>
      </c>
      <c r="C119" s="33">
        <v>36</v>
      </c>
      <c r="D119" s="33" t="s">
        <v>74</v>
      </c>
      <c r="E119" s="196">
        <v>0</v>
      </c>
      <c r="F119" s="195">
        <v>0</v>
      </c>
      <c r="G119" s="196">
        <v>0</v>
      </c>
      <c r="H119" s="195">
        <v>0</v>
      </c>
      <c r="I119" s="196">
        <v>0</v>
      </c>
      <c r="J119" s="195">
        <v>0</v>
      </c>
      <c r="K119" s="195"/>
      <c r="L119" s="195"/>
      <c r="M119" s="195"/>
      <c r="N119" s="195"/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  <c r="AD119" s="195"/>
      <c r="AE119" s="195"/>
      <c r="AF119" s="195"/>
      <c r="AG119" s="195"/>
      <c r="AH119" s="195"/>
      <c r="AI119" s="195"/>
      <c r="AJ119" s="195"/>
      <c r="AK119" s="195"/>
      <c r="AL119" s="195"/>
      <c r="AM119" s="195"/>
      <c r="AN119" s="195"/>
      <c r="AO119" s="195"/>
      <c r="AP119" s="195"/>
      <c r="AQ119" s="195"/>
      <c r="AR119" s="195"/>
      <c r="AS119" s="195"/>
      <c r="AT119" s="195"/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195"/>
      <c r="BJ119" s="195"/>
      <c r="BK119" s="195"/>
      <c r="BL119" s="195"/>
      <c r="BM119" s="195"/>
      <c r="BN119" s="195"/>
      <c r="BO119" s="195"/>
      <c r="BP119" s="195"/>
      <c r="BQ119" s="195"/>
      <c r="BR119" s="195"/>
      <c r="BS119" s="195"/>
      <c r="BT119" s="195"/>
      <c r="BU119" s="195"/>
      <c r="BV119" s="195"/>
      <c r="BW119" s="195"/>
      <c r="BX119" s="195"/>
      <c r="BY119" s="195"/>
      <c r="BZ119" s="195"/>
      <c r="CA119" s="195"/>
      <c r="CB119" s="195"/>
      <c r="CC119" s="195"/>
      <c r="CD119" s="195"/>
      <c r="CE119" s="195"/>
      <c r="CF119" s="195"/>
      <c r="CG119" s="195"/>
      <c r="CH119" s="195"/>
      <c r="CI119" s="195"/>
      <c r="CJ119" s="195"/>
      <c r="CK119" s="195"/>
      <c r="CL119" s="195"/>
      <c r="CM119" s="195"/>
      <c r="CN119" s="195"/>
      <c r="CO119" s="195"/>
      <c r="CP119" s="195"/>
      <c r="CQ119" s="195"/>
      <c r="CR119" s="195"/>
      <c r="CS119" s="195"/>
      <c r="CT119" s="195"/>
      <c r="CU119" s="195"/>
      <c r="CV119" s="195"/>
      <c r="CW119" s="195"/>
      <c r="CX119" s="195"/>
      <c r="CY119" s="195"/>
      <c r="CZ119" s="195"/>
      <c r="DA119" s="195"/>
      <c r="DB119" s="195"/>
      <c r="DC119" s="195"/>
      <c r="DD119" s="195"/>
      <c r="DE119" s="195"/>
      <c r="DF119" s="195"/>
      <c r="DG119" s="195"/>
      <c r="DH119" s="195"/>
      <c r="DI119" s="195"/>
      <c r="DJ119" s="195"/>
      <c r="DK119" s="195"/>
      <c r="DL119" s="195"/>
      <c r="DM119" s="195"/>
      <c r="DN119" s="195"/>
    </row>
    <row r="120" spans="1:118" x14ac:dyDescent="0.2">
      <c r="A120" s="33" t="s">
        <v>140</v>
      </c>
      <c r="B120" s="33" t="s">
        <v>203</v>
      </c>
      <c r="C120" s="33">
        <v>37</v>
      </c>
      <c r="D120" s="33" t="s">
        <v>75</v>
      </c>
      <c r="E120" s="196">
        <v>0</v>
      </c>
      <c r="F120" s="195">
        <v>0</v>
      </c>
      <c r="G120" s="196">
        <v>0</v>
      </c>
      <c r="H120" s="195">
        <v>0</v>
      </c>
      <c r="I120" s="196">
        <v>0</v>
      </c>
      <c r="J120" s="195">
        <v>0</v>
      </c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/>
      <c r="AG120" s="195"/>
      <c r="AH120" s="195"/>
      <c r="AI120" s="195"/>
      <c r="AJ120" s="195"/>
      <c r="AK120" s="195"/>
      <c r="AL120" s="195"/>
      <c r="AM120" s="195"/>
      <c r="AN120" s="195"/>
      <c r="AO120" s="195"/>
      <c r="AP120" s="195"/>
      <c r="AQ120" s="195"/>
      <c r="AR120" s="195"/>
      <c r="AS120" s="195"/>
      <c r="AT120" s="195"/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195"/>
      <c r="BK120" s="195"/>
      <c r="BL120" s="195"/>
      <c r="BM120" s="195"/>
      <c r="BN120" s="195"/>
      <c r="BO120" s="195"/>
      <c r="BP120" s="195"/>
      <c r="BQ120" s="195"/>
      <c r="BR120" s="195"/>
      <c r="BS120" s="195"/>
      <c r="BT120" s="195"/>
      <c r="BU120" s="195"/>
      <c r="BV120" s="195"/>
      <c r="BW120" s="195"/>
      <c r="BX120" s="195"/>
      <c r="BY120" s="195"/>
      <c r="BZ120" s="195"/>
      <c r="CA120" s="195"/>
      <c r="CB120" s="195"/>
      <c r="CC120" s="195"/>
      <c r="CD120" s="195"/>
      <c r="CE120" s="195"/>
      <c r="CF120" s="195"/>
      <c r="CG120" s="195"/>
      <c r="CH120" s="195"/>
      <c r="CI120" s="195"/>
      <c r="CJ120" s="195"/>
      <c r="CK120" s="195"/>
      <c r="CL120" s="195"/>
      <c r="CM120" s="195"/>
      <c r="CN120" s="195"/>
      <c r="CO120" s="195"/>
      <c r="CP120" s="195"/>
      <c r="CQ120" s="195"/>
      <c r="CR120" s="195"/>
      <c r="CS120" s="195"/>
      <c r="CT120" s="195"/>
      <c r="CU120" s="195"/>
      <c r="CV120" s="195"/>
      <c r="CW120" s="195"/>
      <c r="CX120" s="195"/>
      <c r="CY120" s="195"/>
      <c r="CZ120" s="195"/>
      <c r="DA120" s="195"/>
      <c r="DB120" s="195"/>
      <c r="DC120" s="195"/>
      <c r="DD120" s="195"/>
      <c r="DE120" s="195"/>
      <c r="DF120" s="195"/>
      <c r="DG120" s="195"/>
      <c r="DH120" s="195"/>
      <c r="DI120" s="195"/>
      <c r="DJ120" s="195"/>
      <c r="DK120" s="195"/>
      <c r="DL120" s="195"/>
      <c r="DM120" s="195"/>
      <c r="DN120" s="195"/>
    </row>
    <row r="121" spans="1:118" x14ac:dyDescent="0.2">
      <c r="A121" s="33" t="s">
        <v>140</v>
      </c>
      <c r="B121" s="33" t="s">
        <v>203</v>
      </c>
      <c r="C121" s="33">
        <v>38</v>
      </c>
      <c r="D121" s="33" t="s">
        <v>76</v>
      </c>
      <c r="E121" s="196">
        <v>0</v>
      </c>
      <c r="F121" s="195">
        <v>0</v>
      </c>
      <c r="G121" s="196">
        <v>0</v>
      </c>
      <c r="H121" s="195">
        <v>0</v>
      </c>
      <c r="I121" s="196">
        <v>0</v>
      </c>
      <c r="J121" s="195">
        <v>0</v>
      </c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195"/>
      <c r="AM121" s="195"/>
      <c r="AN121" s="195"/>
      <c r="AO121" s="195"/>
      <c r="AP121" s="195"/>
      <c r="AQ121" s="195"/>
      <c r="AR121" s="195"/>
      <c r="AS121" s="195"/>
      <c r="AT121" s="195"/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195"/>
      <c r="BK121" s="195"/>
      <c r="BL121" s="195"/>
      <c r="BM121" s="195"/>
      <c r="BN121" s="195"/>
      <c r="BO121" s="195"/>
      <c r="BP121" s="195"/>
      <c r="BQ121" s="195"/>
      <c r="BR121" s="195"/>
      <c r="BS121" s="195"/>
      <c r="BT121" s="195"/>
      <c r="BU121" s="195"/>
      <c r="BV121" s="195"/>
      <c r="BW121" s="195"/>
      <c r="BX121" s="195"/>
      <c r="BY121" s="195"/>
      <c r="BZ121" s="195"/>
      <c r="CA121" s="195"/>
      <c r="CB121" s="195"/>
      <c r="CC121" s="195"/>
      <c r="CD121" s="195"/>
      <c r="CE121" s="195"/>
      <c r="CF121" s="195"/>
      <c r="CG121" s="195"/>
      <c r="CH121" s="195"/>
      <c r="CI121" s="195"/>
      <c r="CJ121" s="195"/>
      <c r="CK121" s="195"/>
      <c r="CL121" s="195"/>
      <c r="CM121" s="195"/>
      <c r="CN121" s="195"/>
      <c r="CO121" s="195"/>
      <c r="CP121" s="195"/>
      <c r="CQ121" s="195"/>
      <c r="CR121" s="195"/>
      <c r="CS121" s="195"/>
      <c r="CT121" s="195"/>
      <c r="CU121" s="195"/>
      <c r="CV121" s="195"/>
      <c r="CW121" s="195"/>
      <c r="CX121" s="195"/>
      <c r="CY121" s="195"/>
      <c r="CZ121" s="195"/>
      <c r="DA121" s="195"/>
      <c r="DB121" s="195"/>
      <c r="DC121" s="195"/>
      <c r="DD121" s="195"/>
      <c r="DE121" s="195"/>
      <c r="DF121" s="195"/>
      <c r="DG121" s="195"/>
      <c r="DH121" s="195"/>
      <c r="DI121" s="195"/>
      <c r="DJ121" s="195"/>
      <c r="DK121" s="195"/>
      <c r="DL121" s="195"/>
      <c r="DM121" s="195"/>
      <c r="DN121" s="195"/>
    </row>
    <row r="122" spans="1:118" x14ac:dyDescent="0.2">
      <c r="A122" s="33" t="s">
        <v>140</v>
      </c>
      <c r="B122" s="33" t="s">
        <v>203</v>
      </c>
      <c r="C122" s="33">
        <v>39</v>
      </c>
      <c r="D122" s="33" t="s">
        <v>77</v>
      </c>
      <c r="E122" s="196">
        <v>0</v>
      </c>
      <c r="F122" s="195">
        <v>0</v>
      </c>
      <c r="G122" s="196">
        <v>0</v>
      </c>
      <c r="H122" s="195">
        <v>0</v>
      </c>
      <c r="I122" s="196">
        <v>0</v>
      </c>
      <c r="J122" s="195">
        <v>0</v>
      </c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  <c r="AD122" s="195"/>
      <c r="AE122" s="195"/>
      <c r="AF122" s="195"/>
      <c r="AG122" s="195"/>
      <c r="AH122" s="195"/>
      <c r="AI122" s="195"/>
      <c r="AJ122" s="195"/>
      <c r="AK122" s="195"/>
      <c r="AL122" s="195"/>
      <c r="AM122" s="195"/>
      <c r="AN122" s="195"/>
      <c r="AO122" s="195"/>
      <c r="AP122" s="195"/>
      <c r="AQ122" s="195"/>
      <c r="AR122" s="195"/>
      <c r="AS122" s="195"/>
      <c r="AT122" s="195"/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195"/>
      <c r="BK122" s="195"/>
      <c r="BL122" s="195"/>
      <c r="BM122" s="195"/>
      <c r="BN122" s="195"/>
      <c r="BO122" s="195"/>
      <c r="BP122" s="195"/>
      <c r="BQ122" s="195"/>
      <c r="BR122" s="195"/>
      <c r="BS122" s="195"/>
      <c r="BT122" s="195"/>
      <c r="BU122" s="195"/>
      <c r="BV122" s="195"/>
      <c r="BW122" s="195"/>
      <c r="BX122" s="195"/>
      <c r="BY122" s="195"/>
      <c r="BZ122" s="195"/>
      <c r="CA122" s="195"/>
      <c r="CB122" s="195"/>
      <c r="CC122" s="195"/>
      <c r="CD122" s="195"/>
      <c r="CE122" s="195"/>
      <c r="CF122" s="195"/>
      <c r="CG122" s="195"/>
      <c r="CH122" s="195"/>
      <c r="CI122" s="195"/>
      <c r="CJ122" s="195"/>
      <c r="CK122" s="195"/>
      <c r="CL122" s="195"/>
      <c r="CM122" s="195"/>
      <c r="CN122" s="195"/>
      <c r="CO122" s="195"/>
      <c r="CP122" s="195"/>
      <c r="CQ122" s="195"/>
      <c r="CR122" s="195"/>
      <c r="CS122" s="195"/>
      <c r="CT122" s="195"/>
      <c r="CU122" s="195"/>
      <c r="CV122" s="195"/>
      <c r="CW122" s="195"/>
      <c r="CX122" s="195"/>
      <c r="CY122" s="195"/>
      <c r="CZ122" s="195"/>
      <c r="DA122" s="195"/>
      <c r="DB122" s="195"/>
      <c r="DC122" s="195"/>
      <c r="DD122" s="195"/>
      <c r="DE122" s="195"/>
      <c r="DF122" s="195"/>
      <c r="DG122" s="195"/>
      <c r="DH122" s="195"/>
      <c r="DI122" s="195"/>
      <c r="DJ122" s="195"/>
      <c r="DK122" s="195"/>
      <c r="DL122" s="195"/>
      <c r="DM122" s="195"/>
      <c r="DN122" s="195"/>
    </row>
    <row r="123" spans="1:118" x14ac:dyDescent="0.2">
      <c r="A123" s="33" t="s">
        <v>140</v>
      </c>
      <c r="B123" s="33" t="s">
        <v>203</v>
      </c>
      <c r="C123" s="33">
        <v>40</v>
      </c>
      <c r="D123" s="33" t="s">
        <v>78</v>
      </c>
      <c r="E123" s="196">
        <v>0</v>
      </c>
      <c r="F123" s="195">
        <v>0</v>
      </c>
      <c r="G123" s="196">
        <v>0</v>
      </c>
      <c r="H123" s="195">
        <v>0</v>
      </c>
      <c r="I123" s="196">
        <v>0</v>
      </c>
      <c r="J123" s="195">
        <v>0</v>
      </c>
      <c r="K123" s="195"/>
      <c r="L123" s="195"/>
      <c r="M123" s="195"/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195"/>
      <c r="AN123" s="195"/>
      <c r="AO123" s="195"/>
      <c r="AP123" s="195"/>
      <c r="AQ123" s="195"/>
      <c r="AR123" s="195"/>
      <c r="AS123" s="195"/>
      <c r="AT123" s="195"/>
      <c r="AU123" s="195"/>
      <c r="AV123" s="195"/>
      <c r="AW123" s="195"/>
      <c r="AX123" s="195"/>
      <c r="AY123" s="195"/>
      <c r="AZ123" s="195"/>
      <c r="BA123" s="195"/>
      <c r="BB123" s="195"/>
      <c r="BC123" s="195"/>
      <c r="BD123" s="195"/>
      <c r="BE123" s="195"/>
      <c r="BF123" s="195"/>
      <c r="BG123" s="195"/>
      <c r="BH123" s="195"/>
      <c r="BI123" s="195"/>
      <c r="BJ123" s="195"/>
      <c r="BK123" s="195"/>
      <c r="BL123" s="195"/>
      <c r="BM123" s="195"/>
      <c r="BN123" s="195"/>
      <c r="BO123" s="195"/>
      <c r="BP123" s="195"/>
      <c r="BQ123" s="195"/>
      <c r="BR123" s="195"/>
      <c r="BS123" s="195"/>
      <c r="BT123" s="195"/>
      <c r="BU123" s="195"/>
      <c r="BV123" s="195"/>
      <c r="BW123" s="195"/>
      <c r="BX123" s="195"/>
      <c r="BY123" s="195"/>
      <c r="BZ123" s="195"/>
      <c r="CA123" s="195"/>
      <c r="CB123" s="195"/>
      <c r="CC123" s="195"/>
      <c r="CD123" s="195"/>
      <c r="CE123" s="195"/>
      <c r="CF123" s="195"/>
      <c r="CG123" s="195"/>
      <c r="CH123" s="195"/>
      <c r="CI123" s="195"/>
      <c r="CJ123" s="195"/>
      <c r="CK123" s="195"/>
      <c r="CL123" s="195"/>
      <c r="CM123" s="195"/>
      <c r="CN123" s="195"/>
      <c r="CO123" s="195"/>
      <c r="CP123" s="195"/>
      <c r="CQ123" s="195"/>
      <c r="CR123" s="195"/>
      <c r="CS123" s="195"/>
      <c r="CT123" s="195"/>
      <c r="CU123" s="195"/>
      <c r="CV123" s="195"/>
      <c r="CW123" s="195"/>
      <c r="CX123" s="195"/>
      <c r="CY123" s="195"/>
      <c r="CZ123" s="195"/>
      <c r="DA123" s="195"/>
      <c r="DB123" s="195"/>
      <c r="DC123" s="195"/>
      <c r="DD123" s="195"/>
      <c r="DE123" s="195"/>
      <c r="DF123" s="195"/>
      <c r="DG123" s="195"/>
      <c r="DH123" s="195"/>
      <c r="DI123" s="195"/>
      <c r="DJ123" s="195"/>
      <c r="DK123" s="195"/>
      <c r="DL123" s="195"/>
      <c r="DM123" s="195"/>
      <c r="DN123" s="195"/>
    </row>
    <row r="124" spans="1:118" x14ac:dyDescent="0.2">
      <c r="A124" s="33" t="s">
        <v>140</v>
      </c>
      <c r="B124" s="33" t="s">
        <v>113</v>
      </c>
      <c r="C124" s="33">
        <v>1</v>
      </c>
      <c r="D124" s="33" t="s">
        <v>25</v>
      </c>
      <c r="E124" s="196">
        <v>19431347</v>
      </c>
      <c r="F124" s="195">
        <v>53544567.719999999</v>
      </c>
      <c r="G124" s="196">
        <v>-18554</v>
      </c>
      <c r="H124" s="195">
        <v>-3966080.25</v>
      </c>
      <c r="I124" s="196">
        <v>0</v>
      </c>
      <c r="J124" s="195">
        <v>0</v>
      </c>
      <c r="K124" s="195"/>
      <c r="L124" s="195"/>
      <c r="M124" s="195"/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5"/>
      <c r="AV124" s="195"/>
      <c r="AW124" s="195"/>
      <c r="AX124" s="195"/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95"/>
      <c r="BL124" s="195"/>
      <c r="BM124" s="195"/>
      <c r="BN124" s="195"/>
      <c r="BO124" s="195"/>
      <c r="BP124" s="195"/>
      <c r="BQ124" s="195"/>
      <c r="BR124" s="195"/>
      <c r="BS124" s="195"/>
      <c r="BT124" s="195"/>
      <c r="BU124" s="195"/>
      <c r="BV124" s="195"/>
      <c r="BW124" s="195"/>
      <c r="BX124" s="195"/>
      <c r="BY124" s="195"/>
      <c r="BZ124" s="195"/>
      <c r="CA124" s="195"/>
      <c r="CB124" s="195"/>
      <c r="CC124" s="195"/>
      <c r="CD124" s="195"/>
      <c r="CE124" s="195"/>
      <c r="CF124" s="195"/>
      <c r="CG124" s="195"/>
      <c r="CH124" s="195"/>
      <c r="CI124" s="195"/>
      <c r="CJ124" s="195"/>
      <c r="CK124" s="195"/>
      <c r="CL124" s="195"/>
      <c r="CM124" s="195"/>
      <c r="CN124" s="195"/>
      <c r="CO124" s="195"/>
      <c r="CP124" s="195"/>
      <c r="CQ124" s="195"/>
      <c r="CR124" s="195"/>
      <c r="CS124" s="195"/>
      <c r="CT124" s="195"/>
      <c r="CU124" s="195"/>
      <c r="CV124" s="195"/>
      <c r="CW124" s="195"/>
      <c r="CX124" s="195"/>
      <c r="CY124" s="195"/>
      <c r="CZ124" s="195"/>
      <c r="DA124" s="195"/>
      <c r="DB124" s="195"/>
      <c r="DC124" s="195"/>
      <c r="DD124" s="195"/>
      <c r="DE124" s="195"/>
      <c r="DF124" s="195"/>
      <c r="DG124" s="195"/>
      <c r="DH124" s="195"/>
      <c r="DI124" s="195"/>
      <c r="DJ124" s="195"/>
      <c r="DK124" s="195"/>
      <c r="DL124" s="195"/>
      <c r="DM124" s="195"/>
      <c r="DN124" s="195"/>
    </row>
    <row r="125" spans="1:118" x14ac:dyDescent="0.2">
      <c r="A125" s="33" t="s">
        <v>140</v>
      </c>
      <c r="B125" s="33" t="s">
        <v>113</v>
      </c>
      <c r="C125" s="33">
        <v>2</v>
      </c>
      <c r="D125" s="33" t="s">
        <v>26</v>
      </c>
      <c r="E125" s="196">
        <v>0</v>
      </c>
      <c r="F125" s="195">
        <v>0</v>
      </c>
      <c r="G125" s="196">
        <v>0</v>
      </c>
      <c r="H125" s="195">
        <v>0</v>
      </c>
      <c r="I125" s="196">
        <v>0</v>
      </c>
      <c r="J125" s="195">
        <v>0</v>
      </c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5"/>
      <c r="AV125" s="195"/>
      <c r="AW125" s="195"/>
      <c r="AX125" s="195"/>
      <c r="AY125" s="195"/>
      <c r="AZ125" s="195"/>
      <c r="BA125" s="195"/>
      <c r="BB125" s="195"/>
      <c r="BC125" s="195"/>
      <c r="BD125" s="195"/>
      <c r="BE125" s="195"/>
      <c r="BF125" s="195"/>
      <c r="BG125" s="195"/>
      <c r="BH125" s="195"/>
      <c r="BI125" s="195"/>
      <c r="BJ125" s="195"/>
      <c r="BK125" s="195"/>
      <c r="BL125" s="195"/>
      <c r="BM125" s="195"/>
      <c r="BN125" s="195"/>
      <c r="BO125" s="195"/>
      <c r="BP125" s="195"/>
      <c r="BQ125" s="195"/>
      <c r="BR125" s="195"/>
      <c r="BS125" s="195"/>
      <c r="BT125" s="195"/>
      <c r="BU125" s="195"/>
      <c r="BV125" s="195"/>
      <c r="BW125" s="195"/>
      <c r="BX125" s="195"/>
      <c r="BY125" s="195"/>
      <c r="BZ125" s="195"/>
      <c r="CA125" s="195"/>
      <c r="CB125" s="195"/>
      <c r="CC125" s="195"/>
      <c r="CD125" s="195"/>
      <c r="CE125" s="195"/>
      <c r="CF125" s="195"/>
      <c r="CG125" s="195"/>
      <c r="CH125" s="195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95"/>
      <c r="CW125" s="195"/>
      <c r="CX125" s="195"/>
      <c r="CY125" s="195"/>
      <c r="CZ125" s="195"/>
      <c r="DA125" s="195"/>
      <c r="DB125" s="195"/>
      <c r="DC125" s="195"/>
      <c r="DD125" s="195"/>
      <c r="DE125" s="195"/>
      <c r="DF125" s="195"/>
      <c r="DG125" s="195"/>
      <c r="DH125" s="195"/>
      <c r="DI125" s="195"/>
      <c r="DJ125" s="195"/>
      <c r="DK125" s="195"/>
      <c r="DL125" s="195"/>
      <c r="DM125" s="195"/>
      <c r="DN125" s="195"/>
    </row>
    <row r="126" spans="1:118" x14ac:dyDescent="0.2">
      <c r="A126" s="33" t="s">
        <v>140</v>
      </c>
      <c r="B126" s="33" t="s">
        <v>113</v>
      </c>
      <c r="C126" s="33">
        <v>3</v>
      </c>
      <c r="D126" s="33" t="s">
        <v>27</v>
      </c>
      <c r="E126" s="196">
        <v>40256482</v>
      </c>
      <c r="F126" s="195">
        <v>149667712</v>
      </c>
      <c r="G126" s="196">
        <v>-29669668</v>
      </c>
      <c r="H126" s="195">
        <v>-115214428</v>
      </c>
      <c r="I126" s="196">
        <v>-692</v>
      </c>
      <c r="J126" s="195">
        <v>-2180</v>
      </c>
      <c r="K126" s="195"/>
      <c r="L126" s="195"/>
      <c r="M126" s="195"/>
      <c r="N126" s="195"/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  <c r="AN126" s="195"/>
      <c r="AO126" s="195"/>
      <c r="AP126" s="195"/>
      <c r="AQ126" s="195"/>
      <c r="AR126" s="195"/>
      <c r="AS126" s="195"/>
      <c r="AT126" s="195"/>
      <c r="AU126" s="195"/>
      <c r="AV126" s="195"/>
      <c r="AW126" s="195"/>
      <c r="AX126" s="195"/>
      <c r="AY126" s="195"/>
      <c r="AZ126" s="195"/>
      <c r="BA126" s="195"/>
      <c r="BB126" s="195"/>
      <c r="BC126" s="195"/>
      <c r="BD126" s="195"/>
      <c r="BE126" s="195"/>
      <c r="BF126" s="195"/>
      <c r="BG126" s="195"/>
      <c r="BH126" s="195"/>
      <c r="BI126" s="195"/>
      <c r="BJ126" s="195"/>
      <c r="BK126" s="195"/>
      <c r="BL126" s="195"/>
      <c r="BM126" s="195"/>
      <c r="BN126" s="195"/>
      <c r="BO126" s="195"/>
      <c r="BP126" s="195"/>
      <c r="BQ126" s="195"/>
      <c r="BR126" s="195"/>
      <c r="BS126" s="195"/>
      <c r="BT126" s="195"/>
      <c r="BU126" s="195"/>
      <c r="BV126" s="195"/>
      <c r="BW126" s="195"/>
      <c r="BX126" s="195"/>
      <c r="BY126" s="195"/>
      <c r="BZ126" s="195"/>
      <c r="CA126" s="195"/>
      <c r="CB126" s="195"/>
      <c r="CC126" s="195"/>
      <c r="CD126" s="195"/>
      <c r="CE126" s="195"/>
      <c r="CF126" s="195"/>
      <c r="CG126" s="195"/>
      <c r="CH126" s="195"/>
      <c r="CI126" s="195"/>
      <c r="CJ126" s="195"/>
      <c r="CK126" s="195"/>
      <c r="CL126" s="195"/>
      <c r="CM126" s="195"/>
      <c r="CN126" s="195"/>
      <c r="CO126" s="195"/>
      <c r="CP126" s="195"/>
      <c r="CQ126" s="195"/>
      <c r="CR126" s="195"/>
      <c r="CS126" s="195"/>
      <c r="CT126" s="195"/>
      <c r="CU126" s="195"/>
      <c r="CV126" s="195"/>
      <c r="CW126" s="195"/>
      <c r="CX126" s="195"/>
      <c r="CY126" s="195"/>
      <c r="CZ126" s="195"/>
      <c r="DA126" s="195"/>
      <c r="DB126" s="195"/>
      <c r="DC126" s="195"/>
      <c r="DD126" s="195"/>
      <c r="DE126" s="195"/>
      <c r="DF126" s="195"/>
      <c r="DG126" s="195"/>
      <c r="DH126" s="195"/>
      <c r="DI126" s="195"/>
      <c r="DJ126" s="195"/>
      <c r="DK126" s="195"/>
      <c r="DL126" s="195"/>
      <c r="DM126" s="195"/>
      <c r="DN126" s="195"/>
    </row>
    <row r="127" spans="1:118" x14ac:dyDescent="0.2">
      <c r="A127" s="33" t="s">
        <v>140</v>
      </c>
      <c r="B127" s="33" t="s">
        <v>113</v>
      </c>
      <c r="C127" s="33">
        <v>4</v>
      </c>
      <c r="D127" s="33" t="s">
        <v>28</v>
      </c>
      <c r="E127" s="196">
        <v>0</v>
      </c>
      <c r="F127" s="195">
        <v>0</v>
      </c>
      <c r="G127" s="196">
        <v>0</v>
      </c>
      <c r="H127" s="195">
        <v>0</v>
      </c>
      <c r="I127" s="196">
        <v>0</v>
      </c>
      <c r="J127" s="195">
        <v>0</v>
      </c>
      <c r="K127" s="195"/>
      <c r="L127" s="195"/>
      <c r="M127" s="195"/>
      <c r="N127" s="195"/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195"/>
      <c r="AQ127" s="195"/>
      <c r="AR127" s="195"/>
      <c r="AS127" s="195"/>
      <c r="AT127" s="195"/>
      <c r="AU127" s="195"/>
      <c r="AV127" s="195"/>
      <c r="AW127" s="195"/>
      <c r="AX127" s="195"/>
      <c r="AY127" s="195"/>
      <c r="AZ127" s="195"/>
      <c r="BA127" s="195"/>
      <c r="BB127" s="195"/>
      <c r="BC127" s="195"/>
      <c r="BD127" s="195"/>
      <c r="BE127" s="195"/>
      <c r="BF127" s="195"/>
      <c r="BG127" s="195"/>
      <c r="BH127" s="195"/>
      <c r="BI127" s="195"/>
      <c r="BJ127" s="195"/>
      <c r="BK127" s="195"/>
      <c r="BL127" s="195"/>
      <c r="BM127" s="195"/>
      <c r="BN127" s="195"/>
      <c r="BO127" s="195"/>
      <c r="BP127" s="195"/>
      <c r="BQ127" s="195"/>
      <c r="BR127" s="195"/>
      <c r="BS127" s="195"/>
      <c r="BT127" s="195"/>
      <c r="BU127" s="195"/>
      <c r="BV127" s="195"/>
      <c r="BW127" s="195"/>
      <c r="BX127" s="195"/>
      <c r="BY127" s="195"/>
      <c r="BZ127" s="195"/>
      <c r="CA127" s="195"/>
      <c r="CB127" s="195"/>
      <c r="CC127" s="195"/>
      <c r="CD127" s="195"/>
      <c r="CE127" s="195"/>
      <c r="CF127" s="195"/>
      <c r="CG127" s="195"/>
      <c r="CH127" s="195"/>
      <c r="CI127" s="195"/>
      <c r="CJ127" s="195"/>
      <c r="CK127" s="195"/>
      <c r="CL127" s="195"/>
      <c r="CM127" s="195"/>
      <c r="CN127" s="195"/>
      <c r="CO127" s="195"/>
      <c r="CP127" s="195"/>
      <c r="CQ127" s="195"/>
      <c r="CR127" s="195"/>
      <c r="CS127" s="195"/>
      <c r="CT127" s="195"/>
      <c r="CU127" s="195"/>
      <c r="CV127" s="195"/>
      <c r="CW127" s="195"/>
      <c r="CX127" s="195"/>
      <c r="CY127" s="195"/>
      <c r="CZ127" s="195"/>
      <c r="DA127" s="195"/>
      <c r="DB127" s="195"/>
      <c r="DC127" s="195"/>
      <c r="DD127" s="195"/>
      <c r="DE127" s="195"/>
      <c r="DF127" s="195"/>
      <c r="DG127" s="195"/>
      <c r="DH127" s="195"/>
      <c r="DI127" s="195"/>
      <c r="DJ127" s="195"/>
      <c r="DK127" s="195"/>
      <c r="DL127" s="195"/>
      <c r="DM127" s="195"/>
      <c r="DN127" s="195"/>
    </row>
    <row r="128" spans="1:118" x14ac:dyDescent="0.2">
      <c r="A128" s="33" t="s">
        <v>140</v>
      </c>
      <c r="B128" s="33" t="s">
        <v>113</v>
      </c>
      <c r="C128" s="33">
        <v>5</v>
      </c>
      <c r="D128" s="33" t="s">
        <v>125</v>
      </c>
      <c r="E128" s="196">
        <v>0</v>
      </c>
      <c r="F128" s="195">
        <v>4005898</v>
      </c>
      <c r="G128" s="196">
        <v>0</v>
      </c>
      <c r="H128" s="195">
        <v>58669.65</v>
      </c>
      <c r="I128" s="196">
        <v>0</v>
      </c>
      <c r="J128" s="195">
        <v>5319.64</v>
      </c>
      <c r="K128" s="195"/>
      <c r="L128" s="195"/>
      <c r="M128" s="195"/>
      <c r="N128" s="195"/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195"/>
      <c r="AQ128" s="195"/>
      <c r="AR128" s="195"/>
      <c r="AS128" s="195"/>
      <c r="AT128" s="195"/>
      <c r="AU128" s="195"/>
      <c r="AV128" s="195"/>
      <c r="AW128" s="195"/>
      <c r="AX128" s="195"/>
      <c r="AY128" s="195"/>
      <c r="AZ128" s="195"/>
      <c r="BA128" s="195"/>
      <c r="BB128" s="195"/>
      <c r="BC128" s="195"/>
      <c r="BD128" s="195"/>
      <c r="BE128" s="195"/>
      <c r="BF128" s="195"/>
      <c r="BG128" s="195"/>
      <c r="BH128" s="195"/>
      <c r="BI128" s="195"/>
      <c r="BJ128" s="195"/>
      <c r="BK128" s="195"/>
      <c r="BL128" s="195"/>
      <c r="BM128" s="195"/>
      <c r="BN128" s="195"/>
      <c r="BO128" s="195"/>
      <c r="BP128" s="195"/>
      <c r="BQ128" s="195"/>
      <c r="BR128" s="195"/>
      <c r="BS128" s="195"/>
      <c r="BT128" s="195"/>
      <c r="BU128" s="195"/>
      <c r="BV128" s="195"/>
      <c r="BW128" s="195"/>
      <c r="BX128" s="195"/>
      <c r="BY128" s="195"/>
      <c r="BZ128" s="195"/>
      <c r="CA128" s="195"/>
      <c r="CB128" s="195"/>
      <c r="CC128" s="195"/>
      <c r="CD128" s="195"/>
      <c r="CE128" s="195"/>
      <c r="CF128" s="195"/>
      <c r="CG128" s="195"/>
      <c r="CH128" s="195"/>
      <c r="CI128" s="195"/>
      <c r="CJ128" s="195"/>
      <c r="CK128" s="195"/>
      <c r="CL128" s="195"/>
      <c r="CM128" s="195"/>
      <c r="CN128" s="195"/>
      <c r="CO128" s="195"/>
      <c r="CP128" s="195"/>
      <c r="CQ128" s="195"/>
      <c r="CR128" s="195"/>
      <c r="CS128" s="195"/>
      <c r="CT128" s="195"/>
      <c r="CU128" s="195"/>
      <c r="CV128" s="195"/>
      <c r="CW128" s="195"/>
      <c r="CX128" s="195"/>
      <c r="CY128" s="195"/>
      <c r="CZ128" s="195"/>
      <c r="DA128" s="195"/>
      <c r="DB128" s="195"/>
      <c r="DC128" s="195"/>
      <c r="DD128" s="195"/>
      <c r="DE128" s="195"/>
      <c r="DF128" s="195"/>
      <c r="DG128" s="195"/>
      <c r="DH128" s="195"/>
      <c r="DI128" s="195"/>
      <c r="DJ128" s="195"/>
      <c r="DK128" s="195"/>
      <c r="DL128" s="195"/>
      <c r="DM128" s="195"/>
      <c r="DN128" s="195"/>
    </row>
    <row r="129" spans="1:118" x14ac:dyDescent="0.2">
      <c r="A129" s="33" t="s">
        <v>140</v>
      </c>
      <c r="B129" s="33" t="s">
        <v>113</v>
      </c>
      <c r="C129" s="33">
        <v>6</v>
      </c>
      <c r="D129" s="33" t="s">
        <v>25</v>
      </c>
      <c r="E129" s="196">
        <v>-7535915</v>
      </c>
      <c r="F129" s="195">
        <v>-21525702.010000002</v>
      </c>
      <c r="G129" s="196">
        <v>8269</v>
      </c>
      <c r="H129" s="195">
        <v>-802176.02</v>
      </c>
      <c r="I129" s="196">
        <v>-1082</v>
      </c>
      <c r="J129" s="195">
        <v>-2434.5</v>
      </c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195"/>
      <c r="AQ129" s="195"/>
      <c r="AR129" s="195"/>
      <c r="AS129" s="195"/>
      <c r="AT129" s="195"/>
      <c r="AU129" s="195"/>
      <c r="AV129" s="195"/>
      <c r="AW129" s="195"/>
      <c r="AX129" s="195"/>
      <c r="AY129" s="195"/>
      <c r="AZ129" s="195"/>
      <c r="BA129" s="195"/>
      <c r="BB129" s="195"/>
      <c r="BC129" s="195"/>
      <c r="BD129" s="195"/>
      <c r="BE129" s="195"/>
      <c r="BF129" s="195"/>
      <c r="BG129" s="195"/>
      <c r="BH129" s="195"/>
      <c r="BI129" s="195"/>
      <c r="BJ129" s="195"/>
      <c r="BK129" s="195"/>
      <c r="BL129" s="195"/>
      <c r="BM129" s="195"/>
      <c r="BN129" s="195"/>
      <c r="BO129" s="195"/>
      <c r="BP129" s="195"/>
      <c r="BQ129" s="195"/>
      <c r="BR129" s="195"/>
      <c r="BS129" s="195"/>
      <c r="BT129" s="195"/>
      <c r="BU129" s="195"/>
      <c r="BV129" s="195"/>
      <c r="BW129" s="195"/>
      <c r="BX129" s="195"/>
      <c r="BY129" s="195"/>
      <c r="BZ129" s="195"/>
      <c r="CA129" s="195"/>
      <c r="CB129" s="195"/>
      <c r="CC129" s="195"/>
      <c r="CD129" s="195"/>
      <c r="CE129" s="195"/>
      <c r="CF129" s="195"/>
      <c r="CG129" s="195"/>
      <c r="CH129" s="195"/>
      <c r="CI129" s="195"/>
      <c r="CJ129" s="195"/>
      <c r="CK129" s="195"/>
      <c r="CL129" s="195"/>
      <c r="CM129" s="195"/>
      <c r="CN129" s="195"/>
      <c r="CO129" s="195"/>
      <c r="CP129" s="195"/>
      <c r="CQ129" s="195"/>
      <c r="CR129" s="195"/>
      <c r="CS129" s="195"/>
      <c r="CT129" s="195"/>
      <c r="CU129" s="195"/>
      <c r="CV129" s="195"/>
      <c r="CW129" s="195"/>
      <c r="CX129" s="195"/>
      <c r="CY129" s="195"/>
      <c r="CZ129" s="195"/>
      <c r="DA129" s="195"/>
      <c r="DB129" s="195"/>
      <c r="DC129" s="195"/>
      <c r="DD129" s="195"/>
      <c r="DE129" s="195"/>
      <c r="DF129" s="195"/>
      <c r="DG129" s="195"/>
      <c r="DH129" s="195"/>
      <c r="DI129" s="195"/>
      <c r="DJ129" s="195"/>
      <c r="DK129" s="195"/>
      <c r="DL129" s="195"/>
      <c r="DM129" s="195"/>
      <c r="DN129" s="195"/>
    </row>
    <row r="130" spans="1:118" x14ac:dyDescent="0.2">
      <c r="A130" s="33" t="s">
        <v>140</v>
      </c>
      <c r="B130" s="33" t="s">
        <v>113</v>
      </c>
      <c r="C130" s="33">
        <v>7</v>
      </c>
      <c r="D130" s="33" t="s">
        <v>26</v>
      </c>
      <c r="E130" s="196">
        <v>0</v>
      </c>
      <c r="F130" s="195">
        <v>0</v>
      </c>
      <c r="G130" s="196">
        <v>0</v>
      </c>
      <c r="H130" s="195">
        <v>0</v>
      </c>
      <c r="I130" s="196">
        <v>0</v>
      </c>
      <c r="J130" s="195">
        <v>0</v>
      </c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5"/>
      <c r="AX130" s="195"/>
      <c r="AY130" s="195"/>
      <c r="AZ130" s="195"/>
      <c r="BA130" s="195"/>
      <c r="BB130" s="195"/>
      <c r="BC130" s="195"/>
      <c r="BD130" s="195"/>
      <c r="BE130" s="195"/>
      <c r="BF130" s="195"/>
      <c r="BG130" s="195"/>
      <c r="BH130" s="195"/>
      <c r="BI130" s="195"/>
      <c r="BJ130" s="195"/>
      <c r="BK130" s="195"/>
      <c r="BL130" s="195"/>
      <c r="BM130" s="195"/>
      <c r="BN130" s="195"/>
      <c r="BO130" s="195"/>
      <c r="BP130" s="195"/>
      <c r="BQ130" s="195"/>
      <c r="BR130" s="195"/>
      <c r="BS130" s="195"/>
      <c r="BT130" s="195"/>
      <c r="BU130" s="195"/>
      <c r="BV130" s="195"/>
      <c r="BW130" s="195"/>
      <c r="BX130" s="195"/>
      <c r="BY130" s="195"/>
      <c r="BZ130" s="195"/>
      <c r="CA130" s="195"/>
      <c r="CB130" s="195"/>
      <c r="CC130" s="195"/>
      <c r="CD130" s="195"/>
      <c r="CE130" s="195"/>
      <c r="CF130" s="195"/>
      <c r="CG130" s="195"/>
      <c r="CH130" s="195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95"/>
      <c r="CW130" s="195"/>
      <c r="CX130" s="195"/>
      <c r="CY130" s="195"/>
      <c r="CZ130" s="195"/>
      <c r="DA130" s="195"/>
      <c r="DB130" s="195"/>
      <c r="DC130" s="195"/>
      <c r="DD130" s="195"/>
      <c r="DE130" s="195"/>
      <c r="DF130" s="195"/>
      <c r="DG130" s="195"/>
      <c r="DH130" s="195"/>
      <c r="DI130" s="195"/>
      <c r="DJ130" s="195"/>
      <c r="DK130" s="195"/>
      <c r="DL130" s="195"/>
      <c r="DM130" s="195"/>
      <c r="DN130" s="195"/>
    </row>
    <row r="131" spans="1:118" x14ac:dyDescent="0.2">
      <c r="A131" s="33" t="s">
        <v>140</v>
      </c>
      <c r="B131" s="33" t="s">
        <v>113</v>
      </c>
      <c r="C131" s="33">
        <v>8</v>
      </c>
      <c r="D131" s="33" t="s">
        <v>27</v>
      </c>
      <c r="E131" s="196">
        <v>-39752169</v>
      </c>
      <c r="F131" s="195">
        <v>-142820242</v>
      </c>
      <c r="G131" s="196">
        <v>29837725</v>
      </c>
      <c r="H131" s="195">
        <v>116134081</v>
      </c>
      <c r="I131" s="196">
        <v>0</v>
      </c>
      <c r="J131" s="195">
        <v>0</v>
      </c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195"/>
      <c r="AQ131" s="195"/>
      <c r="AR131" s="195"/>
      <c r="AS131" s="195"/>
      <c r="AT131" s="195"/>
      <c r="AU131" s="195"/>
      <c r="AV131" s="195"/>
      <c r="AW131" s="195"/>
      <c r="AX131" s="195"/>
      <c r="AY131" s="195"/>
      <c r="AZ131" s="195"/>
      <c r="BA131" s="195"/>
      <c r="BB131" s="195"/>
      <c r="BC131" s="195"/>
      <c r="BD131" s="195"/>
      <c r="BE131" s="195"/>
      <c r="BF131" s="195"/>
      <c r="BG131" s="195"/>
      <c r="BH131" s="195"/>
      <c r="BI131" s="195"/>
      <c r="BJ131" s="195"/>
      <c r="BK131" s="195"/>
      <c r="BL131" s="195"/>
      <c r="BM131" s="195"/>
      <c r="BN131" s="195"/>
      <c r="BO131" s="195"/>
      <c r="BP131" s="195"/>
      <c r="BQ131" s="195"/>
      <c r="BR131" s="195"/>
      <c r="BS131" s="195"/>
      <c r="BT131" s="195"/>
      <c r="BU131" s="195"/>
      <c r="BV131" s="195"/>
      <c r="BW131" s="195"/>
      <c r="BX131" s="195"/>
      <c r="BY131" s="195"/>
      <c r="BZ131" s="195"/>
      <c r="CA131" s="195"/>
      <c r="CB131" s="195"/>
      <c r="CC131" s="195"/>
      <c r="CD131" s="195"/>
      <c r="CE131" s="195"/>
      <c r="CF131" s="195"/>
      <c r="CG131" s="195"/>
      <c r="CH131" s="195"/>
      <c r="CI131" s="195"/>
      <c r="CJ131" s="195"/>
      <c r="CK131" s="195"/>
      <c r="CL131" s="195"/>
      <c r="CM131" s="195"/>
      <c r="CN131" s="195"/>
      <c r="CO131" s="195"/>
      <c r="CP131" s="195"/>
      <c r="CQ131" s="195"/>
      <c r="CR131" s="195"/>
      <c r="CS131" s="195"/>
      <c r="CT131" s="195"/>
      <c r="CU131" s="195"/>
      <c r="CV131" s="195"/>
      <c r="CW131" s="195"/>
      <c r="CX131" s="195"/>
      <c r="CY131" s="195"/>
      <c r="CZ131" s="195"/>
      <c r="DA131" s="195"/>
      <c r="DB131" s="195"/>
      <c r="DC131" s="195"/>
      <c r="DD131" s="195"/>
      <c r="DE131" s="195"/>
      <c r="DF131" s="195"/>
      <c r="DG131" s="195"/>
      <c r="DH131" s="195"/>
      <c r="DI131" s="195"/>
      <c r="DJ131" s="195"/>
      <c r="DK131" s="195"/>
      <c r="DL131" s="195"/>
      <c r="DM131" s="195"/>
      <c r="DN131" s="195"/>
    </row>
    <row r="132" spans="1:118" x14ac:dyDescent="0.2">
      <c r="A132" s="33" t="s">
        <v>140</v>
      </c>
      <c r="B132" s="33" t="s">
        <v>113</v>
      </c>
      <c r="C132" s="33">
        <v>9</v>
      </c>
      <c r="D132" s="33" t="s">
        <v>28</v>
      </c>
      <c r="E132" s="196">
        <v>0</v>
      </c>
      <c r="F132" s="195">
        <v>0</v>
      </c>
      <c r="G132" s="196">
        <v>0</v>
      </c>
      <c r="H132" s="195">
        <v>0</v>
      </c>
      <c r="I132" s="196">
        <v>0</v>
      </c>
      <c r="J132" s="195">
        <v>0</v>
      </c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195"/>
      <c r="AQ132" s="195"/>
      <c r="AR132" s="195"/>
      <c r="AS132" s="195"/>
      <c r="AT132" s="195"/>
      <c r="AU132" s="195"/>
      <c r="AV132" s="195"/>
      <c r="AW132" s="195"/>
      <c r="AX132" s="195"/>
      <c r="AY132" s="195"/>
      <c r="AZ132" s="195"/>
      <c r="BA132" s="195"/>
      <c r="BB132" s="195"/>
      <c r="BC132" s="195"/>
      <c r="BD132" s="195"/>
      <c r="BE132" s="195"/>
      <c r="BF132" s="195"/>
      <c r="BG132" s="195"/>
      <c r="BH132" s="195"/>
      <c r="BI132" s="195"/>
      <c r="BJ132" s="195"/>
      <c r="BK132" s="195"/>
      <c r="BL132" s="195"/>
      <c r="BM132" s="195"/>
      <c r="BN132" s="195"/>
      <c r="BO132" s="195"/>
      <c r="BP132" s="195"/>
      <c r="BQ132" s="195"/>
      <c r="BR132" s="195"/>
      <c r="BS132" s="195"/>
      <c r="BT132" s="195"/>
      <c r="BU132" s="195"/>
      <c r="BV132" s="195"/>
      <c r="BW132" s="195"/>
      <c r="BX132" s="195"/>
      <c r="BY132" s="195"/>
      <c r="BZ132" s="195"/>
      <c r="CA132" s="195"/>
      <c r="CB132" s="195"/>
      <c r="CC132" s="195"/>
      <c r="CD132" s="195"/>
      <c r="CE132" s="195"/>
      <c r="CF132" s="195"/>
      <c r="CG132" s="195"/>
      <c r="CH132" s="195"/>
      <c r="CI132" s="195"/>
      <c r="CJ132" s="195"/>
      <c r="CK132" s="195"/>
      <c r="CL132" s="195"/>
      <c r="CM132" s="195"/>
      <c r="CN132" s="195"/>
      <c r="CO132" s="195"/>
      <c r="CP132" s="195"/>
      <c r="CQ132" s="195"/>
      <c r="CR132" s="195"/>
      <c r="CS132" s="195"/>
      <c r="CT132" s="195"/>
      <c r="CU132" s="195"/>
      <c r="CV132" s="195"/>
      <c r="CW132" s="195"/>
      <c r="CX132" s="195"/>
      <c r="CY132" s="195"/>
      <c r="CZ132" s="195"/>
      <c r="DA132" s="195"/>
      <c r="DB132" s="195"/>
      <c r="DC132" s="195"/>
      <c r="DD132" s="195"/>
      <c r="DE132" s="195"/>
      <c r="DF132" s="195"/>
      <c r="DG132" s="195"/>
      <c r="DH132" s="195"/>
      <c r="DI132" s="195"/>
      <c r="DJ132" s="195"/>
      <c r="DK132" s="195"/>
      <c r="DL132" s="195"/>
      <c r="DM132" s="195"/>
      <c r="DN132" s="195"/>
    </row>
    <row r="133" spans="1:118" x14ac:dyDescent="0.2">
      <c r="A133" s="33" t="s">
        <v>140</v>
      </c>
      <c r="B133" s="33" t="s">
        <v>113</v>
      </c>
      <c r="C133" s="33">
        <v>10</v>
      </c>
      <c r="D133" s="33" t="s">
        <v>32</v>
      </c>
      <c r="E133" s="196">
        <v>0</v>
      </c>
      <c r="F133" s="195">
        <v>0</v>
      </c>
      <c r="G133" s="196">
        <v>0</v>
      </c>
      <c r="H133" s="195">
        <v>0</v>
      </c>
      <c r="I133" s="196">
        <v>0</v>
      </c>
      <c r="J133" s="195">
        <v>0</v>
      </c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195"/>
      <c r="AQ133" s="195"/>
      <c r="AR133" s="195"/>
      <c r="AS133" s="195"/>
      <c r="AT133" s="195"/>
      <c r="AU133" s="195"/>
      <c r="AV133" s="195"/>
      <c r="AW133" s="195"/>
      <c r="AX133" s="195"/>
      <c r="AY133" s="195"/>
      <c r="AZ133" s="195"/>
      <c r="BA133" s="195"/>
      <c r="BB133" s="195"/>
      <c r="BC133" s="195"/>
      <c r="BD133" s="195"/>
      <c r="BE133" s="195"/>
      <c r="BF133" s="195"/>
      <c r="BG133" s="195"/>
      <c r="BH133" s="195"/>
      <c r="BI133" s="195"/>
      <c r="BJ133" s="195"/>
      <c r="BK133" s="195"/>
      <c r="BL133" s="195"/>
      <c r="BM133" s="195"/>
      <c r="BN133" s="195"/>
      <c r="BO133" s="195"/>
      <c r="BP133" s="195"/>
      <c r="BQ133" s="195"/>
      <c r="BR133" s="195"/>
      <c r="BS133" s="195"/>
      <c r="BT133" s="195"/>
      <c r="BU133" s="195"/>
      <c r="BV133" s="195"/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95"/>
      <c r="CL133" s="195"/>
      <c r="CM133" s="195"/>
      <c r="CN133" s="195"/>
      <c r="CO133" s="195"/>
      <c r="CP133" s="195"/>
      <c r="CQ133" s="195"/>
      <c r="CR133" s="195"/>
      <c r="CS133" s="195"/>
      <c r="CT133" s="195"/>
      <c r="CU133" s="195"/>
      <c r="CV133" s="195"/>
      <c r="CW133" s="195"/>
      <c r="CX133" s="195"/>
      <c r="CY133" s="195"/>
      <c r="CZ133" s="195"/>
      <c r="DA133" s="195"/>
      <c r="DB133" s="195"/>
      <c r="DC133" s="195"/>
      <c r="DD133" s="195"/>
      <c r="DE133" s="195"/>
      <c r="DF133" s="195"/>
      <c r="DG133" s="195"/>
      <c r="DH133" s="195"/>
      <c r="DI133" s="195"/>
      <c r="DJ133" s="195"/>
      <c r="DK133" s="195"/>
      <c r="DL133" s="195"/>
      <c r="DM133" s="195"/>
      <c r="DN133" s="195"/>
    </row>
    <row r="134" spans="1:118" x14ac:dyDescent="0.2">
      <c r="A134" s="33" t="s">
        <v>140</v>
      </c>
      <c r="B134" s="33" t="s">
        <v>113</v>
      </c>
      <c r="C134" s="33">
        <v>11</v>
      </c>
      <c r="D134" s="33" t="s">
        <v>35</v>
      </c>
      <c r="E134" s="196">
        <v>0</v>
      </c>
      <c r="F134" s="195">
        <v>0</v>
      </c>
      <c r="G134" s="196">
        <v>0</v>
      </c>
      <c r="H134" s="195">
        <v>0</v>
      </c>
      <c r="I134" s="196">
        <v>0</v>
      </c>
      <c r="J134" s="195">
        <v>0</v>
      </c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5"/>
      <c r="BB134" s="195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5"/>
      <c r="BS134" s="195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95"/>
      <c r="CW134" s="195"/>
      <c r="CX134" s="195"/>
      <c r="CY134" s="195"/>
      <c r="CZ134" s="195"/>
      <c r="DA134" s="195"/>
      <c r="DB134" s="195"/>
      <c r="DC134" s="195"/>
      <c r="DD134" s="195"/>
      <c r="DE134" s="195"/>
      <c r="DF134" s="195"/>
      <c r="DG134" s="195"/>
      <c r="DH134" s="195"/>
      <c r="DI134" s="195"/>
      <c r="DJ134" s="195"/>
      <c r="DK134" s="195"/>
      <c r="DL134" s="195"/>
      <c r="DM134" s="195"/>
      <c r="DN134" s="195"/>
    </row>
    <row r="135" spans="1:118" x14ac:dyDescent="0.2">
      <c r="A135" s="33" t="s">
        <v>140</v>
      </c>
      <c r="B135" s="33" t="s">
        <v>113</v>
      </c>
      <c r="C135" s="33">
        <v>12</v>
      </c>
      <c r="D135" s="33" t="s">
        <v>36</v>
      </c>
      <c r="E135" s="196">
        <v>0</v>
      </c>
      <c r="F135" s="195">
        <v>0</v>
      </c>
      <c r="G135" s="196">
        <v>0</v>
      </c>
      <c r="H135" s="195">
        <v>0</v>
      </c>
      <c r="I135" s="196">
        <v>0</v>
      </c>
      <c r="J135" s="195">
        <v>0</v>
      </c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195"/>
      <c r="AQ135" s="195"/>
      <c r="AR135" s="195"/>
      <c r="AS135" s="195"/>
      <c r="AT135" s="195"/>
      <c r="AU135" s="195"/>
      <c r="AV135" s="195"/>
      <c r="AW135" s="195"/>
      <c r="AX135" s="195"/>
      <c r="AY135" s="195"/>
      <c r="AZ135" s="195"/>
      <c r="BA135" s="195"/>
      <c r="BB135" s="195"/>
      <c r="BC135" s="195"/>
      <c r="BD135" s="195"/>
      <c r="BE135" s="195"/>
      <c r="BF135" s="195"/>
      <c r="BG135" s="195"/>
      <c r="BH135" s="195"/>
      <c r="BI135" s="195"/>
      <c r="BJ135" s="195"/>
      <c r="BK135" s="195"/>
      <c r="BL135" s="195"/>
      <c r="BM135" s="195"/>
      <c r="BN135" s="195"/>
      <c r="BO135" s="195"/>
      <c r="BP135" s="195"/>
      <c r="BQ135" s="195"/>
      <c r="BR135" s="195"/>
      <c r="BS135" s="195"/>
      <c r="BT135" s="195"/>
      <c r="BU135" s="195"/>
      <c r="BV135" s="195"/>
      <c r="BW135" s="195"/>
      <c r="BX135" s="195"/>
      <c r="BY135" s="195"/>
      <c r="BZ135" s="195"/>
      <c r="CA135" s="195"/>
      <c r="CB135" s="195"/>
      <c r="CC135" s="195"/>
      <c r="CD135" s="195"/>
      <c r="CE135" s="195"/>
      <c r="CF135" s="195"/>
      <c r="CG135" s="195"/>
      <c r="CH135" s="195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95"/>
      <c r="CW135" s="195"/>
      <c r="CX135" s="195"/>
      <c r="CY135" s="195"/>
      <c r="CZ135" s="195"/>
      <c r="DA135" s="195"/>
      <c r="DB135" s="195"/>
      <c r="DC135" s="195"/>
      <c r="DD135" s="195"/>
      <c r="DE135" s="195"/>
      <c r="DF135" s="195"/>
      <c r="DG135" s="195"/>
      <c r="DH135" s="195"/>
      <c r="DI135" s="195"/>
      <c r="DJ135" s="195"/>
      <c r="DK135" s="195"/>
      <c r="DL135" s="195"/>
      <c r="DM135" s="195"/>
      <c r="DN135" s="195"/>
    </row>
    <row r="136" spans="1:118" x14ac:dyDescent="0.2">
      <c r="A136" s="33" t="s">
        <v>140</v>
      </c>
      <c r="B136" s="33" t="s">
        <v>113</v>
      </c>
      <c r="C136" s="33">
        <v>13</v>
      </c>
      <c r="D136" s="33" t="s">
        <v>39</v>
      </c>
      <c r="E136" s="196">
        <v>0</v>
      </c>
      <c r="F136" s="195">
        <v>0</v>
      </c>
      <c r="G136" s="196">
        <v>0</v>
      </c>
      <c r="H136" s="195">
        <v>0</v>
      </c>
      <c r="I136" s="196">
        <v>0</v>
      </c>
      <c r="J136" s="195">
        <v>0</v>
      </c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5"/>
      <c r="AS136" s="195"/>
      <c r="AT136" s="195"/>
      <c r="AU136" s="195"/>
      <c r="AV136" s="195"/>
      <c r="AW136" s="195"/>
      <c r="AX136" s="195"/>
      <c r="AY136" s="195"/>
      <c r="AZ136" s="195"/>
      <c r="BA136" s="195"/>
      <c r="BB136" s="195"/>
      <c r="BC136" s="195"/>
      <c r="BD136" s="195"/>
      <c r="BE136" s="195"/>
      <c r="BF136" s="195"/>
      <c r="BG136" s="195"/>
      <c r="BH136" s="195"/>
      <c r="BI136" s="195"/>
      <c r="BJ136" s="195"/>
      <c r="BK136" s="195"/>
      <c r="BL136" s="195"/>
      <c r="BM136" s="195"/>
      <c r="BN136" s="195"/>
      <c r="BO136" s="195"/>
      <c r="BP136" s="195"/>
      <c r="BQ136" s="195"/>
      <c r="BR136" s="195"/>
      <c r="BS136" s="195"/>
      <c r="BT136" s="195"/>
      <c r="BU136" s="195"/>
      <c r="BV136" s="195"/>
      <c r="BW136" s="195"/>
      <c r="BX136" s="195"/>
      <c r="BY136" s="195"/>
      <c r="BZ136" s="195"/>
      <c r="CA136" s="195"/>
      <c r="CB136" s="195"/>
      <c r="CC136" s="195"/>
      <c r="CD136" s="195"/>
      <c r="CE136" s="195"/>
      <c r="CF136" s="195"/>
      <c r="CG136" s="195"/>
      <c r="CH136" s="195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95"/>
      <c r="CW136" s="195"/>
      <c r="CX136" s="195"/>
      <c r="CY136" s="195"/>
      <c r="CZ136" s="195"/>
      <c r="DA136" s="195"/>
      <c r="DB136" s="195"/>
      <c r="DC136" s="195"/>
      <c r="DD136" s="195"/>
      <c r="DE136" s="195"/>
      <c r="DF136" s="195"/>
      <c r="DG136" s="195"/>
      <c r="DH136" s="195"/>
      <c r="DI136" s="195"/>
      <c r="DJ136" s="195"/>
      <c r="DK136" s="195"/>
      <c r="DL136" s="195"/>
      <c r="DM136" s="195"/>
      <c r="DN136" s="195"/>
    </row>
    <row r="137" spans="1:118" x14ac:dyDescent="0.2">
      <c r="A137" s="33" t="s">
        <v>140</v>
      </c>
      <c r="B137" s="33" t="s">
        <v>113</v>
      </c>
      <c r="C137" s="33">
        <v>14</v>
      </c>
      <c r="D137" s="33" t="s">
        <v>40</v>
      </c>
      <c r="E137" s="196">
        <v>0</v>
      </c>
      <c r="F137" s="195">
        <v>0</v>
      </c>
      <c r="G137" s="196">
        <v>0</v>
      </c>
      <c r="H137" s="195">
        <v>0</v>
      </c>
      <c r="I137" s="196">
        <v>0</v>
      </c>
      <c r="J137" s="195">
        <v>0</v>
      </c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195"/>
      <c r="AK137" s="195"/>
      <c r="AL137" s="195"/>
      <c r="AM137" s="195"/>
      <c r="AN137" s="195"/>
      <c r="AO137" s="195"/>
      <c r="AP137" s="195"/>
      <c r="AQ137" s="195"/>
      <c r="AR137" s="195"/>
      <c r="AS137" s="195"/>
      <c r="AT137" s="195"/>
      <c r="AU137" s="195"/>
      <c r="AV137" s="195"/>
      <c r="AW137" s="195"/>
      <c r="AX137" s="195"/>
      <c r="AY137" s="195"/>
      <c r="AZ137" s="195"/>
      <c r="BA137" s="195"/>
      <c r="BB137" s="195"/>
      <c r="BC137" s="195"/>
      <c r="BD137" s="195"/>
      <c r="BE137" s="195"/>
      <c r="BF137" s="195"/>
      <c r="BG137" s="195"/>
      <c r="BH137" s="195"/>
      <c r="BI137" s="195"/>
      <c r="BJ137" s="195"/>
      <c r="BK137" s="195"/>
      <c r="BL137" s="195"/>
      <c r="BM137" s="195"/>
      <c r="BN137" s="195"/>
      <c r="BO137" s="195"/>
      <c r="BP137" s="195"/>
      <c r="BQ137" s="195"/>
      <c r="BR137" s="195"/>
      <c r="BS137" s="195"/>
      <c r="BT137" s="195"/>
      <c r="BU137" s="195"/>
      <c r="BV137" s="195"/>
      <c r="BW137" s="195"/>
      <c r="BX137" s="195"/>
      <c r="BY137" s="195"/>
      <c r="BZ137" s="195"/>
      <c r="CA137" s="195"/>
      <c r="CB137" s="195"/>
      <c r="CC137" s="195"/>
      <c r="CD137" s="195"/>
      <c r="CE137" s="195"/>
      <c r="CF137" s="195"/>
      <c r="CG137" s="195"/>
      <c r="CH137" s="195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95"/>
      <c r="CW137" s="195"/>
      <c r="CX137" s="195"/>
      <c r="CY137" s="195"/>
      <c r="CZ137" s="195"/>
      <c r="DA137" s="195"/>
      <c r="DB137" s="195"/>
      <c r="DC137" s="195"/>
      <c r="DD137" s="195"/>
      <c r="DE137" s="195"/>
      <c r="DF137" s="195"/>
      <c r="DG137" s="195"/>
      <c r="DH137" s="195"/>
      <c r="DI137" s="195"/>
      <c r="DJ137" s="195"/>
      <c r="DK137" s="195"/>
      <c r="DL137" s="195"/>
      <c r="DM137" s="195"/>
      <c r="DN137" s="195"/>
    </row>
    <row r="138" spans="1:118" x14ac:dyDescent="0.2">
      <c r="A138" s="33" t="s">
        <v>140</v>
      </c>
      <c r="B138" s="33" t="s">
        <v>113</v>
      </c>
      <c r="C138" s="33">
        <v>15</v>
      </c>
      <c r="D138" s="33" t="s">
        <v>41</v>
      </c>
      <c r="E138" s="196">
        <v>0</v>
      </c>
      <c r="F138" s="195">
        <v>0</v>
      </c>
      <c r="G138" s="196">
        <v>0</v>
      </c>
      <c r="H138" s="195">
        <v>0</v>
      </c>
      <c r="I138" s="196">
        <v>0</v>
      </c>
      <c r="J138" s="195">
        <v>0</v>
      </c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/>
      <c r="AK138" s="195"/>
      <c r="AL138" s="195"/>
      <c r="AM138" s="195"/>
      <c r="AN138" s="195"/>
      <c r="AO138" s="195"/>
      <c r="AP138" s="195"/>
      <c r="AQ138" s="195"/>
      <c r="AR138" s="195"/>
      <c r="AS138" s="195"/>
      <c r="AT138" s="195"/>
      <c r="AU138" s="195"/>
      <c r="AV138" s="195"/>
      <c r="AW138" s="195"/>
      <c r="AX138" s="195"/>
      <c r="AY138" s="195"/>
      <c r="AZ138" s="195"/>
      <c r="BA138" s="195"/>
      <c r="BB138" s="195"/>
      <c r="BC138" s="195"/>
      <c r="BD138" s="195"/>
      <c r="BE138" s="195"/>
      <c r="BF138" s="195"/>
      <c r="BG138" s="195"/>
      <c r="BH138" s="195"/>
      <c r="BI138" s="195"/>
      <c r="BJ138" s="195"/>
      <c r="BK138" s="195"/>
      <c r="BL138" s="195"/>
      <c r="BM138" s="195"/>
      <c r="BN138" s="195"/>
      <c r="BO138" s="195"/>
      <c r="BP138" s="195"/>
      <c r="BQ138" s="195"/>
      <c r="BR138" s="195"/>
      <c r="BS138" s="195"/>
      <c r="BT138" s="195"/>
      <c r="BU138" s="195"/>
      <c r="BV138" s="195"/>
      <c r="BW138" s="195"/>
      <c r="BX138" s="195"/>
      <c r="BY138" s="195"/>
      <c r="BZ138" s="195"/>
      <c r="CA138" s="195"/>
      <c r="CB138" s="195"/>
      <c r="CC138" s="195"/>
      <c r="CD138" s="195"/>
      <c r="CE138" s="195"/>
      <c r="CF138" s="195"/>
      <c r="CG138" s="195"/>
      <c r="CH138" s="195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95"/>
      <c r="CW138" s="195"/>
      <c r="CX138" s="195"/>
      <c r="CY138" s="195"/>
      <c r="CZ138" s="195"/>
      <c r="DA138" s="195"/>
      <c r="DB138" s="195"/>
      <c r="DC138" s="195"/>
      <c r="DD138" s="195"/>
      <c r="DE138" s="195"/>
      <c r="DF138" s="195"/>
      <c r="DG138" s="195"/>
      <c r="DH138" s="195"/>
      <c r="DI138" s="195"/>
      <c r="DJ138" s="195"/>
      <c r="DK138" s="195"/>
      <c r="DL138" s="195"/>
      <c r="DM138" s="195"/>
      <c r="DN138" s="195"/>
    </row>
    <row r="139" spans="1:118" x14ac:dyDescent="0.2">
      <c r="A139" s="33" t="s">
        <v>140</v>
      </c>
      <c r="B139" s="33" t="s">
        <v>113</v>
      </c>
      <c r="C139" s="33">
        <v>16</v>
      </c>
      <c r="D139" s="33" t="s">
        <v>42</v>
      </c>
      <c r="E139" s="196">
        <v>0</v>
      </c>
      <c r="F139" s="195">
        <v>0</v>
      </c>
      <c r="G139" s="196">
        <v>0</v>
      </c>
      <c r="H139" s="195">
        <v>0</v>
      </c>
      <c r="I139" s="196">
        <v>0</v>
      </c>
      <c r="J139" s="195">
        <v>0</v>
      </c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/>
      <c r="AL139" s="195"/>
      <c r="AM139" s="195"/>
      <c r="AN139" s="195"/>
      <c r="AO139" s="195"/>
      <c r="AP139" s="195"/>
      <c r="AQ139" s="195"/>
      <c r="AR139" s="195"/>
      <c r="AS139" s="195"/>
      <c r="AT139" s="195"/>
      <c r="AU139" s="195"/>
      <c r="AV139" s="195"/>
      <c r="AW139" s="195"/>
      <c r="AX139" s="195"/>
      <c r="AY139" s="195"/>
      <c r="AZ139" s="195"/>
      <c r="BA139" s="195"/>
      <c r="BB139" s="195"/>
      <c r="BC139" s="195"/>
      <c r="BD139" s="195"/>
      <c r="BE139" s="195"/>
      <c r="BF139" s="195"/>
      <c r="BG139" s="195"/>
      <c r="BH139" s="195"/>
      <c r="BI139" s="195"/>
      <c r="BJ139" s="195"/>
      <c r="BK139" s="195"/>
      <c r="BL139" s="195"/>
      <c r="BM139" s="195"/>
      <c r="BN139" s="195"/>
      <c r="BO139" s="195"/>
      <c r="BP139" s="195"/>
      <c r="BQ139" s="195"/>
      <c r="BR139" s="195"/>
      <c r="BS139" s="195"/>
      <c r="BT139" s="195"/>
      <c r="BU139" s="195"/>
      <c r="BV139" s="195"/>
      <c r="BW139" s="195"/>
      <c r="BX139" s="195"/>
      <c r="BY139" s="195"/>
      <c r="BZ139" s="195"/>
      <c r="CA139" s="195"/>
      <c r="CB139" s="195"/>
      <c r="CC139" s="195"/>
      <c r="CD139" s="195"/>
      <c r="CE139" s="195"/>
      <c r="CF139" s="195"/>
      <c r="CG139" s="195"/>
      <c r="CH139" s="195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95"/>
      <c r="CW139" s="195"/>
      <c r="CX139" s="195"/>
      <c r="CY139" s="195"/>
      <c r="CZ139" s="195"/>
      <c r="DA139" s="195"/>
      <c r="DB139" s="195"/>
      <c r="DC139" s="195"/>
      <c r="DD139" s="195"/>
      <c r="DE139" s="195"/>
      <c r="DF139" s="195"/>
      <c r="DG139" s="195"/>
      <c r="DH139" s="195"/>
      <c r="DI139" s="195"/>
      <c r="DJ139" s="195"/>
      <c r="DK139" s="195"/>
      <c r="DL139" s="195"/>
      <c r="DM139" s="195"/>
      <c r="DN139" s="195"/>
    </row>
    <row r="140" spans="1:118" x14ac:dyDescent="0.2">
      <c r="A140" s="33" t="s">
        <v>140</v>
      </c>
      <c r="B140" s="33" t="s">
        <v>113</v>
      </c>
      <c r="C140" s="33">
        <v>17</v>
      </c>
      <c r="D140" s="33" t="s">
        <v>126</v>
      </c>
      <c r="E140" s="196">
        <v>0</v>
      </c>
      <c r="F140" s="195">
        <v>0</v>
      </c>
      <c r="G140" s="196">
        <v>0</v>
      </c>
      <c r="H140" s="195">
        <v>0</v>
      </c>
      <c r="I140" s="196">
        <v>0</v>
      </c>
      <c r="J140" s="195">
        <v>0</v>
      </c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195"/>
      <c r="AJ140" s="195"/>
      <c r="AK140" s="195"/>
      <c r="AL140" s="195"/>
      <c r="AM140" s="195"/>
      <c r="AN140" s="195"/>
      <c r="AO140" s="195"/>
      <c r="AP140" s="195"/>
      <c r="AQ140" s="195"/>
      <c r="AR140" s="195"/>
      <c r="AS140" s="195"/>
      <c r="AT140" s="195"/>
      <c r="AU140" s="195"/>
      <c r="AV140" s="195"/>
      <c r="AW140" s="195"/>
      <c r="AX140" s="195"/>
      <c r="AY140" s="195"/>
      <c r="AZ140" s="195"/>
      <c r="BA140" s="195"/>
      <c r="BB140" s="195"/>
      <c r="BC140" s="195"/>
      <c r="BD140" s="195"/>
      <c r="BE140" s="195"/>
      <c r="BF140" s="195"/>
      <c r="BG140" s="195"/>
      <c r="BH140" s="195"/>
      <c r="BI140" s="195"/>
      <c r="BJ140" s="195"/>
      <c r="BK140" s="195"/>
      <c r="BL140" s="195"/>
      <c r="BM140" s="195"/>
      <c r="BN140" s="195"/>
      <c r="BO140" s="195"/>
      <c r="BP140" s="195"/>
      <c r="BQ140" s="195"/>
      <c r="BR140" s="195"/>
      <c r="BS140" s="195"/>
      <c r="BT140" s="195"/>
      <c r="BU140" s="195"/>
      <c r="BV140" s="195"/>
      <c r="BW140" s="195"/>
      <c r="BX140" s="195"/>
      <c r="BY140" s="195"/>
      <c r="BZ140" s="195"/>
      <c r="CA140" s="195"/>
      <c r="CB140" s="195"/>
      <c r="CC140" s="195"/>
      <c r="CD140" s="195"/>
      <c r="CE140" s="195"/>
      <c r="CF140" s="195"/>
      <c r="CG140" s="195"/>
      <c r="CH140" s="195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95"/>
      <c r="CW140" s="195"/>
      <c r="CX140" s="195"/>
      <c r="CY140" s="195"/>
      <c r="CZ140" s="195"/>
      <c r="DA140" s="195"/>
      <c r="DB140" s="195"/>
      <c r="DC140" s="195"/>
      <c r="DD140" s="195"/>
      <c r="DE140" s="195"/>
      <c r="DF140" s="195"/>
      <c r="DG140" s="195"/>
      <c r="DH140" s="195"/>
      <c r="DI140" s="195"/>
      <c r="DJ140" s="195"/>
      <c r="DK140" s="195"/>
      <c r="DL140" s="195"/>
      <c r="DM140" s="195"/>
      <c r="DN140" s="195"/>
    </row>
    <row r="141" spans="1:118" x14ac:dyDescent="0.2">
      <c r="A141" s="33" t="s">
        <v>140</v>
      </c>
      <c r="B141" s="33" t="s">
        <v>113</v>
      </c>
      <c r="C141" s="33">
        <v>18</v>
      </c>
      <c r="D141" s="33" t="s">
        <v>127</v>
      </c>
      <c r="E141" s="196">
        <v>-13334961</v>
      </c>
      <c r="F141" s="195">
        <v>-35688126.609999999</v>
      </c>
      <c r="G141" s="196">
        <v>-131001</v>
      </c>
      <c r="H141" s="195">
        <v>-324973.23</v>
      </c>
      <c r="I141" s="196">
        <v>-3330</v>
      </c>
      <c r="J141" s="195">
        <v>-9070.0499999999993</v>
      </c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195"/>
      <c r="AE141" s="195"/>
      <c r="AF141" s="195"/>
      <c r="AG141" s="195"/>
      <c r="AH141" s="195"/>
      <c r="AI141" s="195"/>
      <c r="AJ141" s="195"/>
      <c r="AK141" s="195"/>
      <c r="AL141" s="195"/>
      <c r="AM141" s="195"/>
      <c r="AN141" s="195"/>
      <c r="AO141" s="195"/>
      <c r="AP141" s="195"/>
      <c r="AQ141" s="195"/>
      <c r="AR141" s="195"/>
      <c r="AS141" s="195"/>
      <c r="AT141" s="195"/>
      <c r="AU141" s="195"/>
      <c r="AV141" s="195"/>
      <c r="AW141" s="195"/>
      <c r="AX141" s="195"/>
      <c r="AY141" s="195"/>
      <c r="AZ141" s="195"/>
      <c r="BA141" s="195"/>
      <c r="BB141" s="195"/>
      <c r="BC141" s="195"/>
      <c r="BD141" s="195"/>
      <c r="BE141" s="195"/>
      <c r="BF141" s="195"/>
      <c r="BG141" s="195"/>
      <c r="BH141" s="195"/>
      <c r="BI141" s="195"/>
      <c r="BJ141" s="195"/>
      <c r="BK141" s="195"/>
      <c r="BL141" s="195"/>
      <c r="BM141" s="195"/>
      <c r="BN141" s="195"/>
      <c r="BO141" s="195"/>
      <c r="BP141" s="195"/>
      <c r="BQ141" s="195"/>
      <c r="BR141" s="195"/>
      <c r="BS141" s="195"/>
      <c r="BT141" s="195"/>
      <c r="BU141" s="195"/>
      <c r="BV141" s="195"/>
      <c r="BW141" s="195"/>
      <c r="BX141" s="195"/>
      <c r="BY141" s="195"/>
      <c r="BZ141" s="195"/>
      <c r="CA141" s="195"/>
      <c r="CB141" s="195"/>
      <c r="CC141" s="195"/>
      <c r="CD141" s="195"/>
      <c r="CE141" s="195"/>
      <c r="CF141" s="195"/>
      <c r="CG141" s="195"/>
      <c r="CH141" s="195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95"/>
      <c r="CW141" s="195"/>
      <c r="CX141" s="195"/>
      <c r="CY141" s="195"/>
      <c r="CZ141" s="195"/>
      <c r="DA141" s="195"/>
      <c r="DB141" s="195"/>
      <c r="DC141" s="195"/>
      <c r="DD141" s="195"/>
      <c r="DE141" s="195"/>
      <c r="DF141" s="195"/>
      <c r="DG141" s="195"/>
      <c r="DH141" s="195"/>
      <c r="DI141" s="195"/>
      <c r="DJ141" s="195"/>
      <c r="DK141" s="195"/>
      <c r="DL141" s="195"/>
      <c r="DM141" s="195"/>
      <c r="DN141" s="195"/>
    </row>
    <row r="142" spans="1:118" x14ac:dyDescent="0.2">
      <c r="A142" s="33" t="s">
        <v>140</v>
      </c>
      <c r="B142" s="33" t="s">
        <v>113</v>
      </c>
      <c r="C142" s="33">
        <v>19</v>
      </c>
      <c r="D142" s="33" t="s">
        <v>47</v>
      </c>
      <c r="E142" s="196">
        <v>0</v>
      </c>
      <c r="F142" s="195">
        <v>0</v>
      </c>
      <c r="G142" s="196">
        <v>0</v>
      </c>
      <c r="H142" s="195">
        <v>0</v>
      </c>
      <c r="I142" s="196">
        <v>0</v>
      </c>
      <c r="J142" s="195">
        <v>0</v>
      </c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  <c r="AA142" s="195"/>
      <c r="AB142" s="195"/>
      <c r="AC142" s="195"/>
      <c r="AD142" s="195"/>
      <c r="AE142" s="195"/>
      <c r="AF142" s="195"/>
      <c r="AG142" s="195"/>
      <c r="AH142" s="195"/>
      <c r="AI142" s="195"/>
      <c r="AJ142" s="195"/>
      <c r="AK142" s="195"/>
      <c r="AL142" s="195"/>
      <c r="AM142" s="195"/>
      <c r="AN142" s="195"/>
      <c r="AO142" s="195"/>
      <c r="AP142" s="195"/>
      <c r="AQ142" s="195"/>
      <c r="AR142" s="195"/>
      <c r="AS142" s="195"/>
      <c r="AT142" s="195"/>
      <c r="AU142" s="195"/>
      <c r="AV142" s="195"/>
      <c r="AW142" s="195"/>
      <c r="AX142" s="195"/>
      <c r="AY142" s="195"/>
      <c r="AZ142" s="195"/>
      <c r="BA142" s="195"/>
      <c r="BB142" s="195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5"/>
      <c r="BS142" s="195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5"/>
      <c r="CJ142" s="195"/>
      <c r="CK142" s="195"/>
      <c r="CL142" s="195"/>
      <c r="CM142" s="195"/>
      <c r="CN142" s="195"/>
      <c r="CO142" s="195"/>
      <c r="CP142" s="195"/>
      <c r="CQ142" s="195"/>
      <c r="CR142" s="195"/>
      <c r="CS142" s="195"/>
      <c r="CT142" s="195"/>
      <c r="CU142" s="195"/>
      <c r="CV142" s="195"/>
      <c r="CW142" s="195"/>
      <c r="CX142" s="195"/>
      <c r="CY142" s="195"/>
      <c r="CZ142" s="195"/>
      <c r="DA142" s="195"/>
      <c r="DB142" s="195"/>
      <c r="DC142" s="195"/>
      <c r="DD142" s="195"/>
      <c r="DE142" s="195"/>
      <c r="DF142" s="195"/>
      <c r="DG142" s="195"/>
      <c r="DH142" s="195"/>
      <c r="DI142" s="195"/>
      <c r="DJ142" s="195"/>
      <c r="DK142" s="195"/>
      <c r="DL142" s="195"/>
      <c r="DM142" s="195"/>
      <c r="DN142" s="195"/>
    </row>
    <row r="143" spans="1:118" x14ac:dyDescent="0.2">
      <c r="A143" s="33" t="s">
        <v>140</v>
      </c>
      <c r="B143" s="33" t="s">
        <v>113</v>
      </c>
      <c r="C143" s="33">
        <v>20</v>
      </c>
      <c r="D143" s="33" t="s">
        <v>128</v>
      </c>
      <c r="E143" s="196">
        <v>0</v>
      </c>
      <c r="F143" s="195">
        <v>0</v>
      </c>
      <c r="G143" s="196">
        <v>0</v>
      </c>
      <c r="H143" s="195">
        <v>0</v>
      </c>
      <c r="I143" s="196">
        <v>0</v>
      </c>
      <c r="J143" s="195">
        <v>0</v>
      </c>
      <c r="K143" s="195"/>
      <c r="L143" s="195"/>
      <c r="M143" s="195"/>
      <c r="N143" s="195"/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  <c r="AA143" s="195"/>
      <c r="AB143" s="195"/>
      <c r="AC143" s="195"/>
      <c r="AD143" s="195"/>
      <c r="AE143" s="195"/>
      <c r="AF143" s="195"/>
      <c r="AG143" s="195"/>
      <c r="AH143" s="195"/>
      <c r="AI143" s="195"/>
      <c r="AJ143" s="195"/>
      <c r="AK143" s="195"/>
      <c r="AL143" s="195"/>
      <c r="AM143" s="195"/>
      <c r="AN143" s="195"/>
      <c r="AO143" s="195"/>
      <c r="AP143" s="195"/>
      <c r="AQ143" s="195"/>
      <c r="AR143" s="195"/>
      <c r="AS143" s="195"/>
      <c r="AT143" s="195"/>
      <c r="AU143" s="195"/>
      <c r="AV143" s="195"/>
      <c r="AW143" s="195"/>
      <c r="AX143" s="195"/>
      <c r="AY143" s="195"/>
      <c r="AZ143" s="195"/>
      <c r="BA143" s="195"/>
      <c r="BB143" s="195"/>
      <c r="BC143" s="195"/>
      <c r="BD143" s="195"/>
      <c r="BE143" s="195"/>
      <c r="BF143" s="195"/>
      <c r="BG143" s="195"/>
      <c r="BH143" s="195"/>
      <c r="BI143" s="195"/>
      <c r="BJ143" s="195"/>
      <c r="BK143" s="195"/>
      <c r="BL143" s="195"/>
      <c r="BM143" s="195"/>
      <c r="BN143" s="195"/>
      <c r="BO143" s="195"/>
      <c r="BP143" s="195"/>
      <c r="BQ143" s="195"/>
      <c r="BR143" s="195"/>
      <c r="BS143" s="195"/>
      <c r="BT143" s="195"/>
      <c r="BU143" s="195"/>
      <c r="BV143" s="195"/>
      <c r="BW143" s="195"/>
      <c r="BX143" s="195"/>
      <c r="BY143" s="195"/>
      <c r="BZ143" s="195"/>
      <c r="CA143" s="195"/>
      <c r="CB143" s="195"/>
      <c r="CC143" s="195"/>
      <c r="CD143" s="195"/>
      <c r="CE143" s="195"/>
      <c r="CF143" s="195"/>
      <c r="CG143" s="195"/>
      <c r="CH143" s="195"/>
      <c r="CI143" s="195"/>
      <c r="CJ143" s="195"/>
      <c r="CK143" s="195"/>
      <c r="CL143" s="195"/>
      <c r="CM143" s="195"/>
      <c r="CN143" s="195"/>
      <c r="CO143" s="195"/>
      <c r="CP143" s="195"/>
      <c r="CQ143" s="195"/>
      <c r="CR143" s="195"/>
      <c r="CS143" s="195"/>
      <c r="CT143" s="195"/>
      <c r="CU143" s="195"/>
      <c r="CV143" s="195"/>
      <c r="CW143" s="195"/>
      <c r="CX143" s="195"/>
      <c r="CY143" s="195"/>
      <c r="CZ143" s="195"/>
      <c r="DA143" s="195"/>
      <c r="DB143" s="195"/>
      <c r="DC143" s="195"/>
      <c r="DD143" s="195"/>
      <c r="DE143" s="195"/>
      <c r="DF143" s="195"/>
      <c r="DG143" s="195"/>
      <c r="DH143" s="195"/>
      <c r="DI143" s="195"/>
      <c r="DJ143" s="195"/>
      <c r="DK143" s="195"/>
      <c r="DL143" s="195"/>
      <c r="DM143" s="195"/>
      <c r="DN143" s="195"/>
    </row>
    <row r="144" spans="1:118" x14ac:dyDescent="0.2">
      <c r="A144" s="33" t="s">
        <v>140</v>
      </c>
      <c r="B144" s="33" t="s">
        <v>113</v>
      </c>
      <c r="C144" s="33">
        <v>21</v>
      </c>
      <c r="D144" s="33" t="s">
        <v>129</v>
      </c>
      <c r="E144" s="196">
        <v>0</v>
      </c>
      <c r="F144" s="195">
        <v>0</v>
      </c>
      <c r="G144" s="196">
        <v>0</v>
      </c>
      <c r="H144" s="195">
        <v>0</v>
      </c>
      <c r="I144" s="196">
        <v>0</v>
      </c>
      <c r="J144" s="195">
        <v>0</v>
      </c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  <c r="AA144" s="195"/>
      <c r="AB144" s="195"/>
      <c r="AC144" s="195"/>
      <c r="AD144" s="195"/>
      <c r="AE144" s="195"/>
      <c r="AF144" s="195"/>
      <c r="AG144" s="195"/>
      <c r="AH144" s="195"/>
      <c r="AI144" s="195"/>
      <c r="AJ144" s="195"/>
      <c r="AK144" s="195"/>
      <c r="AL144" s="195"/>
      <c r="AM144" s="195"/>
      <c r="AN144" s="195"/>
      <c r="AO144" s="195"/>
      <c r="AP144" s="195"/>
      <c r="AQ144" s="195"/>
      <c r="AR144" s="195"/>
      <c r="AS144" s="195"/>
      <c r="AT144" s="195"/>
      <c r="AU144" s="195"/>
      <c r="AV144" s="195"/>
      <c r="AW144" s="195"/>
      <c r="AX144" s="195"/>
      <c r="AY144" s="195"/>
      <c r="AZ144" s="195"/>
      <c r="BA144" s="195"/>
      <c r="BB144" s="195"/>
      <c r="BC144" s="195"/>
      <c r="BD144" s="195"/>
      <c r="BE144" s="195"/>
      <c r="BF144" s="195"/>
      <c r="BG144" s="195"/>
      <c r="BH144" s="195"/>
      <c r="BI144" s="195"/>
      <c r="BJ144" s="195"/>
      <c r="BK144" s="195"/>
      <c r="BL144" s="195"/>
      <c r="BM144" s="195"/>
      <c r="BN144" s="195"/>
      <c r="BO144" s="195"/>
      <c r="BP144" s="195"/>
      <c r="BQ144" s="195"/>
      <c r="BR144" s="195"/>
      <c r="BS144" s="195"/>
      <c r="BT144" s="195"/>
      <c r="BU144" s="195"/>
      <c r="BV144" s="195"/>
      <c r="BW144" s="195"/>
      <c r="BX144" s="195"/>
      <c r="BY144" s="195"/>
      <c r="BZ144" s="195"/>
      <c r="CA144" s="195"/>
      <c r="CB144" s="195"/>
      <c r="CC144" s="195"/>
      <c r="CD144" s="195"/>
      <c r="CE144" s="195"/>
      <c r="CF144" s="195"/>
      <c r="CG144" s="195"/>
      <c r="CH144" s="195"/>
      <c r="CI144" s="195"/>
      <c r="CJ144" s="195"/>
      <c r="CK144" s="195"/>
      <c r="CL144" s="195"/>
      <c r="CM144" s="195"/>
      <c r="CN144" s="195"/>
      <c r="CO144" s="195"/>
      <c r="CP144" s="195"/>
      <c r="CQ144" s="195"/>
      <c r="CR144" s="195"/>
      <c r="CS144" s="195"/>
      <c r="CT144" s="195"/>
      <c r="CU144" s="195"/>
      <c r="CV144" s="195"/>
      <c r="CW144" s="195"/>
      <c r="CX144" s="195"/>
      <c r="CY144" s="195"/>
      <c r="CZ144" s="195"/>
      <c r="DA144" s="195"/>
      <c r="DB144" s="195"/>
      <c r="DC144" s="195"/>
      <c r="DD144" s="195"/>
      <c r="DE144" s="195"/>
      <c r="DF144" s="195"/>
      <c r="DG144" s="195"/>
      <c r="DH144" s="195"/>
      <c r="DI144" s="195"/>
      <c r="DJ144" s="195"/>
      <c r="DK144" s="195"/>
      <c r="DL144" s="195"/>
      <c r="DM144" s="195"/>
      <c r="DN144" s="195"/>
    </row>
    <row r="145" spans="1:118" x14ac:dyDescent="0.2">
      <c r="A145" s="33" t="s">
        <v>140</v>
      </c>
      <c r="B145" s="33" t="s">
        <v>113</v>
      </c>
      <c r="C145" s="33">
        <v>22</v>
      </c>
      <c r="D145" s="33" t="s">
        <v>130</v>
      </c>
      <c r="E145" s="196">
        <v>935216</v>
      </c>
      <c r="F145" s="195">
        <v>2511054.96</v>
      </c>
      <c r="G145" s="196">
        <v>-26771</v>
      </c>
      <c r="H145" s="195">
        <v>-71880.134999999776</v>
      </c>
      <c r="I145" s="196">
        <v>5104</v>
      </c>
      <c r="J145" s="195">
        <v>13704.24</v>
      </c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  <c r="AD145" s="195"/>
      <c r="AE145" s="195"/>
      <c r="AF145" s="195"/>
      <c r="AG145" s="195"/>
      <c r="AH145" s="195"/>
      <c r="AI145" s="195"/>
      <c r="AJ145" s="195"/>
      <c r="AK145" s="195"/>
      <c r="AL145" s="195"/>
      <c r="AM145" s="195"/>
      <c r="AN145" s="195"/>
      <c r="AO145" s="195"/>
      <c r="AP145" s="195"/>
      <c r="AQ145" s="195"/>
      <c r="AR145" s="195"/>
      <c r="AS145" s="195"/>
      <c r="AT145" s="195"/>
      <c r="AU145" s="195"/>
      <c r="AV145" s="195"/>
      <c r="AW145" s="195"/>
      <c r="AX145" s="195"/>
      <c r="AY145" s="195"/>
      <c r="AZ145" s="195"/>
      <c r="BA145" s="195"/>
      <c r="BB145" s="195"/>
      <c r="BC145" s="195"/>
      <c r="BD145" s="195"/>
      <c r="BE145" s="195"/>
      <c r="BF145" s="195"/>
      <c r="BG145" s="195"/>
      <c r="BH145" s="195"/>
      <c r="BI145" s="195"/>
      <c r="BJ145" s="195"/>
      <c r="BK145" s="195"/>
      <c r="BL145" s="195"/>
      <c r="BM145" s="195"/>
      <c r="BN145" s="195"/>
      <c r="BO145" s="195"/>
      <c r="BP145" s="195"/>
      <c r="BQ145" s="195"/>
      <c r="BR145" s="195"/>
      <c r="BS145" s="195"/>
      <c r="BT145" s="195"/>
      <c r="BU145" s="195"/>
      <c r="BV145" s="195"/>
      <c r="BW145" s="195"/>
      <c r="BX145" s="195"/>
      <c r="BY145" s="195"/>
      <c r="BZ145" s="195"/>
      <c r="CA145" s="195"/>
      <c r="CB145" s="195"/>
      <c r="CC145" s="195"/>
      <c r="CD145" s="195"/>
      <c r="CE145" s="195"/>
      <c r="CF145" s="195"/>
      <c r="CG145" s="195"/>
      <c r="CH145" s="195"/>
      <c r="CI145" s="195"/>
      <c r="CJ145" s="195"/>
      <c r="CK145" s="195"/>
      <c r="CL145" s="195"/>
      <c r="CM145" s="195"/>
      <c r="CN145" s="195"/>
      <c r="CO145" s="195"/>
      <c r="CP145" s="195"/>
      <c r="CQ145" s="195"/>
      <c r="CR145" s="195"/>
      <c r="CS145" s="195"/>
      <c r="CT145" s="195"/>
      <c r="CU145" s="195"/>
      <c r="CV145" s="195"/>
      <c r="CW145" s="195"/>
      <c r="CX145" s="195"/>
      <c r="CY145" s="195"/>
      <c r="CZ145" s="195"/>
      <c r="DA145" s="195"/>
      <c r="DB145" s="195"/>
      <c r="DC145" s="195"/>
      <c r="DD145" s="195"/>
      <c r="DE145" s="195"/>
      <c r="DF145" s="195"/>
      <c r="DG145" s="195"/>
      <c r="DH145" s="195"/>
      <c r="DI145" s="195"/>
      <c r="DJ145" s="195"/>
      <c r="DK145" s="195"/>
      <c r="DL145" s="195"/>
      <c r="DM145" s="195"/>
      <c r="DN145" s="195"/>
    </row>
    <row r="146" spans="1:118" x14ac:dyDescent="0.2">
      <c r="A146" s="33" t="s">
        <v>140</v>
      </c>
      <c r="B146" s="33" t="s">
        <v>113</v>
      </c>
      <c r="C146" s="33">
        <v>23</v>
      </c>
      <c r="D146" s="33" t="s">
        <v>131</v>
      </c>
      <c r="E146" s="196">
        <v>0</v>
      </c>
      <c r="F146" s="195">
        <v>0</v>
      </c>
      <c r="G146" s="196">
        <v>0</v>
      </c>
      <c r="H146" s="195">
        <v>0</v>
      </c>
      <c r="I146" s="196">
        <v>0</v>
      </c>
      <c r="J146" s="195">
        <v>0</v>
      </c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  <c r="AA146" s="195"/>
      <c r="AB146" s="195"/>
      <c r="AC146" s="195"/>
      <c r="AD146" s="195"/>
      <c r="AE146" s="195"/>
      <c r="AF146" s="195"/>
      <c r="AG146" s="195"/>
      <c r="AH146" s="195"/>
      <c r="AI146" s="195"/>
      <c r="AJ146" s="195"/>
      <c r="AK146" s="195"/>
      <c r="AL146" s="195"/>
      <c r="AM146" s="195"/>
      <c r="AN146" s="195"/>
      <c r="AO146" s="195"/>
      <c r="AP146" s="195"/>
      <c r="AQ146" s="195"/>
      <c r="AR146" s="195"/>
      <c r="AS146" s="195"/>
      <c r="AT146" s="195"/>
      <c r="AU146" s="195"/>
      <c r="AV146" s="195"/>
      <c r="AW146" s="195"/>
      <c r="AX146" s="195"/>
      <c r="AY146" s="195"/>
      <c r="AZ146" s="195"/>
      <c r="BA146" s="195"/>
      <c r="BB146" s="195"/>
      <c r="BC146" s="195"/>
      <c r="BD146" s="195"/>
      <c r="BE146" s="195"/>
      <c r="BF146" s="195"/>
      <c r="BG146" s="195"/>
      <c r="BH146" s="195"/>
      <c r="BI146" s="195"/>
      <c r="BJ146" s="195"/>
      <c r="BK146" s="195"/>
      <c r="BL146" s="195"/>
      <c r="BM146" s="195"/>
      <c r="BN146" s="195"/>
      <c r="BO146" s="195"/>
      <c r="BP146" s="195"/>
      <c r="BQ146" s="195"/>
      <c r="BR146" s="195"/>
      <c r="BS146" s="195"/>
      <c r="BT146" s="195"/>
      <c r="BU146" s="195"/>
      <c r="BV146" s="195"/>
      <c r="BW146" s="195"/>
      <c r="BX146" s="195"/>
      <c r="BY146" s="195"/>
      <c r="BZ146" s="195"/>
      <c r="CA146" s="195"/>
      <c r="CB146" s="195"/>
      <c r="CC146" s="195"/>
      <c r="CD146" s="195"/>
      <c r="CE146" s="195"/>
      <c r="CF146" s="195"/>
      <c r="CG146" s="195"/>
      <c r="CH146" s="195"/>
      <c r="CI146" s="195"/>
      <c r="CJ146" s="195"/>
      <c r="CK146" s="195"/>
      <c r="CL146" s="195"/>
      <c r="CM146" s="195"/>
      <c r="CN146" s="195"/>
      <c r="CO146" s="195"/>
      <c r="CP146" s="195"/>
      <c r="CQ146" s="195"/>
      <c r="CR146" s="195"/>
      <c r="CS146" s="195"/>
      <c r="CT146" s="195"/>
      <c r="CU146" s="195"/>
      <c r="CV146" s="195"/>
      <c r="CW146" s="195"/>
      <c r="CX146" s="195"/>
      <c r="CY146" s="195"/>
      <c r="CZ146" s="195"/>
      <c r="DA146" s="195"/>
      <c r="DB146" s="195"/>
      <c r="DC146" s="195"/>
      <c r="DD146" s="195"/>
      <c r="DE146" s="195"/>
      <c r="DF146" s="195"/>
      <c r="DG146" s="195"/>
      <c r="DH146" s="195"/>
      <c r="DI146" s="195"/>
      <c r="DJ146" s="195"/>
      <c r="DK146" s="195"/>
      <c r="DL146" s="195"/>
      <c r="DM146" s="195"/>
      <c r="DN146" s="195"/>
    </row>
    <row r="147" spans="1:118" x14ac:dyDescent="0.2">
      <c r="A147" s="33" t="s">
        <v>140</v>
      </c>
      <c r="B147" s="33" t="s">
        <v>113</v>
      </c>
      <c r="C147" s="33">
        <v>24</v>
      </c>
      <c r="D147" s="33" t="s">
        <v>55</v>
      </c>
      <c r="E147" s="196">
        <v>-28454012</v>
      </c>
      <c r="F147" s="195">
        <v>-1056140.2</v>
      </c>
      <c r="G147" s="196">
        <v>-180573</v>
      </c>
      <c r="H147" s="195">
        <v>-69185.03</v>
      </c>
      <c r="I147" s="196">
        <v>8440</v>
      </c>
      <c r="J147" s="195">
        <v>622.14</v>
      </c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95"/>
      <c r="AL147" s="195"/>
      <c r="AM147" s="195"/>
      <c r="AN147" s="195"/>
      <c r="AO147" s="195"/>
      <c r="AP147" s="195"/>
      <c r="AQ147" s="195"/>
      <c r="AR147" s="195"/>
      <c r="AS147" s="195"/>
      <c r="AT147" s="195"/>
      <c r="AU147" s="195"/>
      <c r="AV147" s="195"/>
      <c r="AW147" s="195"/>
      <c r="AX147" s="195"/>
      <c r="AY147" s="195"/>
      <c r="AZ147" s="195"/>
      <c r="BA147" s="195"/>
      <c r="BB147" s="195"/>
      <c r="BC147" s="195"/>
      <c r="BD147" s="195"/>
      <c r="BE147" s="195"/>
      <c r="BF147" s="195"/>
      <c r="BG147" s="195"/>
      <c r="BH147" s="195"/>
      <c r="BI147" s="195"/>
      <c r="BJ147" s="195"/>
      <c r="BK147" s="195"/>
      <c r="BL147" s="195"/>
      <c r="BM147" s="195"/>
      <c r="BN147" s="195"/>
      <c r="BO147" s="195"/>
      <c r="BP147" s="195"/>
      <c r="BQ147" s="195"/>
      <c r="BR147" s="195"/>
      <c r="BS147" s="195"/>
      <c r="BT147" s="195"/>
      <c r="BU147" s="195"/>
      <c r="BV147" s="195"/>
      <c r="BW147" s="195"/>
      <c r="BX147" s="195"/>
      <c r="BY147" s="195"/>
      <c r="BZ147" s="195"/>
      <c r="CA147" s="195"/>
      <c r="CB147" s="195"/>
      <c r="CC147" s="195"/>
      <c r="CD147" s="195"/>
      <c r="CE147" s="195"/>
      <c r="CF147" s="195"/>
      <c r="CG147" s="195"/>
      <c r="CH147" s="195"/>
      <c r="CI147" s="195"/>
      <c r="CJ147" s="195"/>
      <c r="CK147" s="195"/>
      <c r="CL147" s="195"/>
      <c r="CM147" s="195"/>
      <c r="CN147" s="195"/>
      <c r="CO147" s="195"/>
      <c r="CP147" s="195"/>
      <c r="CQ147" s="195"/>
      <c r="CR147" s="195"/>
      <c r="CS147" s="195"/>
      <c r="CT147" s="195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195"/>
      <c r="DM147" s="195"/>
      <c r="DN147" s="195"/>
    </row>
    <row r="148" spans="1:118" x14ac:dyDescent="0.2">
      <c r="A148" s="33" t="s">
        <v>140</v>
      </c>
      <c r="B148" s="33" t="s">
        <v>113</v>
      </c>
      <c r="C148" s="33">
        <v>25</v>
      </c>
      <c r="D148" s="33" t="s">
        <v>56</v>
      </c>
      <c r="E148" s="196">
        <v>0</v>
      </c>
      <c r="F148" s="195">
        <v>-10505991.42</v>
      </c>
      <c r="G148" s="196">
        <v>0</v>
      </c>
      <c r="H148" s="195">
        <v>54309.06</v>
      </c>
      <c r="I148" s="196">
        <v>0</v>
      </c>
      <c r="J148" s="195">
        <v>0</v>
      </c>
      <c r="K148" s="195"/>
      <c r="L148" s="195"/>
      <c r="M148" s="195"/>
      <c r="N148" s="195"/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  <c r="AD148" s="195"/>
      <c r="AE148" s="195"/>
      <c r="AF148" s="195"/>
      <c r="AG148" s="195"/>
      <c r="AH148" s="195"/>
      <c r="AI148" s="195"/>
      <c r="AJ148" s="195"/>
      <c r="AK148" s="195"/>
      <c r="AL148" s="195"/>
      <c r="AM148" s="195"/>
      <c r="AN148" s="195"/>
      <c r="AO148" s="195"/>
      <c r="AP148" s="195"/>
      <c r="AQ148" s="195"/>
      <c r="AR148" s="195"/>
      <c r="AS148" s="195"/>
      <c r="AT148" s="195"/>
      <c r="AU148" s="195"/>
      <c r="AV148" s="195"/>
      <c r="AW148" s="195"/>
      <c r="AX148" s="195"/>
      <c r="AY148" s="195"/>
      <c r="AZ148" s="195"/>
      <c r="BA148" s="195"/>
      <c r="BB148" s="195"/>
      <c r="BC148" s="195"/>
      <c r="BD148" s="195"/>
      <c r="BE148" s="195"/>
      <c r="BF148" s="195"/>
      <c r="BG148" s="195"/>
      <c r="BH148" s="195"/>
      <c r="BI148" s="195"/>
      <c r="BJ148" s="195"/>
      <c r="BK148" s="195"/>
      <c r="BL148" s="195"/>
      <c r="BM148" s="195"/>
      <c r="BN148" s="195"/>
      <c r="BO148" s="195"/>
      <c r="BP148" s="195"/>
      <c r="BQ148" s="195"/>
      <c r="BR148" s="195"/>
      <c r="BS148" s="195"/>
      <c r="BT148" s="195"/>
      <c r="BU148" s="195"/>
      <c r="BV148" s="195"/>
      <c r="BW148" s="195"/>
      <c r="BX148" s="195"/>
      <c r="BY148" s="195"/>
      <c r="BZ148" s="195"/>
      <c r="CA148" s="195"/>
      <c r="CB148" s="195"/>
      <c r="CC148" s="195"/>
      <c r="CD148" s="195"/>
      <c r="CE148" s="195"/>
      <c r="CF148" s="195"/>
      <c r="CG148" s="195"/>
      <c r="CH148" s="195"/>
      <c r="CI148" s="195"/>
      <c r="CJ148" s="195"/>
      <c r="CK148" s="195"/>
      <c r="CL148" s="195"/>
      <c r="CM148" s="195"/>
      <c r="CN148" s="195"/>
      <c r="CO148" s="195"/>
      <c r="CP148" s="195"/>
      <c r="CQ148" s="195"/>
      <c r="CR148" s="195"/>
      <c r="CS148" s="195"/>
      <c r="CT148" s="195"/>
      <c r="CU148" s="195"/>
      <c r="CV148" s="195"/>
      <c r="CW148" s="195"/>
      <c r="CX148" s="195"/>
      <c r="CY148" s="195"/>
      <c r="CZ148" s="195"/>
      <c r="DA148" s="195"/>
      <c r="DB148" s="195"/>
      <c r="DC148" s="195"/>
      <c r="DD148" s="195"/>
      <c r="DE148" s="195"/>
      <c r="DF148" s="195"/>
      <c r="DG148" s="195"/>
      <c r="DH148" s="195"/>
      <c r="DI148" s="195"/>
      <c r="DJ148" s="195"/>
      <c r="DK148" s="195"/>
      <c r="DL148" s="195"/>
      <c r="DM148" s="195"/>
      <c r="DN148" s="195"/>
    </row>
    <row r="149" spans="1:118" x14ac:dyDescent="0.2">
      <c r="A149" s="33" t="s">
        <v>140</v>
      </c>
      <c r="B149" s="33" t="s">
        <v>113</v>
      </c>
      <c r="C149" s="33">
        <v>26</v>
      </c>
      <c r="D149" s="33" t="s">
        <v>132</v>
      </c>
      <c r="E149" s="196">
        <v>0</v>
      </c>
      <c r="F149" s="195">
        <v>0</v>
      </c>
      <c r="G149" s="196">
        <v>0</v>
      </c>
      <c r="H149" s="195">
        <v>0</v>
      </c>
      <c r="I149" s="196">
        <v>0</v>
      </c>
      <c r="J149" s="195">
        <v>0</v>
      </c>
      <c r="K149" s="195"/>
      <c r="L149" s="195"/>
      <c r="M149" s="195"/>
      <c r="N149" s="195"/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  <c r="AN149" s="195"/>
      <c r="AO149" s="195"/>
      <c r="AP149" s="195"/>
      <c r="AQ149" s="195"/>
      <c r="AR149" s="195"/>
      <c r="AS149" s="195"/>
      <c r="AT149" s="195"/>
      <c r="AU149" s="195"/>
      <c r="AV149" s="195"/>
      <c r="AW149" s="195"/>
      <c r="AX149" s="195"/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95"/>
      <c r="BL149" s="195"/>
      <c r="BM149" s="195"/>
      <c r="BN149" s="195"/>
      <c r="BO149" s="195"/>
      <c r="BP149" s="195"/>
      <c r="BQ149" s="195"/>
      <c r="BR149" s="195"/>
      <c r="BS149" s="195"/>
      <c r="BT149" s="195"/>
      <c r="BU149" s="195"/>
      <c r="BV149" s="195"/>
      <c r="BW149" s="195"/>
      <c r="BX149" s="195"/>
      <c r="BY149" s="195"/>
      <c r="BZ149" s="195"/>
      <c r="CA149" s="195"/>
      <c r="CB149" s="195"/>
      <c r="CC149" s="195"/>
      <c r="CD149" s="195"/>
      <c r="CE149" s="195"/>
      <c r="CF149" s="195"/>
      <c r="CG149" s="195"/>
      <c r="CH149" s="195"/>
      <c r="CI149" s="195"/>
      <c r="CJ149" s="195"/>
      <c r="CK149" s="195"/>
      <c r="CL149" s="195"/>
      <c r="CM149" s="195"/>
      <c r="CN149" s="195"/>
      <c r="CO149" s="195"/>
      <c r="CP149" s="195"/>
      <c r="CQ149" s="195"/>
      <c r="CR149" s="195"/>
      <c r="CS149" s="195"/>
      <c r="CT149" s="195"/>
      <c r="CU149" s="195"/>
      <c r="CV149" s="195"/>
      <c r="CW149" s="195"/>
      <c r="CX149" s="195"/>
      <c r="CY149" s="195"/>
      <c r="CZ149" s="195"/>
      <c r="DA149" s="195"/>
      <c r="DB149" s="195"/>
      <c r="DC149" s="195"/>
      <c r="DD149" s="195"/>
      <c r="DE149" s="195"/>
      <c r="DF149" s="195"/>
      <c r="DG149" s="195"/>
      <c r="DH149" s="195"/>
      <c r="DI149" s="195"/>
      <c r="DJ149" s="195"/>
      <c r="DK149" s="195"/>
      <c r="DL149" s="195"/>
      <c r="DM149" s="195"/>
      <c r="DN149" s="195"/>
    </row>
    <row r="150" spans="1:118" x14ac:dyDescent="0.2">
      <c r="A150" s="33" t="s">
        <v>140</v>
      </c>
      <c r="B150" s="33" t="s">
        <v>113</v>
      </c>
      <c r="C150" s="33">
        <v>27</v>
      </c>
      <c r="D150" s="33" t="s">
        <v>133</v>
      </c>
      <c r="E150" s="196">
        <v>0</v>
      </c>
      <c r="F150" s="195">
        <v>0</v>
      </c>
      <c r="G150" s="196">
        <v>0</v>
      </c>
      <c r="H150" s="195">
        <v>0</v>
      </c>
      <c r="I150" s="196">
        <v>0</v>
      </c>
      <c r="J150" s="195">
        <v>0</v>
      </c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  <c r="AD150" s="195"/>
      <c r="AE150" s="195"/>
      <c r="AF150" s="195"/>
      <c r="AG150" s="195"/>
      <c r="AH150" s="195"/>
      <c r="AI150" s="195"/>
      <c r="AJ150" s="195"/>
      <c r="AK150" s="195"/>
      <c r="AL150" s="195"/>
      <c r="AM150" s="195"/>
      <c r="AN150" s="195"/>
      <c r="AO150" s="195"/>
      <c r="AP150" s="195"/>
      <c r="AQ150" s="195"/>
      <c r="AR150" s="195"/>
      <c r="AS150" s="195"/>
      <c r="AT150" s="195"/>
      <c r="AU150" s="195"/>
      <c r="AV150" s="195"/>
      <c r="AW150" s="195"/>
      <c r="AX150" s="195"/>
      <c r="AY150" s="195"/>
      <c r="AZ150" s="195"/>
      <c r="BA150" s="195"/>
      <c r="BB150" s="195"/>
      <c r="BC150" s="195"/>
      <c r="BD150" s="195"/>
      <c r="BE150" s="195"/>
      <c r="BF150" s="195"/>
      <c r="BG150" s="195"/>
      <c r="BH150" s="195"/>
      <c r="BI150" s="195"/>
      <c r="BJ150" s="195"/>
      <c r="BK150" s="195"/>
      <c r="BL150" s="195"/>
      <c r="BM150" s="195"/>
      <c r="BN150" s="195"/>
      <c r="BO150" s="195"/>
      <c r="BP150" s="195"/>
      <c r="BQ150" s="195"/>
      <c r="BR150" s="195"/>
      <c r="BS150" s="195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95"/>
      <c r="CW150" s="195"/>
      <c r="CX150" s="195"/>
      <c r="CY150" s="195"/>
      <c r="CZ150" s="195"/>
      <c r="DA150" s="195"/>
      <c r="DB150" s="195"/>
      <c r="DC150" s="195"/>
      <c r="DD150" s="195"/>
      <c r="DE150" s="195"/>
      <c r="DF150" s="195"/>
      <c r="DG150" s="195"/>
      <c r="DH150" s="195"/>
      <c r="DI150" s="195"/>
      <c r="DJ150" s="195"/>
      <c r="DK150" s="195"/>
      <c r="DL150" s="195"/>
      <c r="DM150" s="195"/>
      <c r="DN150" s="195"/>
    </row>
    <row r="151" spans="1:118" x14ac:dyDescent="0.2">
      <c r="A151" s="33" t="s">
        <v>140</v>
      </c>
      <c r="B151" s="33" t="s">
        <v>113</v>
      </c>
      <c r="C151" s="33">
        <v>28</v>
      </c>
      <c r="D151" s="33" t="s">
        <v>134</v>
      </c>
      <c r="E151" s="196">
        <v>0</v>
      </c>
      <c r="F151" s="195">
        <v>0</v>
      </c>
      <c r="G151" s="196">
        <v>0</v>
      </c>
      <c r="H151" s="195">
        <v>0</v>
      </c>
      <c r="I151" s="196">
        <v>0</v>
      </c>
      <c r="J151" s="195">
        <v>0</v>
      </c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  <c r="AD151" s="195"/>
      <c r="AE151" s="195"/>
      <c r="AF151" s="195"/>
      <c r="AG151" s="195"/>
      <c r="AH151" s="195"/>
      <c r="AI151" s="195"/>
      <c r="AJ151" s="195"/>
      <c r="AK151" s="195"/>
      <c r="AL151" s="195"/>
      <c r="AM151" s="195"/>
      <c r="AN151" s="195"/>
      <c r="AO151" s="195"/>
      <c r="AP151" s="195"/>
      <c r="AQ151" s="195"/>
      <c r="AR151" s="195"/>
      <c r="AS151" s="195"/>
      <c r="AT151" s="195"/>
      <c r="AU151" s="195"/>
      <c r="AV151" s="195"/>
      <c r="AW151" s="195"/>
      <c r="AX151" s="195"/>
      <c r="AY151" s="195"/>
      <c r="AZ151" s="195"/>
      <c r="BA151" s="195"/>
      <c r="BB151" s="195"/>
      <c r="BC151" s="195"/>
      <c r="BD151" s="195"/>
      <c r="BE151" s="195"/>
      <c r="BF151" s="195"/>
      <c r="BG151" s="195"/>
      <c r="BH151" s="195"/>
      <c r="BI151" s="195"/>
      <c r="BJ151" s="195"/>
      <c r="BK151" s="195"/>
      <c r="BL151" s="195"/>
      <c r="BM151" s="195"/>
      <c r="BN151" s="195"/>
      <c r="BO151" s="195"/>
      <c r="BP151" s="195"/>
      <c r="BQ151" s="195"/>
      <c r="BR151" s="195"/>
      <c r="BS151" s="195"/>
      <c r="BT151" s="195"/>
      <c r="BU151" s="195"/>
      <c r="BV151" s="195"/>
      <c r="BW151" s="195"/>
      <c r="BX151" s="195"/>
      <c r="BY151" s="195"/>
      <c r="BZ151" s="195"/>
      <c r="CA151" s="195"/>
      <c r="CB151" s="195"/>
      <c r="CC151" s="195"/>
      <c r="CD151" s="195"/>
      <c r="CE151" s="195"/>
      <c r="CF151" s="195"/>
      <c r="CG151" s="195"/>
      <c r="CH151" s="195"/>
      <c r="CI151" s="195"/>
      <c r="CJ151" s="195"/>
      <c r="CK151" s="195"/>
      <c r="CL151" s="195"/>
      <c r="CM151" s="195"/>
      <c r="CN151" s="195"/>
      <c r="CO151" s="195"/>
      <c r="CP151" s="195"/>
      <c r="CQ151" s="195"/>
      <c r="CR151" s="195"/>
      <c r="CS151" s="195"/>
      <c r="CT151" s="195"/>
      <c r="CU151" s="195"/>
      <c r="CV151" s="195"/>
      <c r="CW151" s="195"/>
      <c r="CX151" s="195"/>
      <c r="CY151" s="195"/>
      <c r="CZ151" s="195"/>
      <c r="DA151" s="195"/>
      <c r="DB151" s="195"/>
      <c r="DC151" s="195"/>
      <c r="DD151" s="195"/>
      <c r="DE151" s="195"/>
      <c r="DF151" s="195"/>
      <c r="DG151" s="195"/>
      <c r="DH151" s="195"/>
      <c r="DI151" s="195"/>
      <c r="DJ151" s="195"/>
      <c r="DK151" s="195"/>
      <c r="DL151" s="195"/>
      <c r="DM151" s="195"/>
      <c r="DN151" s="195"/>
    </row>
    <row r="152" spans="1:118" x14ac:dyDescent="0.2">
      <c r="A152" s="33" t="s">
        <v>140</v>
      </c>
      <c r="B152" s="33" t="s">
        <v>113</v>
      </c>
      <c r="C152" s="33">
        <v>29</v>
      </c>
      <c r="D152" s="33" t="s">
        <v>135</v>
      </c>
      <c r="E152" s="196">
        <v>0</v>
      </c>
      <c r="F152" s="195">
        <v>0</v>
      </c>
      <c r="G152" s="196">
        <v>0</v>
      </c>
      <c r="H152" s="195">
        <v>0</v>
      </c>
      <c r="I152" s="196">
        <v>0</v>
      </c>
      <c r="J152" s="195">
        <v>0</v>
      </c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  <c r="AA152" s="195"/>
      <c r="AB152" s="195"/>
      <c r="AC152" s="195"/>
      <c r="AD152" s="195"/>
      <c r="AE152" s="195"/>
      <c r="AF152" s="195"/>
      <c r="AG152" s="195"/>
      <c r="AH152" s="195"/>
      <c r="AI152" s="195"/>
      <c r="AJ152" s="195"/>
      <c r="AK152" s="195"/>
      <c r="AL152" s="195"/>
      <c r="AM152" s="195"/>
      <c r="AN152" s="195"/>
      <c r="AO152" s="195"/>
      <c r="AP152" s="195"/>
      <c r="AQ152" s="195"/>
      <c r="AR152" s="195"/>
      <c r="AS152" s="195"/>
      <c r="AT152" s="195"/>
      <c r="AU152" s="195"/>
      <c r="AV152" s="195"/>
      <c r="AW152" s="195"/>
      <c r="AX152" s="195"/>
      <c r="AY152" s="195"/>
      <c r="AZ152" s="195"/>
      <c r="BA152" s="195"/>
      <c r="BB152" s="195"/>
      <c r="BC152" s="195"/>
      <c r="BD152" s="195"/>
      <c r="BE152" s="195"/>
      <c r="BF152" s="195"/>
      <c r="BG152" s="195"/>
      <c r="BH152" s="195"/>
      <c r="BI152" s="195"/>
      <c r="BJ152" s="195"/>
      <c r="BK152" s="195"/>
      <c r="BL152" s="195"/>
      <c r="BM152" s="195"/>
      <c r="BN152" s="195"/>
      <c r="BO152" s="195"/>
      <c r="BP152" s="195"/>
      <c r="BQ152" s="195"/>
      <c r="BR152" s="195"/>
      <c r="BS152" s="195"/>
      <c r="BT152" s="195"/>
      <c r="BU152" s="195"/>
      <c r="BV152" s="195"/>
      <c r="BW152" s="195"/>
      <c r="BX152" s="195"/>
      <c r="BY152" s="195"/>
      <c r="BZ152" s="195"/>
      <c r="CA152" s="195"/>
      <c r="CB152" s="195"/>
      <c r="CC152" s="195"/>
      <c r="CD152" s="195"/>
      <c r="CE152" s="195"/>
      <c r="CF152" s="195"/>
      <c r="CG152" s="195"/>
      <c r="CH152" s="195"/>
      <c r="CI152" s="195"/>
      <c r="CJ152" s="195"/>
      <c r="CK152" s="195"/>
      <c r="CL152" s="195"/>
      <c r="CM152" s="195"/>
      <c r="CN152" s="195"/>
      <c r="CO152" s="195"/>
      <c r="CP152" s="195"/>
      <c r="CQ152" s="195"/>
      <c r="CR152" s="195"/>
      <c r="CS152" s="195"/>
      <c r="CT152" s="195"/>
      <c r="CU152" s="195"/>
      <c r="CV152" s="195"/>
      <c r="CW152" s="195"/>
      <c r="CX152" s="195"/>
      <c r="CY152" s="195"/>
      <c r="CZ152" s="195"/>
      <c r="DA152" s="195"/>
      <c r="DB152" s="195"/>
      <c r="DC152" s="195"/>
      <c r="DD152" s="195"/>
      <c r="DE152" s="195"/>
      <c r="DF152" s="195"/>
      <c r="DG152" s="195"/>
      <c r="DH152" s="195"/>
      <c r="DI152" s="195"/>
      <c r="DJ152" s="195"/>
      <c r="DK152" s="195"/>
      <c r="DL152" s="195"/>
      <c r="DM152" s="195"/>
      <c r="DN152" s="195"/>
    </row>
    <row r="153" spans="1:118" x14ac:dyDescent="0.2">
      <c r="A153" s="33" t="s">
        <v>140</v>
      </c>
      <c r="B153" s="33" t="s">
        <v>113</v>
      </c>
      <c r="C153" s="33">
        <v>30</v>
      </c>
      <c r="D153" s="33" t="s">
        <v>136</v>
      </c>
      <c r="E153" s="196">
        <v>0</v>
      </c>
      <c r="F153" s="195">
        <v>0</v>
      </c>
      <c r="G153" s="196">
        <v>0</v>
      </c>
      <c r="H153" s="195">
        <v>0</v>
      </c>
      <c r="I153" s="196">
        <v>0</v>
      </c>
      <c r="J153" s="195">
        <v>0</v>
      </c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  <c r="AA153" s="195"/>
      <c r="AB153" s="195"/>
      <c r="AC153" s="195"/>
      <c r="AD153" s="195"/>
      <c r="AE153" s="195"/>
      <c r="AF153" s="195"/>
      <c r="AG153" s="195"/>
      <c r="AH153" s="195"/>
      <c r="AI153" s="195"/>
      <c r="AJ153" s="195"/>
      <c r="AK153" s="195"/>
      <c r="AL153" s="195"/>
      <c r="AM153" s="195"/>
      <c r="AN153" s="195"/>
      <c r="AO153" s="195"/>
      <c r="AP153" s="195"/>
      <c r="AQ153" s="195"/>
      <c r="AR153" s="195"/>
      <c r="AS153" s="195"/>
      <c r="AT153" s="195"/>
      <c r="AU153" s="195"/>
      <c r="AV153" s="195"/>
      <c r="AW153" s="195"/>
      <c r="AX153" s="195"/>
      <c r="AY153" s="195"/>
      <c r="AZ153" s="195"/>
      <c r="BA153" s="195"/>
      <c r="BB153" s="195"/>
      <c r="BC153" s="195"/>
      <c r="BD153" s="195"/>
      <c r="BE153" s="195"/>
      <c r="BF153" s="195"/>
      <c r="BG153" s="195"/>
      <c r="BH153" s="195"/>
      <c r="BI153" s="195"/>
      <c r="BJ153" s="195"/>
      <c r="BK153" s="195"/>
      <c r="BL153" s="195"/>
      <c r="BM153" s="195"/>
      <c r="BN153" s="195"/>
      <c r="BO153" s="195"/>
      <c r="BP153" s="195"/>
      <c r="BQ153" s="195"/>
      <c r="BR153" s="195"/>
      <c r="BS153" s="195"/>
      <c r="BT153" s="195"/>
      <c r="BU153" s="195"/>
      <c r="BV153" s="195"/>
      <c r="BW153" s="195"/>
      <c r="BX153" s="195"/>
      <c r="BY153" s="195"/>
      <c r="BZ153" s="195"/>
      <c r="CA153" s="195"/>
      <c r="CB153" s="195"/>
      <c r="CC153" s="195"/>
      <c r="CD153" s="195"/>
      <c r="CE153" s="195"/>
      <c r="CF153" s="195"/>
      <c r="CG153" s="195"/>
      <c r="CH153" s="195"/>
      <c r="CI153" s="195"/>
      <c r="CJ153" s="195"/>
      <c r="CK153" s="195"/>
      <c r="CL153" s="195"/>
      <c r="CM153" s="195"/>
      <c r="CN153" s="195"/>
      <c r="CO153" s="195"/>
      <c r="CP153" s="195"/>
      <c r="CQ153" s="195"/>
      <c r="CR153" s="195"/>
      <c r="CS153" s="195"/>
      <c r="CT153" s="195"/>
      <c r="CU153" s="195"/>
      <c r="CV153" s="195"/>
      <c r="CW153" s="195"/>
      <c r="CX153" s="195"/>
      <c r="CY153" s="195"/>
      <c r="CZ153" s="195"/>
      <c r="DA153" s="195"/>
      <c r="DB153" s="195"/>
      <c r="DC153" s="195"/>
      <c r="DD153" s="195"/>
      <c r="DE153" s="195"/>
      <c r="DF153" s="195"/>
      <c r="DG153" s="195"/>
      <c r="DH153" s="195"/>
      <c r="DI153" s="195"/>
      <c r="DJ153" s="195"/>
      <c r="DK153" s="195"/>
      <c r="DL153" s="195"/>
      <c r="DM153" s="195"/>
      <c r="DN153" s="195"/>
    </row>
    <row r="154" spans="1:118" x14ac:dyDescent="0.2">
      <c r="A154" s="33" t="s">
        <v>140</v>
      </c>
      <c r="B154" s="33" t="s">
        <v>113</v>
      </c>
      <c r="C154" s="33">
        <v>31</v>
      </c>
      <c r="D154" s="33" t="s">
        <v>137</v>
      </c>
      <c r="E154" s="196">
        <v>0</v>
      </c>
      <c r="F154" s="195">
        <v>0</v>
      </c>
      <c r="G154" s="196">
        <v>0</v>
      </c>
      <c r="H154" s="195">
        <v>0</v>
      </c>
      <c r="I154" s="196">
        <v>0</v>
      </c>
      <c r="J154" s="195">
        <v>0</v>
      </c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  <c r="AA154" s="195"/>
      <c r="AB154" s="195"/>
      <c r="AC154" s="195"/>
      <c r="AD154" s="195"/>
      <c r="AE154" s="195"/>
      <c r="AF154" s="195"/>
      <c r="AG154" s="195"/>
      <c r="AH154" s="195"/>
      <c r="AI154" s="195"/>
      <c r="AJ154" s="195"/>
      <c r="AK154" s="195"/>
      <c r="AL154" s="195"/>
      <c r="AM154" s="195"/>
      <c r="AN154" s="195"/>
      <c r="AO154" s="195"/>
      <c r="AP154" s="195"/>
      <c r="AQ154" s="195"/>
      <c r="AR154" s="195"/>
      <c r="AS154" s="195"/>
      <c r="AT154" s="195"/>
      <c r="AU154" s="195"/>
      <c r="AV154" s="195"/>
      <c r="AW154" s="195"/>
      <c r="AX154" s="195"/>
      <c r="AY154" s="195"/>
      <c r="AZ154" s="195"/>
      <c r="BA154" s="195"/>
      <c r="BB154" s="195"/>
      <c r="BC154" s="195"/>
      <c r="BD154" s="195"/>
      <c r="BE154" s="195"/>
      <c r="BF154" s="195"/>
      <c r="BG154" s="195"/>
      <c r="BH154" s="195"/>
      <c r="BI154" s="195"/>
      <c r="BJ154" s="195"/>
      <c r="BK154" s="195"/>
      <c r="BL154" s="195"/>
      <c r="BM154" s="195"/>
      <c r="BN154" s="195"/>
      <c r="BO154" s="195"/>
      <c r="BP154" s="195"/>
      <c r="BQ154" s="195"/>
      <c r="BR154" s="195"/>
      <c r="BS154" s="195"/>
      <c r="BT154" s="195"/>
      <c r="BU154" s="195"/>
      <c r="BV154" s="195"/>
      <c r="BW154" s="195"/>
      <c r="BX154" s="195"/>
      <c r="BY154" s="195"/>
      <c r="BZ154" s="195"/>
      <c r="CA154" s="195"/>
      <c r="CB154" s="195"/>
      <c r="CC154" s="195"/>
      <c r="CD154" s="195"/>
      <c r="CE154" s="195"/>
      <c r="CF154" s="195"/>
      <c r="CG154" s="195"/>
      <c r="CH154" s="195"/>
      <c r="CI154" s="195"/>
      <c r="CJ154" s="195"/>
      <c r="CK154" s="195"/>
      <c r="CL154" s="195"/>
      <c r="CM154" s="195"/>
      <c r="CN154" s="195"/>
      <c r="CO154" s="195"/>
      <c r="CP154" s="195"/>
      <c r="CQ154" s="195"/>
      <c r="CR154" s="195"/>
      <c r="CS154" s="195"/>
      <c r="CT154" s="195"/>
      <c r="CU154" s="195"/>
      <c r="CV154" s="195"/>
      <c r="CW154" s="195"/>
      <c r="CX154" s="195"/>
      <c r="CY154" s="195"/>
      <c r="CZ154" s="195"/>
      <c r="DA154" s="195"/>
      <c r="DB154" s="195"/>
      <c r="DC154" s="195"/>
      <c r="DD154" s="195"/>
      <c r="DE154" s="195"/>
      <c r="DF154" s="195"/>
      <c r="DG154" s="195"/>
      <c r="DH154" s="195"/>
      <c r="DI154" s="195"/>
      <c r="DJ154" s="195"/>
      <c r="DK154" s="195"/>
      <c r="DL154" s="195"/>
      <c r="DM154" s="195"/>
      <c r="DN154" s="195"/>
    </row>
    <row r="155" spans="1:118" x14ac:dyDescent="0.2">
      <c r="A155" s="33" t="s">
        <v>140</v>
      </c>
      <c r="B155" s="33" t="s">
        <v>113</v>
      </c>
      <c r="C155" s="33">
        <v>32</v>
      </c>
      <c r="D155" s="33" t="s">
        <v>70</v>
      </c>
      <c r="E155" s="196">
        <v>0</v>
      </c>
      <c r="F155" s="195">
        <v>0</v>
      </c>
      <c r="G155" s="196">
        <v>0</v>
      </c>
      <c r="H155" s="195">
        <v>0</v>
      </c>
      <c r="I155" s="196">
        <v>0</v>
      </c>
      <c r="J155" s="195">
        <v>0</v>
      </c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  <c r="AA155" s="195"/>
      <c r="AB155" s="195"/>
      <c r="AC155" s="195"/>
      <c r="AD155" s="195"/>
      <c r="AE155" s="195"/>
      <c r="AF155" s="195"/>
      <c r="AG155" s="195"/>
      <c r="AH155" s="195"/>
      <c r="AI155" s="195"/>
      <c r="AJ155" s="195"/>
      <c r="AK155" s="195"/>
      <c r="AL155" s="195"/>
      <c r="AM155" s="195"/>
      <c r="AN155" s="195"/>
      <c r="AO155" s="195"/>
      <c r="AP155" s="195"/>
      <c r="AQ155" s="195"/>
      <c r="AR155" s="195"/>
      <c r="AS155" s="195"/>
      <c r="AT155" s="195"/>
      <c r="AU155" s="195"/>
      <c r="AV155" s="195"/>
      <c r="AW155" s="195"/>
      <c r="AX155" s="195"/>
      <c r="AY155" s="195"/>
      <c r="AZ155" s="195"/>
      <c r="BA155" s="195"/>
      <c r="BB155" s="195"/>
      <c r="BC155" s="195"/>
      <c r="BD155" s="195"/>
      <c r="BE155" s="195"/>
      <c r="BF155" s="195"/>
      <c r="BG155" s="195"/>
      <c r="BH155" s="195"/>
      <c r="BI155" s="195"/>
      <c r="BJ155" s="195"/>
      <c r="BK155" s="195"/>
      <c r="BL155" s="195"/>
      <c r="BM155" s="195"/>
      <c r="BN155" s="195"/>
      <c r="BO155" s="195"/>
      <c r="BP155" s="195"/>
      <c r="BQ155" s="195"/>
      <c r="BR155" s="195"/>
      <c r="BS155" s="195"/>
      <c r="BT155" s="195"/>
      <c r="BU155" s="195"/>
      <c r="BV155" s="195"/>
      <c r="BW155" s="195"/>
      <c r="BX155" s="195"/>
      <c r="BY155" s="195"/>
      <c r="BZ155" s="195"/>
      <c r="CA155" s="195"/>
      <c r="CB155" s="195"/>
      <c r="CC155" s="195"/>
      <c r="CD155" s="195"/>
      <c r="CE155" s="195"/>
      <c r="CF155" s="195"/>
      <c r="CG155" s="195"/>
      <c r="CH155" s="195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95"/>
      <c r="CW155" s="195"/>
      <c r="CX155" s="195"/>
      <c r="CY155" s="195"/>
      <c r="CZ155" s="195"/>
      <c r="DA155" s="195"/>
      <c r="DB155" s="195"/>
      <c r="DC155" s="195"/>
      <c r="DD155" s="195"/>
      <c r="DE155" s="195"/>
      <c r="DF155" s="195"/>
      <c r="DG155" s="195"/>
      <c r="DH155" s="195"/>
      <c r="DI155" s="195"/>
      <c r="DJ155" s="195"/>
      <c r="DK155" s="195"/>
      <c r="DL155" s="195"/>
      <c r="DM155" s="195"/>
      <c r="DN155" s="195"/>
    </row>
    <row r="156" spans="1:118" x14ac:dyDescent="0.2">
      <c r="A156" s="33" t="s">
        <v>140</v>
      </c>
      <c r="B156" s="33" t="s">
        <v>113</v>
      </c>
      <c r="C156" s="33">
        <v>33</v>
      </c>
      <c r="D156" s="33" t="s">
        <v>71</v>
      </c>
      <c r="E156" s="196">
        <v>0</v>
      </c>
      <c r="F156" s="195">
        <v>0</v>
      </c>
      <c r="G156" s="196">
        <v>0</v>
      </c>
      <c r="H156" s="195">
        <v>0</v>
      </c>
      <c r="I156" s="196">
        <v>0</v>
      </c>
      <c r="J156" s="195">
        <v>0</v>
      </c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  <c r="AA156" s="195"/>
      <c r="AB156" s="195"/>
      <c r="AC156" s="195"/>
      <c r="AD156" s="195"/>
      <c r="AE156" s="195"/>
      <c r="AF156" s="195"/>
      <c r="AG156" s="195"/>
      <c r="AH156" s="195"/>
      <c r="AI156" s="195"/>
      <c r="AJ156" s="195"/>
      <c r="AK156" s="195"/>
      <c r="AL156" s="195"/>
      <c r="AM156" s="195"/>
      <c r="AN156" s="195"/>
      <c r="AO156" s="195"/>
      <c r="AP156" s="195"/>
      <c r="AQ156" s="195"/>
      <c r="AR156" s="195"/>
      <c r="AS156" s="195"/>
      <c r="AT156" s="195"/>
      <c r="AU156" s="195"/>
      <c r="AV156" s="195"/>
      <c r="AW156" s="195"/>
      <c r="AX156" s="195"/>
      <c r="AY156" s="195"/>
      <c r="AZ156" s="195"/>
      <c r="BA156" s="195"/>
      <c r="BB156" s="195"/>
      <c r="BC156" s="195"/>
      <c r="BD156" s="195"/>
      <c r="BE156" s="195"/>
      <c r="BF156" s="195"/>
      <c r="BG156" s="195"/>
      <c r="BH156" s="195"/>
      <c r="BI156" s="195"/>
      <c r="BJ156" s="195"/>
      <c r="BK156" s="195"/>
      <c r="BL156" s="195"/>
      <c r="BM156" s="195"/>
      <c r="BN156" s="195"/>
      <c r="BO156" s="195"/>
      <c r="BP156" s="195"/>
      <c r="BQ156" s="195"/>
      <c r="BR156" s="195"/>
      <c r="BS156" s="195"/>
      <c r="BT156" s="195"/>
      <c r="BU156" s="195"/>
      <c r="BV156" s="195"/>
      <c r="BW156" s="195"/>
      <c r="BX156" s="195"/>
      <c r="BY156" s="195"/>
      <c r="BZ156" s="195"/>
      <c r="CA156" s="195"/>
      <c r="CB156" s="195"/>
      <c r="CC156" s="195"/>
      <c r="CD156" s="195"/>
      <c r="CE156" s="195"/>
      <c r="CF156" s="195"/>
      <c r="CG156" s="195"/>
      <c r="CH156" s="195"/>
      <c r="CI156" s="195"/>
      <c r="CJ156" s="195"/>
      <c r="CK156" s="195"/>
      <c r="CL156" s="195"/>
      <c r="CM156" s="195"/>
      <c r="CN156" s="195"/>
      <c r="CO156" s="195"/>
      <c r="CP156" s="195"/>
      <c r="CQ156" s="195"/>
      <c r="CR156" s="195"/>
      <c r="CS156" s="195"/>
      <c r="CT156" s="195"/>
      <c r="CU156" s="195"/>
      <c r="CV156" s="195"/>
      <c r="CW156" s="195"/>
      <c r="CX156" s="195"/>
      <c r="CY156" s="195"/>
      <c r="CZ156" s="195"/>
      <c r="DA156" s="195"/>
      <c r="DB156" s="195"/>
      <c r="DC156" s="195"/>
      <c r="DD156" s="195"/>
      <c r="DE156" s="195"/>
      <c r="DF156" s="195"/>
      <c r="DG156" s="195"/>
      <c r="DH156" s="195"/>
      <c r="DI156" s="195"/>
      <c r="DJ156" s="195"/>
      <c r="DK156" s="195"/>
      <c r="DL156" s="195"/>
      <c r="DM156" s="195"/>
      <c r="DN156" s="195"/>
    </row>
    <row r="157" spans="1:118" x14ac:dyDescent="0.2">
      <c r="A157" s="33" t="s">
        <v>140</v>
      </c>
      <c r="B157" s="33" t="s">
        <v>113</v>
      </c>
      <c r="C157" s="33">
        <v>34</v>
      </c>
      <c r="D157" s="33" t="s">
        <v>72</v>
      </c>
      <c r="E157" s="196">
        <v>0</v>
      </c>
      <c r="F157" s="195">
        <v>0</v>
      </c>
      <c r="G157" s="196">
        <v>0</v>
      </c>
      <c r="H157" s="195">
        <v>0</v>
      </c>
      <c r="I157" s="196">
        <v>0</v>
      </c>
      <c r="J157" s="195">
        <v>0</v>
      </c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  <c r="AD157" s="195"/>
      <c r="AE157" s="195"/>
      <c r="AF157" s="195"/>
      <c r="AG157" s="195"/>
      <c r="AH157" s="195"/>
      <c r="AI157" s="195"/>
      <c r="AJ157" s="195"/>
      <c r="AK157" s="195"/>
      <c r="AL157" s="195"/>
      <c r="AM157" s="195"/>
      <c r="AN157" s="195"/>
      <c r="AO157" s="195"/>
      <c r="AP157" s="195"/>
      <c r="AQ157" s="195"/>
      <c r="AR157" s="195"/>
      <c r="AS157" s="195"/>
      <c r="AT157" s="195"/>
      <c r="AU157" s="195"/>
      <c r="AV157" s="195"/>
      <c r="AW157" s="195"/>
      <c r="AX157" s="195"/>
      <c r="AY157" s="195"/>
      <c r="AZ157" s="195"/>
      <c r="BA157" s="195"/>
      <c r="BB157" s="195"/>
      <c r="BC157" s="195"/>
      <c r="BD157" s="195"/>
      <c r="BE157" s="195"/>
      <c r="BF157" s="195"/>
      <c r="BG157" s="195"/>
      <c r="BH157" s="195"/>
      <c r="BI157" s="195"/>
      <c r="BJ157" s="195"/>
      <c r="BK157" s="195"/>
      <c r="BL157" s="195"/>
      <c r="BM157" s="195"/>
      <c r="BN157" s="195"/>
      <c r="BO157" s="195"/>
      <c r="BP157" s="195"/>
      <c r="BQ157" s="195"/>
      <c r="BR157" s="195"/>
      <c r="BS157" s="195"/>
      <c r="BT157" s="195"/>
      <c r="BU157" s="195"/>
      <c r="BV157" s="195"/>
      <c r="BW157" s="195"/>
      <c r="BX157" s="195"/>
      <c r="BY157" s="195"/>
      <c r="BZ157" s="195"/>
      <c r="CA157" s="195"/>
      <c r="CB157" s="195"/>
      <c r="CC157" s="195"/>
      <c r="CD157" s="195"/>
      <c r="CE157" s="195"/>
      <c r="CF157" s="195"/>
      <c r="CG157" s="195"/>
      <c r="CH157" s="195"/>
      <c r="CI157" s="195"/>
      <c r="CJ157" s="195"/>
      <c r="CK157" s="195"/>
      <c r="CL157" s="195"/>
      <c r="CM157" s="195"/>
      <c r="CN157" s="195"/>
      <c r="CO157" s="195"/>
      <c r="CP157" s="195"/>
      <c r="CQ157" s="195"/>
      <c r="CR157" s="195"/>
      <c r="CS157" s="195"/>
      <c r="CT157" s="195"/>
      <c r="CU157" s="195"/>
      <c r="CV157" s="195"/>
      <c r="CW157" s="195"/>
      <c r="CX157" s="195"/>
      <c r="CY157" s="195"/>
      <c r="CZ157" s="195"/>
      <c r="DA157" s="195"/>
      <c r="DB157" s="195"/>
      <c r="DC157" s="195"/>
      <c r="DD157" s="195"/>
      <c r="DE157" s="195"/>
      <c r="DF157" s="195"/>
      <c r="DG157" s="195"/>
      <c r="DH157" s="195"/>
      <c r="DI157" s="195"/>
      <c r="DJ157" s="195"/>
      <c r="DK157" s="195"/>
      <c r="DL157" s="195"/>
      <c r="DM157" s="195"/>
      <c r="DN157" s="195"/>
    </row>
    <row r="158" spans="1:118" x14ac:dyDescent="0.2">
      <c r="A158" s="33" t="s">
        <v>140</v>
      </c>
      <c r="B158" s="33" t="s">
        <v>113</v>
      </c>
      <c r="C158" s="33">
        <v>35</v>
      </c>
      <c r="D158" s="33" t="s">
        <v>73</v>
      </c>
      <c r="E158" s="196">
        <v>0</v>
      </c>
      <c r="F158" s="195">
        <v>0</v>
      </c>
      <c r="G158" s="196">
        <v>0</v>
      </c>
      <c r="H158" s="195">
        <v>0</v>
      </c>
      <c r="I158" s="196">
        <v>0</v>
      </c>
      <c r="J158" s="195">
        <v>0</v>
      </c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  <c r="AD158" s="195"/>
      <c r="AE158" s="195"/>
      <c r="AF158" s="195"/>
      <c r="AG158" s="195"/>
      <c r="AH158" s="195"/>
      <c r="AI158" s="195"/>
      <c r="AJ158" s="195"/>
      <c r="AK158" s="195"/>
      <c r="AL158" s="195"/>
      <c r="AM158" s="195"/>
      <c r="AN158" s="195"/>
      <c r="AO158" s="195"/>
      <c r="AP158" s="195"/>
      <c r="AQ158" s="195"/>
      <c r="AR158" s="195"/>
      <c r="AS158" s="195"/>
      <c r="AT158" s="195"/>
      <c r="AU158" s="195"/>
      <c r="AV158" s="195"/>
      <c r="AW158" s="195"/>
      <c r="AX158" s="195"/>
      <c r="AY158" s="195"/>
      <c r="AZ158" s="195"/>
      <c r="BA158" s="195"/>
      <c r="BB158" s="195"/>
      <c r="BC158" s="195"/>
      <c r="BD158" s="195"/>
      <c r="BE158" s="195"/>
      <c r="BF158" s="195"/>
      <c r="BG158" s="195"/>
      <c r="BH158" s="195"/>
      <c r="BI158" s="195"/>
      <c r="BJ158" s="195"/>
      <c r="BK158" s="195"/>
      <c r="BL158" s="195"/>
      <c r="BM158" s="195"/>
      <c r="BN158" s="195"/>
      <c r="BO158" s="195"/>
      <c r="BP158" s="195"/>
      <c r="BQ158" s="195"/>
      <c r="BR158" s="195"/>
      <c r="BS158" s="195"/>
      <c r="BT158" s="195"/>
      <c r="BU158" s="195"/>
      <c r="BV158" s="195"/>
      <c r="BW158" s="195"/>
      <c r="BX158" s="195"/>
      <c r="BY158" s="195"/>
      <c r="BZ158" s="195"/>
      <c r="CA158" s="195"/>
      <c r="CB158" s="195"/>
      <c r="CC158" s="195"/>
      <c r="CD158" s="195"/>
      <c r="CE158" s="195"/>
      <c r="CF158" s="195"/>
      <c r="CG158" s="195"/>
      <c r="CH158" s="195"/>
      <c r="CI158" s="195"/>
      <c r="CJ158" s="195"/>
      <c r="CK158" s="195"/>
      <c r="CL158" s="195"/>
      <c r="CM158" s="195"/>
      <c r="CN158" s="195"/>
      <c r="CO158" s="195"/>
      <c r="CP158" s="195"/>
      <c r="CQ158" s="195"/>
      <c r="CR158" s="195"/>
      <c r="CS158" s="195"/>
      <c r="CT158" s="195"/>
      <c r="CU158" s="195"/>
      <c r="CV158" s="195"/>
      <c r="CW158" s="195"/>
      <c r="CX158" s="195"/>
      <c r="CY158" s="195"/>
      <c r="CZ158" s="195"/>
      <c r="DA158" s="195"/>
      <c r="DB158" s="195"/>
      <c r="DC158" s="195"/>
      <c r="DD158" s="195"/>
      <c r="DE158" s="195"/>
      <c r="DF158" s="195"/>
      <c r="DG158" s="195"/>
      <c r="DH158" s="195"/>
      <c r="DI158" s="195"/>
      <c r="DJ158" s="195"/>
      <c r="DK158" s="195"/>
      <c r="DL158" s="195"/>
      <c r="DM158" s="195"/>
      <c r="DN158" s="195"/>
    </row>
    <row r="159" spans="1:118" x14ac:dyDescent="0.2">
      <c r="A159" s="33" t="s">
        <v>140</v>
      </c>
      <c r="B159" s="33" t="s">
        <v>113</v>
      </c>
      <c r="C159" s="33">
        <v>36</v>
      </c>
      <c r="D159" s="33" t="s">
        <v>74</v>
      </c>
      <c r="E159" s="196">
        <v>0</v>
      </c>
      <c r="F159" s="195">
        <v>0</v>
      </c>
      <c r="G159" s="196">
        <v>0</v>
      </c>
      <c r="H159" s="195">
        <v>0</v>
      </c>
      <c r="I159" s="196">
        <v>0</v>
      </c>
      <c r="J159" s="195">
        <v>0</v>
      </c>
      <c r="K159" s="195"/>
      <c r="L159" s="195"/>
      <c r="M159" s="195"/>
      <c r="N159" s="195"/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  <c r="AA159" s="195"/>
      <c r="AB159" s="195"/>
      <c r="AC159" s="195"/>
      <c r="AD159" s="195"/>
      <c r="AE159" s="195"/>
      <c r="AF159" s="195"/>
      <c r="AG159" s="195"/>
      <c r="AH159" s="195"/>
      <c r="AI159" s="195"/>
      <c r="AJ159" s="195"/>
      <c r="AK159" s="195"/>
      <c r="AL159" s="195"/>
      <c r="AM159" s="195"/>
      <c r="AN159" s="195"/>
      <c r="AO159" s="195"/>
      <c r="AP159" s="195"/>
      <c r="AQ159" s="195"/>
      <c r="AR159" s="195"/>
      <c r="AS159" s="195"/>
      <c r="AT159" s="195"/>
      <c r="AU159" s="195"/>
      <c r="AV159" s="195"/>
      <c r="AW159" s="195"/>
      <c r="AX159" s="195"/>
      <c r="AY159" s="195"/>
      <c r="AZ159" s="195"/>
      <c r="BA159" s="195"/>
      <c r="BB159" s="195"/>
      <c r="BC159" s="195"/>
      <c r="BD159" s="195"/>
      <c r="BE159" s="195"/>
      <c r="BF159" s="195"/>
      <c r="BG159" s="195"/>
      <c r="BH159" s="195"/>
      <c r="BI159" s="195"/>
      <c r="BJ159" s="195"/>
      <c r="BK159" s="195"/>
      <c r="BL159" s="195"/>
      <c r="BM159" s="195"/>
      <c r="BN159" s="195"/>
      <c r="BO159" s="195"/>
      <c r="BP159" s="195"/>
      <c r="BQ159" s="195"/>
      <c r="BR159" s="195"/>
      <c r="BS159" s="195"/>
      <c r="BT159" s="195"/>
      <c r="BU159" s="195"/>
      <c r="BV159" s="195"/>
      <c r="BW159" s="195"/>
      <c r="BX159" s="195"/>
      <c r="BY159" s="195"/>
      <c r="BZ159" s="195"/>
      <c r="CA159" s="195"/>
      <c r="CB159" s="195"/>
      <c r="CC159" s="195"/>
      <c r="CD159" s="195"/>
      <c r="CE159" s="195"/>
      <c r="CF159" s="195"/>
      <c r="CG159" s="195"/>
      <c r="CH159" s="195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95"/>
      <c r="CW159" s="195"/>
      <c r="CX159" s="195"/>
      <c r="CY159" s="195"/>
      <c r="CZ159" s="195"/>
      <c r="DA159" s="195"/>
      <c r="DB159" s="195"/>
      <c r="DC159" s="195"/>
      <c r="DD159" s="195"/>
      <c r="DE159" s="195"/>
      <c r="DF159" s="195"/>
      <c r="DG159" s="195"/>
      <c r="DH159" s="195"/>
      <c r="DI159" s="195"/>
      <c r="DJ159" s="195"/>
      <c r="DK159" s="195"/>
      <c r="DL159" s="195"/>
      <c r="DM159" s="195"/>
      <c r="DN159" s="195"/>
    </row>
    <row r="160" spans="1:118" x14ac:dyDescent="0.2">
      <c r="A160" s="33" t="s">
        <v>140</v>
      </c>
      <c r="B160" s="33" t="s">
        <v>113</v>
      </c>
      <c r="C160" s="33">
        <v>37</v>
      </c>
      <c r="D160" s="33" t="s">
        <v>75</v>
      </c>
      <c r="E160" s="196">
        <v>0</v>
      </c>
      <c r="F160" s="195">
        <v>0</v>
      </c>
      <c r="G160" s="196">
        <v>0</v>
      </c>
      <c r="H160" s="195">
        <v>0</v>
      </c>
      <c r="I160" s="196">
        <v>0</v>
      </c>
      <c r="J160" s="195">
        <v>0</v>
      </c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  <c r="AD160" s="195"/>
      <c r="AE160" s="195"/>
      <c r="AF160" s="195"/>
      <c r="AG160" s="195"/>
      <c r="AH160" s="195"/>
      <c r="AI160" s="195"/>
      <c r="AJ160" s="195"/>
      <c r="AK160" s="195"/>
      <c r="AL160" s="195"/>
      <c r="AM160" s="195"/>
      <c r="AN160" s="195"/>
      <c r="AO160" s="195"/>
      <c r="AP160" s="195"/>
      <c r="AQ160" s="195"/>
      <c r="AR160" s="195"/>
      <c r="AS160" s="195"/>
      <c r="AT160" s="195"/>
      <c r="AU160" s="195"/>
      <c r="AV160" s="195"/>
      <c r="AW160" s="195"/>
      <c r="AX160" s="195"/>
      <c r="AY160" s="195"/>
      <c r="AZ160" s="195"/>
      <c r="BA160" s="195"/>
      <c r="BB160" s="195"/>
      <c r="BC160" s="195"/>
      <c r="BD160" s="195"/>
      <c r="BE160" s="195"/>
      <c r="BF160" s="195"/>
      <c r="BG160" s="195"/>
      <c r="BH160" s="195"/>
      <c r="BI160" s="195"/>
      <c r="BJ160" s="195"/>
      <c r="BK160" s="195"/>
      <c r="BL160" s="195"/>
      <c r="BM160" s="195"/>
      <c r="BN160" s="195"/>
      <c r="BO160" s="195"/>
      <c r="BP160" s="195"/>
      <c r="BQ160" s="195"/>
      <c r="BR160" s="195"/>
      <c r="BS160" s="195"/>
      <c r="BT160" s="195"/>
      <c r="BU160" s="195"/>
      <c r="BV160" s="195"/>
      <c r="BW160" s="195"/>
      <c r="BX160" s="195"/>
      <c r="BY160" s="195"/>
      <c r="BZ160" s="195"/>
      <c r="CA160" s="195"/>
      <c r="CB160" s="195"/>
      <c r="CC160" s="195"/>
      <c r="CD160" s="195"/>
      <c r="CE160" s="195"/>
      <c r="CF160" s="195"/>
      <c r="CG160" s="195"/>
      <c r="CH160" s="195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95"/>
      <c r="CW160" s="195"/>
      <c r="CX160" s="195"/>
      <c r="CY160" s="195"/>
      <c r="CZ160" s="195"/>
      <c r="DA160" s="195"/>
      <c r="DB160" s="195"/>
      <c r="DC160" s="195"/>
      <c r="DD160" s="195"/>
      <c r="DE160" s="195"/>
      <c r="DF160" s="195"/>
      <c r="DG160" s="195"/>
      <c r="DH160" s="195"/>
      <c r="DI160" s="195"/>
      <c r="DJ160" s="195"/>
      <c r="DK160" s="195"/>
      <c r="DL160" s="195"/>
      <c r="DM160" s="195"/>
      <c r="DN160" s="195"/>
    </row>
    <row r="161" spans="1:118" x14ac:dyDescent="0.2">
      <c r="A161" s="33" t="s">
        <v>140</v>
      </c>
      <c r="B161" s="33" t="s">
        <v>113</v>
      </c>
      <c r="C161" s="33">
        <v>38</v>
      </c>
      <c r="D161" s="33" t="s">
        <v>76</v>
      </c>
      <c r="E161" s="196">
        <v>0</v>
      </c>
      <c r="F161" s="195">
        <v>0</v>
      </c>
      <c r="G161" s="196">
        <v>0</v>
      </c>
      <c r="H161" s="195">
        <v>0</v>
      </c>
      <c r="I161" s="196">
        <v>0</v>
      </c>
      <c r="J161" s="195">
        <v>0</v>
      </c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  <c r="AD161" s="195"/>
      <c r="AE161" s="195"/>
      <c r="AF161" s="195"/>
      <c r="AG161" s="195"/>
      <c r="AH161" s="195"/>
      <c r="AI161" s="195"/>
      <c r="AJ161" s="195"/>
      <c r="AK161" s="195"/>
      <c r="AL161" s="195"/>
      <c r="AM161" s="195"/>
      <c r="AN161" s="195"/>
      <c r="AO161" s="195"/>
      <c r="AP161" s="195"/>
      <c r="AQ161" s="195"/>
      <c r="AR161" s="195"/>
      <c r="AS161" s="195"/>
      <c r="AT161" s="195"/>
      <c r="AU161" s="195"/>
      <c r="AV161" s="195"/>
      <c r="AW161" s="195"/>
      <c r="AX161" s="195"/>
      <c r="AY161" s="195"/>
      <c r="AZ161" s="195"/>
      <c r="BA161" s="195"/>
      <c r="BB161" s="195"/>
      <c r="BC161" s="195"/>
      <c r="BD161" s="195"/>
      <c r="BE161" s="195"/>
      <c r="BF161" s="195"/>
      <c r="BG161" s="195"/>
      <c r="BH161" s="195"/>
      <c r="BI161" s="195"/>
      <c r="BJ161" s="195"/>
      <c r="BK161" s="195"/>
      <c r="BL161" s="195"/>
      <c r="BM161" s="195"/>
      <c r="BN161" s="195"/>
      <c r="BO161" s="195"/>
      <c r="BP161" s="195"/>
      <c r="BQ161" s="195"/>
      <c r="BR161" s="195"/>
      <c r="BS161" s="195"/>
      <c r="BT161" s="195"/>
      <c r="BU161" s="195"/>
      <c r="BV161" s="195"/>
      <c r="BW161" s="195"/>
      <c r="BX161" s="195"/>
      <c r="BY161" s="195"/>
      <c r="BZ161" s="195"/>
      <c r="CA161" s="195"/>
      <c r="CB161" s="195"/>
      <c r="CC161" s="195"/>
      <c r="CD161" s="195"/>
      <c r="CE161" s="195"/>
      <c r="CF161" s="195"/>
      <c r="CG161" s="195"/>
      <c r="CH161" s="195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95"/>
      <c r="CW161" s="195"/>
      <c r="CX161" s="195"/>
      <c r="CY161" s="195"/>
      <c r="CZ161" s="195"/>
      <c r="DA161" s="195"/>
      <c r="DB161" s="195"/>
      <c r="DC161" s="195"/>
      <c r="DD161" s="195"/>
      <c r="DE161" s="195"/>
      <c r="DF161" s="195"/>
      <c r="DG161" s="195"/>
      <c r="DH161" s="195"/>
      <c r="DI161" s="195"/>
      <c r="DJ161" s="195"/>
      <c r="DK161" s="195"/>
      <c r="DL161" s="195"/>
      <c r="DM161" s="195"/>
      <c r="DN161" s="195"/>
    </row>
    <row r="162" spans="1:118" x14ac:dyDescent="0.2">
      <c r="A162" s="33" t="s">
        <v>140</v>
      </c>
      <c r="B162" s="33" t="s">
        <v>113</v>
      </c>
      <c r="C162" s="33">
        <v>39</v>
      </c>
      <c r="D162" s="33" t="s">
        <v>77</v>
      </c>
      <c r="E162" s="196">
        <v>0</v>
      </c>
      <c r="F162" s="195">
        <v>0</v>
      </c>
      <c r="G162" s="196">
        <v>0</v>
      </c>
      <c r="H162" s="195">
        <v>0</v>
      </c>
      <c r="I162" s="196">
        <v>0</v>
      </c>
      <c r="J162" s="195">
        <v>0</v>
      </c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  <c r="AD162" s="195"/>
      <c r="AE162" s="195"/>
      <c r="AF162" s="195"/>
      <c r="AG162" s="195"/>
      <c r="AH162" s="195"/>
      <c r="AI162" s="195"/>
      <c r="AJ162" s="195"/>
      <c r="AK162" s="195"/>
      <c r="AL162" s="195"/>
      <c r="AM162" s="195"/>
      <c r="AN162" s="195"/>
      <c r="AO162" s="195"/>
      <c r="AP162" s="195"/>
      <c r="AQ162" s="195"/>
      <c r="AR162" s="195"/>
      <c r="AS162" s="195"/>
      <c r="AT162" s="195"/>
      <c r="AU162" s="195"/>
      <c r="AV162" s="195"/>
      <c r="AW162" s="195"/>
      <c r="AX162" s="195"/>
      <c r="AY162" s="195"/>
      <c r="AZ162" s="195"/>
      <c r="BA162" s="195"/>
      <c r="BB162" s="195"/>
      <c r="BC162" s="195"/>
      <c r="BD162" s="195"/>
      <c r="BE162" s="195"/>
      <c r="BF162" s="195"/>
      <c r="BG162" s="195"/>
      <c r="BH162" s="195"/>
      <c r="BI162" s="195"/>
      <c r="BJ162" s="195"/>
      <c r="BK162" s="195"/>
      <c r="BL162" s="195"/>
      <c r="BM162" s="195"/>
      <c r="BN162" s="195"/>
      <c r="BO162" s="195"/>
      <c r="BP162" s="195"/>
      <c r="BQ162" s="195"/>
      <c r="BR162" s="195"/>
      <c r="BS162" s="195"/>
      <c r="BT162" s="195"/>
      <c r="BU162" s="195"/>
      <c r="BV162" s="195"/>
      <c r="BW162" s="195"/>
      <c r="BX162" s="195"/>
      <c r="BY162" s="195"/>
      <c r="BZ162" s="195"/>
      <c r="CA162" s="195"/>
      <c r="CB162" s="195"/>
      <c r="CC162" s="195"/>
      <c r="CD162" s="195"/>
      <c r="CE162" s="195"/>
      <c r="CF162" s="195"/>
      <c r="CG162" s="195"/>
      <c r="CH162" s="195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95"/>
      <c r="CW162" s="195"/>
      <c r="CX162" s="195"/>
      <c r="CY162" s="195"/>
      <c r="CZ162" s="195"/>
      <c r="DA162" s="195"/>
      <c r="DB162" s="195"/>
      <c r="DC162" s="195"/>
      <c r="DD162" s="195"/>
      <c r="DE162" s="195"/>
      <c r="DF162" s="195"/>
      <c r="DG162" s="195"/>
      <c r="DH162" s="195"/>
      <c r="DI162" s="195"/>
      <c r="DJ162" s="195"/>
      <c r="DK162" s="195"/>
      <c r="DL162" s="195"/>
      <c r="DM162" s="195"/>
      <c r="DN162" s="195"/>
    </row>
    <row r="163" spans="1:118" x14ac:dyDescent="0.2">
      <c r="A163" s="33" t="s">
        <v>140</v>
      </c>
      <c r="B163" s="33" t="s">
        <v>113</v>
      </c>
      <c r="C163" s="33">
        <v>40</v>
      </c>
      <c r="D163" s="33" t="s">
        <v>78</v>
      </c>
      <c r="E163" s="196">
        <v>0</v>
      </c>
      <c r="F163" s="195">
        <v>0</v>
      </c>
      <c r="G163" s="196">
        <v>0</v>
      </c>
      <c r="H163" s="195">
        <v>0</v>
      </c>
      <c r="I163" s="196">
        <v>0</v>
      </c>
      <c r="J163" s="195">
        <v>0</v>
      </c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  <c r="AA163" s="195"/>
      <c r="AB163" s="195"/>
      <c r="AC163" s="195"/>
      <c r="AD163" s="195"/>
      <c r="AE163" s="195"/>
      <c r="AF163" s="195"/>
      <c r="AG163" s="195"/>
      <c r="AH163" s="195"/>
      <c r="AI163" s="195"/>
      <c r="AJ163" s="195"/>
      <c r="AK163" s="195"/>
      <c r="AL163" s="195"/>
      <c r="AM163" s="195"/>
      <c r="AN163" s="195"/>
      <c r="AO163" s="195"/>
      <c r="AP163" s="195"/>
      <c r="AQ163" s="195"/>
      <c r="AR163" s="195"/>
      <c r="AS163" s="195"/>
      <c r="AT163" s="195"/>
      <c r="AU163" s="195"/>
      <c r="AV163" s="195"/>
      <c r="AW163" s="195"/>
      <c r="AX163" s="195"/>
      <c r="AY163" s="195"/>
      <c r="AZ163" s="195"/>
      <c r="BA163" s="195"/>
      <c r="BB163" s="195"/>
      <c r="BC163" s="195"/>
      <c r="BD163" s="195"/>
      <c r="BE163" s="195"/>
      <c r="BF163" s="195"/>
      <c r="BG163" s="195"/>
      <c r="BH163" s="195"/>
      <c r="BI163" s="195"/>
      <c r="BJ163" s="195"/>
      <c r="BK163" s="195"/>
      <c r="BL163" s="195"/>
      <c r="BM163" s="195"/>
      <c r="BN163" s="195"/>
      <c r="BO163" s="195"/>
      <c r="BP163" s="195"/>
      <c r="BQ163" s="195"/>
      <c r="BR163" s="195"/>
      <c r="BS163" s="195"/>
      <c r="BT163" s="195"/>
      <c r="BU163" s="195"/>
      <c r="BV163" s="195"/>
      <c r="BW163" s="195"/>
      <c r="BX163" s="195"/>
      <c r="BY163" s="195"/>
      <c r="BZ163" s="195"/>
      <c r="CA163" s="195"/>
      <c r="CB163" s="195"/>
      <c r="CC163" s="195"/>
      <c r="CD163" s="195"/>
      <c r="CE163" s="195"/>
      <c r="CF163" s="195"/>
      <c r="CG163" s="195"/>
      <c r="CH163" s="195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95"/>
      <c r="CW163" s="195"/>
      <c r="CX163" s="195"/>
      <c r="CY163" s="195"/>
      <c r="CZ163" s="195"/>
      <c r="DA163" s="195"/>
      <c r="DB163" s="195"/>
      <c r="DC163" s="195"/>
      <c r="DD163" s="195"/>
      <c r="DE163" s="195"/>
      <c r="DF163" s="195"/>
      <c r="DG163" s="195"/>
      <c r="DH163" s="195"/>
      <c r="DI163" s="195"/>
      <c r="DJ163" s="195"/>
      <c r="DK163" s="195"/>
      <c r="DL163" s="195"/>
      <c r="DM163" s="195"/>
      <c r="DN163" s="195"/>
    </row>
    <row r="164" spans="1:118" x14ac:dyDescent="0.2">
      <c r="A164" s="33" t="s">
        <v>140</v>
      </c>
      <c r="B164" s="33" t="s">
        <v>141</v>
      </c>
      <c r="C164" s="33">
        <v>1</v>
      </c>
      <c r="D164" s="33" t="s">
        <v>25</v>
      </c>
      <c r="E164" s="196">
        <v>89154745</v>
      </c>
      <c r="F164" s="195">
        <v>228577447.23999998</v>
      </c>
      <c r="G164" s="196">
        <v>310179</v>
      </c>
      <c r="H164" s="195">
        <v>-186130.74</v>
      </c>
      <c r="I164" s="196">
        <v>-253084</v>
      </c>
      <c r="J164" s="195">
        <v>-650567.57999999996</v>
      </c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  <c r="AD164" s="195"/>
      <c r="AE164" s="195"/>
      <c r="AF164" s="195"/>
      <c r="AG164" s="195"/>
      <c r="AH164" s="195"/>
      <c r="AI164" s="195"/>
      <c r="AJ164" s="195"/>
      <c r="AK164" s="195"/>
      <c r="AL164" s="195"/>
      <c r="AM164" s="195"/>
      <c r="AN164" s="195"/>
      <c r="AO164" s="195"/>
      <c r="AP164" s="195"/>
      <c r="AQ164" s="195"/>
      <c r="AR164" s="195"/>
      <c r="AS164" s="195"/>
      <c r="AT164" s="195"/>
      <c r="AU164" s="195"/>
      <c r="AV164" s="195"/>
      <c r="AW164" s="195"/>
      <c r="AX164" s="195"/>
      <c r="AY164" s="195"/>
      <c r="AZ164" s="195"/>
      <c r="BA164" s="195"/>
      <c r="BB164" s="195"/>
      <c r="BC164" s="195"/>
      <c r="BD164" s="195"/>
      <c r="BE164" s="195"/>
      <c r="BF164" s="195"/>
      <c r="BG164" s="195"/>
      <c r="BH164" s="195"/>
      <c r="BI164" s="195"/>
      <c r="BJ164" s="195"/>
      <c r="BK164" s="195"/>
      <c r="BL164" s="195"/>
      <c r="BM164" s="195"/>
      <c r="BN164" s="195"/>
      <c r="BO164" s="195"/>
      <c r="BP164" s="195"/>
      <c r="BQ164" s="195"/>
      <c r="BR164" s="195"/>
      <c r="BS164" s="195"/>
      <c r="BT164" s="195"/>
      <c r="BU164" s="195"/>
      <c r="BV164" s="195"/>
      <c r="BW164" s="195"/>
      <c r="BX164" s="195"/>
      <c r="BY164" s="195"/>
      <c r="BZ164" s="195"/>
      <c r="CA164" s="195"/>
      <c r="CB164" s="195"/>
      <c r="CC164" s="195"/>
      <c r="CD164" s="195"/>
      <c r="CE164" s="195"/>
      <c r="CF164" s="195"/>
      <c r="CG164" s="195"/>
      <c r="CH164" s="195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95"/>
      <c r="CW164" s="195"/>
      <c r="CX164" s="195"/>
      <c r="CY164" s="195"/>
      <c r="CZ164" s="195"/>
      <c r="DA164" s="195"/>
      <c r="DB164" s="195"/>
      <c r="DC164" s="195"/>
      <c r="DD164" s="195"/>
      <c r="DE164" s="195"/>
      <c r="DF164" s="195"/>
      <c r="DG164" s="195"/>
      <c r="DH164" s="195"/>
      <c r="DI164" s="195"/>
      <c r="DJ164" s="195"/>
      <c r="DK164" s="195"/>
      <c r="DL164" s="195"/>
      <c r="DM164" s="195"/>
      <c r="DN164" s="195"/>
    </row>
    <row r="165" spans="1:118" x14ac:dyDescent="0.2">
      <c r="A165" s="33" t="s">
        <v>140</v>
      </c>
      <c r="B165" s="33" t="s">
        <v>141</v>
      </c>
      <c r="C165" s="33">
        <v>2</v>
      </c>
      <c r="D165" s="33" t="s">
        <v>26</v>
      </c>
      <c r="E165" s="196">
        <v>0</v>
      </c>
      <c r="F165" s="195">
        <v>0</v>
      </c>
      <c r="G165" s="196">
        <v>0</v>
      </c>
      <c r="H165" s="195">
        <v>0</v>
      </c>
      <c r="I165" s="196">
        <v>0</v>
      </c>
      <c r="J165" s="195">
        <v>0</v>
      </c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  <c r="AD165" s="195"/>
      <c r="AE165" s="195"/>
      <c r="AF165" s="195"/>
      <c r="AG165" s="195"/>
      <c r="AH165" s="195"/>
      <c r="AI165" s="195"/>
      <c r="AJ165" s="195"/>
      <c r="AK165" s="195"/>
      <c r="AL165" s="195"/>
      <c r="AM165" s="195"/>
      <c r="AN165" s="195"/>
      <c r="AO165" s="195"/>
      <c r="AP165" s="195"/>
      <c r="AQ165" s="195"/>
      <c r="AR165" s="195"/>
      <c r="AS165" s="195"/>
      <c r="AT165" s="195"/>
      <c r="AU165" s="195"/>
      <c r="AV165" s="195"/>
      <c r="AW165" s="195"/>
      <c r="AX165" s="195"/>
      <c r="AY165" s="195"/>
      <c r="AZ165" s="195"/>
      <c r="BA165" s="195"/>
      <c r="BB165" s="195"/>
      <c r="BC165" s="195"/>
      <c r="BD165" s="195"/>
      <c r="BE165" s="195"/>
      <c r="BF165" s="195"/>
      <c r="BG165" s="195"/>
      <c r="BH165" s="195"/>
      <c r="BI165" s="195"/>
      <c r="BJ165" s="195"/>
      <c r="BK165" s="195"/>
      <c r="BL165" s="195"/>
      <c r="BM165" s="195"/>
      <c r="BN165" s="195"/>
      <c r="BO165" s="195"/>
      <c r="BP165" s="195"/>
      <c r="BQ165" s="195"/>
      <c r="BR165" s="195"/>
      <c r="BS165" s="195"/>
      <c r="BT165" s="195"/>
      <c r="BU165" s="195"/>
      <c r="BV165" s="195"/>
      <c r="BW165" s="195"/>
      <c r="BX165" s="195"/>
      <c r="BY165" s="195"/>
      <c r="BZ165" s="195"/>
      <c r="CA165" s="195"/>
      <c r="CB165" s="195"/>
      <c r="CC165" s="195"/>
      <c r="CD165" s="195"/>
      <c r="CE165" s="195"/>
      <c r="CF165" s="195"/>
      <c r="CG165" s="195"/>
      <c r="CH165" s="195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95"/>
      <c r="CW165" s="195"/>
      <c r="CX165" s="195"/>
      <c r="CY165" s="195"/>
      <c r="CZ165" s="195"/>
      <c r="DA165" s="195"/>
      <c r="DB165" s="195"/>
      <c r="DC165" s="195"/>
      <c r="DD165" s="195"/>
      <c r="DE165" s="195"/>
      <c r="DF165" s="195"/>
      <c r="DG165" s="195"/>
      <c r="DH165" s="195"/>
      <c r="DI165" s="195"/>
      <c r="DJ165" s="195"/>
      <c r="DK165" s="195"/>
      <c r="DL165" s="195"/>
      <c r="DM165" s="195"/>
      <c r="DN165" s="195"/>
    </row>
    <row r="166" spans="1:118" x14ac:dyDescent="0.2">
      <c r="A166" s="33" t="s">
        <v>140</v>
      </c>
      <c r="B166" s="33" t="s">
        <v>141</v>
      </c>
      <c r="C166" s="33">
        <v>3</v>
      </c>
      <c r="D166" s="33" t="s">
        <v>27</v>
      </c>
      <c r="E166" s="196">
        <v>39137924</v>
      </c>
      <c r="F166" s="195">
        <v>101009075</v>
      </c>
      <c r="G166" s="196">
        <v>-23031672</v>
      </c>
      <c r="H166" s="195">
        <v>-58782528</v>
      </c>
      <c r="I166" s="196">
        <v>0</v>
      </c>
      <c r="J166" s="195">
        <v>0</v>
      </c>
      <c r="K166" s="195"/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195"/>
      <c r="AI166" s="195"/>
      <c r="AJ166" s="195"/>
      <c r="AK166" s="195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5"/>
      <c r="BB166" s="195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5"/>
      <c r="BS166" s="195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95"/>
      <c r="CW166" s="195"/>
      <c r="CX166" s="195"/>
      <c r="CY166" s="195"/>
      <c r="CZ166" s="195"/>
      <c r="DA166" s="195"/>
      <c r="DB166" s="195"/>
      <c r="DC166" s="195"/>
      <c r="DD166" s="195"/>
      <c r="DE166" s="195"/>
      <c r="DF166" s="195"/>
      <c r="DG166" s="195"/>
      <c r="DH166" s="195"/>
      <c r="DI166" s="195"/>
      <c r="DJ166" s="195"/>
      <c r="DK166" s="195"/>
      <c r="DL166" s="195"/>
      <c r="DM166" s="195"/>
      <c r="DN166" s="195"/>
    </row>
    <row r="167" spans="1:118" x14ac:dyDescent="0.2">
      <c r="A167" s="33" t="s">
        <v>140</v>
      </c>
      <c r="B167" s="33" t="s">
        <v>141</v>
      </c>
      <c r="C167" s="33">
        <v>4</v>
      </c>
      <c r="D167" s="33" t="s">
        <v>28</v>
      </c>
      <c r="E167" s="196">
        <v>0</v>
      </c>
      <c r="F167" s="195">
        <v>0</v>
      </c>
      <c r="G167" s="196">
        <v>0</v>
      </c>
      <c r="H167" s="195">
        <v>0</v>
      </c>
      <c r="I167" s="196">
        <v>0</v>
      </c>
      <c r="J167" s="195">
        <v>0</v>
      </c>
      <c r="K167" s="195"/>
      <c r="L167" s="195"/>
      <c r="M167" s="195"/>
      <c r="N167" s="195"/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  <c r="AD167" s="195"/>
      <c r="AE167" s="195"/>
      <c r="AF167" s="195"/>
      <c r="AG167" s="195"/>
      <c r="AH167" s="195"/>
      <c r="AI167" s="195"/>
      <c r="AJ167" s="195"/>
      <c r="AK167" s="195"/>
      <c r="AL167" s="195"/>
      <c r="AM167" s="195"/>
      <c r="AN167" s="195"/>
      <c r="AO167" s="195"/>
      <c r="AP167" s="195"/>
      <c r="AQ167" s="195"/>
      <c r="AR167" s="195"/>
      <c r="AS167" s="195"/>
      <c r="AT167" s="195"/>
      <c r="AU167" s="195"/>
      <c r="AV167" s="195"/>
      <c r="AW167" s="195"/>
      <c r="AX167" s="195"/>
      <c r="AY167" s="195"/>
      <c r="AZ167" s="195"/>
      <c r="BA167" s="195"/>
      <c r="BB167" s="195"/>
      <c r="BC167" s="195"/>
      <c r="BD167" s="195"/>
      <c r="BE167" s="195"/>
      <c r="BF167" s="195"/>
      <c r="BG167" s="195"/>
      <c r="BH167" s="195"/>
      <c r="BI167" s="195"/>
      <c r="BJ167" s="195"/>
      <c r="BK167" s="195"/>
      <c r="BL167" s="195"/>
      <c r="BM167" s="195"/>
      <c r="BN167" s="195"/>
      <c r="BO167" s="195"/>
      <c r="BP167" s="195"/>
      <c r="BQ167" s="195"/>
      <c r="BR167" s="195"/>
      <c r="BS167" s="195"/>
      <c r="BT167" s="195"/>
      <c r="BU167" s="195"/>
      <c r="BV167" s="195"/>
      <c r="BW167" s="195"/>
      <c r="BX167" s="195"/>
      <c r="BY167" s="195"/>
      <c r="BZ167" s="195"/>
      <c r="CA167" s="195"/>
      <c r="CB167" s="195"/>
      <c r="CC167" s="195"/>
      <c r="CD167" s="195"/>
      <c r="CE167" s="195"/>
      <c r="CF167" s="195"/>
      <c r="CG167" s="195"/>
      <c r="CH167" s="195"/>
      <c r="CI167" s="195"/>
      <c r="CJ167" s="195"/>
      <c r="CK167" s="195"/>
      <c r="CL167" s="195"/>
      <c r="CM167" s="195"/>
      <c r="CN167" s="195"/>
      <c r="CO167" s="195"/>
      <c r="CP167" s="195"/>
      <c r="CQ167" s="195"/>
      <c r="CR167" s="195"/>
      <c r="CS167" s="195"/>
      <c r="CT167" s="195"/>
      <c r="CU167" s="195"/>
      <c r="CV167" s="195"/>
      <c r="CW167" s="195"/>
      <c r="CX167" s="195"/>
      <c r="CY167" s="195"/>
      <c r="CZ167" s="195"/>
      <c r="DA167" s="195"/>
      <c r="DB167" s="195"/>
      <c r="DC167" s="195"/>
      <c r="DD167" s="195"/>
      <c r="DE167" s="195"/>
      <c r="DF167" s="195"/>
      <c r="DG167" s="195"/>
      <c r="DH167" s="195"/>
      <c r="DI167" s="195"/>
      <c r="DJ167" s="195"/>
      <c r="DK167" s="195"/>
      <c r="DL167" s="195"/>
      <c r="DM167" s="195"/>
      <c r="DN167" s="195"/>
    </row>
    <row r="168" spans="1:118" x14ac:dyDescent="0.2">
      <c r="A168" s="33" t="s">
        <v>140</v>
      </c>
      <c r="B168" s="33" t="s">
        <v>141</v>
      </c>
      <c r="C168" s="33">
        <v>5</v>
      </c>
      <c r="D168" s="33" t="s">
        <v>125</v>
      </c>
      <c r="E168" s="196">
        <v>0</v>
      </c>
      <c r="F168" s="195">
        <v>1343339.62</v>
      </c>
      <c r="G168" s="196">
        <v>0</v>
      </c>
      <c r="H168" s="195">
        <v>1446059.11</v>
      </c>
      <c r="I168" s="196">
        <v>0</v>
      </c>
      <c r="J168" s="195">
        <v>0</v>
      </c>
      <c r="K168" s="195"/>
      <c r="L168" s="195"/>
      <c r="M168" s="195"/>
      <c r="N168" s="195"/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  <c r="AD168" s="195"/>
      <c r="AE168" s="195"/>
      <c r="AF168" s="195"/>
      <c r="AG168" s="195"/>
      <c r="AH168" s="195"/>
      <c r="AI168" s="195"/>
      <c r="AJ168" s="195"/>
      <c r="AK168" s="195"/>
      <c r="AL168" s="195"/>
      <c r="AM168" s="195"/>
      <c r="AN168" s="195"/>
      <c r="AO168" s="195"/>
      <c r="AP168" s="195"/>
      <c r="AQ168" s="195"/>
      <c r="AR168" s="195"/>
      <c r="AS168" s="195"/>
      <c r="AT168" s="195"/>
      <c r="AU168" s="195"/>
      <c r="AV168" s="195"/>
      <c r="AW168" s="195"/>
      <c r="AX168" s="195"/>
      <c r="AY168" s="195"/>
      <c r="AZ168" s="195"/>
      <c r="BA168" s="195"/>
      <c r="BB168" s="195"/>
      <c r="BC168" s="195"/>
      <c r="BD168" s="195"/>
      <c r="BE168" s="195"/>
      <c r="BF168" s="195"/>
      <c r="BG168" s="195"/>
      <c r="BH168" s="195"/>
      <c r="BI168" s="195"/>
      <c r="BJ168" s="195"/>
      <c r="BK168" s="195"/>
      <c r="BL168" s="195"/>
      <c r="BM168" s="195"/>
      <c r="BN168" s="195"/>
      <c r="BO168" s="195"/>
      <c r="BP168" s="195"/>
      <c r="BQ168" s="195"/>
      <c r="BR168" s="195"/>
      <c r="BS168" s="195"/>
      <c r="BT168" s="195"/>
      <c r="BU168" s="195"/>
      <c r="BV168" s="195"/>
      <c r="BW168" s="195"/>
      <c r="BX168" s="195"/>
      <c r="BY168" s="195"/>
      <c r="BZ168" s="195"/>
      <c r="CA168" s="195"/>
      <c r="CB168" s="195"/>
      <c r="CC168" s="195"/>
      <c r="CD168" s="195"/>
      <c r="CE168" s="195"/>
      <c r="CF168" s="195"/>
      <c r="CG168" s="195"/>
      <c r="CH168" s="195"/>
      <c r="CI168" s="195"/>
      <c r="CJ168" s="195"/>
      <c r="CK168" s="195"/>
      <c r="CL168" s="195"/>
      <c r="CM168" s="195"/>
      <c r="CN168" s="195"/>
      <c r="CO168" s="195"/>
      <c r="CP168" s="195"/>
      <c r="CQ168" s="195"/>
      <c r="CR168" s="195"/>
      <c r="CS168" s="195"/>
      <c r="CT168" s="195"/>
      <c r="CU168" s="195"/>
      <c r="CV168" s="195"/>
      <c r="CW168" s="195"/>
      <c r="CX168" s="195"/>
      <c r="CY168" s="195"/>
      <c r="CZ168" s="195"/>
      <c r="DA168" s="195"/>
      <c r="DB168" s="195"/>
      <c r="DC168" s="195"/>
      <c r="DD168" s="195"/>
      <c r="DE168" s="195"/>
      <c r="DF168" s="195"/>
      <c r="DG168" s="195"/>
      <c r="DH168" s="195"/>
      <c r="DI168" s="195"/>
      <c r="DJ168" s="195"/>
      <c r="DK168" s="195"/>
      <c r="DL168" s="195"/>
      <c r="DM168" s="195"/>
      <c r="DN168" s="195"/>
    </row>
    <row r="169" spans="1:118" x14ac:dyDescent="0.2">
      <c r="A169" s="33" t="s">
        <v>140</v>
      </c>
      <c r="B169" s="33" t="s">
        <v>141</v>
      </c>
      <c r="C169" s="33">
        <v>6</v>
      </c>
      <c r="D169" s="33" t="s">
        <v>25</v>
      </c>
      <c r="E169" s="196">
        <v>-98600161</v>
      </c>
      <c r="F169" s="195">
        <v>-254701095.34</v>
      </c>
      <c r="G169" s="196">
        <v>-2236678</v>
      </c>
      <c r="H169" s="195">
        <v>-6010840.3600000003</v>
      </c>
      <c r="I169" s="196">
        <v>-285669</v>
      </c>
      <c r="J169" s="195">
        <v>-766842.47</v>
      </c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  <c r="AN169" s="195"/>
      <c r="AO169" s="195"/>
      <c r="AP169" s="195"/>
      <c r="AQ169" s="195"/>
      <c r="AR169" s="195"/>
      <c r="AS169" s="195"/>
      <c r="AT169" s="195"/>
      <c r="AU169" s="195"/>
      <c r="AV169" s="195"/>
      <c r="AW169" s="195"/>
      <c r="AX169" s="19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95"/>
      <c r="BL169" s="195"/>
      <c r="BM169" s="195"/>
      <c r="BN169" s="195"/>
      <c r="BO169" s="195"/>
      <c r="BP169" s="195"/>
      <c r="BQ169" s="195"/>
      <c r="BR169" s="195"/>
      <c r="BS169" s="195"/>
      <c r="BT169" s="195"/>
      <c r="BU169" s="195"/>
      <c r="BV169" s="195"/>
      <c r="BW169" s="195"/>
      <c r="BX169" s="195"/>
      <c r="BY169" s="195"/>
      <c r="BZ169" s="195"/>
      <c r="CA169" s="195"/>
      <c r="CB169" s="195"/>
      <c r="CC169" s="195"/>
      <c r="CD169" s="195"/>
      <c r="CE169" s="195"/>
      <c r="CF169" s="195"/>
      <c r="CG169" s="195"/>
      <c r="CH169" s="195"/>
      <c r="CI169" s="195"/>
      <c r="CJ169" s="195"/>
      <c r="CK169" s="195"/>
      <c r="CL169" s="195"/>
      <c r="CM169" s="195"/>
      <c r="CN169" s="195"/>
      <c r="CO169" s="195"/>
      <c r="CP169" s="195"/>
      <c r="CQ169" s="195"/>
      <c r="CR169" s="195"/>
      <c r="CS169" s="195"/>
      <c r="CT169" s="195"/>
      <c r="CU169" s="195"/>
      <c r="CV169" s="195"/>
      <c r="CW169" s="195"/>
      <c r="CX169" s="195"/>
      <c r="CY169" s="195"/>
      <c r="CZ169" s="195"/>
      <c r="DA169" s="195"/>
      <c r="DB169" s="195"/>
      <c r="DC169" s="195"/>
      <c r="DD169" s="195"/>
      <c r="DE169" s="195"/>
      <c r="DF169" s="195"/>
      <c r="DG169" s="195"/>
      <c r="DH169" s="195"/>
      <c r="DI169" s="195"/>
      <c r="DJ169" s="195"/>
      <c r="DK169" s="195"/>
      <c r="DL169" s="195"/>
      <c r="DM169" s="195"/>
      <c r="DN169" s="195"/>
    </row>
    <row r="170" spans="1:118" x14ac:dyDescent="0.2">
      <c r="A170" s="33" t="s">
        <v>140</v>
      </c>
      <c r="B170" s="33" t="s">
        <v>141</v>
      </c>
      <c r="C170" s="33">
        <v>7</v>
      </c>
      <c r="D170" s="33" t="s">
        <v>26</v>
      </c>
      <c r="E170" s="196">
        <v>0</v>
      </c>
      <c r="F170" s="195">
        <v>0</v>
      </c>
      <c r="G170" s="196">
        <v>0</v>
      </c>
      <c r="H170" s="195">
        <v>0</v>
      </c>
      <c r="I170" s="196">
        <v>0</v>
      </c>
      <c r="J170" s="195">
        <v>0</v>
      </c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5"/>
      <c r="BB170" s="195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5"/>
      <c r="BS170" s="195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5"/>
      <c r="CJ170" s="195"/>
      <c r="CK170" s="195"/>
      <c r="CL170" s="195"/>
      <c r="CM170" s="195"/>
      <c r="CN170" s="195"/>
      <c r="CO170" s="195"/>
      <c r="CP170" s="195"/>
      <c r="CQ170" s="195"/>
      <c r="CR170" s="195"/>
      <c r="CS170" s="195"/>
      <c r="CT170" s="195"/>
      <c r="CU170" s="195"/>
      <c r="CV170" s="195"/>
      <c r="CW170" s="195"/>
      <c r="CX170" s="195"/>
      <c r="CY170" s="195"/>
      <c r="CZ170" s="195"/>
      <c r="DA170" s="195"/>
      <c r="DB170" s="195"/>
      <c r="DC170" s="195"/>
      <c r="DD170" s="195"/>
      <c r="DE170" s="195"/>
      <c r="DF170" s="195"/>
      <c r="DG170" s="195"/>
      <c r="DH170" s="195"/>
      <c r="DI170" s="195"/>
      <c r="DJ170" s="195"/>
      <c r="DK170" s="195"/>
      <c r="DL170" s="195"/>
      <c r="DM170" s="195"/>
      <c r="DN170" s="195"/>
    </row>
    <row r="171" spans="1:118" x14ac:dyDescent="0.2">
      <c r="A171" s="33" t="s">
        <v>140</v>
      </c>
      <c r="B171" s="33" t="s">
        <v>141</v>
      </c>
      <c r="C171" s="33">
        <v>8</v>
      </c>
      <c r="D171" s="33" t="s">
        <v>27</v>
      </c>
      <c r="E171" s="196">
        <v>-26155472</v>
      </c>
      <c r="F171" s="195">
        <v>-67212397</v>
      </c>
      <c r="G171" s="196">
        <v>20648894</v>
      </c>
      <c r="H171" s="195">
        <v>52740315</v>
      </c>
      <c r="I171" s="196">
        <v>0</v>
      </c>
      <c r="J171" s="195">
        <v>0</v>
      </c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  <c r="AN171" s="195"/>
      <c r="AO171" s="195"/>
      <c r="AP171" s="195"/>
      <c r="AQ171" s="195"/>
      <c r="AR171" s="195"/>
      <c r="AS171" s="195"/>
      <c r="AT171" s="195"/>
      <c r="AU171" s="195"/>
      <c r="AV171" s="195"/>
      <c r="AW171" s="195"/>
      <c r="AX171" s="195"/>
      <c r="AY171" s="195"/>
      <c r="AZ171" s="195"/>
      <c r="BA171" s="195"/>
      <c r="BB171" s="195"/>
      <c r="BC171" s="195"/>
      <c r="BD171" s="195"/>
      <c r="BE171" s="195"/>
      <c r="BF171" s="195"/>
      <c r="BG171" s="195"/>
      <c r="BH171" s="195"/>
      <c r="BI171" s="195"/>
      <c r="BJ171" s="195"/>
      <c r="BK171" s="195"/>
      <c r="BL171" s="195"/>
      <c r="BM171" s="195"/>
      <c r="BN171" s="195"/>
      <c r="BO171" s="195"/>
      <c r="BP171" s="195"/>
      <c r="BQ171" s="195"/>
      <c r="BR171" s="195"/>
      <c r="BS171" s="195"/>
      <c r="BT171" s="195"/>
      <c r="BU171" s="195"/>
      <c r="BV171" s="195"/>
      <c r="BW171" s="195"/>
      <c r="BX171" s="195"/>
      <c r="BY171" s="195"/>
      <c r="BZ171" s="195"/>
      <c r="CA171" s="195"/>
      <c r="CB171" s="195"/>
      <c r="CC171" s="195"/>
      <c r="CD171" s="195"/>
      <c r="CE171" s="195"/>
      <c r="CF171" s="195"/>
      <c r="CG171" s="195"/>
      <c r="CH171" s="195"/>
      <c r="CI171" s="195"/>
      <c r="CJ171" s="195"/>
      <c r="CK171" s="195"/>
      <c r="CL171" s="195"/>
      <c r="CM171" s="195"/>
      <c r="CN171" s="195"/>
      <c r="CO171" s="195"/>
      <c r="CP171" s="195"/>
      <c r="CQ171" s="195"/>
      <c r="CR171" s="195"/>
      <c r="CS171" s="195"/>
      <c r="CT171" s="195"/>
      <c r="CU171" s="195"/>
      <c r="CV171" s="195"/>
      <c r="CW171" s="195"/>
      <c r="CX171" s="195"/>
      <c r="CY171" s="195"/>
      <c r="CZ171" s="195"/>
      <c r="DA171" s="195"/>
      <c r="DB171" s="195"/>
      <c r="DC171" s="195"/>
      <c r="DD171" s="195"/>
      <c r="DE171" s="195"/>
      <c r="DF171" s="195"/>
      <c r="DG171" s="195"/>
      <c r="DH171" s="195"/>
      <c r="DI171" s="195"/>
      <c r="DJ171" s="195"/>
      <c r="DK171" s="195"/>
      <c r="DL171" s="195"/>
      <c r="DM171" s="195"/>
      <c r="DN171" s="195"/>
    </row>
    <row r="172" spans="1:118" x14ac:dyDescent="0.2">
      <c r="A172" s="33" t="s">
        <v>140</v>
      </c>
      <c r="B172" s="33" t="s">
        <v>141</v>
      </c>
      <c r="C172" s="33">
        <v>9</v>
      </c>
      <c r="D172" s="33" t="s">
        <v>28</v>
      </c>
      <c r="E172" s="196">
        <v>0</v>
      </c>
      <c r="F172" s="195">
        <v>0</v>
      </c>
      <c r="G172" s="196">
        <v>0</v>
      </c>
      <c r="H172" s="195">
        <v>0</v>
      </c>
      <c r="I172" s="196">
        <v>0</v>
      </c>
      <c r="J172" s="195">
        <v>0</v>
      </c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  <c r="AN172" s="195"/>
      <c r="AO172" s="195"/>
      <c r="AP172" s="195"/>
      <c r="AQ172" s="195"/>
      <c r="AR172" s="195"/>
      <c r="AS172" s="195"/>
      <c r="AT172" s="195"/>
      <c r="AU172" s="195"/>
      <c r="AV172" s="195"/>
      <c r="AW172" s="195"/>
      <c r="AX172" s="195"/>
      <c r="AY172" s="195"/>
      <c r="AZ172" s="195"/>
      <c r="BA172" s="195"/>
      <c r="BB172" s="195"/>
      <c r="BC172" s="195"/>
      <c r="BD172" s="195"/>
      <c r="BE172" s="195"/>
      <c r="BF172" s="195"/>
      <c r="BG172" s="195"/>
      <c r="BH172" s="195"/>
      <c r="BI172" s="195"/>
      <c r="BJ172" s="195"/>
      <c r="BK172" s="195"/>
      <c r="BL172" s="195"/>
      <c r="BM172" s="195"/>
      <c r="BN172" s="195"/>
      <c r="BO172" s="195"/>
      <c r="BP172" s="195"/>
      <c r="BQ172" s="195"/>
      <c r="BR172" s="195"/>
      <c r="BS172" s="195"/>
      <c r="BT172" s="195"/>
      <c r="BU172" s="195"/>
      <c r="BV172" s="195"/>
      <c r="BW172" s="195"/>
      <c r="BX172" s="195"/>
      <c r="BY172" s="195"/>
      <c r="BZ172" s="195"/>
      <c r="CA172" s="195"/>
      <c r="CB172" s="195"/>
      <c r="CC172" s="195"/>
      <c r="CD172" s="195"/>
      <c r="CE172" s="195"/>
      <c r="CF172" s="195"/>
      <c r="CG172" s="195"/>
      <c r="CH172" s="195"/>
      <c r="CI172" s="195"/>
      <c r="CJ172" s="195"/>
      <c r="CK172" s="195"/>
      <c r="CL172" s="195"/>
      <c r="CM172" s="195"/>
      <c r="CN172" s="195"/>
      <c r="CO172" s="195"/>
      <c r="CP172" s="195"/>
      <c r="CQ172" s="195"/>
      <c r="CR172" s="195"/>
      <c r="CS172" s="195"/>
      <c r="CT172" s="195"/>
      <c r="CU172" s="195"/>
      <c r="CV172" s="195"/>
      <c r="CW172" s="195"/>
      <c r="CX172" s="195"/>
      <c r="CY172" s="195"/>
      <c r="CZ172" s="195"/>
      <c r="DA172" s="195"/>
      <c r="DB172" s="195"/>
      <c r="DC172" s="195"/>
      <c r="DD172" s="195"/>
      <c r="DE172" s="195"/>
      <c r="DF172" s="195"/>
      <c r="DG172" s="195"/>
      <c r="DH172" s="195"/>
      <c r="DI172" s="195"/>
      <c r="DJ172" s="195"/>
      <c r="DK172" s="195"/>
      <c r="DL172" s="195"/>
      <c r="DM172" s="195"/>
      <c r="DN172" s="195"/>
    </row>
    <row r="173" spans="1:118" x14ac:dyDescent="0.2">
      <c r="A173" s="33" t="s">
        <v>140</v>
      </c>
      <c r="B173" s="33" t="s">
        <v>141</v>
      </c>
      <c r="C173" s="33">
        <v>10</v>
      </c>
      <c r="D173" s="33" t="s">
        <v>32</v>
      </c>
      <c r="E173" s="196">
        <v>781724</v>
      </c>
      <c r="F173" s="195">
        <v>2009812.4040000001</v>
      </c>
      <c r="G173" s="196">
        <v>17121</v>
      </c>
      <c r="H173" s="195">
        <v>44018.091</v>
      </c>
      <c r="I173" s="196">
        <v>778</v>
      </c>
      <c r="J173" s="195">
        <v>2000.2380000000001</v>
      </c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  <c r="AN173" s="195"/>
      <c r="AO173" s="195"/>
      <c r="AP173" s="195"/>
      <c r="AQ173" s="195"/>
      <c r="AR173" s="195"/>
      <c r="AS173" s="195"/>
      <c r="AT173" s="195"/>
      <c r="AU173" s="195"/>
      <c r="AV173" s="195"/>
      <c r="AW173" s="195"/>
      <c r="AX173" s="195"/>
      <c r="AY173" s="195"/>
      <c r="AZ173" s="195"/>
      <c r="BA173" s="195"/>
      <c r="BB173" s="195"/>
      <c r="BC173" s="195"/>
      <c r="BD173" s="195"/>
      <c r="BE173" s="195"/>
      <c r="BF173" s="195"/>
      <c r="BG173" s="195"/>
      <c r="BH173" s="195"/>
      <c r="BI173" s="195"/>
      <c r="BJ173" s="195"/>
      <c r="BK173" s="195"/>
      <c r="BL173" s="195"/>
      <c r="BM173" s="195"/>
      <c r="BN173" s="195"/>
      <c r="BO173" s="195"/>
      <c r="BP173" s="195"/>
      <c r="BQ173" s="195"/>
      <c r="BR173" s="195"/>
      <c r="BS173" s="195"/>
      <c r="BT173" s="195"/>
      <c r="BU173" s="195"/>
      <c r="BV173" s="195"/>
      <c r="BW173" s="195"/>
      <c r="BX173" s="195"/>
      <c r="BY173" s="195"/>
      <c r="BZ173" s="195"/>
      <c r="CA173" s="195"/>
      <c r="CB173" s="195"/>
      <c r="CC173" s="195"/>
      <c r="CD173" s="195"/>
      <c r="CE173" s="195"/>
      <c r="CF173" s="195"/>
      <c r="CG173" s="195"/>
      <c r="CH173" s="195"/>
      <c r="CI173" s="195"/>
      <c r="CJ173" s="195"/>
      <c r="CK173" s="195"/>
      <c r="CL173" s="195"/>
      <c r="CM173" s="195"/>
      <c r="CN173" s="195"/>
      <c r="CO173" s="195"/>
      <c r="CP173" s="195"/>
      <c r="CQ173" s="195"/>
      <c r="CR173" s="195"/>
      <c r="CS173" s="195"/>
      <c r="CT173" s="195"/>
      <c r="CU173" s="195"/>
      <c r="CV173" s="195"/>
      <c r="CW173" s="195"/>
      <c r="CX173" s="195"/>
      <c r="CY173" s="195"/>
      <c r="CZ173" s="195"/>
      <c r="DA173" s="195"/>
      <c r="DB173" s="195"/>
      <c r="DC173" s="195"/>
      <c r="DD173" s="195"/>
      <c r="DE173" s="195"/>
      <c r="DF173" s="195"/>
      <c r="DG173" s="195"/>
      <c r="DH173" s="195"/>
      <c r="DI173" s="195"/>
      <c r="DJ173" s="195"/>
      <c r="DK173" s="195"/>
      <c r="DL173" s="195"/>
      <c r="DM173" s="195"/>
      <c r="DN173" s="195"/>
    </row>
    <row r="174" spans="1:118" x14ac:dyDescent="0.2">
      <c r="A174" s="33" t="s">
        <v>140</v>
      </c>
      <c r="B174" s="33" t="s">
        <v>141</v>
      </c>
      <c r="C174" s="33">
        <v>11</v>
      </c>
      <c r="D174" s="33" t="s">
        <v>35</v>
      </c>
      <c r="E174" s="196">
        <v>302429</v>
      </c>
      <c r="F174" s="195">
        <v>749895.67</v>
      </c>
      <c r="G174" s="196">
        <v>0</v>
      </c>
      <c r="H174" s="195">
        <v>0</v>
      </c>
      <c r="I174" s="196">
        <v>0</v>
      </c>
      <c r="J174" s="195">
        <v>0</v>
      </c>
      <c r="K174" s="195"/>
      <c r="L174" s="195"/>
      <c r="M174" s="195"/>
      <c r="N174" s="195"/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195"/>
      <c r="AI174" s="195"/>
      <c r="AJ174" s="195"/>
      <c r="AK174" s="195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5"/>
      <c r="BB174" s="195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5"/>
      <c r="BS174" s="195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5"/>
      <c r="CJ174" s="195"/>
      <c r="CK174" s="195"/>
      <c r="CL174" s="195"/>
      <c r="CM174" s="195"/>
      <c r="CN174" s="195"/>
      <c r="CO174" s="195"/>
      <c r="CP174" s="195"/>
      <c r="CQ174" s="195"/>
      <c r="CR174" s="195"/>
      <c r="CS174" s="195"/>
      <c r="CT174" s="195"/>
      <c r="CU174" s="195"/>
      <c r="CV174" s="195"/>
      <c r="CW174" s="195"/>
      <c r="CX174" s="195"/>
      <c r="CY174" s="195"/>
      <c r="CZ174" s="195"/>
      <c r="DA174" s="195"/>
      <c r="DB174" s="195"/>
      <c r="DC174" s="195"/>
      <c r="DD174" s="195"/>
      <c r="DE174" s="195"/>
      <c r="DF174" s="195"/>
      <c r="DG174" s="195"/>
      <c r="DH174" s="195"/>
      <c r="DI174" s="195"/>
      <c r="DJ174" s="195"/>
      <c r="DK174" s="195"/>
      <c r="DL174" s="195"/>
      <c r="DM174" s="195"/>
      <c r="DN174" s="195"/>
    </row>
    <row r="175" spans="1:118" x14ac:dyDescent="0.2">
      <c r="A175" s="33" t="s">
        <v>140</v>
      </c>
      <c r="B175" s="33" t="s">
        <v>141</v>
      </c>
      <c r="C175" s="33">
        <v>12</v>
      </c>
      <c r="D175" s="33" t="s">
        <v>36</v>
      </c>
      <c r="E175" s="196">
        <v>-58619</v>
      </c>
      <c r="F175" s="195">
        <v>-152271.29999999999</v>
      </c>
      <c r="G175" s="196">
        <v>0</v>
      </c>
      <c r="H175" s="195">
        <v>0</v>
      </c>
      <c r="I175" s="196">
        <v>0</v>
      </c>
      <c r="J175" s="195">
        <v>0</v>
      </c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  <c r="AD175" s="195"/>
      <c r="AE175" s="195"/>
      <c r="AF175" s="195"/>
      <c r="AG175" s="195"/>
      <c r="AH175" s="195"/>
      <c r="AI175" s="195"/>
      <c r="AJ175" s="195"/>
      <c r="AK175" s="195"/>
      <c r="AL175" s="195"/>
      <c r="AM175" s="195"/>
      <c r="AN175" s="195"/>
      <c r="AO175" s="195"/>
      <c r="AP175" s="195"/>
      <c r="AQ175" s="195"/>
      <c r="AR175" s="195"/>
      <c r="AS175" s="195"/>
      <c r="AT175" s="195"/>
      <c r="AU175" s="195"/>
      <c r="AV175" s="195"/>
      <c r="AW175" s="195"/>
      <c r="AX175" s="195"/>
      <c r="AY175" s="195"/>
      <c r="AZ175" s="195"/>
      <c r="BA175" s="195"/>
      <c r="BB175" s="195"/>
      <c r="BC175" s="195"/>
      <c r="BD175" s="195"/>
      <c r="BE175" s="195"/>
      <c r="BF175" s="195"/>
      <c r="BG175" s="195"/>
      <c r="BH175" s="195"/>
      <c r="BI175" s="195"/>
      <c r="BJ175" s="195"/>
      <c r="BK175" s="195"/>
      <c r="BL175" s="195"/>
      <c r="BM175" s="195"/>
      <c r="BN175" s="195"/>
      <c r="BO175" s="195"/>
      <c r="BP175" s="195"/>
      <c r="BQ175" s="195"/>
      <c r="BR175" s="195"/>
      <c r="BS175" s="195"/>
      <c r="BT175" s="195"/>
      <c r="BU175" s="195"/>
      <c r="BV175" s="195"/>
      <c r="BW175" s="195"/>
      <c r="BX175" s="195"/>
      <c r="BY175" s="195"/>
      <c r="BZ175" s="195"/>
      <c r="CA175" s="195"/>
      <c r="CB175" s="195"/>
      <c r="CC175" s="195"/>
      <c r="CD175" s="195"/>
      <c r="CE175" s="195"/>
      <c r="CF175" s="195"/>
      <c r="CG175" s="195"/>
      <c r="CH175" s="195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95"/>
      <c r="CW175" s="195"/>
      <c r="CX175" s="195"/>
      <c r="CY175" s="195"/>
      <c r="CZ175" s="195"/>
      <c r="DA175" s="195"/>
      <c r="DB175" s="195"/>
      <c r="DC175" s="195"/>
      <c r="DD175" s="195"/>
      <c r="DE175" s="195"/>
      <c r="DF175" s="195"/>
      <c r="DG175" s="195"/>
      <c r="DH175" s="195"/>
      <c r="DI175" s="195"/>
      <c r="DJ175" s="195"/>
      <c r="DK175" s="195"/>
      <c r="DL175" s="195"/>
      <c r="DM175" s="195"/>
      <c r="DN175" s="195"/>
    </row>
    <row r="176" spans="1:118" x14ac:dyDescent="0.2">
      <c r="A176" s="33" t="s">
        <v>140</v>
      </c>
      <c r="B176" s="33" t="s">
        <v>141</v>
      </c>
      <c r="C176" s="33">
        <v>13</v>
      </c>
      <c r="D176" s="33" t="s">
        <v>39</v>
      </c>
      <c r="E176" s="196">
        <v>-347083</v>
      </c>
      <c r="F176" s="195">
        <v>-892350.39300000004</v>
      </c>
      <c r="G176" s="196">
        <v>-271246</v>
      </c>
      <c r="H176" s="195">
        <v>-697373.46600000001</v>
      </c>
      <c r="I176" s="196">
        <v>256877</v>
      </c>
      <c r="J176" s="195">
        <v>660430.76699999999</v>
      </c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5"/>
      <c r="AS176" s="195"/>
      <c r="AT176" s="195"/>
      <c r="AU176" s="195"/>
      <c r="AV176" s="195"/>
      <c r="AW176" s="195"/>
      <c r="AX176" s="195"/>
      <c r="AY176" s="195"/>
      <c r="AZ176" s="195"/>
      <c r="BA176" s="195"/>
      <c r="BB176" s="195"/>
      <c r="BC176" s="195"/>
      <c r="BD176" s="195"/>
      <c r="BE176" s="195"/>
      <c r="BF176" s="195"/>
      <c r="BG176" s="195"/>
      <c r="BH176" s="195"/>
      <c r="BI176" s="195"/>
      <c r="BJ176" s="195"/>
      <c r="BK176" s="195"/>
      <c r="BL176" s="195"/>
      <c r="BM176" s="195"/>
      <c r="BN176" s="195"/>
      <c r="BO176" s="195"/>
      <c r="BP176" s="195"/>
      <c r="BQ176" s="195"/>
      <c r="BR176" s="195"/>
      <c r="BS176" s="195"/>
      <c r="BT176" s="195"/>
      <c r="BU176" s="195"/>
      <c r="BV176" s="195"/>
      <c r="BW176" s="195"/>
      <c r="BX176" s="195"/>
      <c r="BY176" s="195"/>
      <c r="BZ176" s="195"/>
      <c r="CA176" s="195"/>
      <c r="CB176" s="195"/>
      <c r="CC176" s="195"/>
      <c r="CD176" s="195"/>
      <c r="CE176" s="195"/>
      <c r="CF176" s="195"/>
      <c r="CG176" s="195"/>
      <c r="CH176" s="195"/>
      <c r="CI176" s="195"/>
      <c r="CJ176" s="195"/>
      <c r="CK176" s="195"/>
      <c r="CL176" s="195"/>
      <c r="CM176" s="195"/>
      <c r="CN176" s="195"/>
      <c r="CO176" s="195"/>
      <c r="CP176" s="195"/>
      <c r="CQ176" s="195"/>
      <c r="CR176" s="195"/>
      <c r="CS176" s="195"/>
      <c r="CT176" s="195"/>
      <c r="CU176" s="195"/>
      <c r="CV176" s="195"/>
      <c r="CW176" s="195"/>
      <c r="CX176" s="195"/>
      <c r="CY176" s="195"/>
      <c r="CZ176" s="195"/>
      <c r="DA176" s="195"/>
      <c r="DB176" s="195"/>
      <c r="DC176" s="195"/>
      <c r="DD176" s="195"/>
      <c r="DE176" s="195"/>
      <c r="DF176" s="195"/>
      <c r="DG176" s="195"/>
      <c r="DH176" s="195"/>
      <c r="DI176" s="195"/>
      <c r="DJ176" s="195"/>
      <c r="DK176" s="195"/>
      <c r="DL176" s="195"/>
      <c r="DM176" s="195"/>
      <c r="DN176" s="195"/>
    </row>
    <row r="177" spans="1:118" x14ac:dyDescent="0.2">
      <c r="A177" s="33" t="s">
        <v>140</v>
      </c>
      <c r="B177" s="33" t="s">
        <v>141</v>
      </c>
      <c r="C177" s="33">
        <v>14</v>
      </c>
      <c r="D177" s="33" t="s">
        <v>40</v>
      </c>
      <c r="E177" s="196">
        <v>0</v>
      </c>
      <c r="F177" s="195">
        <v>0</v>
      </c>
      <c r="G177" s="196">
        <v>-19195</v>
      </c>
      <c r="H177" s="195">
        <v>-50212.6</v>
      </c>
      <c r="I177" s="196">
        <v>-6744</v>
      </c>
      <c r="J177" s="195">
        <v>-17463.88</v>
      </c>
      <c r="K177" s="195"/>
      <c r="L177" s="195"/>
      <c r="M177" s="195"/>
      <c r="N177" s="195"/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  <c r="AD177" s="195"/>
      <c r="AE177" s="195"/>
      <c r="AF177" s="195"/>
      <c r="AG177" s="195"/>
      <c r="AH177" s="195"/>
      <c r="AI177" s="195"/>
      <c r="AJ177" s="195"/>
      <c r="AK177" s="195"/>
      <c r="AL177" s="195"/>
      <c r="AM177" s="195"/>
      <c r="AN177" s="195"/>
      <c r="AO177" s="195"/>
      <c r="AP177" s="195"/>
      <c r="AQ177" s="195"/>
      <c r="AR177" s="195"/>
      <c r="AS177" s="195"/>
      <c r="AT177" s="195"/>
      <c r="AU177" s="195"/>
      <c r="AV177" s="195"/>
      <c r="AW177" s="195"/>
      <c r="AX177" s="19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95"/>
      <c r="BL177" s="195"/>
      <c r="BM177" s="195"/>
      <c r="BN177" s="195"/>
      <c r="BO177" s="195"/>
      <c r="BP177" s="195"/>
      <c r="BQ177" s="195"/>
      <c r="BR177" s="195"/>
      <c r="BS177" s="195"/>
      <c r="BT177" s="195"/>
      <c r="BU177" s="195"/>
      <c r="BV177" s="195"/>
      <c r="BW177" s="195"/>
      <c r="BX177" s="195"/>
      <c r="BY177" s="195"/>
      <c r="BZ177" s="195"/>
      <c r="CA177" s="195"/>
      <c r="CB177" s="195"/>
      <c r="CC177" s="195"/>
      <c r="CD177" s="195"/>
      <c r="CE177" s="195"/>
      <c r="CF177" s="195"/>
      <c r="CG177" s="195"/>
      <c r="CH177" s="195"/>
      <c r="CI177" s="195"/>
      <c r="CJ177" s="195"/>
      <c r="CK177" s="195"/>
      <c r="CL177" s="195"/>
      <c r="CM177" s="195"/>
      <c r="CN177" s="195"/>
      <c r="CO177" s="195"/>
      <c r="CP177" s="195"/>
      <c r="CQ177" s="195"/>
      <c r="CR177" s="195"/>
      <c r="CS177" s="195"/>
      <c r="CT177" s="195"/>
      <c r="CU177" s="195"/>
      <c r="CV177" s="195"/>
      <c r="CW177" s="195"/>
      <c r="CX177" s="195"/>
      <c r="CY177" s="195"/>
      <c r="CZ177" s="195"/>
      <c r="DA177" s="195"/>
      <c r="DB177" s="195"/>
      <c r="DC177" s="195"/>
      <c r="DD177" s="195"/>
      <c r="DE177" s="195"/>
      <c r="DF177" s="195"/>
      <c r="DG177" s="195"/>
      <c r="DH177" s="195"/>
      <c r="DI177" s="195"/>
      <c r="DJ177" s="195"/>
      <c r="DK177" s="195"/>
      <c r="DL177" s="195"/>
      <c r="DM177" s="195"/>
      <c r="DN177" s="195"/>
    </row>
    <row r="178" spans="1:118" x14ac:dyDescent="0.2">
      <c r="A178" s="33" t="s">
        <v>140</v>
      </c>
      <c r="B178" s="33" t="s">
        <v>141</v>
      </c>
      <c r="C178" s="33">
        <v>15</v>
      </c>
      <c r="D178" s="33" t="s">
        <v>41</v>
      </c>
      <c r="E178" s="196">
        <v>0</v>
      </c>
      <c r="F178" s="195">
        <v>0</v>
      </c>
      <c r="G178" s="196">
        <v>9741</v>
      </c>
      <c r="H178" s="195">
        <v>24588.59</v>
      </c>
      <c r="I178" s="196">
        <v>369</v>
      </c>
      <c r="J178" s="195">
        <v>947.22</v>
      </c>
      <c r="K178" s="195"/>
      <c r="L178" s="195"/>
      <c r="M178" s="195"/>
      <c r="N178" s="195"/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  <c r="AA178" s="195"/>
      <c r="AB178" s="195"/>
      <c r="AC178" s="195"/>
      <c r="AD178" s="195"/>
      <c r="AE178" s="195"/>
      <c r="AF178" s="195"/>
      <c r="AG178" s="195"/>
      <c r="AH178" s="195"/>
      <c r="AI178" s="195"/>
      <c r="AJ178" s="195"/>
      <c r="AK178" s="195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5"/>
      <c r="BB178" s="195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5"/>
      <c r="BS178" s="195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5"/>
      <c r="CJ178" s="195"/>
      <c r="CK178" s="195"/>
      <c r="CL178" s="195"/>
      <c r="CM178" s="195"/>
      <c r="CN178" s="195"/>
      <c r="CO178" s="195"/>
      <c r="CP178" s="195"/>
      <c r="CQ178" s="195"/>
      <c r="CR178" s="195"/>
      <c r="CS178" s="195"/>
      <c r="CT178" s="195"/>
      <c r="CU178" s="195"/>
      <c r="CV178" s="195"/>
      <c r="CW178" s="195"/>
      <c r="CX178" s="195"/>
      <c r="CY178" s="195"/>
      <c r="CZ178" s="195"/>
      <c r="DA178" s="195"/>
      <c r="DB178" s="195"/>
      <c r="DC178" s="195"/>
      <c r="DD178" s="195"/>
      <c r="DE178" s="195"/>
      <c r="DF178" s="195"/>
      <c r="DG178" s="195"/>
      <c r="DH178" s="195"/>
      <c r="DI178" s="195"/>
      <c r="DJ178" s="195"/>
      <c r="DK178" s="195"/>
      <c r="DL178" s="195"/>
      <c r="DM178" s="195"/>
      <c r="DN178" s="195"/>
    </row>
    <row r="179" spans="1:118" x14ac:dyDescent="0.2">
      <c r="A179" s="33" t="s">
        <v>140</v>
      </c>
      <c r="B179" s="33" t="s">
        <v>141</v>
      </c>
      <c r="C179" s="33">
        <v>16</v>
      </c>
      <c r="D179" s="33" t="s">
        <v>42</v>
      </c>
      <c r="E179" s="196">
        <v>0</v>
      </c>
      <c r="F179" s="195">
        <v>0</v>
      </c>
      <c r="G179" s="196">
        <v>0</v>
      </c>
      <c r="H179" s="195">
        <v>0</v>
      </c>
      <c r="I179" s="196">
        <v>0</v>
      </c>
      <c r="J179" s="195">
        <v>0</v>
      </c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  <c r="AD179" s="195"/>
      <c r="AE179" s="195"/>
      <c r="AF179" s="195"/>
      <c r="AG179" s="195"/>
      <c r="AH179" s="195"/>
      <c r="AI179" s="195"/>
      <c r="AJ179" s="195"/>
      <c r="AK179" s="195"/>
      <c r="AL179" s="195"/>
      <c r="AM179" s="195"/>
      <c r="AN179" s="195"/>
      <c r="AO179" s="195"/>
      <c r="AP179" s="195"/>
      <c r="AQ179" s="195"/>
      <c r="AR179" s="195"/>
      <c r="AS179" s="195"/>
      <c r="AT179" s="195"/>
      <c r="AU179" s="195"/>
      <c r="AV179" s="195"/>
      <c r="AW179" s="195"/>
      <c r="AX179" s="195"/>
      <c r="AY179" s="195"/>
      <c r="AZ179" s="195"/>
      <c r="BA179" s="195"/>
      <c r="BB179" s="195"/>
      <c r="BC179" s="195"/>
      <c r="BD179" s="195"/>
      <c r="BE179" s="195"/>
      <c r="BF179" s="195"/>
      <c r="BG179" s="195"/>
      <c r="BH179" s="195"/>
      <c r="BI179" s="195"/>
      <c r="BJ179" s="195"/>
      <c r="BK179" s="195"/>
      <c r="BL179" s="195"/>
      <c r="BM179" s="195"/>
      <c r="BN179" s="195"/>
      <c r="BO179" s="195"/>
      <c r="BP179" s="195"/>
      <c r="BQ179" s="195"/>
      <c r="BR179" s="195"/>
      <c r="BS179" s="195"/>
      <c r="BT179" s="195"/>
      <c r="BU179" s="195"/>
      <c r="BV179" s="195"/>
      <c r="BW179" s="195"/>
      <c r="BX179" s="195"/>
      <c r="BY179" s="195"/>
      <c r="BZ179" s="195"/>
      <c r="CA179" s="195"/>
      <c r="CB179" s="195"/>
      <c r="CC179" s="195"/>
      <c r="CD179" s="195"/>
      <c r="CE179" s="195"/>
      <c r="CF179" s="195"/>
      <c r="CG179" s="195"/>
      <c r="CH179" s="195"/>
      <c r="CI179" s="195"/>
      <c r="CJ179" s="195"/>
      <c r="CK179" s="195"/>
      <c r="CL179" s="195"/>
      <c r="CM179" s="195"/>
      <c r="CN179" s="195"/>
      <c r="CO179" s="195"/>
      <c r="CP179" s="195"/>
      <c r="CQ179" s="195"/>
      <c r="CR179" s="195"/>
      <c r="CS179" s="195"/>
      <c r="CT179" s="195"/>
      <c r="CU179" s="195"/>
      <c r="CV179" s="195"/>
      <c r="CW179" s="195"/>
      <c r="CX179" s="195"/>
      <c r="CY179" s="195"/>
      <c r="CZ179" s="195"/>
      <c r="DA179" s="195"/>
      <c r="DB179" s="195"/>
      <c r="DC179" s="195"/>
      <c r="DD179" s="195"/>
      <c r="DE179" s="195"/>
      <c r="DF179" s="195"/>
      <c r="DG179" s="195"/>
      <c r="DH179" s="195"/>
      <c r="DI179" s="195"/>
      <c r="DJ179" s="195"/>
      <c r="DK179" s="195"/>
      <c r="DL179" s="195"/>
      <c r="DM179" s="195"/>
      <c r="DN179" s="195"/>
    </row>
    <row r="180" spans="1:118" x14ac:dyDescent="0.2">
      <c r="A180" s="33" t="s">
        <v>140</v>
      </c>
      <c r="B180" s="33" t="s">
        <v>141</v>
      </c>
      <c r="C180" s="33">
        <v>17</v>
      </c>
      <c r="D180" s="33" t="s">
        <v>126</v>
      </c>
      <c r="E180" s="196">
        <v>5016</v>
      </c>
      <c r="F180" s="195">
        <v>12896.14</v>
      </c>
      <c r="G180" s="196">
        <v>-1033</v>
      </c>
      <c r="H180" s="195">
        <v>-2655.85</v>
      </c>
      <c r="I180" s="196">
        <v>-752</v>
      </c>
      <c r="J180" s="195">
        <v>-1933.39</v>
      </c>
      <c r="K180" s="195"/>
      <c r="L180" s="195"/>
      <c r="M180" s="195"/>
      <c r="N180" s="195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  <c r="AD180" s="195"/>
      <c r="AE180" s="195"/>
      <c r="AF180" s="195"/>
      <c r="AG180" s="195"/>
      <c r="AH180" s="195"/>
      <c r="AI180" s="195"/>
      <c r="AJ180" s="195"/>
      <c r="AK180" s="195"/>
      <c r="AL180" s="195"/>
      <c r="AM180" s="195"/>
      <c r="AN180" s="195"/>
      <c r="AO180" s="195"/>
      <c r="AP180" s="195"/>
      <c r="AQ180" s="195"/>
      <c r="AR180" s="195"/>
      <c r="AS180" s="195"/>
      <c r="AT180" s="195"/>
      <c r="AU180" s="195"/>
      <c r="AV180" s="195"/>
      <c r="AW180" s="195"/>
      <c r="AX180" s="195"/>
      <c r="AY180" s="195"/>
      <c r="AZ180" s="195"/>
      <c r="BA180" s="195"/>
      <c r="BB180" s="195"/>
      <c r="BC180" s="195"/>
      <c r="BD180" s="195"/>
      <c r="BE180" s="195"/>
      <c r="BF180" s="195"/>
      <c r="BG180" s="195"/>
      <c r="BH180" s="195"/>
      <c r="BI180" s="195"/>
      <c r="BJ180" s="195"/>
      <c r="BK180" s="195"/>
      <c r="BL180" s="195"/>
      <c r="BM180" s="195"/>
      <c r="BN180" s="195"/>
      <c r="BO180" s="195"/>
      <c r="BP180" s="195"/>
      <c r="BQ180" s="195"/>
      <c r="BR180" s="195"/>
      <c r="BS180" s="195"/>
      <c r="BT180" s="195"/>
      <c r="BU180" s="195"/>
      <c r="BV180" s="195"/>
      <c r="BW180" s="195"/>
      <c r="BX180" s="195"/>
      <c r="BY180" s="195"/>
      <c r="BZ180" s="195"/>
      <c r="CA180" s="195"/>
      <c r="CB180" s="195"/>
      <c r="CC180" s="195"/>
      <c r="CD180" s="195"/>
      <c r="CE180" s="195"/>
      <c r="CF180" s="195"/>
      <c r="CG180" s="195"/>
      <c r="CH180" s="195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95"/>
      <c r="CW180" s="195"/>
      <c r="CX180" s="195"/>
      <c r="CY180" s="195"/>
      <c r="CZ180" s="195"/>
      <c r="DA180" s="195"/>
      <c r="DB180" s="195"/>
      <c r="DC180" s="195"/>
      <c r="DD180" s="195"/>
      <c r="DE180" s="195"/>
      <c r="DF180" s="195"/>
      <c r="DG180" s="195"/>
      <c r="DH180" s="195"/>
      <c r="DI180" s="195"/>
      <c r="DJ180" s="195"/>
      <c r="DK180" s="195"/>
      <c r="DL180" s="195"/>
      <c r="DM180" s="195"/>
      <c r="DN180" s="195"/>
    </row>
    <row r="181" spans="1:118" x14ac:dyDescent="0.2">
      <c r="A181" s="33" t="s">
        <v>140</v>
      </c>
      <c r="B181" s="33" t="s">
        <v>141</v>
      </c>
      <c r="C181" s="33">
        <v>18</v>
      </c>
      <c r="D181" s="33" t="s">
        <v>127</v>
      </c>
      <c r="E181" s="196">
        <v>-505725</v>
      </c>
      <c r="F181" s="195">
        <v>-1310755.55</v>
      </c>
      <c r="G181" s="196">
        <v>502317</v>
      </c>
      <c r="H181" s="195">
        <v>1300054.46</v>
      </c>
      <c r="I181" s="196">
        <v>-499989</v>
      </c>
      <c r="J181" s="195">
        <v>-1285471.72</v>
      </c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  <c r="AD181" s="195"/>
      <c r="AE181" s="195"/>
      <c r="AF181" s="195"/>
      <c r="AG181" s="195"/>
      <c r="AH181" s="195"/>
      <c r="AI181" s="195"/>
      <c r="AJ181" s="195"/>
      <c r="AK181" s="195"/>
      <c r="AL181" s="195"/>
      <c r="AM181" s="195"/>
      <c r="AN181" s="195"/>
      <c r="AO181" s="195"/>
      <c r="AP181" s="195"/>
      <c r="AQ181" s="195"/>
      <c r="AR181" s="195"/>
      <c r="AS181" s="195"/>
      <c r="AT181" s="195"/>
      <c r="AU181" s="195"/>
      <c r="AV181" s="195"/>
      <c r="AW181" s="195"/>
      <c r="AX181" s="195"/>
      <c r="AY181" s="195"/>
      <c r="AZ181" s="195"/>
      <c r="BA181" s="195"/>
      <c r="BB181" s="195"/>
      <c r="BC181" s="195"/>
      <c r="BD181" s="195"/>
      <c r="BE181" s="195"/>
      <c r="BF181" s="195"/>
      <c r="BG181" s="195"/>
      <c r="BH181" s="195"/>
      <c r="BI181" s="195"/>
      <c r="BJ181" s="195"/>
      <c r="BK181" s="195"/>
      <c r="BL181" s="195"/>
      <c r="BM181" s="195"/>
      <c r="BN181" s="195"/>
      <c r="BO181" s="195"/>
      <c r="BP181" s="195"/>
      <c r="BQ181" s="195"/>
      <c r="BR181" s="195"/>
      <c r="BS181" s="195"/>
      <c r="BT181" s="195"/>
      <c r="BU181" s="195"/>
      <c r="BV181" s="195"/>
      <c r="BW181" s="195"/>
      <c r="BX181" s="195"/>
      <c r="BY181" s="195"/>
      <c r="BZ181" s="195"/>
      <c r="CA181" s="195"/>
      <c r="CB181" s="195"/>
      <c r="CC181" s="195"/>
      <c r="CD181" s="195"/>
      <c r="CE181" s="195"/>
      <c r="CF181" s="195"/>
      <c r="CG181" s="195"/>
      <c r="CH181" s="195"/>
      <c r="CI181" s="195"/>
      <c r="CJ181" s="195"/>
      <c r="CK181" s="195"/>
      <c r="CL181" s="195"/>
      <c r="CM181" s="195"/>
      <c r="CN181" s="195"/>
      <c r="CO181" s="195"/>
      <c r="CP181" s="195"/>
      <c r="CQ181" s="195"/>
      <c r="CR181" s="195"/>
      <c r="CS181" s="195"/>
      <c r="CT181" s="195"/>
      <c r="CU181" s="195"/>
      <c r="CV181" s="195"/>
      <c r="CW181" s="195"/>
      <c r="CX181" s="195"/>
      <c r="CY181" s="195"/>
      <c r="CZ181" s="195"/>
      <c r="DA181" s="195"/>
      <c r="DB181" s="195"/>
      <c r="DC181" s="195"/>
      <c r="DD181" s="195"/>
      <c r="DE181" s="195"/>
      <c r="DF181" s="195"/>
      <c r="DG181" s="195"/>
      <c r="DH181" s="195"/>
      <c r="DI181" s="195"/>
      <c r="DJ181" s="195"/>
      <c r="DK181" s="195"/>
      <c r="DL181" s="195"/>
      <c r="DM181" s="195"/>
      <c r="DN181" s="195"/>
    </row>
    <row r="182" spans="1:118" x14ac:dyDescent="0.2">
      <c r="A182" s="33" t="s">
        <v>140</v>
      </c>
      <c r="B182" s="33" t="s">
        <v>141</v>
      </c>
      <c r="C182" s="33">
        <v>19</v>
      </c>
      <c r="D182" s="33" t="s">
        <v>47</v>
      </c>
      <c r="E182" s="196">
        <v>0</v>
      </c>
      <c r="F182" s="195">
        <v>0</v>
      </c>
      <c r="G182" s="196">
        <v>0</v>
      </c>
      <c r="H182" s="195">
        <v>0</v>
      </c>
      <c r="I182" s="196">
        <v>0</v>
      </c>
      <c r="J182" s="195">
        <v>0</v>
      </c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  <c r="AD182" s="195"/>
      <c r="AE182" s="195"/>
      <c r="AF182" s="195"/>
      <c r="AG182" s="195"/>
      <c r="AH182" s="195"/>
      <c r="AI182" s="195"/>
      <c r="AJ182" s="195"/>
      <c r="AK182" s="195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5"/>
      <c r="BB182" s="195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5"/>
      <c r="BS182" s="195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5"/>
      <c r="CJ182" s="195"/>
      <c r="CK182" s="195"/>
      <c r="CL182" s="195"/>
      <c r="CM182" s="195"/>
      <c r="CN182" s="195"/>
      <c r="CO182" s="195"/>
      <c r="CP182" s="195"/>
      <c r="CQ182" s="195"/>
      <c r="CR182" s="195"/>
      <c r="CS182" s="195"/>
      <c r="CT182" s="195"/>
      <c r="CU182" s="195"/>
      <c r="CV182" s="195"/>
      <c r="CW182" s="195"/>
      <c r="CX182" s="195"/>
      <c r="CY182" s="195"/>
      <c r="CZ182" s="195"/>
      <c r="DA182" s="195"/>
      <c r="DB182" s="195"/>
      <c r="DC182" s="195"/>
      <c r="DD182" s="195"/>
      <c r="DE182" s="195"/>
      <c r="DF182" s="195"/>
      <c r="DG182" s="195"/>
      <c r="DH182" s="195"/>
      <c r="DI182" s="195"/>
      <c r="DJ182" s="195"/>
      <c r="DK182" s="195"/>
      <c r="DL182" s="195"/>
      <c r="DM182" s="195"/>
      <c r="DN182" s="195"/>
    </row>
    <row r="183" spans="1:118" x14ac:dyDescent="0.2">
      <c r="A183" s="33" t="s">
        <v>140</v>
      </c>
      <c r="B183" s="33" t="s">
        <v>141</v>
      </c>
      <c r="C183" s="33">
        <v>20</v>
      </c>
      <c r="D183" s="33" t="s">
        <v>128</v>
      </c>
      <c r="E183" s="196">
        <v>0</v>
      </c>
      <c r="F183" s="195">
        <v>0</v>
      </c>
      <c r="G183" s="196">
        <v>0</v>
      </c>
      <c r="H183" s="195">
        <v>0</v>
      </c>
      <c r="I183" s="196">
        <v>0</v>
      </c>
      <c r="J183" s="195">
        <v>0</v>
      </c>
      <c r="K183" s="195"/>
      <c r="L183" s="195"/>
      <c r="M183" s="195"/>
      <c r="N183" s="195"/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  <c r="AA183" s="195"/>
      <c r="AB183" s="195"/>
      <c r="AC183" s="195"/>
      <c r="AD183" s="195"/>
      <c r="AE183" s="195"/>
      <c r="AF183" s="195"/>
      <c r="AG183" s="195"/>
      <c r="AH183" s="195"/>
      <c r="AI183" s="195"/>
      <c r="AJ183" s="195"/>
      <c r="AK183" s="195"/>
      <c r="AL183" s="195"/>
      <c r="AM183" s="195"/>
      <c r="AN183" s="195"/>
      <c r="AO183" s="195"/>
      <c r="AP183" s="195"/>
      <c r="AQ183" s="195"/>
      <c r="AR183" s="195"/>
      <c r="AS183" s="195"/>
      <c r="AT183" s="195"/>
      <c r="AU183" s="195"/>
      <c r="AV183" s="195"/>
      <c r="AW183" s="195"/>
      <c r="AX183" s="195"/>
      <c r="AY183" s="195"/>
      <c r="AZ183" s="195"/>
      <c r="BA183" s="195"/>
      <c r="BB183" s="195"/>
      <c r="BC183" s="195"/>
      <c r="BD183" s="195"/>
      <c r="BE183" s="195"/>
      <c r="BF183" s="195"/>
      <c r="BG183" s="195"/>
      <c r="BH183" s="195"/>
      <c r="BI183" s="195"/>
      <c r="BJ183" s="195"/>
      <c r="BK183" s="195"/>
      <c r="BL183" s="195"/>
      <c r="BM183" s="195"/>
      <c r="BN183" s="195"/>
      <c r="BO183" s="195"/>
      <c r="BP183" s="195"/>
      <c r="BQ183" s="195"/>
      <c r="BR183" s="195"/>
      <c r="BS183" s="195"/>
      <c r="BT183" s="195"/>
      <c r="BU183" s="195"/>
      <c r="BV183" s="195"/>
      <c r="BW183" s="195"/>
      <c r="BX183" s="195"/>
      <c r="BY183" s="195"/>
      <c r="BZ183" s="195"/>
      <c r="CA183" s="195"/>
      <c r="CB183" s="195"/>
      <c r="CC183" s="195"/>
      <c r="CD183" s="195"/>
      <c r="CE183" s="195"/>
      <c r="CF183" s="195"/>
      <c r="CG183" s="195"/>
      <c r="CH183" s="195"/>
      <c r="CI183" s="195"/>
      <c r="CJ183" s="195"/>
      <c r="CK183" s="195"/>
      <c r="CL183" s="195"/>
      <c r="CM183" s="195"/>
      <c r="CN183" s="195"/>
      <c r="CO183" s="195"/>
      <c r="CP183" s="195"/>
      <c r="CQ183" s="195"/>
      <c r="CR183" s="195"/>
      <c r="CS183" s="195"/>
      <c r="CT183" s="195"/>
      <c r="CU183" s="195"/>
      <c r="CV183" s="195"/>
      <c r="CW183" s="195"/>
      <c r="CX183" s="195"/>
      <c r="CY183" s="195"/>
      <c r="CZ183" s="195"/>
      <c r="DA183" s="195"/>
      <c r="DB183" s="195"/>
      <c r="DC183" s="195"/>
      <c r="DD183" s="195"/>
      <c r="DE183" s="195"/>
      <c r="DF183" s="195"/>
      <c r="DG183" s="195"/>
      <c r="DH183" s="195"/>
      <c r="DI183" s="195"/>
      <c r="DJ183" s="195"/>
      <c r="DK183" s="195"/>
      <c r="DL183" s="195"/>
      <c r="DM183" s="195"/>
      <c r="DN183" s="195"/>
    </row>
    <row r="184" spans="1:118" x14ac:dyDescent="0.2">
      <c r="A184" s="33" t="s">
        <v>140</v>
      </c>
      <c r="B184" s="33" t="s">
        <v>141</v>
      </c>
      <c r="C184" s="33">
        <v>21</v>
      </c>
      <c r="D184" s="33" t="s">
        <v>129</v>
      </c>
      <c r="E184" s="196">
        <v>0</v>
      </c>
      <c r="F184" s="195">
        <v>0</v>
      </c>
      <c r="G184" s="196">
        <v>0</v>
      </c>
      <c r="H184" s="195">
        <v>0</v>
      </c>
      <c r="I184" s="196">
        <v>0</v>
      </c>
      <c r="J184" s="195">
        <v>0</v>
      </c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95"/>
      <c r="AD184" s="195"/>
      <c r="AE184" s="195"/>
      <c r="AF184" s="195"/>
      <c r="AG184" s="195"/>
      <c r="AH184" s="195"/>
      <c r="AI184" s="195"/>
      <c r="AJ184" s="195"/>
      <c r="AK184" s="195"/>
      <c r="AL184" s="195"/>
      <c r="AM184" s="195"/>
      <c r="AN184" s="195"/>
      <c r="AO184" s="195"/>
      <c r="AP184" s="195"/>
      <c r="AQ184" s="195"/>
      <c r="AR184" s="195"/>
      <c r="AS184" s="195"/>
      <c r="AT184" s="195"/>
      <c r="AU184" s="195"/>
      <c r="AV184" s="195"/>
      <c r="AW184" s="195"/>
      <c r="AX184" s="195"/>
      <c r="AY184" s="195"/>
      <c r="AZ184" s="195"/>
      <c r="BA184" s="195"/>
      <c r="BB184" s="195"/>
      <c r="BC184" s="195"/>
      <c r="BD184" s="195"/>
      <c r="BE184" s="195"/>
      <c r="BF184" s="195"/>
      <c r="BG184" s="195"/>
      <c r="BH184" s="195"/>
      <c r="BI184" s="195"/>
      <c r="BJ184" s="195"/>
      <c r="BK184" s="195"/>
      <c r="BL184" s="195"/>
      <c r="BM184" s="195"/>
      <c r="BN184" s="195"/>
      <c r="BO184" s="195"/>
      <c r="BP184" s="195"/>
      <c r="BQ184" s="195"/>
      <c r="BR184" s="195"/>
      <c r="BS184" s="195"/>
      <c r="BT184" s="195"/>
      <c r="BU184" s="195"/>
      <c r="BV184" s="195"/>
      <c r="BW184" s="195"/>
      <c r="BX184" s="195"/>
      <c r="BY184" s="195"/>
      <c r="BZ184" s="195"/>
      <c r="CA184" s="195"/>
      <c r="CB184" s="195"/>
      <c r="CC184" s="195"/>
      <c r="CD184" s="195"/>
      <c r="CE184" s="195"/>
      <c r="CF184" s="195"/>
      <c r="CG184" s="195"/>
      <c r="CH184" s="195"/>
      <c r="CI184" s="195"/>
      <c r="CJ184" s="195"/>
      <c r="CK184" s="195"/>
      <c r="CL184" s="195"/>
      <c r="CM184" s="195"/>
      <c r="CN184" s="195"/>
      <c r="CO184" s="195"/>
      <c r="CP184" s="195"/>
      <c r="CQ184" s="195"/>
      <c r="CR184" s="195"/>
      <c r="CS184" s="195"/>
      <c r="CT184" s="195"/>
      <c r="CU184" s="195"/>
      <c r="CV184" s="195"/>
      <c r="CW184" s="195"/>
      <c r="CX184" s="195"/>
      <c r="CY184" s="195"/>
      <c r="CZ184" s="195"/>
      <c r="DA184" s="195"/>
      <c r="DB184" s="195"/>
      <c r="DC184" s="195"/>
      <c r="DD184" s="195"/>
      <c r="DE184" s="195"/>
      <c r="DF184" s="195"/>
      <c r="DG184" s="195"/>
      <c r="DH184" s="195"/>
      <c r="DI184" s="195"/>
      <c r="DJ184" s="195"/>
      <c r="DK184" s="195"/>
      <c r="DL184" s="195"/>
      <c r="DM184" s="195"/>
      <c r="DN184" s="195"/>
    </row>
    <row r="185" spans="1:118" x14ac:dyDescent="0.2">
      <c r="A185" s="33" t="s">
        <v>140</v>
      </c>
      <c r="B185" s="33" t="s">
        <v>141</v>
      </c>
      <c r="C185" s="33">
        <v>22</v>
      </c>
      <c r="D185" s="33" t="s">
        <v>130</v>
      </c>
      <c r="E185" s="196">
        <v>-3714778</v>
      </c>
      <c r="F185" s="195">
        <v>-9550694.2379999999</v>
      </c>
      <c r="G185" s="196">
        <v>4071572</v>
      </c>
      <c r="H185" s="195">
        <v>10468011.612</v>
      </c>
      <c r="I185" s="196">
        <v>788214</v>
      </c>
      <c r="J185" s="195">
        <v>2026498.1939999999</v>
      </c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  <c r="AA185" s="195"/>
      <c r="AB185" s="195"/>
      <c r="AC185" s="195"/>
      <c r="AD185" s="195"/>
      <c r="AE185" s="195"/>
      <c r="AF185" s="195"/>
      <c r="AG185" s="195"/>
      <c r="AH185" s="195"/>
      <c r="AI185" s="195"/>
      <c r="AJ185" s="195"/>
      <c r="AK185" s="195"/>
      <c r="AL185" s="195"/>
      <c r="AM185" s="195"/>
      <c r="AN185" s="195"/>
      <c r="AO185" s="195"/>
      <c r="AP185" s="195"/>
      <c r="AQ185" s="195"/>
      <c r="AR185" s="195"/>
      <c r="AS185" s="195"/>
      <c r="AT185" s="195"/>
      <c r="AU185" s="195"/>
      <c r="AV185" s="195"/>
      <c r="AW185" s="195"/>
      <c r="AX185" s="195"/>
      <c r="AY185" s="195"/>
      <c r="AZ185" s="195"/>
      <c r="BA185" s="195"/>
      <c r="BB185" s="195"/>
      <c r="BC185" s="195"/>
      <c r="BD185" s="195"/>
      <c r="BE185" s="195"/>
      <c r="BF185" s="195"/>
      <c r="BG185" s="195"/>
      <c r="BH185" s="195"/>
      <c r="BI185" s="195"/>
      <c r="BJ185" s="195"/>
      <c r="BK185" s="195"/>
      <c r="BL185" s="195"/>
      <c r="BM185" s="195"/>
      <c r="BN185" s="195"/>
      <c r="BO185" s="195"/>
      <c r="BP185" s="195"/>
      <c r="BQ185" s="195"/>
      <c r="BR185" s="195"/>
      <c r="BS185" s="195"/>
      <c r="BT185" s="195"/>
      <c r="BU185" s="195"/>
      <c r="BV185" s="195"/>
      <c r="BW185" s="195"/>
      <c r="BX185" s="195"/>
      <c r="BY185" s="195"/>
      <c r="BZ185" s="195"/>
      <c r="CA185" s="195"/>
      <c r="CB185" s="195"/>
      <c r="CC185" s="195"/>
      <c r="CD185" s="195"/>
      <c r="CE185" s="195"/>
      <c r="CF185" s="195"/>
      <c r="CG185" s="195"/>
      <c r="CH185" s="195"/>
      <c r="CI185" s="195"/>
      <c r="CJ185" s="195"/>
      <c r="CK185" s="195"/>
      <c r="CL185" s="195"/>
      <c r="CM185" s="195"/>
      <c r="CN185" s="195"/>
      <c r="CO185" s="195"/>
      <c r="CP185" s="195"/>
      <c r="CQ185" s="195"/>
      <c r="CR185" s="195"/>
      <c r="CS185" s="195"/>
      <c r="CT185" s="195"/>
      <c r="CU185" s="195"/>
      <c r="CV185" s="195"/>
      <c r="CW185" s="195"/>
      <c r="CX185" s="195"/>
      <c r="CY185" s="195"/>
      <c r="CZ185" s="195"/>
      <c r="DA185" s="195"/>
      <c r="DB185" s="195"/>
      <c r="DC185" s="195"/>
      <c r="DD185" s="195"/>
      <c r="DE185" s="195"/>
      <c r="DF185" s="195"/>
      <c r="DG185" s="195"/>
      <c r="DH185" s="195"/>
      <c r="DI185" s="195"/>
      <c r="DJ185" s="195"/>
      <c r="DK185" s="195"/>
      <c r="DL185" s="195"/>
      <c r="DM185" s="195"/>
      <c r="DN185" s="195"/>
    </row>
    <row r="186" spans="1:118" x14ac:dyDescent="0.2">
      <c r="A186" s="33" t="s">
        <v>140</v>
      </c>
      <c r="B186" s="33" t="s">
        <v>141</v>
      </c>
      <c r="C186" s="33">
        <v>23</v>
      </c>
      <c r="D186" s="33" t="s">
        <v>131</v>
      </c>
      <c r="E186" s="196">
        <v>-781724</v>
      </c>
      <c r="F186" s="195">
        <v>-2009812.4040000001</v>
      </c>
      <c r="G186" s="196">
        <v>-17121</v>
      </c>
      <c r="H186" s="195">
        <v>-44018.091</v>
      </c>
      <c r="I186" s="196">
        <v>-778</v>
      </c>
      <c r="J186" s="195">
        <v>-2000.2380000000001</v>
      </c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  <c r="AA186" s="195"/>
      <c r="AB186" s="195"/>
      <c r="AC186" s="195"/>
      <c r="AD186" s="195"/>
      <c r="AE186" s="195"/>
      <c r="AF186" s="195"/>
      <c r="AG186" s="195"/>
      <c r="AH186" s="195"/>
      <c r="AI186" s="195"/>
      <c r="AJ186" s="195"/>
      <c r="AK186" s="195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5"/>
      <c r="BB186" s="195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5"/>
      <c r="BS186" s="195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5"/>
      <c r="CJ186" s="195"/>
      <c r="CK186" s="195"/>
      <c r="CL186" s="195"/>
      <c r="CM186" s="195"/>
      <c r="CN186" s="195"/>
      <c r="CO186" s="195"/>
      <c r="CP186" s="195"/>
      <c r="CQ186" s="195"/>
      <c r="CR186" s="195"/>
      <c r="CS186" s="195"/>
      <c r="CT186" s="195"/>
      <c r="CU186" s="195"/>
      <c r="CV186" s="195"/>
      <c r="CW186" s="195"/>
      <c r="CX186" s="195"/>
      <c r="CY186" s="195"/>
      <c r="CZ186" s="195"/>
      <c r="DA186" s="195"/>
      <c r="DB186" s="195"/>
      <c r="DC186" s="195"/>
      <c r="DD186" s="195"/>
      <c r="DE186" s="195"/>
      <c r="DF186" s="195"/>
      <c r="DG186" s="195"/>
      <c r="DH186" s="195"/>
      <c r="DI186" s="195"/>
      <c r="DJ186" s="195"/>
      <c r="DK186" s="195"/>
      <c r="DL186" s="195"/>
      <c r="DM186" s="195"/>
      <c r="DN186" s="195"/>
    </row>
    <row r="187" spans="1:118" x14ac:dyDescent="0.2">
      <c r="A187" s="33" t="s">
        <v>140</v>
      </c>
      <c r="B187" s="33" t="s">
        <v>141</v>
      </c>
      <c r="C187" s="33">
        <v>24</v>
      </c>
      <c r="D187" s="33" t="s">
        <v>55</v>
      </c>
      <c r="E187" s="196">
        <v>-62756765</v>
      </c>
      <c r="F187" s="195">
        <v>-492818.96</v>
      </c>
      <c r="G187" s="196">
        <v>-1795800</v>
      </c>
      <c r="H187" s="195">
        <v>-4204.710000000021</v>
      </c>
      <c r="I187" s="196">
        <v>-4554927</v>
      </c>
      <c r="J187" s="195">
        <v>9878.02</v>
      </c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  <c r="AD187" s="195"/>
      <c r="AE187" s="195"/>
      <c r="AF187" s="195"/>
      <c r="AG187" s="195"/>
      <c r="AH187" s="195"/>
      <c r="AI187" s="195"/>
      <c r="AJ187" s="195"/>
      <c r="AK187" s="195"/>
      <c r="AL187" s="195"/>
      <c r="AM187" s="195"/>
      <c r="AN187" s="195"/>
      <c r="AO187" s="195"/>
      <c r="AP187" s="195"/>
      <c r="AQ187" s="195"/>
      <c r="AR187" s="195"/>
      <c r="AS187" s="195"/>
      <c r="AT187" s="195"/>
      <c r="AU187" s="195"/>
      <c r="AV187" s="195"/>
      <c r="AW187" s="195"/>
      <c r="AX187" s="195"/>
      <c r="AY187" s="195"/>
      <c r="AZ187" s="195"/>
      <c r="BA187" s="195"/>
      <c r="BB187" s="195"/>
      <c r="BC187" s="195"/>
      <c r="BD187" s="195"/>
      <c r="BE187" s="195"/>
      <c r="BF187" s="195"/>
      <c r="BG187" s="195"/>
      <c r="BH187" s="195"/>
      <c r="BI187" s="195"/>
      <c r="BJ187" s="195"/>
      <c r="BK187" s="195"/>
      <c r="BL187" s="195"/>
      <c r="BM187" s="195"/>
      <c r="BN187" s="195"/>
      <c r="BO187" s="195"/>
      <c r="BP187" s="195"/>
      <c r="BQ187" s="195"/>
      <c r="BR187" s="195"/>
      <c r="BS187" s="195"/>
      <c r="BT187" s="195"/>
      <c r="BU187" s="195"/>
      <c r="BV187" s="195"/>
      <c r="BW187" s="195"/>
      <c r="BX187" s="195"/>
      <c r="BY187" s="195"/>
      <c r="BZ187" s="195"/>
      <c r="CA187" s="195"/>
      <c r="CB187" s="195"/>
      <c r="CC187" s="195"/>
      <c r="CD187" s="195"/>
      <c r="CE187" s="195"/>
      <c r="CF187" s="195"/>
      <c r="CG187" s="195"/>
      <c r="CH187" s="195"/>
      <c r="CI187" s="195"/>
      <c r="CJ187" s="195"/>
      <c r="CK187" s="195"/>
      <c r="CL187" s="195"/>
      <c r="CM187" s="195"/>
      <c r="CN187" s="195"/>
      <c r="CO187" s="195"/>
      <c r="CP187" s="195"/>
      <c r="CQ187" s="195"/>
      <c r="CR187" s="195"/>
      <c r="CS187" s="195"/>
      <c r="CT187" s="195"/>
      <c r="CU187" s="195"/>
      <c r="CV187" s="195"/>
      <c r="CW187" s="195"/>
      <c r="CX187" s="195"/>
      <c r="CY187" s="195"/>
      <c r="CZ187" s="195"/>
      <c r="DA187" s="195"/>
      <c r="DB187" s="195"/>
      <c r="DC187" s="195"/>
      <c r="DD187" s="195"/>
      <c r="DE187" s="195"/>
      <c r="DF187" s="195"/>
      <c r="DG187" s="195"/>
      <c r="DH187" s="195"/>
      <c r="DI187" s="195"/>
      <c r="DJ187" s="195"/>
      <c r="DK187" s="195"/>
      <c r="DL187" s="195"/>
      <c r="DM187" s="195"/>
      <c r="DN187" s="195"/>
    </row>
    <row r="188" spans="1:118" x14ac:dyDescent="0.2">
      <c r="A188" s="33" t="s">
        <v>140</v>
      </c>
      <c r="B188" s="33" t="s">
        <v>141</v>
      </c>
      <c r="C188" s="33">
        <v>25</v>
      </c>
      <c r="D188" s="33" t="s">
        <v>56</v>
      </c>
      <c r="E188" s="196">
        <v>0</v>
      </c>
      <c r="F188" s="195">
        <v>-2459980.02</v>
      </c>
      <c r="G188" s="196">
        <v>0</v>
      </c>
      <c r="H188" s="195">
        <v>-234464.16</v>
      </c>
      <c r="I188" s="196">
        <v>0</v>
      </c>
      <c r="J188" s="195">
        <v>546712.98</v>
      </c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  <c r="AD188" s="195"/>
      <c r="AE188" s="195"/>
      <c r="AF188" s="195"/>
      <c r="AG188" s="195"/>
      <c r="AH188" s="195"/>
      <c r="AI188" s="195"/>
      <c r="AJ188" s="195"/>
      <c r="AK188" s="195"/>
      <c r="AL188" s="195"/>
      <c r="AM188" s="195"/>
      <c r="AN188" s="195"/>
      <c r="AO188" s="195"/>
      <c r="AP188" s="195"/>
      <c r="AQ188" s="195"/>
      <c r="AR188" s="195"/>
      <c r="AS188" s="195"/>
      <c r="AT188" s="195"/>
      <c r="AU188" s="195"/>
      <c r="AV188" s="195"/>
      <c r="AW188" s="195"/>
      <c r="AX188" s="195"/>
      <c r="AY188" s="195"/>
      <c r="AZ188" s="195"/>
      <c r="BA188" s="195"/>
      <c r="BB188" s="195"/>
      <c r="BC188" s="195"/>
      <c r="BD188" s="195"/>
      <c r="BE188" s="195"/>
      <c r="BF188" s="195"/>
      <c r="BG188" s="195"/>
      <c r="BH188" s="195"/>
      <c r="BI188" s="195"/>
      <c r="BJ188" s="195"/>
      <c r="BK188" s="195"/>
      <c r="BL188" s="195"/>
      <c r="BM188" s="195"/>
      <c r="BN188" s="195"/>
      <c r="BO188" s="195"/>
      <c r="BP188" s="195"/>
      <c r="BQ188" s="195"/>
      <c r="BR188" s="195"/>
      <c r="BS188" s="195"/>
      <c r="BT188" s="195"/>
      <c r="BU188" s="195"/>
      <c r="BV188" s="195"/>
      <c r="BW188" s="195"/>
      <c r="BX188" s="195"/>
      <c r="BY188" s="195"/>
      <c r="BZ188" s="195"/>
      <c r="CA188" s="195"/>
      <c r="CB188" s="195"/>
      <c r="CC188" s="195"/>
      <c r="CD188" s="195"/>
      <c r="CE188" s="195"/>
      <c r="CF188" s="195"/>
      <c r="CG188" s="195"/>
      <c r="CH188" s="195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95"/>
      <c r="CW188" s="195"/>
      <c r="CX188" s="195"/>
      <c r="CY188" s="195"/>
      <c r="CZ188" s="195"/>
      <c r="DA188" s="195"/>
      <c r="DB188" s="195"/>
      <c r="DC188" s="195"/>
      <c r="DD188" s="195"/>
      <c r="DE188" s="195"/>
      <c r="DF188" s="195"/>
      <c r="DG188" s="195"/>
      <c r="DH188" s="195"/>
      <c r="DI188" s="195"/>
      <c r="DJ188" s="195"/>
      <c r="DK188" s="195"/>
      <c r="DL188" s="195"/>
      <c r="DM188" s="195"/>
      <c r="DN188" s="195"/>
    </row>
    <row r="189" spans="1:118" x14ac:dyDescent="0.2">
      <c r="A189" s="33" t="s">
        <v>140</v>
      </c>
      <c r="B189" s="33" t="s">
        <v>141</v>
      </c>
      <c r="C189" s="33">
        <v>26</v>
      </c>
      <c r="D189" s="33" t="s">
        <v>132</v>
      </c>
      <c r="E189" s="196">
        <v>0</v>
      </c>
      <c r="F189" s="195">
        <v>0</v>
      </c>
      <c r="G189" s="196">
        <v>0</v>
      </c>
      <c r="H189" s="195">
        <v>0</v>
      </c>
      <c r="I189" s="196">
        <v>0</v>
      </c>
      <c r="J189" s="195">
        <v>0</v>
      </c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  <c r="AD189" s="195"/>
      <c r="AE189" s="195"/>
      <c r="AF189" s="195"/>
      <c r="AG189" s="195"/>
      <c r="AH189" s="195"/>
      <c r="AI189" s="195"/>
      <c r="AJ189" s="195"/>
      <c r="AK189" s="195"/>
      <c r="AL189" s="195"/>
      <c r="AM189" s="195"/>
      <c r="AN189" s="195"/>
      <c r="AO189" s="195"/>
      <c r="AP189" s="195"/>
      <c r="AQ189" s="195"/>
      <c r="AR189" s="195"/>
      <c r="AS189" s="195"/>
      <c r="AT189" s="195"/>
      <c r="AU189" s="195"/>
      <c r="AV189" s="195"/>
      <c r="AW189" s="195"/>
      <c r="AX189" s="195"/>
      <c r="AY189" s="195"/>
      <c r="AZ189" s="195"/>
      <c r="BA189" s="195"/>
      <c r="BB189" s="195"/>
      <c r="BC189" s="195"/>
      <c r="BD189" s="195"/>
      <c r="BE189" s="195"/>
      <c r="BF189" s="195"/>
      <c r="BG189" s="195"/>
      <c r="BH189" s="195"/>
      <c r="BI189" s="195"/>
      <c r="BJ189" s="195"/>
      <c r="BK189" s="195"/>
      <c r="BL189" s="195"/>
      <c r="BM189" s="195"/>
      <c r="BN189" s="195"/>
      <c r="BO189" s="195"/>
      <c r="BP189" s="195"/>
      <c r="BQ189" s="195"/>
      <c r="BR189" s="195"/>
      <c r="BS189" s="195"/>
      <c r="BT189" s="195"/>
      <c r="BU189" s="195"/>
      <c r="BV189" s="195"/>
      <c r="BW189" s="195"/>
      <c r="BX189" s="195"/>
      <c r="BY189" s="195"/>
      <c r="BZ189" s="195"/>
      <c r="CA189" s="195"/>
      <c r="CB189" s="195"/>
      <c r="CC189" s="195"/>
      <c r="CD189" s="195"/>
      <c r="CE189" s="195"/>
      <c r="CF189" s="195"/>
      <c r="CG189" s="195"/>
      <c r="CH189" s="195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95"/>
      <c r="CW189" s="195"/>
      <c r="CX189" s="195"/>
      <c r="CY189" s="195"/>
      <c r="CZ189" s="195"/>
      <c r="DA189" s="195"/>
      <c r="DB189" s="195"/>
      <c r="DC189" s="195"/>
      <c r="DD189" s="195"/>
      <c r="DE189" s="195"/>
      <c r="DF189" s="195"/>
      <c r="DG189" s="195"/>
      <c r="DH189" s="195"/>
      <c r="DI189" s="195"/>
      <c r="DJ189" s="195"/>
      <c r="DK189" s="195"/>
      <c r="DL189" s="195"/>
      <c r="DM189" s="195"/>
      <c r="DN189" s="195"/>
    </row>
    <row r="190" spans="1:118" x14ac:dyDescent="0.2">
      <c r="A190" s="33" t="s">
        <v>140</v>
      </c>
      <c r="B190" s="33" t="s">
        <v>141</v>
      </c>
      <c r="C190" s="33">
        <v>27</v>
      </c>
      <c r="D190" s="33" t="s">
        <v>133</v>
      </c>
      <c r="E190" s="196">
        <v>0</v>
      </c>
      <c r="F190" s="195">
        <v>0</v>
      </c>
      <c r="G190" s="196">
        <v>0</v>
      </c>
      <c r="H190" s="195">
        <v>0</v>
      </c>
      <c r="I190" s="196">
        <v>0</v>
      </c>
      <c r="J190" s="195">
        <v>0</v>
      </c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  <c r="AD190" s="195"/>
      <c r="AE190" s="195"/>
      <c r="AF190" s="195"/>
      <c r="AG190" s="195"/>
      <c r="AH190" s="195"/>
      <c r="AI190" s="195"/>
      <c r="AJ190" s="195"/>
      <c r="AK190" s="195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5"/>
      <c r="BB190" s="195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5"/>
      <c r="BS190" s="195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95"/>
      <c r="CW190" s="195"/>
      <c r="CX190" s="195"/>
      <c r="CY190" s="195"/>
      <c r="CZ190" s="195"/>
      <c r="DA190" s="195"/>
      <c r="DB190" s="195"/>
      <c r="DC190" s="195"/>
      <c r="DD190" s="195"/>
      <c r="DE190" s="195"/>
      <c r="DF190" s="195"/>
      <c r="DG190" s="195"/>
      <c r="DH190" s="195"/>
      <c r="DI190" s="195"/>
      <c r="DJ190" s="195"/>
      <c r="DK190" s="195"/>
      <c r="DL190" s="195"/>
      <c r="DM190" s="195"/>
      <c r="DN190" s="195"/>
    </row>
    <row r="191" spans="1:118" x14ac:dyDescent="0.2">
      <c r="A191" s="33" t="s">
        <v>140</v>
      </c>
      <c r="B191" s="33" t="s">
        <v>141</v>
      </c>
      <c r="C191" s="33">
        <v>28</v>
      </c>
      <c r="D191" s="33" t="s">
        <v>134</v>
      </c>
      <c r="E191" s="196">
        <v>0</v>
      </c>
      <c r="F191" s="195">
        <v>0</v>
      </c>
      <c r="G191" s="196">
        <v>0</v>
      </c>
      <c r="H191" s="195">
        <v>0</v>
      </c>
      <c r="I191" s="196">
        <v>0</v>
      </c>
      <c r="J191" s="195">
        <v>0</v>
      </c>
      <c r="K191" s="195"/>
      <c r="L191" s="195"/>
      <c r="M191" s="195"/>
      <c r="N191" s="195"/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  <c r="AA191" s="195"/>
      <c r="AB191" s="195"/>
      <c r="AC191" s="195"/>
      <c r="AD191" s="195"/>
      <c r="AE191" s="195"/>
      <c r="AF191" s="195"/>
      <c r="AG191" s="195"/>
      <c r="AH191" s="195"/>
      <c r="AI191" s="195"/>
      <c r="AJ191" s="195"/>
      <c r="AK191" s="195"/>
      <c r="AL191" s="195"/>
      <c r="AM191" s="195"/>
      <c r="AN191" s="195"/>
      <c r="AO191" s="195"/>
      <c r="AP191" s="195"/>
      <c r="AQ191" s="195"/>
      <c r="AR191" s="195"/>
      <c r="AS191" s="195"/>
      <c r="AT191" s="195"/>
      <c r="AU191" s="195"/>
      <c r="AV191" s="195"/>
      <c r="AW191" s="195"/>
      <c r="AX191" s="195"/>
      <c r="AY191" s="195"/>
      <c r="AZ191" s="195"/>
      <c r="BA191" s="195"/>
      <c r="BB191" s="195"/>
      <c r="BC191" s="195"/>
      <c r="BD191" s="195"/>
      <c r="BE191" s="195"/>
      <c r="BF191" s="195"/>
      <c r="BG191" s="195"/>
      <c r="BH191" s="195"/>
      <c r="BI191" s="195"/>
      <c r="BJ191" s="195"/>
      <c r="BK191" s="195"/>
      <c r="BL191" s="195"/>
      <c r="BM191" s="195"/>
      <c r="BN191" s="195"/>
      <c r="BO191" s="195"/>
      <c r="BP191" s="195"/>
      <c r="BQ191" s="195"/>
      <c r="BR191" s="195"/>
      <c r="BS191" s="195"/>
      <c r="BT191" s="195"/>
      <c r="BU191" s="195"/>
      <c r="BV191" s="195"/>
      <c r="BW191" s="195"/>
      <c r="BX191" s="195"/>
      <c r="BY191" s="195"/>
      <c r="BZ191" s="195"/>
      <c r="CA191" s="195"/>
      <c r="CB191" s="195"/>
      <c r="CC191" s="195"/>
      <c r="CD191" s="195"/>
      <c r="CE191" s="195"/>
      <c r="CF191" s="195"/>
      <c r="CG191" s="195"/>
      <c r="CH191" s="195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95"/>
      <c r="CW191" s="195"/>
      <c r="CX191" s="195"/>
      <c r="CY191" s="195"/>
      <c r="CZ191" s="195"/>
      <c r="DA191" s="195"/>
      <c r="DB191" s="195"/>
      <c r="DC191" s="195"/>
      <c r="DD191" s="195"/>
      <c r="DE191" s="195"/>
      <c r="DF191" s="195"/>
      <c r="DG191" s="195"/>
      <c r="DH191" s="195"/>
      <c r="DI191" s="195"/>
      <c r="DJ191" s="195"/>
      <c r="DK191" s="195"/>
      <c r="DL191" s="195"/>
      <c r="DM191" s="195"/>
      <c r="DN191" s="195"/>
    </row>
    <row r="192" spans="1:118" x14ac:dyDescent="0.2">
      <c r="A192" s="33" t="s">
        <v>140</v>
      </c>
      <c r="B192" s="33" t="s">
        <v>141</v>
      </c>
      <c r="C192" s="33">
        <v>29</v>
      </c>
      <c r="D192" s="33" t="s">
        <v>135</v>
      </c>
      <c r="E192" s="196">
        <v>0</v>
      </c>
      <c r="F192" s="195">
        <v>0</v>
      </c>
      <c r="G192" s="196">
        <v>0</v>
      </c>
      <c r="H192" s="195">
        <v>0</v>
      </c>
      <c r="I192" s="196">
        <v>0</v>
      </c>
      <c r="J192" s="195">
        <v>0</v>
      </c>
      <c r="K192" s="195"/>
      <c r="L192" s="195"/>
      <c r="M192" s="195"/>
      <c r="N192" s="195"/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  <c r="AA192" s="195"/>
      <c r="AB192" s="195"/>
      <c r="AC192" s="195"/>
      <c r="AD192" s="195"/>
      <c r="AE192" s="195"/>
      <c r="AF192" s="195"/>
      <c r="AG192" s="195"/>
      <c r="AH192" s="195"/>
      <c r="AI192" s="195"/>
      <c r="AJ192" s="195"/>
      <c r="AK192" s="195"/>
      <c r="AL192" s="195"/>
      <c r="AM192" s="195"/>
      <c r="AN192" s="195"/>
      <c r="AO192" s="195"/>
      <c r="AP192" s="195"/>
      <c r="AQ192" s="195"/>
      <c r="AR192" s="195"/>
      <c r="AS192" s="195"/>
      <c r="AT192" s="195"/>
      <c r="AU192" s="195"/>
      <c r="AV192" s="195"/>
      <c r="AW192" s="195"/>
      <c r="AX192" s="195"/>
      <c r="AY192" s="195"/>
      <c r="AZ192" s="195"/>
      <c r="BA192" s="195"/>
      <c r="BB192" s="195"/>
      <c r="BC192" s="195"/>
      <c r="BD192" s="195"/>
      <c r="BE192" s="195"/>
      <c r="BF192" s="195"/>
      <c r="BG192" s="195"/>
      <c r="BH192" s="195"/>
      <c r="BI192" s="195"/>
      <c r="BJ192" s="195"/>
      <c r="BK192" s="195"/>
      <c r="BL192" s="195"/>
      <c r="BM192" s="195"/>
      <c r="BN192" s="195"/>
      <c r="BO192" s="195"/>
      <c r="BP192" s="195"/>
      <c r="BQ192" s="195"/>
      <c r="BR192" s="195"/>
      <c r="BS192" s="195"/>
      <c r="BT192" s="195"/>
      <c r="BU192" s="195"/>
      <c r="BV192" s="195"/>
      <c r="BW192" s="195"/>
      <c r="BX192" s="195"/>
      <c r="BY192" s="195"/>
      <c r="BZ192" s="195"/>
      <c r="CA192" s="195"/>
      <c r="CB192" s="195"/>
      <c r="CC192" s="195"/>
      <c r="CD192" s="195"/>
      <c r="CE192" s="195"/>
      <c r="CF192" s="195"/>
      <c r="CG192" s="195"/>
      <c r="CH192" s="195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95"/>
      <c r="CW192" s="195"/>
      <c r="CX192" s="195"/>
      <c r="CY192" s="195"/>
      <c r="CZ192" s="195"/>
      <c r="DA192" s="195"/>
      <c r="DB192" s="195"/>
      <c r="DC192" s="195"/>
      <c r="DD192" s="195"/>
      <c r="DE192" s="195"/>
      <c r="DF192" s="195"/>
      <c r="DG192" s="195"/>
      <c r="DH192" s="195"/>
      <c r="DI192" s="195"/>
      <c r="DJ192" s="195"/>
      <c r="DK192" s="195"/>
      <c r="DL192" s="195"/>
      <c r="DM192" s="195"/>
      <c r="DN192" s="195"/>
    </row>
    <row r="193" spans="1:118" x14ac:dyDescent="0.2">
      <c r="A193" s="33" t="s">
        <v>140</v>
      </c>
      <c r="B193" s="33" t="s">
        <v>141</v>
      </c>
      <c r="C193" s="33">
        <v>30</v>
      </c>
      <c r="D193" s="33" t="s">
        <v>136</v>
      </c>
      <c r="E193" s="196">
        <v>0</v>
      </c>
      <c r="F193" s="195">
        <v>0</v>
      </c>
      <c r="G193" s="196">
        <v>0</v>
      </c>
      <c r="H193" s="195">
        <v>0</v>
      </c>
      <c r="I193" s="196">
        <v>0</v>
      </c>
      <c r="J193" s="195">
        <v>0</v>
      </c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  <c r="AD193" s="195"/>
      <c r="AE193" s="195"/>
      <c r="AF193" s="195"/>
      <c r="AG193" s="195"/>
      <c r="AH193" s="195"/>
      <c r="AI193" s="195"/>
      <c r="AJ193" s="195"/>
      <c r="AK193" s="195"/>
      <c r="AL193" s="195"/>
      <c r="AM193" s="195"/>
      <c r="AN193" s="195"/>
      <c r="AO193" s="195"/>
      <c r="AP193" s="195"/>
      <c r="AQ193" s="195"/>
      <c r="AR193" s="195"/>
      <c r="AS193" s="195"/>
      <c r="AT193" s="195"/>
      <c r="AU193" s="195"/>
      <c r="AV193" s="195"/>
      <c r="AW193" s="195"/>
      <c r="AX193" s="195"/>
      <c r="AY193" s="195"/>
      <c r="AZ193" s="195"/>
      <c r="BA193" s="195"/>
      <c r="BB193" s="195"/>
      <c r="BC193" s="195"/>
      <c r="BD193" s="195"/>
      <c r="BE193" s="195"/>
      <c r="BF193" s="195"/>
      <c r="BG193" s="195"/>
      <c r="BH193" s="195"/>
      <c r="BI193" s="195"/>
      <c r="BJ193" s="195"/>
      <c r="BK193" s="195"/>
      <c r="BL193" s="195"/>
      <c r="BM193" s="195"/>
      <c r="BN193" s="195"/>
      <c r="BO193" s="195"/>
      <c r="BP193" s="195"/>
      <c r="BQ193" s="195"/>
      <c r="BR193" s="195"/>
      <c r="BS193" s="195"/>
      <c r="BT193" s="195"/>
      <c r="BU193" s="195"/>
      <c r="BV193" s="195"/>
      <c r="BW193" s="195"/>
      <c r="BX193" s="195"/>
      <c r="BY193" s="195"/>
      <c r="BZ193" s="195"/>
      <c r="CA193" s="195"/>
      <c r="CB193" s="195"/>
      <c r="CC193" s="195"/>
      <c r="CD193" s="195"/>
      <c r="CE193" s="195"/>
      <c r="CF193" s="195"/>
      <c r="CG193" s="195"/>
      <c r="CH193" s="195"/>
      <c r="CI193" s="195"/>
      <c r="CJ193" s="195"/>
      <c r="CK193" s="195"/>
      <c r="CL193" s="195"/>
      <c r="CM193" s="195"/>
      <c r="CN193" s="195"/>
      <c r="CO193" s="195"/>
      <c r="CP193" s="195"/>
      <c r="CQ193" s="195"/>
      <c r="CR193" s="195"/>
      <c r="CS193" s="195"/>
      <c r="CT193" s="195"/>
      <c r="CU193" s="195"/>
      <c r="CV193" s="195"/>
      <c r="CW193" s="195"/>
      <c r="CX193" s="195"/>
      <c r="CY193" s="195"/>
      <c r="CZ193" s="195"/>
      <c r="DA193" s="195"/>
      <c r="DB193" s="195"/>
      <c r="DC193" s="195"/>
      <c r="DD193" s="195"/>
      <c r="DE193" s="195"/>
      <c r="DF193" s="195"/>
      <c r="DG193" s="195"/>
      <c r="DH193" s="195"/>
      <c r="DI193" s="195"/>
      <c r="DJ193" s="195"/>
      <c r="DK193" s="195"/>
      <c r="DL193" s="195"/>
      <c r="DM193" s="195"/>
      <c r="DN193" s="195"/>
    </row>
    <row r="194" spans="1:118" x14ac:dyDescent="0.2">
      <c r="A194" s="33" t="s">
        <v>140</v>
      </c>
      <c r="B194" s="33" t="s">
        <v>141</v>
      </c>
      <c r="C194" s="33">
        <v>31</v>
      </c>
      <c r="D194" s="33" t="s">
        <v>137</v>
      </c>
      <c r="E194" s="196">
        <v>0</v>
      </c>
      <c r="F194" s="195">
        <v>0</v>
      </c>
      <c r="G194" s="196">
        <v>0</v>
      </c>
      <c r="H194" s="195">
        <v>0</v>
      </c>
      <c r="I194" s="196">
        <v>0</v>
      </c>
      <c r="J194" s="195">
        <v>0</v>
      </c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  <c r="AD194" s="195"/>
      <c r="AE194" s="195"/>
      <c r="AF194" s="195"/>
      <c r="AG194" s="195"/>
      <c r="AH194" s="195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5"/>
      <c r="BS194" s="195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5"/>
      <c r="CJ194" s="195"/>
      <c r="CK194" s="195"/>
      <c r="CL194" s="195"/>
      <c r="CM194" s="195"/>
      <c r="CN194" s="195"/>
      <c r="CO194" s="195"/>
      <c r="CP194" s="195"/>
      <c r="CQ194" s="195"/>
      <c r="CR194" s="195"/>
      <c r="CS194" s="195"/>
      <c r="CT194" s="195"/>
      <c r="CU194" s="195"/>
      <c r="CV194" s="195"/>
      <c r="CW194" s="195"/>
      <c r="CX194" s="195"/>
      <c r="CY194" s="195"/>
      <c r="CZ194" s="195"/>
      <c r="DA194" s="195"/>
      <c r="DB194" s="195"/>
      <c r="DC194" s="195"/>
      <c r="DD194" s="195"/>
      <c r="DE194" s="195"/>
      <c r="DF194" s="195"/>
      <c r="DG194" s="195"/>
      <c r="DH194" s="195"/>
      <c r="DI194" s="195"/>
      <c r="DJ194" s="195"/>
      <c r="DK194" s="195"/>
      <c r="DL194" s="195"/>
      <c r="DM194" s="195"/>
      <c r="DN194" s="195"/>
    </row>
    <row r="195" spans="1:118" x14ac:dyDescent="0.2">
      <c r="A195" s="33" t="s">
        <v>140</v>
      </c>
      <c r="B195" s="33" t="s">
        <v>141</v>
      </c>
      <c r="C195" s="33">
        <v>32</v>
      </c>
      <c r="D195" s="33" t="s">
        <v>70</v>
      </c>
      <c r="E195" s="196">
        <v>0</v>
      </c>
      <c r="F195" s="195">
        <v>0</v>
      </c>
      <c r="G195" s="196">
        <v>0</v>
      </c>
      <c r="H195" s="195">
        <v>0</v>
      </c>
      <c r="I195" s="196">
        <v>0</v>
      </c>
      <c r="J195" s="195">
        <v>0</v>
      </c>
      <c r="K195" s="195"/>
      <c r="L195" s="195"/>
      <c r="M195" s="195"/>
      <c r="N195" s="195"/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  <c r="AA195" s="195"/>
      <c r="AB195" s="195"/>
      <c r="AC195" s="195"/>
      <c r="AD195" s="195"/>
      <c r="AE195" s="195"/>
      <c r="AF195" s="195"/>
      <c r="AG195" s="195"/>
      <c r="AH195" s="195"/>
      <c r="AI195" s="195"/>
      <c r="AJ195" s="195"/>
      <c r="AK195" s="195"/>
      <c r="AL195" s="195"/>
      <c r="AM195" s="195"/>
      <c r="AN195" s="195"/>
      <c r="AO195" s="195"/>
      <c r="AP195" s="195"/>
      <c r="AQ195" s="195"/>
      <c r="AR195" s="195"/>
      <c r="AS195" s="195"/>
      <c r="AT195" s="195"/>
      <c r="AU195" s="195"/>
      <c r="AV195" s="195"/>
      <c r="AW195" s="195"/>
      <c r="AX195" s="195"/>
      <c r="AY195" s="195"/>
      <c r="AZ195" s="195"/>
      <c r="BA195" s="195"/>
      <c r="BB195" s="195"/>
      <c r="BC195" s="195"/>
      <c r="BD195" s="195"/>
      <c r="BE195" s="195"/>
      <c r="BF195" s="195"/>
      <c r="BG195" s="195"/>
      <c r="BH195" s="195"/>
      <c r="BI195" s="195"/>
      <c r="BJ195" s="195"/>
      <c r="BK195" s="195"/>
      <c r="BL195" s="195"/>
      <c r="BM195" s="195"/>
      <c r="BN195" s="195"/>
      <c r="BO195" s="195"/>
      <c r="BP195" s="195"/>
      <c r="BQ195" s="195"/>
      <c r="BR195" s="195"/>
      <c r="BS195" s="195"/>
      <c r="BT195" s="195"/>
      <c r="BU195" s="195"/>
      <c r="BV195" s="195"/>
      <c r="BW195" s="195"/>
      <c r="BX195" s="195"/>
      <c r="BY195" s="195"/>
      <c r="BZ195" s="195"/>
      <c r="CA195" s="195"/>
      <c r="CB195" s="195"/>
      <c r="CC195" s="195"/>
      <c r="CD195" s="195"/>
      <c r="CE195" s="195"/>
      <c r="CF195" s="195"/>
      <c r="CG195" s="195"/>
      <c r="CH195" s="195"/>
      <c r="CI195" s="195"/>
      <c r="CJ195" s="195"/>
      <c r="CK195" s="195"/>
      <c r="CL195" s="195"/>
      <c r="CM195" s="195"/>
      <c r="CN195" s="195"/>
      <c r="CO195" s="195"/>
      <c r="CP195" s="195"/>
      <c r="CQ195" s="195"/>
      <c r="CR195" s="195"/>
      <c r="CS195" s="195"/>
      <c r="CT195" s="195"/>
      <c r="CU195" s="195"/>
      <c r="CV195" s="195"/>
      <c r="CW195" s="195"/>
      <c r="CX195" s="195"/>
      <c r="CY195" s="195"/>
      <c r="CZ195" s="195"/>
      <c r="DA195" s="195"/>
      <c r="DB195" s="195"/>
      <c r="DC195" s="195"/>
      <c r="DD195" s="195"/>
      <c r="DE195" s="195"/>
      <c r="DF195" s="195"/>
      <c r="DG195" s="195"/>
      <c r="DH195" s="195"/>
      <c r="DI195" s="195"/>
      <c r="DJ195" s="195"/>
      <c r="DK195" s="195"/>
      <c r="DL195" s="195"/>
      <c r="DM195" s="195"/>
      <c r="DN195" s="195"/>
    </row>
    <row r="196" spans="1:118" x14ac:dyDescent="0.2">
      <c r="A196" s="33" t="s">
        <v>140</v>
      </c>
      <c r="B196" s="33" t="s">
        <v>141</v>
      </c>
      <c r="C196" s="33">
        <v>33</v>
      </c>
      <c r="D196" s="33" t="s">
        <v>71</v>
      </c>
      <c r="E196" s="196">
        <v>0</v>
      </c>
      <c r="F196" s="195">
        <v>0</v>
      </c>
      <c r="G196" s="196">
        <v>0</v>
      </c>
      <c r="H196" s="195">
        <v>0</v>
      </c>
      <c r="I196" s="196">
        <v>0</v>
      </c>
      <c r="J196" s="195">
        <v>0</v>
      </c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  <c r="AD196" s="195"/>
      <c r="AE196" s="195"/>
      <c r="AF196" s="195"/>
      <c r="AG196" s="195"/>
      <c r="AH196" s="195"/>
      <c r="AI196" s="195"/>
      <c r="AJ196" s="195"/>
      <c r="AK196" s="195"/>
      <c r="AL196" s="195"/>
      <c r="AM196" s="195"/>
      <c r="AN196" s="195"/>
      <c r="AO196" s="195"/>
      <c r="AP196" s="195"/>
      <c r="AQ196" s="195"/>
      <c r="AR196" s="195"/>
      <c r="AS196" s="195"/>
      <c r="AT196" s="195"/>
      <c r="AU196" s="195"/>
      <c r="AV196" s="195"/>
      <c r="AW196" s="195"/>
      <c r="AX196" s="195"/>
      <c r="AY196" s="195"/>
      <c r="AZ196" s="195"/>
      <c r="BA196" s="195"/>
      <c r="BB196" s="195"/>
      <c r="BC196" s="195"/>
      <c r="BD196" s="195"/>
      <c r="BE196" s="195"/>
      <c r="BF196" s="195"/>
      <c r="BG196" s="195"/>
      <c r="BH196" s="195"/>
      <c r="BI196" s="195"/>
      <c r="BJ196" s="195"/>
      <c r="BK196" s="195"/>
      <c r="BL196" s="195"/>
      <c r="BM196" s="195"/>
      <c r="BN196" s="195"/>
      <c r="BO196" s="195"/>
      <c r="BP196" s="195"/>
      <c r="BQ196" s="195"/>
      <c r="BR196" s="195"/>
      <c r="BS196" s="195"/>
      <c r="BT196" s="195"/>
      <c r="BU196" s="195"/>
      <c r="BV196" s="195"/>
      <c r="BW196" s="195"/>
      <c r="BX196" s="195"/>
      <c r="BY196" s="195"/>
      <c r="BZ196" s="195"/>
      <c r="CA196" s="195"/>
      <c r="CB196" s="195"/>
      <c r="CC196" s="195"/>
      <c r="CD196" s="195"/>
      <c r="CE196" s="195"/>
      <c r="CF196" s="195"/>
      <c r="CG196" s="195"/>
      <c r="CH196" s="195"/>
      <c r="CI196" s="195"/>
      <c r="CJ196" s="195"/>
      <c r="CK196" s="195"/>
      <c r="CL196" s="195"/>
      <c r="CM196" s="195"/>
      <c r="CN196" s="195"/>
      <c r="CO196" s="195"/>
      <c r="CP196" s="195"/>
      <c r="CQ196" s="195"/>
      <c r="CR196" s="195"/>
      <c r="CS196" s="195"/>
      <c r="CT196" s="195"/>
      <c r="CU196" s="195"/>
      <c r="CV196" s="195"/>
      <c r="CW196" s="195"/>
      <c r="CX196" s="195"/>
      <c r="CY196" s="195"/>
      <c r="CZ196" s="195"/>
      <c r="DA196" s="195"/>
      <c r="DB196" s="195"/>
      <c r="DC196" s="195"/>
      <c r="DD196" s="195"/>
      <c r="DE196" s="195"/>
      <c r="DF196" s="195"/>
      <c r="DG196" s="195"/>
      <c r="DH196" s="195"/>
      <c r="DI196" s="195"/>
      <c r="DJ196" s="195"/>
      <c r="DK196" s="195"/>
      <c r="DL196" s="195"/>
      <c r="DM196" s="195"/>
      <c r="DN196" s="195"/>
    </row>
    <row r="197" spans="1:118" x14ac:dyDescent="0.2">
      <c r="A197" s="33" t="s">
        <v>140</v>
      </c>
      <c r="B197" s="33" t="s">
        <v>141</v>
      </c>
      <c r="C197" s="33">
        <v>34</v>
      </c>
      <c r="D197" s="33" t="s">
        <v>72</v>
      </c>
      <c r="E197" s="196">
        <v>0</v>
      </c>
      <c r="F197" s="195">
        <v>0</v>
      </c>
      <c r="G197" s="196">
        <v>0</v>
      </c>
      <c r="H197" s="195">
        <v>0</v>
      </c>
      <c r="I197" s="196">
        <v>0</v>
      </c>
      <c r="J197" s="195">
        <v>0</v>
      </c>
      <c r="K197" s="195"/>
      <c r="L197" s="195"/>
      <c r="M197" s="195"/>
      <c r="N197" s="195"/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  <c r="AA197" s="195"/>
      <c r="AB197" s="195"/>
      <c r="AC197" s="195"/>
      <c r="AD197" s="195"/>
      <c r="AE197" s="195"/>
      <c r="AF197" s="195"/>
      <c r="AG197" s="195"/>
      <c r="AH197" s="195"/>
      <c r="AI197" s="195"/>
      <c r="AJ197" s="195"/>
      <c r="AK197" s="195"/>
      <c r="AL197" s="195"/>
      <c r="AM197" s="195"/>
      <c r="AN197" s="195"/>
      <c r="AO197" s="195"/>
      <c r="AP197" s="195"/>
      <c r="AQ197" s="195"/>
      <c r="AR197" s="195"/>
      <c r="AS197" s="195"/>
      <c r="AT197" s="195"/>
      <c r="AU197" s="195"/>
      <c r="AV197" s="195"/>
      <c r="AW197" s="195"/>
      <c r="AX197" s="195"/>
      <c r="AY197" s="195"/>
      <c r="AZ197" s="195"/>
      <c r="BA197" s="195"/>
      <c r="BB197" s="195"/>
      <c r="BC197" s="195"/>
      <c r="BD197" s="195"/>
      <c r="BE197" s="195"/>
      <c r="BF197" s="195"/>
      <c r="BG197" s="195"/>
      <c r="BH197" s="195"/>
      <c r="BI197" s="195"/>
      <c r="BJ197" s="195"/>
      <c r="BK197" s="195"/>
      <c r="BL197" s="195"/>
      <c r="BM197" s="195"/>
      <c r="BN197" s="195"/>
      <c r="BO197" s="195"/>
      <c r="BP197" s="195"/>
      <c r="BQ197" s="195"/>
      <c r="BR197" s="195"/>
      <c r="BS197" s="195"/>
      <c r="BT197" s="195"/>
      <c r="BU197" s="195"/>
      <c r="BV197" s="195"/>
      <c r="BW197" s="195"/>
      <c r="BX197" s="195"/>
      <c r="BY197" s="195"/>
      <c r="BZ197" s="195"/>
      <c r="CA197" s="195"/>
      <c r="CB197" s="195"/>
      <c r="CC197" s="195"/>
      <c r="CD197" s="195"/>
      <c r="CE197" s="195"/>
      <c r="CF197" s="195"/>
      <c r="CG197" s="195"/>
      <c r="CH197" s="195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95"/>
      <c r="CW197" s="195"/>
      <c r="CX197" s="195"/>
      <c r="CY197" s="195"/>
      <c r="CZ197" s="195"/>
      <c r="DA197" s="195"/>
      <c r="DB197" s="195"/>
      <c r="DC197" s="195"/>
      <c r="DD197" s="195"/>
      <c r="DE197" s="195"/>
      <c r="DF197" s="195"/>
      <c r="DG197" s="195"/>
      <c r="DH197" s="195"/>
      <c r="DI197" s="195"/>
      <c r="DJ197" s="195"/>
      <c r="DK197" s="195"/>
      <c r="DL197" s="195"/>
      <c r="DM197" s="195"/>
      <c r="DN197" s="195"/>
    </row>
    <row r="198" spans="1:118" x14ac:dyDescent="0.2">
      <c r="A198" s="33" t="s">
        <v>140</v>
      </c>
      <c r="B198" s="33" t="s">
        <v>141</v>
      </c>
      <c r="C198" s="33">
        <v>35</v>
      </c>
      <c r="D198" s="33" t="s">
        <v>73</v>
      </c>
      <c r="E198" s="196">
        <v>0</v>
      </c>
      <c r="F198" s="195">
        <v>-14264.32</v>
      </c>
      <c r="G198" s="196">
        <v>0</v>
      </c>
      <c r="H198" s="195">
        <v>-2753.82</v>
      </c>
      <c r="I198" s="196">
        <v>0</v>
      </c>
      <c r="J198" s="195">
        <v>0</v>
      </c>
      <c r="K198" s="195"/>
      <c r="L198" s="195"/>
      <c r="M198" s="195"/>
      <c r="N198" s="195"/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  <c r="AA198" s="195"/>
      <c r="AB198" s="195"/>
      <c r="AC198" s="195"/>
      <c r="AD198" s="195"/>
      <c r="AE198" s="195"/>
      <c r="AF198" s="195"/>
      <c r="AG198" s="195"/>
      <c r="AH198" s="195"/>
      <c r="AI198" s="195"/>
      <c r="AJ198" s="195"/>
      <c r="AK198" s="195"/>
      <c r="AL198" s="195"/>
      <c r="AM198" s="195"/>
      <c r="AN198" s="195"/>
      <c r="AO198" s="195"/>
      <c r="AP198" s="195"/>
      <c r="AQ198" s="195"/>
      <c r="AR198" s="195"/>
      <c r="AS198" s="195"/>
      <c r="AT198" s="195"/>
      <c r="AU198" s="195"/>
      <c r="AV198" s="195"/>
      <c r="AW198" s="195"/>
      <c r="AX198" s="195"/>
      <c r="AY198" s="195"/>
      <c r="AZ198" s="195"/>
      <c r="BA198" s="195"/>
      <c r="BB198" s="195"/>
      <c r="BC198" s="195"/>
      <c r="BD198" s="195"/>
      <c r="BE198" s="195"/>
      <c r="BF198" s="195"/>
      <c r="BG198" s="195"/>
      <c r="BH198" s="195"/>
      <c r="BI198" s="195"/>
      <c r="BJ198" s="195"/>
      <c r="BK198" s="195"/>
      <c r="BL198" s="195"/>
      <c r="BM198" s="195"/>
      <c r="BN198" s="195"/>
      <c r="BO198" s="195"/>
      <c r="BP198" s="195"/>
      <c r="BQ198" s="195"/>
      <c r="BR198" s="195"/>
      <c r="BS198" s="195"/>
      <c r="BT198" s="195"/>
      <c r="BU198" s="195"/>
      <c r="BV198" s="195"/>
      <c r="BW198" s="195"/>
      <c r="BX198" s="195"/>
      <c r="BY198" s="195"/>
      <c r="BZ198" s="195"/>
      <c r="CA198" s="195"/>
      <c r="CB198" s="195"/>
      <c r="CC198" s="195"/>
      <c r="CD198" s="195"/>
      <c r="CE198" s="195"/>
      <c r="CF198" s="195"/>
      <c r="CG198" s="195"/>
      <c r="CH198" s="195"/>
      <c r="CI198" s="195"/>
      <c r="CJ198" s="195"/>
      <c r="CK198" s="195"/>
      <c r="CL198" s="195"/>
      <c r="CM198" s="195"/>
      <c r="CN198" s="195"/>
      <c r="CO198" s="195"/>
      <c r="CP198" s="195"/>
      <c r="CQ198" s="195"/>
      <c r="CR198" s="195"/>
      <c r="CS198" s="195"/>
      <c r="CT198" s="195"/>
      <c r="CU198" s="195"/>
      <c r="CV198" s="195"/>
      <c r="CW198" s="195"/>
      <c r="CX198" s="195"/>
      <c r="CY198" s="195"/>
      <c r="CZ198" s="195"/>
      <c r="DA198" s="195"/>
      <c r="DB198" s="195"/>
      <c r="DC198" s="195"/>
      <c r="DD198" s="195"/>
      <c r="DE198" s="195"/>
      <c r="DF198" s="195"/>
      <c r="DG198" s="195"/>
      <c r="DH198" s="195"/>
      <c r="DI198" s="195"/>
      <c r="DJ198" s="195"/>
      <c r="DK198" s="195"/>
      <c r="DL198" s="195"/>
      <c r="DM198" s="195"/>
      <c r="DN198" s="195"/>
    </row>
    <row r="199" spans="1:118" x14ac:dyDescent="0.2">
      <c r="A199" s="33" t="s">
        <v>140</v>
      </c>
      <c r="B199" s="33" t="s">
        <v>141</v>
      </c>
      <c r="C199" s="33">
        <v>36</v>
      </c>
      <c r="D199" s="33" t="s">
        <v>74</v>
      </c>
      <c r="E199" s="196">
        <v>0</v>
      </c>
      <c r="F199" s="195">
        <v>0</v>
      </c>
      <c r="G199" s="196">
        <v>0</v>
      </c>
      <c r="H199" s="195">
        <v>0</v>
      </c>
      <c r="I199" s="196">
        <v>0</v>
      </c>
      <c r="J199" s="195">
        <v>0</v>
      </c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  <c r="AD199" s="195"/>
      <c r="AE199" s="195"/>
      <c r="AF199" s="195"/>
      <c r="AG199" s="195"/>
      <c r="AH199" s="195"/>
      <c r="AI199" s="195"/>
      <c r="AJ199" s="195"/>
      <c r="AK199" s="195"/>
      <c r="AL199" s="195"/>
      <c r="AM199" s="195"/>
      <c r="AN199" s="195"/>
      <c r="AO199" s="195"/>
      <c r="AP199" s="195"/>
      <c r="AQ199" s="195"/>
      <c r="AR199" s="195"/>
      <c r="AS199" s="195"/>
      <c r="AT199" s="195"/>
      <c r="AU199" s="195"/>
      <c r="AV199" s="195"/>
      <c r="AW199" s="195"/>
      <c r="AX199" s="195"/>
      <c r="AY199" s="195"/>
      <c r="AZ199" s="195"/>
      <c r="BA199" s="195"/>
      <c r="BB199" s="195"/>
      <c r="BC199" s="195"/>
      <c r="BD199" s="195"/>
      <c r="BE199" s="195"/>
      <c r="BF199" s="195"/>
      <c r="BG199" s="195"/>
      <c r="BH199" s="195"/>
      <c r="BI199" s="195"/>
      <c r="BJ199" s="195"/>
      <c r="BK199" s="195"/>
      <c r="BL199" s="195"/>
      <c r="BM199" s="195"/>
      <c r="BN199" s="195"/>
      <c r="BO199" s="195"/>
      <c r="BP199" s="195"/>
      <c r="BQ199" s="195"/>
      <c r="BR199" s="195"/>
      <c r="BS199" s="195"/>
      <c r="BT199" s="195"/>
      <c r="BU199" s="195"/>
      <c r="BV199" s="195"/>
      <c r="BW199" s="195"/>
      <c r="BX199" s="195"/>
      <c r="BY199" s="195"/>
      <c r="BZ199" s="195"/>
      <c r="CA199" s="195"/>
      <c r="CB199" s="195"/>
      <c r="CC199" s="195"/>
      <c r="CD199" s="195"/>
      <c r="CE199" s="195"/>
      <c r="CF199" s="195"/>
      <c r="CG199" s="195"/>
      <c r="CH199" s="195"/>
      <c r="CI199" s="195"/>
      <c r="CJ199" s="195"/>
      <c r="CK199" s="195"/>
      <c r="CL199" s="195"/>
      <c r="CM199" s="195"/>
      <c r="CN199" s="195"/>
      <c r="CO199" s="195"/>
      <c r="CP199" s="195"/>
      <c r="CQ199" s="195"/>
      <c r="CR199" s="195"/>
      <c r="CS199" s="195"/>
      <c r="CT199" s="195"/>
      <c r="CU199" s="195"/>
      <c r="CV199" s="195"/>
      <c r="CW199" s="195"/>
      <c r="CX199" s="195"/>
      <c r="CY199" s="195"/>
      <c r="CZ199" s="195"/>
      <c r="DA199" s="195"/>
      <c r="DB199" s="195"/>
      <c r="DC199" s="195"/>
      <c r="DD199" s="195"/>
      <c r="DE199" s="195"/>
      <c r="DF199" s="195"/>
      <c r="DG199" s="195"/>
      <c r="DH199" s="195"/>
      <c r="DI199" s="195"/>
      <c r="DJ199" s="195"/>
      <c r="DK199" s="195"/>
      <c r="DL199" s="195"/>
      <c r="DM199" s="195"/>
      <c r="DN199" s="195"/>
    </row>
    <row r="200" spans="1:118" x14ac:dyDescent="0.2">
      <c r="A200" s="33" t="s">
        <v>140</v>
      </c>
      <c r="B200" s="33" t="s">
        <v>141</v>
      </c>
      <c r="C200" s="33">
        <v>37</v>
      </c>
      <c r="D200" s="33" t="s">
        <v>75</v>
      </c>
      <c r="E200" s="196">
        <v>0</v>
      </c>
      <c r="F200" s="195">
        <v>0</v>
      </c>
      <c r="G200" s="196">
        <v>0</v>
      </c>
      <c r="H200" s="195">
        <v>0</v>
      </c>
      <c r="I200" s="196">
        <v>0</v>
      </c>
      <c r="J200" s="195">
        <v>0</v>
      </c>
      <c r="K200" s="195"/>
      <c r="L200" s="195"/>
      <c r="M200" s="195"/>
      <c r="N200" s="195"/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  <c r="AA200" s="195"/>
      <c r="AB200" s="195"/>
      <c r="AC200" s="195"/>
      <c r="AD200" s="195"/>
      <c r="AE200" s="195"/>
      <c r="AF200" s="195"/>
      <c r="AG200" s="195"/>
      <c r="AH200" s="195"/>
      <c r="AI200" s="195"/>
      <c r="AJ200" s="195"/>
      <c r="AK200" s="195"/>
      <c r="AL200" s="195"/>
      <c r="AM200" s="195"/>
      <c r="AN200" s="195"/>
      <c r="AO200" s="195"/>
      <c r="AP200" s="195"/>
      <c r="AQ200" s="195"/>
      <c r="AR200" s="195"/>
      <c r="AS200" s="195"/>
      <c r="AT200" s="195"/>
      <c r="AU200" s="195"/>
      <c r="AV200" s="195"/>
      <c r="AW200" s="195"/>
      <c r="AX200" s="195"/>
      <c r="AY200" s="195"/>
      <c r="AZ200" s="195"/>
      <c r="BA200" s="195"/>
      <c r="BB200" s="195"/>
      <c r="BC200" s="195"/>
      <c r="BD200" s="195"/>
      <c r="BE200" s="195"/>
      <c r="BF200" s="195"/>
      <c r="BG200" s="195"/>
      <c r="BH200" s="195"/>
      <c r="BI200" s="195"/>
      <c r="BJ200" s="195"/>
      <c r="BK200" s="195"/>
      <c r="BL200" s="195"/>
      <c r="BM200" s="195"/>
      <c r="BN200" s="195"/>
      <c r="BO200" s="195"/>
      <c r="BP200" s="195"/>
      <c r="BQ200" s="195"/>
      <c r="BR200" s="195"/>
      <c r="BS200" s="195"/>
      <c r="BT200" s="195"/>
      <c r="BU200" s="195"/>
      <c r="BV200" s="195"/>
      <c r="BW200" s="195"/>
      <c r="BX200" s="195"/>
      <c r="BY200" s="195"/>
      <c r="BZ200" s="195"/>
      <c r="CA200" s="195"/>
      <c r="CB200" s="195"/>
      <c r="CC200" s="195"/>
      <c r="CD200" s="195"/>
      <c r="CE200" s="195"/>
      <c r="CF200" s="195"/>
      <c r="CG200" s="195"/>
      <c r="CH200" s="195"/>
      <c r="CI200" s="195"/>
      <c r="CJ200" s="195"/>
      <c r="CK200" s="195"/>
      <c r="CL200" s="195"/>
      <c r="CM200" s="195"/>
      <c r="CN200" s="195"/>
      <c r="CO200" s="195"/>
      <c r="CP200" s="195"/>
      <c r="CQ200" s="195"/>
      <c r="CR200" s="195"/>
      <c r="CS200" s="195"/>
      <c r="CT200" s="195"/>
      <c r="CU200" s="195"/>
      <c r="CV200" s="195"/>
      <c r="CW200" s="195"/>
      <c r="CX200" s="195"/>
      <c r="CY200" s="195"/>
      <c r="CZ200" s="195"/>
      <c r="DA200" s="195"/>
      <c r="DB200" s="195"/>
      <c r="DC200" s="195"/>
      <c r="DD200" s="195"/>
      <c r="DE200" s="195"/>
      <c r="DF200" s="195"/>
      <c r="DG200" s="195"/>
      <c r="DH200" s="195"/>
      <c r="DI200" s="195"/>
      <c r="DJ200" s="195"/>
      <c r="DK200" s="195"/>
      <c r="DL200" s="195"/>
      <c r="DM200" s="195"/>
      <c r="DN200" s="195"/>
    </row>
    <row r="201" spans="1:118" x14ac:dyDescent="0.2">
      <c r="A201" s="33" t="s">
        <v>140</v>
      </c>
      <c r="B201" s="33" t="s">
        <v>141</v>
      </c>
      <c r="C201" s="33">
        <v>38</v>
      </c>
      <c r="D201" s="33" t="s">
        <v>76</v>
      </c>
      <c r="E201" s="196">
        <v>0</v>
      </c>
      <c r="F201" s="195">
        <v>0</v>
      </c>
      <c r="G201" s="196">
        <v>0</v>
      </c>
      <c r="H201" s="195">
        <v>0</v>
      </c>
      <c r="I201" s="196">
        <v>0</v>
      </c>
      <c r="J201" s="195">
        <v>0</v>
      </c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/>
      <c r="AD201" s="195"/>
      <c r="AE201" s="195"/>
      <c r="AF201" s="195"/>
      <c r="AG201" s="195"/>
      <c r="AH201" s="195"/>
      <c r="AI201" s="195"/>
      <c r="AJ201" s="195"/>
      <c r="AK201" s="195"/>
      <c r="AL201" s="195"/>
      <c r="AM201" s="195"/>
      <c r="AN201" s="195"/>
      <c r="AO201" s="195"/>
      <c r="AP201" s="195"/>
      <c r="AQ201" s="195"/>
      <c r="AR201" s="195"/>
      <c r="AS201" s="195"/>
      <c r="AT201" s="195"/>
      <c r="AU201" s="195"/>
      <c r="AV201" s="195"/>
      <c r="AW201" s="195"/>
      <c r="AX201" s="195"/>
      <c r="AY201" s="195"/>
      <c r="AZ201" s="195"/>
      <c r="BA201" s="195"/>
      <c r="BB201" s="195"/>
      <c r="BC201" s="195"/>
      <c r="BD201" s="195"/>
      <c r="BE201" s="195"/>
      <c r="BF201" s="195"/>
      <c r="BG201" s="195"/>
      <c r="BH201" s="195"/>
      <c r="BI201" s="195"/>
      <c r="BJ201" s="195"/>
      <c r="BK201" s="195"/>
      <c r="BL201" s="195"/>
      <c r="BM201" s="195"/>
      <c r="BN201" s="195"/>
      <c r="BO201" s="195"/>
      <c r="BP201" s="195"/>
      <c r="BQ201" s="195"/>
      <c r="BR201" s="195"/>
      <c r="BS201" s="195"/>
      <c r="BT201" s="195"/>
      <c r="BU201" s="195"/>
      <c r="BV201" s="195"/>
      <c r="BW201" s="195"/>
      <c r="BX201" s="195"/>
      <c r="BY201" s="195"/>
      <c r="BZ201" s="195"/>
      <c r="CA201" s="195"/>
      <c r="CB201" s="195"/>
      <c r="CC201" s="195"/>
      <c r="CD201" s="195"/>
      <c r="CE201" s="195"/>
      <c r="CF201" s="195"/>
      <c r="CG201" s="195"/>
      <c r="CH201" s="195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95"/>
      <c r="CW201" s="195"/>
      <c r="CX201" s="195"/>
      <c r="CY201" s="195"/>
      <c r="CZ201" s="195"/>
      <c r="DA201" s="195"/>
      <c r="DB201" s="195"/>
      <c r="DC201" s="195"/>
      <c r="DD201" s="195"/>
      <c r="DE201" s="195"/>
      <c r="DF201" s="195"/>
      <c r="DG201" s="195"/>
      <c r="DH201" s="195"/>
      <c r="DI201" s="195"/>
      <c r="DJ201" s="195"/>
      <c r="DK201" s="195"/>
      <c r="DL201" s="195"/>
      <c r="DM201" s="195"/>
      <c r="DN201" s="195"/>
    </row>
    <row r="202" spans="1:118" x14ac:dyDescent="0.2">
      <c r="A202" s="33" t="s">
        <v>140</v>
      </c>
      <c r="B202" s="33" t="s">
        <v>141</v>
      </c>
      <c r="C202" s="33">
        <v>39</v>
      </c>
      <c r="D202" s="33" t="s">
        <v>77</v>
      </c>
      <c r="E202" s="196">
        <v>0</v>
      </c>
      <c r="F202" s="195">
        <v>0</v>
      </c>
      <c r="G202" s="196">
        <v>0</v>
      </c>
      <c r="H202" s="195">
        <v>0</v>
      </c>
      <c r="I202" s="196">
        <v>0</v>
      </c>
      <c r="J202" s="195">
        <v>0</v>
      </c>
      <c r="K202" s="195"/>
      <c r="L202" s="195"/>
      <c r="M202" s="195"/>
      <c r="N202" s="195"/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  <c r="AD202" s="195"/>
      <c r="AE202" s="195"/>
      <c r="AF202" s="195"/>
      <c r="AG202" s="195"/>
      <c r="AH202" s="195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19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95"/>
      <c r="BL202" s="195"/>
      <c r="BM202" s="195"/>
      <c r="BN202" s="195"/>
      <c r="BO202" s="195"/>
      <c r="BP202" s="195"/>
      <c r="BQ202" s="195"/>
      <c r="BR202" s="195"/>
      <c r="BS202" s="195"/>
      <c r="BT202" s="195"/>
      <c r="BU202" s="195"/>
      <c r="BV202" s="195"/>
      <c r="BW202" s="195"/>
      <c r="BX202" s="195"/>
      <c r="BY202" s="195"/>
      <c r="BZ202" s="195"/>
      <c r="CA202" s="195"/>
      <c r="CB202" s="195"/>
      <c r="CC202" s="195"/>
      <c r="CD202" s="195"/>
      <c r="CE202" s="195"/>
      <c r="CF202" s="195"/>
      <c r="CG202" s="195"/>
      <c r="CH202" s="195"/>
      <c r="CI202" s="195"/>
      <c r="CJ202" s="195"/>
      <c r="CK202" s="195"/>
      <c r="CL202" s="195"/>
      <c r="CM202" s="195"/>
      <c r="CN202" s="195"/>
      <c r="CO202" s="195"/>
      <c r="CP202" s="195"/>
      <c r="CQ202" s="195"/>
      <c r="CR202" s="195"/>
      <c r="CS202" s="195"/>
      <c r="CT202" s="195"/>
      <c r="CU202" s="195"/>
      <c r="CV202" s="195"/>
      <c r="CW202" s="195"/>
      <c r="CX202" s="195"/>
      <c r="CY202" s="195"/>
      <c r="CZ202" s="195"/>
      <c r="DA202" s="195"/>
      <c r="DB202" s="195"/>
      <c r="DC202" s="195"/>
      <c r="DD202" s="195"/>
      <c r="DE202" s="195"/>
      <c r="DF202" s="195"/>
      <c r="DG202" s="195"/>
      <c r="DH202" s="195"/>
      <c r="DI202" s="195"/>
      <c r="DJ202" s="195"/>
      <c r="DK202" s="195"/>
      <c r="DL202" s="195"/>
      <c r="DM202" s="195"/>
      <c r="DN202" s="195"/>
    </row>
    <row r="203" spans="1:118" x14ac:dyDescent="0.2">
      <c r="A203" s="33" t="s">
        <v>140</v>
      </c>
      <c r="B203" s="33" t="s">
        <v>141</v>
      </c>
      <c r="C203" s="33">
        <v>40</v>
      </c>
      <c r="D203" s="33" t="s">
        <v>78</v>
      </c>
      <c r="E203" s="196">
        <v>0</v>
      </c>
      <c r="F203" s="195">
        <v>0</v>
      </c>
      <c r="G203" s="196">
        <v>0</v>
      </c>
      <c r="H203" s="195">
        <v>0</v>
      </c>
      <c r="I203" s="196">
        <v>0</v>
      </c>
      <c r="J203" s="195">
        <v>0</v>
      </c>
      <c r="K203" s="195"/>
      <c r="L203" s="195"/>
      <c r="M203" s="195"/>
      <c r="N203" s="195"/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  <c r="AA203" s="195"/>
      <c r="AB203" s="195"/>
      <c r="AC203" s="195"/>
      <c r="AD203" s="195"/>
      <c r="AE203" s="195"/>
      <c r="AF203" s="195"/>
      <c r="AG203" s="195"/>
      <c r="AH203" s="195"/>
      <c r="AI203" s="195"/>
      <c r="AJ203" s="195"/>
      <c r="AK203" s="195"/>
      <c r="AL203" s="195"/>
      <c r="AM203" s="195"/>
      <c r="AN203" s="195"/>
      <c r="AO203" s="195"/>
      <c r="AP203" s="195"/>
      <c r="AQ203" s="195"/>
      <c r="AR203" s="195"/>
      <c r="AS203" s="195"/>
      <c r="AT203" s="195"/>
      <c r="AU203" s="195"/>
      <c r="AV203" s="195"/>
      <c r="AW203" s="195"/>
      <c r="AX203" s="195"/>
      <c r="AY203" s="195"/>
      <c r="AZ203" s="195"/>
      <c r="BA203" s="195"/>
      <c r="BB203" s="195"/>
      <c r="BC203" s="195"/>
      <c r="BD203" s="195"/>
      <c r="BE203" s="195"/>
      <c r="BF203" s="195"/>
      <c r="BG203" s="195"/>
      <c r="BH203" s="195"/>
      <c r="BI203" s="195"/>
      <c r="BJ203" s="195"/>
      <c r="BK203" s="195"/>
      <c r="BL203" s="195"/>
      <c r="BM203" s="195"/>
      <c r="BN203" s="195"/>
      <c r="BO203" s="195"/>
      <c r="BP203" s="195"/>
      <c r="BQ203" s="195"/>
      <c r="BR203" s="195"/>
      <c r="BS203" s="195"/>
      <c r="BT203" s="195"/>
      <c r="BU203" s="195"/>
      <c r="BV203" s="195"/>
      <c r="BW203" s="195"/>
      <c r="BX203" s="195"/>
      <c r="BY203" s="195"/>
      <c r="BZ203" s="195"/>
      <c r="CA203" s="195"/>
      <c r="CB203" s="195"/>
      <c r="CC203" s="195"/>
      <c r="CD203" s="195"/>
      <c r="CE203" s="195"/>
      <c r="CF203" s="195"/>
      <c r="CG203" s="195"/>
      <c r="CH203" s="195"/>
      <c r="CI203" s="195"/>
      <c r="CJ203" s="195"/>
      <c r="CK203" s="195"/>
      <c r="CL203" s="195"/>
      <c r="CM203" s="195"/>
      <c r="CN203" s="195"/>
      <c r="CO203" s="195"/>
      <c r="CP203" s="195"/>
      <c r="CQ203" s="195"/>
      <c r="CR203" s="195"/>
      <c r="CS203" s="195"/>
      <c r="CT203" s="195"/>
      <c r="CU203" s="195"/>
      <c r="CV203" s="195"/>
      <c r="CW203" s="195"/>
      <c r="CX203" s="195"/>
      <c r="CY203" s="195"/>
      <c r="CZ203" s="195"/>
      <c r="DA203" s="195"/>
      <c r="DB203" s="195"/>
      <c r="DC203" s="195"/>
      <c r="DD203" s="195"/>
      <c r="DE203" s="195"/>
      <c r="DF203" s="195"/>
      <c r="DG203" s="195"/>
      <c r="DH203" s="195"/>
      <c r="DI203" s="195"/>
      <c r="DJ203" s="195"/>
      <c r="DK203" s="195"/>
      <c r="DL203" s="195"/>
      <c r="DM203" s="195"/>
      <c r="DN203" s="195"/>
    </row>
    <row r="204" spans="1:118" x14ac:dyDescent="0.2">
      <c r="A204" s="33" t="s">
        <v>140</v>
      </c>
      <c r="B204" s="33" t="s">
        <v>201</v>
      </c>
      <c r="C204" s="33">
        <v>1</v>
      </c>
      <c r="D204" s="33" t="s">
        <v>25</v>
      </c>
      <c r="E204" s="196">
        <v>4187211</v>
      </c>
      <c r="F204" s="195">
        <v>9739875.6999999993</v>
      </c>
      <c r="G204" s="196">
        <v>25128</v>
      </c>
      <c r="H204" s="195">
        <v>53086.22</v>
      </c>
      <c r="I204" s="196">
        <v>-768</v>
      </c>
      <c r="J204" s="195">
        <v>-1566.13</v>
      </c>
      <c r="K204" s="195"/>
      <c r="L204" s="195"/>
      <c r="M204" s="195"/>
      <c r="N204" s="195"/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  <c r="AA204" s="195"/>
      <c r="AB204" s="195"/>
      <c r="AC204" s="195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  <c r="BP204" s="195"/>
      <c r="BQ204" s="195"/>
      <c r="BR204" s="195"/>
      <c r="BS204" s="195"/>
      <c r="BT204" s="195"/>
      <c r="BU204" s="195"/>
      <c r="BV204" s="195"/>
      <c r="BW204" s="195"/>
      <c r="BX204" s="195"/>
      <c r="BY204" s="195"/>
      <c r="BZ204" s="195"/>
      <c r="CA204" s="195"/>
      <c r="CB204" s="195"/>
      <c r="CC204" s="195"/>
      <c r="CD204" s="195"/>
      <c r="CE204" s="195"/>
      <c r="CF204" s="195"/>
      <c r="CG204" s="195"/>
      <c r="CH204" s="195"/>
      <c r="CI204" s="195"/>
      <c r="CJ204" s="195"/>
      <c r="CK204" s="195"/>
      <c r="CL204" s="195"/>
      <c r="CM204" s="195"/>
      <c r="CN204" s="195"/>
      <c r="CO204" s="195"/>
      <c r="CP204" s="195"/>
      <c r="CQ204" s="195"/>
      <c r="CR204" s="195"/>
      <c r="CS204" s="195"/>
      <c r="CT204" s="195"/>
      <c r="CU204" s="195"/>
      <c r="CV204" s="195"/>
      <c r="CW204" s="195"/>
      <c r="CX204" s="195"/>
      <c r="CY204" s="195"/>
      <c r="CZ204" s="195"/>
      <c r="DA204" s="195"/>
      <c r="DB204" s="195"/>
      <c r="DC204" s="195"/>
      <c r="DD204" s="195"/>
      <c r="DE204" s="195"/>
      <c r="DF204" s="195"/>
      <c r="DG204" s="195"/>
      <c r="DH204" s="195"/>
      <c r="DI204" s="195"/>
      <c r="DJ204" s="195"/>
      <c r="DK204" s="195"/>
      <c r="DL204" s="195"/>
      <c r="DM204" s="195"/>
      <c r="DN204" s="195"/>
    </row>
    <row r="205" spans="1:118" x14ac:dyDescent="0.2">
      <c r="A205" s="33" t="s">
        <v>140</v>
      </c>
      <c r="B205" s="33" t="s">
        <v>201</v>
      </c>
      <c r="C205" s="33">
        <v>2</v>
      </c>
      <c r="D205" s="33" t="s">
        <v>26</v>
      </c>
      <c r="E205" s="196">
        <v>0</v>
      </c>
      <c r="F205" s="195">
        <v>0</v>
      </c>
      <c r="G205" s="196">
        <v>0</v>
      </c>
      <c r="H205" s="195">
        <v>0</v>
      </c>
      <c r="I205" s="196">
        <v>0</v>
      </c>
      <c r="J205" s="195">
        <v>0</v>
      </c>
      <c r="K205" s="195"/>
      <c r="L205" s="195"/>
      <c r="M205" s="195"/>
      <c r="N205" s="195"/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  <c r="AA205" s="195"/>
      <c r="AB205" s="195"/>
      <c r="AC205" s="195"/>
      <c r="AD205" s="195"/>
      <c r="AE205" s="195"/>
      <c r="AF205" s="195"/>
      <c r="AG205" s="195"/>
      <c r="AH205" s="195"/>
      <c r="AI205" s="195"/>
      <c r="AJ205" s="195"/>
      <c r="AK205" s="195"/>
      <c r="AL205" s="195"/>
      <c r="AM205" s="195"/>
      <c r="AN205" s="195"/>
      <c r="AO205" s="195"/>
      <c r="AP205" s="195"/>
      <c r="AQ205" s="195"/>
      <c r="AR205" s="195"/>
      <c r="AS205" s="195"/>
      <c r="AT205" s="195"/>
      <c r="AU205" s="195"/>
      <c r="AV205" s="195"/>
      <c r="AW205" s="195"/>
      <c r="AX205" s="195"/>
      <c r="AY205" s="195"/>
      <c r="AZ205" s="195"/>
      <c r="BA205" s="195"/>
      <c r="BB205" s="195"/>
      <c r="BC205" s="195"/>
      <c r="BD205" s="195"/>
      <c r="BE205" s="195"/>
      <c r="BF205" s="195"/>
      <c r="BG205" s="195"/>
      <c r="BH205" s="195"/>
      <c r="BI205" s="195"/>
      <c r="BJ205" s="195"/>
      <c r="BK205" s="195"/>
      <c r="BL205" s="195"/>
      <c r="BM205" s="195"/>
      <c r="BN205" s="195"/>
      <c r="BO205" s="195"/>
      <c r="BP205" s="195"/>
      <c r="BQ205" s="195"/>
      <c r="BR205" s="195"/>
      <c r="BS205" s="195"/>
      <c r="BT205" s="195"/>
      <c r="BU205" s="195"/>
      <c r="BV205" s="195"/>
      <c r="BW205" s="195"/>
      <c r="BX205" s="195"/>
      <c r="BY205" s="195"/>
      <c r="BZ205" s="195"/>
      <c r="CA205" s="195"/>
      <c r="CB205" s="195"/>
      <c r="CC205" s="195"/>
      <c r="CD205" s="195"/>
      <c r="CE205" s="195"/>
      <c r="CF205" s="195"/>
      <c r="CG205" s="195"/>
      <c r="CH205" s="195"/>
      <c r="CI205" s="195"/>
      <c r="CJ205" s="195"/>
      <c r="CK205" s="195"/>
      <c r="CL205" s="195"/>
      <c r="CM205" s="195"/>
      <c r="CN205" s="195"/>
      <c r="CO205" s="195"/>
      <c r="CP205" s="195"/>
      <c r="CQ205" s="195"/>
      <c r="CR205" s="195"/>
      <c r="CS205" s="195"/>
      <c r="CT205" s="195"/>
      <c r="CU205" s="195"/>
      <c r="CV205" s="195"/>
      <c r="CW205" s="195"/>
      <c r="CX205" s="195"/>
      <c r="CY205" s="195"/>
      <c r="CZ205" s="195"/>
      <c r="DA205" s="195"/>
      <c r="DB205" s="195"/>
      <c r="DC205" s="195"/>
      <c r="DD205" s="195"/>
      <c r="DE205" s="195"/>
      <c r="DF205" s="195"/>
      <c r="DG205" s="195"/>
      <c r="DH205" s="195"/>
      <c r="DI205" s="195"/>
      <c r="DJ205" s="195"/>
      <c r="DK205" s="195"/>
      <c r="DL205" s="195"/>
      <c r="DM205" s="195"/>
      <c r="DN205" s="195"/>
    </row>
    <row r="206" spans="1:118" x14ac:dyDescent="0.2">
      <c r="A206" s="33" t="s">
        <v>140</v>
      </c>
      <c r="B206" s="33" t="s">
        <v>201</v>
      </c>
      <c r="C206" s="33">
        <v>3</v>
      </c>
      <c r="D206" s="33" t="s">
        <v>27</v>
      </c>
      <c r="E206" s="196">
        <v>4793099</v>
      </c>
      <c r="F206" s="195">
        <v>11586227</v>
      </c>
      <c r="G206" s="196">
        <v>-4447785</v>
      </c>
      <c r="H206" s="195">
        <v>-10710424</v>
      </c>
      <c r="I206" s="196">
        <v>0</v>
      </c>
      <c r="J206" s="195">
        <v>0</v>
      </c>
      <c r="K206" s="195"/>
      <c r="L206" s="195"/>
      <c r="M206" s="195"/>
      <c r="N206" s="195"/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  <c r="BP206" s="195"/>
      <c r="BQ206" s="195"/>
      <c r="BR206" s="195"/>
      <c r="BS206" s="195"/>
      <c r="BT206" s="195"/>
      <c r="BU206" s="195"/>
      <c r="BV206" s="195"/>
      <c r="BW206" s="195"/>
      <c r="BX206" s="195"/>
      <c r="BY206" s="195"/>
      <c r="BZ206" s="195"/>
      <c r="CA206" s="195"/>
      <c r="CB206" s="195"/>
      <c r="CC206" s="195"/>
      <c r="CD206" s="195"/>
      <c r="CE206" s="195"/>
      <c r="CF206" s="195"/>
      <c r="CG206" s="195"/>
      <c r="CH206" s="195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95"/>
      <c r="CW206" s="195"/>
      <c r="CX206" s="195"/>
      <c r="CY206" s="195"/>
      <c r="CZ206" s="195"/>
      <c r="DA206" s="195"/>
      <c r="DB206" s="195"/>
      <c r="DC206" s="195"/>
      <c r="DD206" s="195"/>
      <c r="DE206" s="195"/>
      <c r="DF206" s="195"/>
      <c r="DG206" s="195"/>
      <c r="DH206" s="195"/>
      <c r="DI206" s="195"/>
      <c r="DJ206" s="195"/>
      <c r="DK206" s="195"/>
      <c r="DL206" s="195"/>
      <c r="DM206" s="195"/>
      <c r="DN206" s="195"/>
    </row>
    <row r="207" spans="1:118" x14ac:dyDescent="0.2">
      <c r="A207" s="33" t="s">
        <v>140</v>
      </c>
      <c r="B207" s="33" t="s">
        <v>201</v>
      </c>
      <c r="C207" s="33">
        <v>4</v>
      </c>
      <c r="D207" s="33" t="s">
        <v>28</v>
      </c>
      <c r="E207" s="196">
        <v>0</v>
      </c>
      <c r="F207" s="195">
        <v>0</v>
      </c>
      <c r="G207" s="196">
        <v>0</v>
      </c>
      <c r="H207" s="195">
        <v>0</v>
      </c>
      <c r="I207" s="196">
        <v>0</v>
      </c>
      <c r="J207" s="195">
        <v>0</v>
      </c>
      <c r="K207" s="195"/>
      <c r="L207" s="195"/>
      <c r="M207" s="195"/>
      <c r="N207" s="195"/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  <c r="AA207" s="195"/>
      <c r="AB207" s="195"/>
      <c r="AC207" s="195"/>
      <c r="AD207" s="195"/>
      <c r="AE207" s="195"/>
      <c r="AF207" s="195"/>
      <c r="AG207" s="195"/>
      <c r="AH207" s="195"/>
      <c r="AI207" s="195"/>
      <c r="AJ207" s="195"/>
      <c r="AK207" s="195"/>
      <c r="AL207" s="195"/>
      <c r="AM207" s="195"/>
      <c r="AN207" s="195"/>
      <c r="AO207" s="195"/>
      <c r="AP207" s="195"/>
      <c r="AQ207" s="195"/>
      <c r="AR207" s="195"/>
      <c r="AS207" s="195"/>
      <c r="AT207" s="195"/>
      <c r="AU207" s="195"/>
      <c r="AV207" s="195"/>
      <c r="AW207" s="195"/>
      <c r="AX207" s="195"/>
      <c r="AY207" s="195"/>
      <c r="AZ207" s="195"/>
      <c r="BA207" s="195"/>
      <c r="BB207" s="195"/>
      <c r="BC207" s="195"/>
      <c r="BD207" s="195"/>
      <c r="BE207" s="195"/>
      <c r="BF207" s="195"/>
      <c r="BG207" s="195"/>
      <c r="BH207" s="195"/>
      <c r="BI207" s="195"/>
      <c r="BJ207" s="195"/>
      <c r="BK207" s="195"/>
      <c r="BL207" s="195"/>
      <c r="BM207" s="195"/>
      <c r="BN207" s="195"/>
      <c r="BO207" s="195"/>
      <c r="BP207" s="195"/>
      <c r="BQ207" s="195"/>
      <c r="BR207" s="195"/>
      <c r="BS207" s="195"/>
      <c r="BT207" s="195"/>
      <c r="BU207" s="195"/>
      <c r="BV207" s="195"/>
      <c r="BW207" s="195"/>
      <c r="BX207" s="195"/>
      <c r="BY207" s="195"/>
      <c r="BZ207" s="195"/>
      <c r="CA207" s="195"/>
      <c r="CB207" s="195"/>
      <c r="CC207" s="195"/>
      <c r="CD207" s="195"/>
      <c r="CE207" s="195"/>
      <c r="CF207" s="195"/>
      <c r="CG207" s="195"/>
      <c r="CH207" s="195"/>
      <c r="CI207" s="195"/>
      <c r="CJ207" s="195"/>
      <c r="CK207" s="195"/>
      <c r="CL207" s="195"/>
      <c r="CM207" s="195"/>
      <c r="CN207" s="195"/>
      <c r="CO207" s="195"/>
      <c r="CP207" s="195"/>
      <c r="CQ207" s="195"/>
      <c r="CR207" s="195"/>
      <c r="CS207" s="195"/>
      <c r="CT207" s="195"/>
      <c r="CU207" s="195"/>
      <c r="CV207" s="195"/>
      <c r="CW207" s="195"/>
      <c r="CX207" s="195"/>
      <c r="CY207" s="195"/>
      <c r="CZ207" s="195"/>
      <c r="DA207" s="195"/>
      <c r="DB207" s="195"/>
      <c r="DC207" s="195"/>
      <c r="DD207" s="195"/>
      <c r="DE207" s="195"/>
      <c r="DF207" s="195"/>
      <c r="DG207" s="195"/>
      <c r="DH207" s="195"/>
      <c r="DI207" s="195"/>
      <c r="DJ207" s="195"/>
      <c r="DK207" s="195"/>
      <c r="DL207" s="195"/>
      <c r="DM207" s="195"/>
      <c r="DN207" s="195"/>
    </row>
    <row r="208" spans="1:118" x14ac:dyDescent="0.2">
      <c r="A208" s="33" t="s">
        <v>140</v>
      </c>
      <c r="B208" s="33" t="s">
        <v>201</v>
      </c>
      <c r="C208" s="33">
        <v>5</v>
      </c>
      <c r="D208" s="33" t="s">
        <v>125</v>
      </c>
      <c r="E208" s="196">
        <v>0</v>
      </c>
      <c r="F208" s="195">
        <v>5736.78</v>
      </c>
      <c r="G208" s="196">
        <v>0</v>
      </c>
      <c r="H208" s="195">
        <v>0</v>
      </c>
      <c r="I208" s="196">
        <v>0</v>
      </c>
      <c r="J208" s="195">
        <v>0</v>
      </c>
      <c r="K208" s="195"/>
      <c r="L208" s="195"/>
      <c r="M208" s="195"/>
      <c r="N208" s="195"/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  <c r="AA208" s="195"/>
      <c r="AB208" s="195"/>
      <c r="AC208" s="195"/>
      <c r="AD208" s="195"/>
      <c r="AE208" s="195"/>
      <c r="AF208" s="195"/>
      <c r="AG208" s="195"/>
      <c r="AH208" s="195"/>
      <c r="AI208" s="195"/>
      <c r="AJ208" s="195"/>
      <c r="AK208" s="195"/>
      <c r="AL208" s="195"/>
      <c r="AM208" s="195"/>
      <c r="AN208" s="195"/>
      <c r="AO208" s="195"/>
      <c r="AP208" s="195"/>
      <c r="AQ208" s="195"/>
      <c r="AR208" s="195"/>
      <c r="AS208" s="195"/>
      <c r="AT208" s="195"/>
      <c r="AU208" s="195"/>
      <c r="AV208" s="195"/>
      <c r="AW208" s="195"/>
      <c r="AX208" s="195"/>
      <c r="AY208" s="195"/>
      <c r="AZ208" s="195"/>
      <c r="BA208" s="195"/>
      <c r="BB208" s="195"/>
      <c r="BC208" s="195"/>
      <c r="BD208" s="195"/>
      <c r="BE208" s="195"/>
      <c r="BF208" s="195"/>
      <c r="BG208" s="195"/>
      <c r="BH208" s="195"/>
      <c r="BI208" s="195"/>
      <c r="BJ208" s="195"/>
      <c r="BK208" s="195"/>
      <c r="BL208" s="195"/>
      <c r="BM208" s="195"/>
      <c r="BN208" s="195"/>
      <c r="BO208" s="195"/>
      <c r="BP208" s="195"/>
      <c r="BQ208" s="195"/>
      <c r="BR208" s="195"/>
      <c r="BS208" s="195"/>
      <c r="BT208" s="195"/>
      <c r="BU208" s="195"/>
      <c r="BV208" s="195"/>
      <c r="BW208" s="195"/>
      <c r="BX208" s="195"/>
      <c r="BY208" s="195"/>
      <c r="BZ208" s="195"/>
      <c r="CA208" s="195"/>
      <c r="CB208" s="195"/>
      <c r="CC208" s="195"/>
      <c r="CD208" s="195"/>
      <c r="CE208" s="195"/>
      <c r="CF208" s="195"/>
      <c r="CG208" s="195"/>
      <c r="CH208" s="195"/>
      <c r="CI208" s="195"/>
      <c r="CJ208" s="195"/>
      <c r="CK208" s="195"/>
      <c r="CL208" s="195"/>
      <c r="CM208" s="195"/>
      <c r="CN208" s="195"/>
      <c r="CO208" s="195"/>
      <c r="CP208" s="195"/>
      <c r="CQ208" s="195"/>
      <c r="CR208" s="195"/>
      <c r="CS208" s="195"/>
      <c r="CT208" s="195"/>
      <c r="CU208" s="195"/>
      <c r="CV208" s="195"/>
      <c r="CW208" s="195"/>
      <c r="CX208" s="195"/>
      <c r="CY208" s="195"/>
      <c r="CZ208" s="195"/>
      <c r="DA208" s="195"/>
      <c r="DB208" s="195"/>
      <c r="DC208" s="195"/>
      <c r="DD208" s="195"/>
      <c r="DE208" s="195"/>
      <c r="DF208" s="195"/>
      <c r="DG208" s="195"/>
      <c r="DH208" s="195"/>
      <c r="DI208" s="195"/>
      <c r="DJ208" s="195"/>
      <c r="DK208" s="195"/>
      <c r="DL208" s="195"/>
      <c r="DM208" s="195"/>
      <c r="DN208" s="195"/>
    </row>
    <row r="209" spans="1:118" x14ac:dyDescent="0.2">
      <c r="A209" s="33" t="s">
        <v>140</v>
      </c>
      <c r="B209" s="33" t="s">
        <v>201</v>
      </c>
      <c r="C209" s="33">
        <v>6</v>
      </c>
      <c r="D209" s="33" t="s">
        <v>25</v>
      </c>
      <c r="E209" s="196">
        <v>-5371540</v>
      </c>
      <c r="F209" s="195">
        <v>-11958165.060000001</v>
      </c>
      <c r="G209" s="196">
        <v>72741</v>
      </c>
      <c r="H209" s="195">
        <v>73340.77</v>
      </c>
      <c r="I209" s="196">
        <v>456</v>
      </c>
      <c r="J209" s="195">
        <v>994.81</v>
      </c>
      <c r="K209" s="195"/>
      <c r="L209" s="195"/>
      <c r="M209" s="195"/>
      <c r="N209" s="195"/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  <c r="AA209" s="195"/>
      <c r="AB209" s="195"/>
      <c r="AC209" s="195"/>
      <c r="AD209" s="195"/>
      <c r="AE209" s="195"/>
      <c r="AF209" s="195"/>
      <c r="AG209" s="195"/>
      <c r="AH209" s="195"/>
      <c r="AI209" s="195"/>
      <c r="AJ209" s="195"/>
      <c r="AK209" s="195"/>
      <c r="AL209" s="195"/>
      <c r="AM209" s="195"/>
      <c r="AN209" s="195"/>
      <c r="AO209" s="195"/>
      <c r="AP209" s="195"/>
      <c r="AQ209" s="195"/>
      <c r="AR209" s="195"/>
      <c r="AS209" s="195"/>
      <c r="AT209" s="195"/>
      <c r="AU209" s="195"/>
      <c r="AV209" s="195"/>
      <c r="AW209" s="195"/>
      <c r="AX209" s="195"/>
      <c r="AY209" s="195"/>
      <c r="AZ209" s="195"/>
      <c r="BA209" s="195"/>
      <c r="BB209" s="195"/>
      <c r="BC209" s="195"/>
      <c r="BD209" s="195"/>
      <c r="BE209" s="195"/>
      <c r="BF209" s="195"/>
      <c r="BG209" s="195"/>
      <c r="BH209" s="195"/>
      <c r="BI209" s="195"/>
      <c r="BJ209" s="195"/>
      <c r="BK209" s="195"/>
      <c r="BL209" s="195"/>
      <c r="BM209" s="195"/>
      <c r="BN209" s="195"/>
      <c r="BO209" s="195"/>
      <c r="BP209" s="195"/>
      <c r="BQ209" s="195"/>
      <c r="BR209" s="195"/>
      <c r="BS209" s="195"/>
      <c r="BT209" s="195"/>
      <c r="BU209" s="195"/>
      <c r="BV209" s="195"/>
      <c r="BW209" s="195"/>
      <c r="BX209" s="195"/>
      <c r="BY209" s="195"/>
      <c r="BZ209" s="195"/>
      <c r="CA209" s="195"/>
      <c r="CB209" s="195"/>
      <c r="CC209" s="195"/>
      <c r="CD209" s="195"/>
      <c r="CE209" s="195"/>
      <c r="CF209" s="195"/>
      <c r="CG209" s="195"/>
      <c r="CH209" s="195"/>
      <c r="CI209" s="195"/>
      <c r="CJ209" s="195"/>
      <c r="CK209" s="195"/>
      <c r="CL209" s="195"/>
      <c r="CM209" s="195"/>
      <c r="CN209" s="195"/>
      <c r="CO209" s="195"/>
      <c r="CP209" s="195"/>
      <c r="CQ209" s="195"/>
      <c r="CR209" s="195"/>
      <c r="CS209" s="195"/>
      <c r="CT209" s="195"/>
      <c r="CU209" s="195"/>
      <c r="CV209" s="195"/>
      <c r="CW209" s="195"/>
      <c r="CX209" s="195"/>
      <c r="CY209" s="195"/>
      <c r="CZ209" s="195"/>
      <c r="DA209" s="195"/>
      <c r="DB209" s="195"/>
      <c r="DC209" s="195"/>
      <c r="DD209" s="195"/>
      <c r="DE209" s="195"/>
      <c r="DF209" s="195"/>
      <c r="DG209" s="195"/>
      <c r="DH209" s="195"/>
      <c r="DI209" s="195"/>
      <c r="DJ209" s="195"/>
      <c r="DK209" s="195"/>
      <c r="DL209" s="195"/>
      <c r="DM209" s="195"/>
      <c r="DN209" s="195"/>
    </row>
    <row r="210" spans="1:118" x14ac:dyDescent="0.2">
      <c r="A210" s="33" t="s">
        <v>140</v>
      </c>
      <c r="B210" s="33" t="s">
        <v>201</v>
      </c>
      <c r="C210" s="33">
        <v>7</v>
      </c>
      <c r="D210" s="33" t="s">
        <v>26</v>
      </c>
      <c r="E210" s="196">
        <v>0</v>
      </c>
      <c r="F210" s="195">
        <v>0</v>
      </c>
      <c r="G210" s="196">
        <v>0</v>
      </c>
      <c r="H210" s="195">
        <v>0</v>
      </c>
      <c r="I210" s="196">
        <v>0</v>
      </c>
      <c r="J210" s="195">
        <v>0</v>
      </c>
      <c r="K210" s="195"/>
      <c r="L210" s="195"/>
      <c r="M210" s="195"/>
      <c r="N210" s="195"/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  <c r="AA210" s="195"/>
      <c r="AB210" s="195"/>
      <c r="AC210" s="195"/>
      <c r="AD210" s="195"/>
      <c r="AE210" s="195"/>
      <c r="AF210" s="195"/>
      <c r="AG210" s="195"/>
      <c r="AH210" s="195"/>
      <c r="AI210" s="195"/>
      <c r="AJ210" s="195"/>
      <c r="AK210" s="195"/>
      <c r="AL210" s="195"/>
      <c r="AM210" s="195"/>
      <c r="AN210" s="195"/>
      <c r="AO210" s="195"/>
      <c r="AP210" s="195"/>
      <c r="AQ210" s="195"/>
      <c r="AR210" s="195"/>
      <c r="AS210" s="195"/>
      <c r="AT210" s="195"/>
      <c r="AU210" s="195"/>
      <c r="AV210" s="195"/>
      <c r="AW210" s="195"/>
      <c r="AX210" s="195"/>
      <c r="AY210" s="195"/>
      <c r="AZ210" s="195"/>
      <c r="BA210" s="195"/>
      <c r="BB210" s="195"/>
      <c r="BC210" s="195"/>
      <c r="BD210" s="195"/>
      <c r="BE210" s="195"/>
      <c r="BF210" s="195"/>
      <c r="BG210" s="195"/>
      <c r="BH210" s="195"/>
      <c r="BI210" s="195"/>
      <c r="BJ210" s="195"/>
      <c r="BK210" s="195"/>
      <c r="BL210" s="195"/>
      <c r="BM210" s="195"/>
      <c r="BN210" s="195"/>
      <c r="BO210" s="195"/>
      <c r="BP210" s="195"/>
      <c r="BQ210" s="195"/>
      <c r="BR210" s="195"/>
      <c r="BS210" s="195"/>
      <c r="BT210" s="195"/>
      <c r="BU210" s="195"/>
      <c r="BV210" s="195"/>
      <c r="BW210" s="195"/>
      <c r="BX210" s="195"/>
      <c r="BY210" s="195"/>
      <c r="BZ210" s="195"/>
      <c r="CA210" s="195"/>
      <c r="CB210" s="195"/>
      <c r="CC210" s="195"/>
      <c r="CD210" s="195"/>
      <c r="CE210" s="195"/>
      <c r="CF210" s="195"/>
      <c r="CG210" s="195"/>
      <c r="CH210" s="195"/>
      <c r="CI210" s="195"/>
      <c r="CJ210" s="195"/>
      <c r="CK210" s="195"/>
      <c r="CL210" s="195"/>
      <c r="CM210" s="195"/>
      <c r="CN210" s="195"/>
      <c r="CO210" s="195"/>
      <c r="CP210" s="195"/>
      <c r="CQ210" s="195"/>
      <c r="CR210" s="195"/>
      <c r="CS210" s="195"/>
      <c r="CT210" s="195"/>
      <c r="CU210" s="195"/>
      <c r="CV210" s="195"/>
      <c r="CW210" s="195"/>
      <c r="CX210" s="195"/>
      <c r="CY210" s="195"/>
      <c r="CZ210" s="195"/>
      <c r="DA210" s="195"/>
      <c r="DB210" s="195"/>
      <c r="DC210" s="195"/>
      <c r="DD210" s="195"/>
      <c r="DE210" s="195"/>
      <c r="DF210" s="195"/>
      <c r="DG210" s="195"/>
      <c r="DH210" s="195"/>
      <c r="DI210" s="195"/>
      <c r="DJ210" s="195"/>
      <c r="DK210" s="195"/>
      <c r="DL210" s="195"/>
      <c r="DM210" s="195"/>
      <c r="DN210" s="195"/>
    </row>
    <row r="211" spans="1:118" x14ac:dyDescent="0.2">
      <c r="A211" s="33" t="s">
        <v>140</v>
      </c>
      <c r="B211" s="33" t="s">
        <v>201</v>
      </c>
      <c r="C211" s="33">
        <v>8</v>
      </c>
      <c r="D211" s="33" t="s">
        <v>27</v>
      </c>
      <c r="E211" s="196">
        <v>-577187</v>
      </c>
      <c r="F211" s="195">
        <v>-1424756</v>
      </c>
      <c r="G211" s="196">
        <v>577100</v>
      </c>
      <c r="H211" s="195">
        <v>1424529</v>
      </c>
      <c r="I211" s="196">
        <v>0</v>
      </c>
      <c r="J211" s="195">
        <v>0</v>
      </c>
      <c r="K211" s="195"/>
      <c r="L211" s="195"/>
      <c r="M211" s="195"/>
      <c r="N211" s="195"/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  <c r="AA211" s="195"/>
      <c r="AB211" s="195"/>
      <c r="AC211" s="195"/>
      <c r="AD211" s="195"/>
      <c r="AE211" s="195"/>
      <c r="AF211" s="195"/>
      <c r="AG211" s="195"/>
      <c r="AH211" s="195"/>
      <c r="AI211" s="195"/>
      <c r="AJ211" s="195"/>
      <c r="AK211" s="195"/>
      <c r="AL211" s="195"/>
      <c r="AM211" s="195"/>
      <c r="AN211" s="195"/>
      <c r="AO211" s="195"/>
      <c r="AP211" s="195"/>
      <c r="AQ211" s="195"/>
      <c r="AR211" s="195"/>
      <c r="AS211" s="195"/>
      <c r="AT211" s="195"/>
      <c r="AU211" s="195"/>
      <c r="AV211" s="195"/>
      <c r="AW211" s="195"/>
      <c r="AX211" s="195"/>
      <c r="AY211" s="195"/>
      <c r="AZ211" s="195"/>
      <c r="BA211" s="195"/>
      <c r="BB211" s="195"/>
      <c r="BC211" s="195"/>
      <c r="BD211" s="195"/>
      <c r="BE211" s="195"/>
      <c r="BF211" s="195"/>
      <c r="BG211" s="195"/>
      <c r="BH211" s="195"/>
      <c r="BI211" s="195"/>
      <c r="BJ211" s="195"/>
      <c r="BK211" s="195"/>
      <c r="BL211" s="195"/>
      <c r="BM211" s="195"/>
      <c r="BN211" s="195"/>
      <c r="BO211" s="195"/>
      <c r="BP211" s="195"/>
      <c r="BQ211" s="195"/>
      <c r="BR211" s="195"/>
      <c r="BS211" s="195"/>
      <c r="BT211" s="195"/>
      <c r="BU211" s="195"/>
      <c r="BV211" s="195"/>
      <c r="BW211" s="195"/>
      <c r="BX211" s="195"/>
      <c r="BY211" s="195"/>
      <c r="BZ211" s="195"/>
      <c r="CA211" s="195"/>
      <c r="CB211" s="195"/>
      <c r="CC211" s="195"/>
      <c r="CD211" s="195"/>
      <c r="CE211" s="195"/>
      <c r="CF211" s="195"/>
      <c r="CG211" s="195"/>
      <c r="CH211" s="195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95"/>
      <c r="CW211" s="195"/>
      <c r="CX211" s="195"/>
      <c r="CY211" s="195"/>
      <c r="CZ211" s="195"/>
      <c r="DA211" s="195"/>
      <c r="DB211" s="195"/>
      <c r="DC211" s="195"/>
      <c r="DD211" s="195"/>
      <c r="DE211" s="195"/>
      <c r="DF211" s="195"/>
      <c r="DG211" s="195"/>
      <c r="DH211" s="195"/>
      <c r="DI211" s="195"/>
      <c r="DJ211" s="195"/>
      <c r="DK211" s="195"/>
      <c r="DL211" s="195"/>
      <c r="DM211" s="195"/>
      <c r="DN211" s="195"/>
    </row>
    <row r="212" spans="1:118" x14ac:dyDescent="0.2">
      <c r="A212" s="33" t="s">
        <v>140</v>
      </c>
      <c r="B212" s="33" t="s">
        <v>201</v>
      </c>
      <c r="C212" s="33">
        <v>9</v>
      </c>
      <c r="D212" s="33" t="s">
        <v>28</v>
      </c>
      <c r="E212" s="196">
        <v>0</v>
      </c>
      <c r="F212" s="195">
        <v>0</v>
      </c>
      <c r="G212" s="196">
        <v>0</v>
      </c>
      <c r="H212" s="195">
        <v>0</v>
      </c>
      <c r="I212" s="196">
        <v>0</v>
      </c>
      <c r="J212" s="195">
        <v>0</v>
      </c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195"/>
      <c r="AW212" s="195"/>
      <c r="AX212" s="195"/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195"/>
      <c r="BL212" s="195"/>
      <c r="BM212" s="195"/>
      <c r="BN212" s="195"/>
      <c r="BO212" s="195"/>
      <c r="BP212" s="195"/>
      <c r="BQ212" s="195"/>
      <c r="BR212" s="195"/>
      <c r="BS212" s="195"/>
      <c r="BT212" s="195"/>
      <c r="BU212" s="195"/>
      <c r="BV212" s="195"/>
      <c r="BW212" s="195"/>
      <c r="BX212" s="195"/>
      <c r="BY212" s="195"/>
      <c r="BZ212" s="195"/>
      <c r="CA212" s="195"/>
      <c r="CB212" s="195"/>
      <c r="CC212" s="195"/>
      <c r="CD212" s="195"/>
      <c r="CE212" s="195"/>
      <c r="CF212" s="195"/>
      <c r="CG212" s="195"/>
      <c r="CH212" s="195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95"/>
      <c r="CW212" s="195"/>
      <c r="CX212" s="195"/>
      <c r="CY212" s="195"/>
      <c r="CZ212" s="195"/>
      <c r="DA212" s="195"/>
      <c r="DB212" s="195"/>
      <c r="DC212" s="195"/>
      <c r="DD212" s="195"/>
      <c r="DE212" s="195"/>
      <c r="DF212" s="195"/>
      <c r="DG212" s="195"/>
      <c r="DH212" s="195"/>
      <c r="DI212" s="195"/>
      <c r="DJ212" s="195"/>
      <c r="DK212" s="195"/>
      <c r="DL212" s="195"/>
      <c r="DM212" s="195"/>
      <c r="DN212" s="195"/>
    </row>
    <row r="213" spans="1:118" x14ac:dyDescent="0.2">
      <c r="A213" s="33" t="s">
        <v>140</v>
      </c>
      <c r="B213" s="33" t="s">
        <v>201</v>
      </c>
      <c r="C213" s="33">
        <v>10</v>
      </c>
      <c r="D213" s="33" t="s">
        <v>32</v>
      </c>
      <c r="E213" s="196">
        <v>3335</v>
      </c>
      <c r="F213" s="195">
        <v>7790.56</v>
      </c>
      <c r="G213" s="196">
        <v>0</v>
      </c>
      <c r="H213" s="195">
        <v>0</v>
      </c>
      <c r="I213" s="196">
        <v>0</v>
      </c>
      <c r="J213" s="195">
        <v>0</v>
      </c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195"/>
      <c r="BL213" s="195"/>
      <c r="BM213" s="195"/>
      <c r="BN213" s="195"/>
      <c r="BO213" s="195"/>
      <c r="BP213" s="195"/>
      <c r="BQ213" s="195"/>
      <c r="BR213" s="195"/>
      <c r="BS213" s="195"/>
      <c r="BT213" s="195"/>
      <c r="BU213" s="195"/>
      <c r="BV213" s="195"/>
      <c r="BW213" s="195"/>
      <c r="BX213" s="195"/>
      <c r="BY213" s="195"/>
      <c r="BZ213" s="195"/>
      <c r="CA213" s="195"/>
      <c r="CB213" s="195"/>
      <c r="CC213" s="195"/>
      <c r="CD213" s="195"/>
      <c r="CE213" s="195"/>
      <c r="CF213" s="195"/>
      <c r="CG213" s="195"/>
      <c r="CH213" s="195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95"/>
      <c r="CW213" s="195"/>
      <c r="CX213" s="195"/>
      <c r="CY213" s="195"/>
      <c r="CZ213" s="195"/>
      <c r="DA213" s="195"/>
      <c r="DB213" s="195"/>
      <c r="DC213" s="195"/>
      <c r="DD213" s="195"/>
      <c r="DE213" s="195"/>
      <c r="DF213" s="195"/>
      <c r="DG213" s="195"/>
      <c r="DH213" s="195"/>
      <c r="DI213" s="195"/>
      <c r="DJ213" s="195"/>
      <c r="DK213" s="195"/>
      <c r="DL213" s="195"/>
      <c r="DM213" s="195"/>
      <c r="DN213" s="195"/>
    </row>
    <row r="214" spans="1:118" x14ac:dyDescent="0.2">
      <c r="A214" s="33" t="s">
        <v>140</v>
      </c>
      <c r="B214" s="33" t="s">
        <v>201</v>
      </c>
      <c r="C214" s="33">
        <v>11</v>
      </c>
      <c r="D214" s="33" t="s">
        <v>35</v>
      </c>
      <c r="E214" s="196">
        <v>0</v>
      </c>
      <c r="F214" s="195">
        <v>0</v>
      </c>
      <c r="G214" s="196">
        <v>0</v>
      </c>
      <c r="H214" s="195">
        <v>0</v>
      </c>
      <c r="I214" s="196">
        <v>0</v>
      </c>
      <c r="J214" s="195">
        <v>0</v>
      </c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195"/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195"/>
      <c r="BL214" s="195"/>
      <c r="BM214" s="195"/>
      <c r="BN214" s="195"/>
      <c r="BO214" s="195"/>
      <c r="BP214" s="195"/>
      <c r="BQ214" s="195"/>
      <c r="BR214" s="195"/>
      <c r="BS214" s="195"/>
      <c r="BT214" s="195"/>
      <c r="BU214" s="195"/>
      <c r="BV214" s="195"/>
      <c r="BW214" s="195"/>
      <c r="BX214" s="195"/>
      <c r="BY214" s="195"/>
      <c r="BZ214" s="195"/>
      <c r="CA214" s="195"/>
      <c r="CB214" s="195"/>
      <c r="CC214" s="195"/>
      <c r="CD214" s="195"/>
      <c r="CE214" s="195"/>
      <c r="CF214" s="195"/>
      <c r="CG214" s="195"/>
      <c r="CH214" s="195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95"/>
      <c r="CW214" s="195"/>
      <c r="CX214" s="195"/>
      <c r="CY214" s="195"/>
      <c r="CZ214" s="195"/>
      <c r="DA214" s="195"/>
      <c r="DB214" s="195"/>
      <c r="DC214" s="195"/>
      <c r="DD214" s="195"/>
      <c r="DE214" s="195"/>
      <c r="DF214" s="195"/>
      <c r="DG214" s="195"/>
      <c r="DH214" s="195"/>
      <c r="DI214" s="195"/>
      <c r="DJ214" s="195"/>
      <c r="DK214" s="195"/>
      <c r="DL214" s="195"/>
      <c r="DM214" s="195"/>
      <c r="DN214" s="195"/>
    </row>
    <row r="215" spans="1:118" x14ac:dyDescent="0.2">
      <c r="A215" s="33" t="s">
        <v>140</v>
      </c>
      <c r="B215" s="33" t="s">
        <v>201</v>
      </c>
      <c r="C215" s="33">
        <v>12</v>
      </c>
      <c r="D215" s="33" t="s">
        <v>36</v>
      </c>
      <c r="E215" s="196">
        <v>0</v>
      </c>
      <c r="F215" s="195">
        <v>0</v>
      </c>
      <c r="G215" s="196">
        <v>0</v>
      </c>
      <c r="H215" s="195">
        <v>0</v>
      </c>
      <c r="I215" s="196">
        <v>0</v>
      </c>
      <c r="J215" s="195">
        <v>0</v>
      </c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195"/>
      <c r="AW215" s="195"/>
      <c r="AX215" s="195"/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195"/>
      <c r="BL215" s="195"/>
      <c r="BM215" s="195"/>
      <c r="BN215" s="195"/>
      <c r="BO215" s="195"/>
      <c r="BP215" s="195"/>
      <c r="BQ215" s="195"/>
      <c r="BR215" s="195"/>
      <c r="BS215" s="195"/>
      <c r="BT215" s="195"/>
      <c r="BU215" s="195"/>
      <c r="BV215" s="195"/>
      <c r="BW215" s="195"/>
      <c r="BX215" s="195"/>
      <c r="BY215" s="195"/>
      <c r="BZ215" s="195"/>
      <c r="CA215" s="195"/>
      <c r="CB215" s="195"/>
      <c r="CC215" s="195"/>
      <c r="CD215" s="195"/>
      <c r="CE215" s="195"/>
      <c r="CF215" s="195"/>
      <c r="CG215" s="195"/>
      <c r="CH215" s="195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95"/>
      <c r="CW215" s="195"/>
      <c r="CX215" s="195"/>
      <c r="CY215" s="195"/>
      <c r="CZ215" s="195"/>
      <c r="DA215" s="195"/>
      <c r="DB215" s="195"/>
      <c r="DC215" s="195"/>
      <c r="DD215" s="195"/>
      <c r="DE215" s="195"/>
      <c r="DF215" s="195"/>
      <c r="DG215" s="195"/>
      <c r="DH215" s="195"/>
      <c r="DI215" s="195"/>
      <c r="DJ215" s="195"/>
      <c r="DK215" s="195"/>
      <c r="DL215" s="195"/>
      <c r="DM215" s="195"/>
      <c r="DN215" s="195"/>
    </row>
    <row r="216" spans="1:118" x14ac:dyDescent="0.2">
      <c r="A216" s="33" t="s">
        <v>140</v>
      </c>
      <c r="B216" s="33" t="s">
        <v>201</v>
      </c>
      <c r="C216" s="33">
        <v>13</v>
      </c>
      <c r="D216" s="33" t="s">
        <v>39</v>
      </c>
      <c r="E216" s="196">
        <v>79961</v>
      </c>
      <c r="F216" s="195">
        <v>186788.89600000001</v>
      </c>
      <c r="G216" s="196">
        <v>-51185</v>
      </c>
      <c r="H216" s="195">
        <v>-119568.16</v>
      </c>
      <c r="I216" s="196">
        <v>-793</v>
      </c>
      <c r="J216" s="195">
        <v>-1852.4480000000001</v>
      </c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/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195"/>
      <c r="BL216" s="195"/>
      <c r="BM216" s="195"/>
      <c r="BN216" s="195"/>
      <c r="BO216" s="195"/>
      <c r="BP216" s="195"/>
      <c r="BQ216" s="195"/>
      <c r="BR216" s="195"/>
      <c r="BS216" s="195"/>
      <c r="BT216" s="195"/>
      <c r="BU216" s="195"/>
      <c r="BV216" s="195"/>
      <c r="BW216" s="195"/>
      <c r="BX216" s="195"/>
      <c r="BY216" s="195"/>
      <c r="BZ216" s="195"/>
      <c r="CA216" s="195"/>
      <c r="CB216" s="195"/>
      <c r="CC216" s="195"/>
      <c r="CD216" s="195"/>
      <c r="CE216" s="195"/>
      <c r="CF216" s="195"/>
      <c r="CG216" s="195"/>
      <c r="CH216" s="195"/>
      <c r="CI216" s="195"/>
      <c r="CJ216" s="195"/>
      <c r="CK216" s="195"/>
      <c r="CL216" s="195"/>
      <c r="CM216" s="195"/>
      <c r="CN216" s="195"/>
      <c r="CO216" s="195"/>
      <c r="CP216" s="195"/>
      <c r="CQ216" s="195"/>
      <c r="CR216" s="195"/>
      <c r="CS216" s="195"/>
      <c r="CT216" s="195"/>
      <c r="CU216" s="195"/>
      <c r="CV216" s="195"/>
      <c r="CW216" s="195"/>
      <c r="CX216" s="195"/>
      <c r="CY216" s="195"/>
      <c r="CZ216" s="195"/>
      <c r="DA216" s="195"/>
      <c r="DB216" s="195"/>
      <c r="DC216" s="195"/>
      <c r="DD216" s="195"/>
      <c r="DE216" s="195"/>
      <c r="DF216" s="195"/>
      <c r="DG216" s="195"/>
      <c r="DH216" s="195"/>
      <c r="DI216" s="195"/>
      <c r="DJ216" s="195"/>
      <c r="DK216" s="195"/>
      <c r="DL216" s="195"/>
      <c r="DM216" s="195"/>
      <c r="DN216" s="195"/>
    </row>
    <row r="217" spans="1:118" x14ac:dyDescent="0.2">
      <c r="A217" s="33" t="s">
        <v>140</v>
      </c>
      <c r="B217" s="33" t="s">
        <v>201</v>
      </c>
      <c r="C217" s="33">
        <v>14</v>
      </c>
      <c r="D217" s="33" t="s">
        <v>40</v>
      </c>
      <c r="E217" s="196">
        <v>0</v>
      </c>
      <c r="F217" s="195">
        <v>0</v>
      </c>
      <c r="G217" s="196">
        <v>0</v>
      </c>
      <c r="H217" s="195">
        <v>0</v>
      </c>
      <c r="I217" s="196">
        <v>0</v>
      </c>
      <c r="J217" s="195">
        <v>0</v>
      </c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195"/>
      <c r="AW217" s="195"/>
      <c r="AX217" s="195"/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195"/>
      <c r="BL217" s="195"/>
      <c r="BM217" s="195"/>
      <c r="BN217" s="195"/>
      <c r="BO217" s="195"/>
      <c r="BP217" s="195"/>
      <c r="BQ217" s="195"/>
      <c r="BR217" s="195"/>
      <c r="BS217" s="195"/>
      <c r="BT217" s="195"/>
      <c r="BU217" s="195"/>
      <c r="BV217" s="195"/>
      <c r="BW217" s="195"/>
      <c r="BX217" s="195"/>
      <c r="BY217" s="195"/>
      <c r="BZ217" s="195"/>
      <c r="CA217" s="195"/>
      <c r="CB217" s="195"/>
      <c r="CC217" s="195"/>
      <c r="CD217" s="195"/>
      <c r="CE217" s="195"/>
      <c r="CF217" s="195"/>
      <c r="CG217" s="195"/>
      <c r="CH217" s="195"/>
      <c r="CI217" s="195"/>
      <c r="CJ217" s="195"/>
      <c r="CK217" s="195"/>
      <c r="CL217" s="195"/>
      <c r="CM217" s="195"/>
      <c r="CN217" s="195"/>
      <c r="CO217" s="195"/>
      <c r="CP217" s="195"/>
      <c r="CQ217" s="195"/>
      <c r="CR217" s="195"/>
      <c r="CS217" s="195"/>
      <c r="CT217" s="195"/>
      <c r="CU217" s="195"/>
      <c r="CV217" s="195"/>
      <c r="CW217" s="195"/>
      <c r="CX217" s="195"/>
      <c r="CY217" s="195"/>
      <c r="CZ217" s="195"/>
      <c r="DA217" s="195"/>
      <c r="DB217" s="195"/>
      <c r="DC217" s="195"/>
      <c r="DD217" s="195"/>
      <c r="DE217" s="195"/>
      <c r="DF217" s="195"/>
      <c r="DG217" s="195"/>
      <c r="DH217" s="195"/>
      <c r="DI217" s="195"/>
      <c r="DJ217" s="195"/>
      <c r="DK217" s="195"/>
      <c r="DL217" s="195"/>
      <c r="DM217" s="195"/>
      <c r="DN217" s="195"/>
    </row>
    <row r="218" spans="1:118" x14ac:dyDescent="0.2">
      <c r="A218" s="33" t="s">
        <v>140</v>
      </c>
      <c r="B218" s="33" t="s">
        <v>201</v>
      </c>
      <c r="C218" s="33">
        <v>15</v>
      </c>
      <c r="D218" s="33" t="s">
        <v>41</v>
      </c>
      <c r="E218" s="196">
        <v>0</v>
      </c>
      <c r="F218" s="195">
        <v>0</v>
      </c>
      <c r="G218" s="196">
        <v>0</v>
      </c>
      <c r="H218" s="195">
        <v>0</v>
      </c>
      <c r="I218" s="196">
        <v>0</v>
      </c>
      <c r="J218" s="195">
        <v>0</v>
      </c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19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195"/>
      <c r="BL218" s="195"/>
      <c r="BM218" s="195"/>
      <c r="BN218" s="195"/>
      <c r="BO218" s="195"/>
      <c r="BP218" s="195"/>
      <c r="BQ218" s="195"/>
      <c r="BR218" s="195"/>
      <c r="BS218" s="195"/>
      <c r="BT218" s="195"/>
      <c r="BU218" s="195"/>
      <c r="BV218" s="195"/>
      <c r="BW218" s="195"/>
      <c r="BX218" s="195"/>
      <c r="BY218" s="195"/>
      <c r="BZ218" s="195"/>
      <c r="CA218" s="195"/>
      <c r="CB218" s="195"/>
      <c r="CC218" s="195"/>
      <c r="CD218" s="195"/>
      <c r="CE218" s="195"/>
      <c r="CF218" s="195"/>
      <c r="CG218" s="195"/>
      <c r="CH218" s="195"/>
      <c r="CI218" s="195"/>
      <c r="CJ218" s="195"/>
      <c r="CK218" s="195"/>
      <c r="CL218" s="195"/>
      <c r="CM218" s="195"/>
      <c r="CN218" s="195"/>
      <c r="CO218" s="195"/>
      <c r="CP218" s="195"/>
      <c r="CQ218" s="195"/>
      <c r="CR218" s="195"/>
      <c r="CS218" s="195"/>
      <c r="CT218" s="195"/>
      <c r="CU218" s="195"/>
      <c r="CV218" s="195"/>
      <c r="CW218" s="195"/>
      <c r="CX218" s="195"/>
      <c r="CY218" s="195"/>
      <c r="CZ218" s="195"/>
      <c r="DA218" s="195"/>
      <c r="DB218" s="195"/>
      <c r="DC218" s="195"/>
      <c r="DD218" s="195"/>
      <c r="DE218" s="195"/>
      <c r="DF218" s="195"/>
      <c r="DG218" s="195"/>
      <c r="DH218" s="195"/>
      <c r="DI218" s="195"/>
      <c r="DJ218" s="195"/>
      <c r="DK218" s="195"/>
      <c r="DL218" s="195"/>
      <c r="DM218" s="195"/>
      <c r="DN218" s="195"/>
    </row>
    <row r="219" spans="1:118" x14ac:dyDescent="0.2">
      <c r="A219" s="33" t="s">
        <v>140</v>
      </c>
      <c r="B219" s="33" t="s">
        <v>201</v>
      </c>
      <c r="C219" s="33">
        <v>16</v>
      </c>
      <c r="D219" s="33" t="s">
        <v>42</v>
      </c>
      <c r="E219" s="196">
        <v>0</v>
      </c>
      <c r="F219" s="195">
        <v>0</v>
      </c>
      <c r="G219" s="196">
        <v>0</v>
      </c>
      <c r="H219" s="195">
        <v>0</v>
      </c>
      <c r="I219" s="196">
        <v>0</v>
      </c>
      <c r="J219" s="195">
        <v>0</v>
      </c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195"/>
      <c r="BL219" s="195"/>
      <c r="BM219" s="195"/>
      <c r="BN219" s="195"/>
      <c r="BO219" s="195"/>
      <c r="BP219" s="195"/>
      <c r="BQ219" s="195"/>
      <c r="BR219" s="195"/>
      <c r="BS219" s="195"/>
      <c r="BT219" s="195"/>
      <c r="BU219" s="195"/>
      <c r="BV219" s="195"/>
      <c r="BW219" s="195"/>
      <c r="BX219" s="195"/>
      <c r="BY219" s="195"/>
      <c r="BZ219" s="195"/>
      <c r="CA219" s="195"/>
      <c r="CB219" s="195"/>
      <c r="CC219" s="195"/>
      <c r="CD219" s="195"/>
      <c r="CE219" s="195"/>
      <c r="CF219" s="195"/>
      <c r="CG219" s="195"/>
      <c r="CH219" s="195"/>
      <c r="CI219" s="195"/>
      <c r="CJ219" s="195"/>
      <c r="CK219" s="195"/>
      <c r="CL219" s="195"/>
      <c r="CM219" s="195"/>
      <c r="CN219" s="195"/>
      <c r="CO219" s="195"/>
      <c r="CP219" s="195"/>
      <c r="CQ219" s="195"/>
      <c r="CR219" s="195"/>
      <c r="CS219" s="195"/>
      <c r="CT219" s="195"/>
      <c r="CU219" s="195"/>
      <c r="CV219" s="195"/>
      <c r="CW219" s="195"/>
      <c r="CX219" s="195"/>
      <c r="CY219" s="195"/>
      <c r="CZ219" s="195"/>
      <c r="DA219" s="195"/>
      <c r="DB219" s="195"/>
      <c r="DC219" s="195"/>
      <c r="DD219" s="195"/>
      <c r="DE219" s="195"/>
      <c r="DF219" s="195"/>
      <c r="DG219" s="195"/>
      <c r="DH219" s="195"/>
      <c r="DI219" s="195"/>
      <c r="DJ219" s="195"/>
      <c r="DK219" s="195"/>
      <c r="DL219" s="195"/>
      <c r="DM219" s="195"/>
      <c r="DN219" s="195"/>
    </row>
    <row r="220" spans="1:118" x14ac:dyDescent="0.2">
      <c r="A220" s="33" t="s">
        <v>140</v>
      </c>
      <c r="B220" s="33" t="s">
        <v>201</v>
      </c>
      <c r="C220" s="33">
        <v>17</v>
      </c>
      <c r="D220" s="33" t="s">
        <v>126</v>
      </c>
      <c r="E220" s="196">
        <v>0</v>
      </c>
      <c r="F220" s="195">
        <v>0</v>
      </c>
      <c r="G220" s="196">
        <v>0</v>
      </c>
      <c r="H220" s="195">
        <v>0</v>
      </c>
      <c r="I220" s="196">
        <v>0</v>
      </c>
      <c r="J220" s="195">
        <v>0</v>
      </c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  <c r="AD220" s="195"/>
      <c r="AE220" s="195"/>
      <c r="AF220" s="195"/>
      <c r="AG220" s="195"/>
      <c r="AH220" s="195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195"/>
      <c r="AX220" s="19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195"/>
      <c r="BL220" s="195"/>
      <c r="BM220" s="195"/>
      <c r="BN220" s="195"/>
      <c r="BO220" s="195"/>
      <c r="BP220" s="195"/>
      <c r="BQ220" s="195"/>
      <c r="BR220" s="195"/>
      <c r="BS220" s="195"/>
      <c r="BT220" s="195"/>
      <c r="BU220" s="195"/>
      <c r="BV220" s="195"/>
      <c r="BW220" s="195"/>
      <c r="BX220" s="195"/>
      <c r="BY220" s="195"/>
      <c r="BZ220" s="195"/>
      <c r="CA220" s="195"/>
      <c r="CB220" s="195"/>
      <c r="CC220" s="195"/>
      <c r="CD220" s="195"/>
      <c r="CE220" s="195"/>
      <c r="CF220" s="195"/>
      <c r="CG220" s="195"/>
      <c r="CH220" s="195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95"/>
      <c r="CW220" s="195"/>
      <c r="CX220" s="195"/>
      <c r="CY220" s="195"/>
      <c r="CZ220" s="195"/>
      <c r="DA220" s="195"/>
      <c r="DB220" s="195"/>
      <c r="DC220" s="195"/>
      <c r="DD220" s="195"/>
      <c r="DE220" s="195"/>
      <c r="DF220" s="195"/>
      <c r="DG220" s="195"/>
      <c r="DH220" s="195"/>
      <c r="DI220" s="195"/>
      <c r="DJ220" s="195"/>
      <c r="DK220" s="195"/>
      <c r="DL220" s="195"/>
      <c r="DM220" s="195"/>
      <c r="DN220" s="195"/>
    </row>
    <row r="221" spans="1:118" x14ac:dyDescent="0.2">
      <c r="A221" s="33" t="s">
        <v>140</v>
      </c>
      <c r="B221" s="33" t="s">
        <v>201</v>
      </c>
      <c r="C221" s="33">
        <v>18</v>
      </c>
      <c r="D221" s="33" t="s">
        <v>127</v>
      </c>
      <c r="E221" s="196">
        <v>0</v>
      </c>
      <c r="F221" s="195">
        <v>0</v>
      </c>
      <c r="G221" s="196">
        <v>0</v>
      </c>
      <c r="H221" s="195">
        <v>0</v>
      </c>
      <c r="I221" s="196">
        <v>0</v>
      </c>
      <c r="J221" s="195">
        <v>0</v>
      </c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</row>
    <row r="222" spans="1:118" x14ac:dyDescent="0.2">
      <c r="A222" s="33" t="s">
        <v>140</v>
      </c>
      <c r="B222" s="33" t="s">
        <v>201</v>
      </c>
      <c r="C222" s="33">
        <v>19</v>
      </c>
      <c r="D222" s="33" t="s">
        <v>47</v>
      </c>
      <c r="E222" s="196">
        <v>0</v>
      </c>
      <c r="F222" s="195">
        <v>0</v>
      </c>
      <c r="G222" s="196">
        <v>0</v>
      </c>
      <c r="H222" s="195">
        <v>0</v>
      </c>
      <c r="I222" s="196">
        <v>0</v>
      </c>
      <c r="J222" s="195">
        <v>0</v>
      </c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</row>
    <row r="223" spans="1:118" x14ac:dyDescent="0.2">
      <c r="A223" s="33" t="s">
        <v>140</v>
      </c>
      <c r="B223" s="33" t="s">
        <v>201</v>
      </c>
      <c r="C223" s="33">
        <v>20</v>
      </c>
      <c r="D223" s="33" t="s">
        <v>128</v>
      </c>
      <c r="E223" s="196">
        <v>0</v>
      </c>
      <c r="F223" s="195">
        <v>0</v>
      </c>
      <c r="G223" s="196">
        <v>0</v>
      </c>
      <c r="H223" s="195">
        <v>0</v>
      </c>
      <c r="I223" s="196">
        <v>0</v>
      </c>
      <c r="J223" s="195">
        <v>0</v>
      </c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195"/>
      <c r="AW223" s="195"/>
      <c r="AX223" s="19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195"/>
      <c r="BL223" s="195"/>
      <c r="BM223" s="195"/>
      <c r="BN223" s="195"/>
      <c r="BO223" s="195"/>
      <c r="BP223" s="195"/>
      <c r="BQ223" s="195"/>
      <c r="BR223" s="195"/>
      <c r="BS223" s="195"/>
      <c r="BT223" s="195"/>
      <c r="BU223" s="195"/>
      <c r="BV223" s="195"/>
      <c r="BW223" s="195"/>
      <c r="BX223" s="195"/>
      <c r="BY223" s="195"/>
      <c r="BZ223" s="195"/>
      <c r="CA223" s="195"/>
      <c r="CB223" s="195"/>
      <c r="CC223" s="195"/>
      <c r="CD223" s="195"/>
      <c r="CE223" s="195"/>
      <c r="CF223" s="195"/>
      <c r="CG223" s="195"/>
      <c r="CH223" s="195"/>
      <c r="CI223" s="195"/>
      <c r="CJ223" s="195"/>
      <c r="CK223" s="195"/>
      <c r="CL223" s="195"/>
      <c r="CM223" s="195"/>
      <c r="CN223" s="195"/>
      <c r="CO223" s="195"/>
      <c r="CP223" s="195"/>
      <c r="CQ223" s="195"/>
      <c r="CR223" s="195"/>
      <c r="CS223" s="195"/>
      <c r="CT223" s="195"/>
      <c r="CU223" s="195"/>
      <c r="CV223" s="195"/>
      <c r="CW223" s="195"/>
      <c r="CX223" s="195"/>
      <c r="CY223" s="195"/>
      <c r="CZ223" s="195"/>
      <c r="DA223" s="195"/>
      <c r="DB223" s="195"/>
      <c r="DC223" s="195"/>
      <c r="DD223" s="195"/>
      <c r="DE223" s="195"/>
      <c r="DF223" s="195"/>
      <c r="DG223" s="195"/>
      <c r="DH223" s="195"/>
      <c r="DI223" s="195"/>
      <c r="DJ223" s="195"/>
      <c r="DK223" s="195"/>
      <c r="DL223" s="195"/>
      <c r="DM223" s="195"/>
      <c r="DN223" s="195"/>
    </row>
    <row r="224" spans="1:118" x14ac:dyDescent="0.2">
      <c r="A224" s="33" t="s">
        <v>140</v>
      </c>
      <c r="B224" s="33" t="s">
        <v>201</v>
      </c>
      <c r="C224" s="33">
        <v>21</v>
      </c>
      <c r="D224" s="33" t="s">
        <v>129</v>
      </c>
      <c r="E224" s="196">
        <v>0</v>
      </c>
      <c r="F224" s="195">
        <v>0</v>
      </c>
      <c r="G224" s="196">
        <v>0</v>
      </c>
      <c r="H224" s="195">
        <v>0</v>
      </c>
      <c r="I224" s="196">
        <v>0</v>
      </c>
      <c r="J224" s="195">
        <v>0</v>
      </c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  <c r="AD224" s="195"/>
      <c r="AE224" s="195"/>
      <c r="AF224" s="195"/>
      <c r="AG224" s="195"/>
      <c r="AH224" s="195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195"/>
      <c r="AW224" s="195"/>
      <c r="AX224" s="19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195"/>
      <c r="BL224" s="195"/>
      <c r="BM224" s="195"/>
      <c r="BN224" s="195"/>
      <c r="BO224" s="195"/>
      <c r="BP224" s="195"/>
      <c r="BQ224" s="195"/>
      <c r="BR224" s="195"/>
      <c r="BS224" s="195"/>
      <c r="BT224" s="195"/>
      <c r="BU224" s="195"/>
      <c r="BV224" s="195"/>
      <c r="BW224" s="195"/>
      <c r="BX224" s="195"/>
      <c r="BY224" s="195"/>
      <c r="BZ224" s="195"/>
      <c r="CA224" s="195"/>
      <c r="CB224" s="195"/>
      <c r="CC224" s="195"/>
      <c r="CD224" s="195"/>
      <c r="CE224" s="195"/>
      <c r="CF224" s="195"/>
      <c r="CG224" s="195"/>
      <c r="CH224" s="195"/>
      <c r="CI224" s="195"/>
      <c r="CJ224" s="195"/>
      <c r="CK224" s="195"/>
      <c r="CL224" s="195"/>
      <c r="CM224" s="195"/>
      <c r="CN224" s="195"/>
      <c r="CO224" s="195"/>
      <c r="CP224" s="195"/>
      <c r="CQ224" s="195"/>
      <c r="CR224" s="195"/>
      <c r="CS224" s="195"/>
      <c r="CT224" s="195"/>
      <c r="CU224" s="195"/>
      <c r="CV224" s="195"/>
      <c r="CW224" s="195"/>
      <c r="CX224" s="195"/>
      <c r="CY224" s="195"/>
      <c r="CZ224" s="195"/>
      <c r="DA224" s="195"/>
      <c r="DB224" s="195"/>
      <c r="DC224" s="195"/>
      <c r="DD224" s="195"/>
      <c r="DE224" s="195"/>
      <c r="DF224" s="195"/>
      <c r="DG224" s="195"/>
      <c r="DH224" s="195"/>
      <c r="DI224" s="195"/>
      <c r="DJ224" s="195"/>
      <c r="DK224" s="195"/>
      <c r="DL224" s="195"/>
      <c r="DM224" s="195"/>
      <c r="DN224" s="195"/>
    </row>
    <row r="225" spans="1:118" x14ac:dyDescent="0.2">
      <c r="A225" s="33" t="s">
        <v>140</v>
      </c>
      <c r="B225" s="33" t="s">
        <v>201</v>
      </c>
      <c r="C225" s="33">
        <v>22</v>
      </c>
      <c r="D225" s="33" t="s">
        <v>130</v>
      </c>
      <c r="E225" s="196">
        <v>-3114879</v>
      </c>
      <c r="F225" s="195">
        <v>-7276357.3439999996</v>
      </c>
      <c r="G225" s="196">
        <v>3824001</v>
      </c>
      <c r="H225" s="195">
        <v>8932866.3359999992</v>
      </c>
      <c r="I225" s="196">
        <v>1105</v>
      </c>
      <c r="J225" s="195">
        <v>2581.2800000000002</v>
      </c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195"/>
      <c r="BL225" s="195"/>
      <c r="BM225" s="195"/>
      <c r="BN225" s="195"/>
      <c r="BO225" s="195"/>
      <c r="BP225" s="195"/>
      <c r="BQ225" s="195"/>
      <c r="BR225" s="195"/>
      <c r="BS225" s="195"/>
      <c r="BT225" s="195"/>
      <c r="BU225" s="195"/>
      <c r="BV225" s="195"/>
      <c r="BW225" s="195"/>
      <c r="BX225" s="195"/>
      <c r="BY225" s="195"/>
      <c r="BZ225" s="195"/>
      <c r="CA225" s="195"/>
      <c r="CB225" s="195"/>
      <c r="CC225" s="195"/>
      <c r="CD225" s="195"/>
      <c r="CE225" s="195"/>
      <c r="CF225" s="195"/>
      <c r="CG225" s="195"/>
      <c r="CH225" s="195"/>
      <c r="CI225" s="195"/>
      <c r="CJ225" s="195"/>
      <c r="CK225" s="195"/>
      <c r="CL225" s="195"/>
      <c r="CM225" s="195"/>
      <c r="CN225" s="195"/>
      <c r="CO225" s="195"/>
      <c r="CP225" s="195"/>
      <c r="CQ225" s="195"/>
      <c r="CR225" s="195"/>
      <c r="CS225" s="195"/>
      <c r="CT225" s="195"/>
      <c r="CU225" s="195"/>
      <c r="CV225" s="195"/>
      <c r="CW225" s="195"/>
      <c r="CX225" s="195"/>
      <c r="CY225" s="195"/>
      <c r="CZ225" s="195"/>
      <c r="DA225" s="195"/>
      <c r="DB225" s="195"/>
      <c r="DC225" s="195"/>
      <c r="DD225" s="195"/>
      <c r="DE225" s="195"/>
      <c r="DF225" s="195"/>
      <c r="DG225" s="195"/>
      <c r="DH225" s="195"/>
      <c r="DI225" s="195"/>
      <c r="DJ225" s="195"/>
      <c r="DK225" s="195"/>
      <c r="DL225" s="195"/>
      <c r="DM225" s="195"/>
      <c r="DN225" s="195"/>
    </row>
    <row r="226" spans="1:118" x14ac:dyDescent="0.2">
      <c r="A226" s="33" t="s">
        <v>140</v>
      </c>
      <c r="B226" s="33" t="s">
        <v>201</v>
      </c>
      <c r="C226" s="33">
        <v>23</v>
      </c>
      <c r="D226" s="33" t="s">
        <v>131</v>
      </c>
      <c r="E226" s="196">
        <v>-3335</v>
      </c>
      <c r="F226" s="195">
        <v>-7790.56</v>
      </c>
      <c r="G226" s="196">
        <v>0</v>
      </c>
      <c r="H226" s="195">
        <v>0</v>
      </c>
      <c r="I226" s="196">
        <v>0</v>
      </c>
      <c r="J226" s="195">
        <v>0</v>
      </c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19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195"/>
      <c r="BL226" s="195"/>
      <c r="BM226" s="195"/>
      <c r="BN226" s="195"/>
      <c r="BO226" s="195"/>
      <c r="BP226" s="195"/>
      <c r="BQ226" s="195"/>
      <c r="BR226" s="195"/>
      <c r="BS226" s="195"/>
      <c r="BT226" s="195"/>
      <c r="BU226" s="195"/>
      <c r="BV226" s="195"/>
      <c r="BW226" s="195"/>
      <c r="BX226" s="195"/>
      <c r="BY226" s="195"/>
      <c r="BZ226" s="195"/>
      <c r="CA226" s="195"/>
      <c r="CB226" s="195"/>
      <c r="CC226" s="195"/>
      <c r="CD226" s="195"/>
      <c r="CE226" s="195"/>
      <c r="CF226" s="195"/>
      <c r="CG226" s="195"/>
      <c r="CH226" s="195"/>
      <c r="CI226" s="195"/>
      <c r="CJ226" s="195"/>
      <c r="CK226" s="195"/>
      <c r="CL226" s="195"/>
      <c r="CM226" s="195"/>
      <c r="CN226" s="195"/>
      <c r="CO226" s="195"/>
      <c r="CP226" s="195"/>
      <c r="CQ226" s="195"/>
      <c r="CR226" s="195"/>
      <c r="CS226" s="195"/>
      <c r="CT226" s="195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195"/>
      <c r="DM226" s="195"/>
      <c r="DN226" s="195"/>
    </row>
    <row r="227" spans="1:118" x14ac:dyDescent="0.2">
      <c r="A227" s="33" t="s">
        <v>140</v>
      </c>
      <c r="B227" s="33" t="s">
        <v>201</v>
      </c>
      <c r="C227" s="33">
        <v>24</v>
      </c>
      <c r="D227" s="33" t="s">
        <v>55</v>
      </c>
      <c r="E227" s="196">
        <v>-8259002</v>
      </c>
      <c r="F227" s="195">
        <v>-145412.39000000001</v>
      </c>
      <c r="G227" s="196">
        <v>45815</v>
      </c>
      <c r="H227" s="195">
        <v>-5934.69</v>
      </c>
      <c r="I227" s="196">
        <v>1540</v>
      </c>
      <c r="J227" s="195">
        <v>-45.25</v>
      </c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195"/>
      <c r="BL227" s="195"/>
      <c r="BM227" s="195"/>
      <c r="BN227" s="195"/>
      <c r="BO227" s="195"/>
      <c r="BP227" s="195"/>
      <c r="BQ227" s="195"/>
      <c r="BR227" s="195"/>
      <c r="BS227" s="195"/>
      <c r="BT227" s="195"/>
      <c r="BU227" s="195"/>
      <c r="BV227" s="195"/>
      <c r="BW227" s="195"/>
      <c r="BX227" s="195"/>
      <c r="BY227" s="195"/>
      <c r="BZ227" s="195"/>
      <c r="CA227" s="195"/>
      <c r="CB227" s="195"/>
      <c r="CC227" s="195"/>
      <c r="CD227" s="195"/>
      <c r="CE227" s="195"/>
      <c r="CF227" s="195"/>
      <c r="CG227" s="195"/>
      <c r="CH227" s="195"/>
      <c r="CI227" s="195"/>
      <c r="CJ227" s="195"/>
      <c r="CK227" s="195"/>
      <c r="CL227" s="195"/>
      <c r="CM227" s="195"/>
      <c r="CN227" s="195"/>
      <c r="CO227" s="195"/>
      <c r="CP227" s="195"/>
      <c r="CQ227" s="195"/>
      <c r="CR227" s="195"/>
      <c r="CS227" s="195"/>
      <c r="CT227" s="195"/>
      <c r="CU227" s="195"/>
      <c r="CV227" s="195"/>
      <c r="CW227" s="195"/>
      <c r="CX227" s="195"/>
      <c r="CY227" s="195"/>
      <c r="CZ227" s="195"/>
      <c r="DA227" s="195"/>
      <c r="DB227" s="195"/>
      <c r="DC227" s="195"/>
      <c r="DD227" s="195"/>
      <c r="DE227" s="195"/>
      <c r="DF227" s="195"/>
      <c r="DG227" s="195"/>
      <c r="DH227" s="195"/>
      <c r="DI227" s="195"/>
      <c r="DJ227" s="195"/>
      <c r="DK227" s="195"/>
      <c r="DL227" s="195"/>
      <c r="DM227" s="195"/>
      <c r="DN227" s="195"/>
    </row>
    <row r="228" spans="1:118" x14ac:dyDescent="0.2">
      <c r="A228" s="33" t="s">
        <v>140</v>
      </c>
      <c r="B228" s="33" t="s">
        <v>201</v>
      </c>
      <c r="C228" s="33">
        <v>25</v>
      </c>
      <c r="D228" s="33" t="s">
        <v>56</v>
      </c>
      <c r="E228" s="196">
        <v>0</v>
      </c>
      <c r="F228" s="195">
        <v>-689719.23</v>
      </c>
      <c r="G228" s="196">
        <v>0</v>
      </c>
      <c r="H228" s="195">
        <v>-11084.89</v>
      </c>
      <c r="I228" s="196">
        <v>0</v>
      </c>
      <c r="J228" s="195">
        <v>0</v>
      </c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195"/>
      <c r="BL228" s="195"/>
      <c r="BM228" s="195"/>
      <c r="BN228" s="195"/>
      <c r="BO228" s="195"/>
      <c r="BP228" s="195"/>
      <c r="BQ228" s="195"/>
      <c r="BR228" s="195"/>
      <c r="BS228" s="195"/>
      <c r="BT228" s="195"/>
      <c r="BU228" s="195"/>
      <c r="BV228" s="195"/>
      <c r="BW228" s="195"/>
      <c r="BX228" s="195"/>
      <c r="BY228" s="195"/>
      <c r="BZ228" s="195"/>
      <c r="CA228" s="195"/>
      <c r="CB228" s="195"/>
      <c r="CC228" s="195"/>
      <c r="CD228" s="195"/>
      <c r="CE228" s="195"/>
      <c r="CF228" s="195"/>
      <c r="CG228" s="195"/>
      <c r="CH228" s="195"/>
      <c r="CI228" s="195"/>
      <c r="CJ228" s="195"/>
      <c r="CK228" s="195"/>
      <c r="CL228" s="195"/>
      <c r="CM228" s="195"/>
      <c r="CN228" s="195"/>
      <c r="CO228" s="195"/>
      <c r="CP228" s="195"/>
      <c r="CQ228" s="195"/>
      <c r="CR228" s="195"/>
      <c r="CS228" s="195"/>
      <c r="CT228" s="195"/>
      <c r="CU228" s="195"/>
      <c r="CV228" s="195"/>
      <c r="CW228" s="195"/>
      <c r="CX228" s="195"/>
      <c r="CY228" s="195"/>
      <c r="CZ228" s="195"/>
      <c r="DA228" s="195"/>
      <c r="DB228" s="195"/>
      <c r="DC228" s="195"/>
      <c r="DD228" s="195"/>
      <c r="DE228" s="195"/>
      <c r="DF228" s="195"/>
      <c r="DG228" s="195"/>
      <c r="DH228" s="195"/>
      <c r="DI228" s="195"/>
      <c r="DJ228" s="195"/>
      <c r="DK228" s="195"/>
      <c r="DL228" s="195"/>
      <c r="DM228" s="195"/>
      <c r="DN228" s="195"/>
    </row>
    <row r="229" spans="1:118" x14ac:dyDescent="0.2">
      <c r="A229" s="33" t="s">
        <v>140</v>
      </c>
      <c r="B229" s="33" t="s">
        <v>201</v>
      </c>
      <c r="C229" s="33">
        <v>26</v>
      </c>
      <c r="D229" s="33" t="s">
        <v>132</v>
      </c>
      <c r="E229" s="196">
        <v>0</v>
      </c>
      <c r="F229" s="195">
        <v>0</v>
      </c>
      <c r="G229" s="196">
        <v>0</v>
      </c>
      <c r="H229" s="195">
        <v>0</v>
      </c>
      <c r="I229" s="196">
        <v>0</v>
      </c>
      <c r="J229" s="195">
        <v>0</v>
      </c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195"/>
      <c r="AW229" s="195"/>
      <c r="AX229" s="19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195"/>
      <c r="BL229" s="195"/>
      <c r="BM229" s="195"/>
      <c r="BN229" s="195"/>
      <c r="BO229" s="195"/>
      <c r="BP229" s="195"/>
      <c r="BQ229" s="195"/>
      <c r="BR229" s="195"/>
      <c r="BS229" s="195"/>
      <c r="BT229" s="195"/>
      <c r="BU229" s="195"/>
      <c r="BV229" s="195"/>
      <c r="BW229" s="195"/>
      <c r="BX229" s="195"/>
      <c r="BY229" s="195"/>
      <c r="BZ229" s="195"/>
      <c r="CA229" s="195"/>
      <c r="CB229" s="195"/>
      <c r="CC229" s="195"/>
      <c r="CD229" s="195"/>
      <c r="CE229" s="195"/>
      <c r="CF229" s="195"/>
      <c r="CG229" s="195"/>
      <c r="CH229" s="195"/>
      <c r="CI229" s="195"/>
      <c r="CJ229" s="195"/>
      <c r="CK229" s="195"/>
      <c r="CL229" s="195"/>
      <c r="CM229" s="195"/>
      <c r="CN229" s="195"/>
      <c r="CO229" s="195"/>
      <c r="CP229" s="195"/>
      <c r="CQ229" s="195"/>
      <c r="CR229" s="195"/>
      <c r="CS229" s="195"/>
      <c r="CT229" s="195"/>
      <c r="CU229" s="195"/>
      <c r="CV229" s="195"/>
      <c r="CW229" s="195"/>
      <c r="CX229" s="195"/>
      <c r="CY229" s="195"/>
      <c r="CZ229" s="195"/>
      <c r="DA229" s="195"/>
      <c r="DB229" s="195"/>
      <c r="DC229" s="195"/>
      <c r="DD229" s="195"/>
      <c r="DE229" s="195"/>
      <c r="DF229" s="195"/>
      <c r="DG229" s="195"/>
      <c r="DH229" s="195"/>
      <c r="DI229" s="195"/>
      <c r="DJ229" s="195"/>
      <c r="DK229" s="195"/>
      <c r="DL229" s="195"/>
      <c r="DM229" s="195"/>
      <c r="DN229" s="195"/>
    </row>
    <row r="230" spans="1:118" x14ac:dyDescent="0.2">
      <c r="A230" s="33" t="s">
        <v>140</v>
      </c>
      <c r="B230" s="33" t="s">
        <v>201</v>
      </c>
      <c r="C230" s="33">
        <v>27</v>
      </c>
      <c r="D230" s="33" t="s">
        <v>133</v>
      </c>
      <c r="E230" s="196">
        <v>0</v>
      </c>
      <c r="F230" s="195">
        <v>0</v>
      </c>
      <c r="G230" s="196">
        <v>0</v>
      </c>
      <c r="H230" s="195">
        <v>0</v>
      </c>
      <c r="I230" s="196">
        <v>0</v>
      </c>
      <c r="J230" s="195">
        <v>0</v>
      </c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195"/>
      <c r="AW230" s="195"/>
      <c r="AX230" s="19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195"/>
      <c r="BL230" s="195"/>
      <c r="BM230" s="195"/>
      <c r="BN230" s="195"/>
      <c r="BO230" s="195"/>
      <c r="BP230" s="195"/>
      <c r="BQ230" s="195"/>
      <c r="BR230" s="195"/>
      <c r="BS230" s="195"/>
      <c r="BT230" s="195"/>
      <c r="BU230" s="195"/>
      <c r="BV230" s="195"/>
      <c r="BW230" s="195"/>
      <c r="BX230" s="195"/>
      <c r="BY230" s="195"/>
      <c r="BZ230" s="195"/>
      <c r="CA230" s="195"/>
      <c r="CB230" s="195"/>
      <c r="CC230" s="195"/>
      <c r="CD230" s="195"/>
      <c r="CE230" s="195"/>
      <c r="CF230" s="195"/>
      <c r="CG230" s="195"/>
      <c r="CH230" s="195"/>
      <c r="CI230" s="195"/>
      <c r="CJ230" s="195"/>
      <c r="CK230" s="195"/>
      <c r="CL230" s="195"/>
      <c r="CM230" s="195"/>
      <c r="CN230" s="195"/>
      <c r="CO230" s="195"/>
      <c r="CP230" s="195"/>
      <c r="CQ230" s="195"/>
      <c r="CR230" s="195"/>
      <c r="CS230" s="195"/>
      <c r="CT230" s="195"/>
      <c r="CU230" s="195"/>
      <c r="CV230" s="195"/>
      <c r="CW230" s="195"/>
      <c r="CX230" s="195"/>
      <c r="CY230" s="195"/>
      <c r="CZ230" s="195"/>
      <c r="DA230" s="195"/>
      <c r="DB230" s="195"/>
      <c r="DC230" s="195"/>
      <c r="DD230" s="195"/>
      <c r="DE230" s="195"/>
      <c r="DF230" s="195"/>
      <c r="DG230" s="195"/>
      <c r="DH230" s="195"/>
      <c r="DI230" s="195"/>
      <c r="DJ230" s="195"/>
      <c r="DK230" s="195"/>
      <c r="DL230" s="195"/>
      <c r="DM230" s="195"/>
      <c r="DN230" s="195"/>
    </row>
    <row r="231" spans="1:118" x14ac:dyDescent="0.2">
      <c r="A231" s="33" t="s">
        <v>140</v>
      </c>
      <c r="B231" s="33" t="s">
        <v>201</v>
      </c>
      <c r="C231" s="33">
        <v>28</v>
      </c>
      <c r="D231" s="33" t="s">
        <v>134</v>
      </c>
      <c r="E231" s="196">
        <v>0</v>
      </c>
      <c r="F231" s="195">
        <v>0</v>
      </c>
      <c r="G231" s="196">
        <v>0</v>
      </c>
      <c r="H231" s="195">
        <v>0</v>
      </c>
      <c r="I231" s="196">
        <v>0</v>
      </c>
      <c r="J231" s="195">
        <v>0</v>
      </c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195"/>
      <c r="AW231" s="195"/>
      <c r="AX231" s="19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195"/>
      <c r="BL231" s="195"/>
      <c r="BM231" s="195"/>
      <c r="BN231" s="195"/>
      <c r="BO231" s="195"/>
      <c r="BP231" s="195"/>
      <c r="BQ231" s="195"/>
      <c r="BR231" s="195"/>
      <c r="BS231" s="195"/>
      <c r="BT231" s="195"/>
      <c r="BU231" s="195"/>
      <c r="BV231" s="195"/>
      <c r="BW231" s="195"/>
      <c r="BX231" s="195"/>
      <c r="BY231" s="195"/>
      <c r="BZ231" s="195"/>
      <c r="CA231" s="195"/>
      <c r="CB231" s="195"/>
      <c r="CC231" s="195"/>
      <c r="CD231" s="195"/>
      <c r="CE231" s="195"/>
      <c r="CF231" s="195"/>
      <c r="CG231" s="195"/>
      <c r="CH231" s="195"/>
      <c r="CI231" s="195"/>
      <c r="CJ231" s="195"/>
      <c r="CK231" s="195"/>
      <c r="CL231" s="195"/>
      <c r="CM231" s="195"/>
      <c r="CN231" s="195"/>
      <c r="CO231" s="195"/>
      <c r="CP231" s="195"/>
      <c r="CQ231" s="195"/>
      <c r="CR231" s="195"/>
      <c r="CS231" s="195"/>
      <c r="CT231" s="195"/>
      <c r="CU231" s="195"/>
      <c r="CV231" s="195"/>
      <c r="CW231" s="195"/>
      <c r="CX231" s="195"/>
      <c r="CY231" s="195"/>
      <c r="CZ231" s="195"/>
      <c r="DA231" s="195"/>
      <c r="DB231" s="195"/>
      <c r="DC231" s="195"/>
      <c r="DD231" s="195"/>
      <c r="DE231" s="195"/>
      <c r="DF231" s="195"/>
      <c r="DG231" s="195"/>
      <c r="DH231" s="195"/>
      <c r="DI231" s="195"/>
      <c r="DJ231" s="195"/>
      <c r="DK231" s="195"/>
      <c r="DL231" s="195"/>
      <c r="DM231" s="195"/>
      <c r="DN231" s="195"/>
    </row>
    <row r="232" spans="1:118" x14ac:dyDescent="0.2">
      <c r="A232" s="33" t="s">
        <v>140</v>
      </c>
      <c r="B232" s="33" t="s">
        <v>201</v>
      </c>
      <c r="C232" s="33">
        <v>29</v>
      </c>
      <c r="D232" s="33" t="s">
        <v>135</v>
      </c>
      <c r="E232" s="196">
        <v>0</v>
      </c>
      <c r="F232" s="195">
        <v>0</v>
      </c>
      <c r="G232" s="196">
        <v>0</v>
      </c>
      <c r="H232" s="195">
        <v>0</v>
      </c>
      <c r="I232" s="196">
        <v>0</v>
      </c>
      <c r="J232" s="195">
        <v>0</v>
      </c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195"/>
      <c r="AW232" s="195"/>
      <c r="AX232" s="19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195"/>
      <c r="BL232" s="195"/>
      <c r="BM232" s="195"/>
      <c r="BN232" s="195"/>
      <c r="BO232" s="195"/>
      <c r="BP232" s="195"/>
      <c r="BQ232" s="195"/>
      <c r="BR232" s="195"/>
      <c r="BS232" s="195"/>
      <c r="BT232" s="195"/>
      <c r="BU232" s="195"/>
      <c r="BV232" s="195"/>
      <c r="BW232" s="195"/>
      <c r="BX232" s="195"/>
      <c r="BY232" s="195"/>
      <c r="BZ232" s="195"/>
      <c r="CA232" s="195"/>
      <c r="CB232" s="195"/>
      <c r="CC232" s="195"/>
      <c r="CD232" s="195"/>
      <c r="CE232" s="195"/>
      <c r="CF232" s="195"/>
      <c r="CG232" s="195"/>
      <c r="CH232" s="195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95"/>
      <c r="CW232" s="195"/>
      <c r="CX232" s="195"/>
      <c r="CY232" s="195"/>
      <c r="CZ232" s="195"/>
      <c r="DA232" s="195"/>
      <c r="DB232" s="195"/>
      <c r="DC232" s="195"/>
      <c r="DD232" s="195"/>
      <c r="DE232" s="195"/>
      <c r="DF232" s="195"/>
      <c r="DG232" s="195"/>
      <c r="DH232" s="195"/>
      <c r="DI232" s="195"/>
      <c r="DJ232" s="195"/>
      <c r="DK232" s="195"/>
      <c r="DL232" s="195"/>
      <c r="DM232" s="195"/>
      <c r="DN232" s="195"/>
    </row>
    <row r="233" spans="1:118" x14ac:dyDescent="0.2">
      <c r="A233" s="33" t="s">
        <v>140</v>
      </c>
      <c r="B233" s="33" t="s">
        <v>201</v>
      </c>
      <c r="C233" s="33">
        <v>30</v>
      </c>
      <c r="D233" s="33" t="s">
        <v>136</v>
      </c>
      <c r="E233" s="196">
        <v>0</v>
      </c>
      <c r="F233" s="195">
        <v>0</v>
      </c>
      <c r="G233" s="196">
        <v>0</v>
      </c>
      <c r="H233" s="195">
        <v>0</v>
      </c>
      <c r="I233" s="196">
        <v>0</v>
      </c>
      <c r="J233" s="195">
        <v>0</v>
      </c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  <c r="AD233" s="195"/>
      <c r="AE233" s="195"/>
      <c r="AF233" s="195"/>
      <c r="AG233" s="195"/>
      <c r="AH233" s="195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195"/>
      <c r="AW233" s="195"/>
      <c r="AX233" s="19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195"/>
      <c r="BL233" s="195"/>
      <c r="BM233" s="195"/>
      <c r="BN233" s="195"/>
      <c r="BO233" s="195"/>
      <c r="BP233" s="195"/>
      <c r="BQ233" s="195"/>
      <c r="BR233" s="195"/>
      <c r="BS233" s="195"/>
      <c r="BT233" s="195"/>
      <c r="BU233" s="195"/>
      <c r="BV233" s="195"/>
      <c r="BW233" s="195"/>
      <c r="BX233" s="195"/>
      <c r="BY233" s="195"/>
      <c r="BZ233" s="195"/>
      <c r="CA233" s="195"/>
      <c r="CB233" s="195"/>
      <c r="CC233" s="195"/>
      <c r="CD233" s="195"/>
      <c r="CE233" s="195"/>
      <c r="CF233" s="195"/>
      <c r="CG233" s="195"/>
      <c r="CH233" s="195"/>
      <c r="CI233" s="195"/>
      <c r="CJ233" s="195"/>
      <c r="CK233" s="195"/>
      <c r="CL233" s="195"/>
      <c r="CM233" s="195"/>
      <c r="CN233" s="195"/>
      <c r="CO233" s="195"/>
      <c r="CP233" s="195"/>
      <c r="CQ233" s="195"/>
      <c r="CR233" s="195"/>
      <c r="CS233" s="195"/>
      <c r="CT233" s="195"/>
      <c r="CU233" s="195"/>
      <c r="CV233" s="195"/>
      <c r="CW233" s="195"/>
      <c r="CX233" s="195"/>
      <c r="CY233" s="195"/>
      <c r="CZ233" s="195"/>
      <c r="DA233" s="195"/>
      <c r="DB233" s="195"/>
      <c r="DC233" s="195"/>
      <c r="DD233" s="195"/>
      <c r="DE233" s="195"/>
      <c r="DF233" s="195"/>
      <c r="DG233" s="195"/>
      <c r="DH233" s="195"/>
      <c r="DI233" s="195"/>
      <c r="DJ233" s="195"/>
      <c r="DK233" s="195"/>
      <c r="DL233" s="195"/>
      <c r="DM233" s="195"/>
      <c r="DN233" s="195"/>
    </row>
    <row r="234" spans="1:118" x14ac:dyDescent="0.2">
      <c r="A234" s="33" t="s">
        <v>140</v>
      </c>
      <c r="B234" s="33" t="s">
        <v>201</v>
      </c>
      <c r="C234" s="33">
        <v>31</v>
      </c>
      <c r="D234" s="33" t="s">
        <v>137</v>
      </c>
      <c r="E234" s="196">
        <v>0</v>
      </c>
      <c r="F234" s="195">
        <v>0</v>
      </c>
      <c r="G234" s="196">
        <v>0</v>
      </c>
      <c r="H234" s="195">
        <v>0</v>
      </c>
      <c r="I234" s="196">
        <v>0</v>
      </c>
      <c r="J234" s="195">
        <v>0</v>
      </c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19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195"/>
      <c r="BL234" s="195"/>
      <c r="BM234" s="195"/>
      <c r="BN234" s="195"/>
      <c r="BO234" s="195"/>
      <c r="BP234" s="195"/>
      <c r="BQ234" s="195"/>
      <c r="BR234" s="195"/>
      <c r="BS234" s="195"/>
      <c r="BT234" s="195"/>
      <c r="BU234" s="195"/>
      <c r="BV234" s="195"/>
      <c r="BW234" s="195"/>
      <c r="BX234" s="195"/>
      <c r="BY234" s="195"/>
      <c r="BZ234" s="195"/>
      <c r="CA234" s="195"/>
      <c r="CB234" s="195"/>
      <c r="CC234" s="195"/>
      <c r="CD234" s="195"/>
      <c r="CE234" s="195"/>
      <c r="CF234" s="195"/>
      <c r="CG234" s="195"/>
      <c r="CH234" s="195"/>
      <c r="CI234" s="195"/>
      <c r="CJ234" s="195"/>
      <c r="CK234" s="195"/>
      <c r="CL234" s="195"/>
      <c r="CM234" s="195"/>
      <c r="CN234" s="195"/>
      <c r="CO234" s="195"/>
      <c r="CP234" s="195"/>
      <c r="CQ234" s="195"/>
      <c r="CR234" s="195"/>
      <c r="CS234" s="195"/>
      <c r="CT234" s="195"/>
      <c r="CU234" s="195"/>
      <c r="CV234" s="195"/>
      <c r="CW234" s="195"/>
      <c r="CX234" s="195"/>
      <c r="CY234" s="195"/>
      <c r="CZ234" s="195"/>
      <c r="DA234" s="195"/>
      <c r="DB234" s="195"/>
      <c r="DC234" s="195"/>
      <c r="DD234" s="195"/>
      <c r="DE234" s="195"/>
      <c r="DF234" s="195"/>
      <c r="DG234" s="195"/>
      <c r="DH234" s="195"/>
      <c r="DI234" s="195"/>
      <c r="DJ234" s="195"/>
      <c r="DK234" s="195"/>
      <c r="DL234" s="195"/>
      <c r="DM234" s="195"/>
      <c r="DN234" s="195"/>
    </row>
    <row r="235" spans="1:118" x14ac:dyDescent="0.2">
      <c r="A235" s="33" t="s">
        <v>140</v>
      </c>
      <c r="B235" s="33" t="s">
        <v>201</v>
      </c>
      <c r="C235" s="33">
        <v>32</v>
      </c>
      <c r="D235" s="33" t="s">
        <v>70</v>
      </c>
      <c r="E235" s="196">
        <v>0</v>
      </c>
      <c r="F235" s="195">
        <v>0</v>
      </c>
      <c r="G235" s="196">
        <v>0</v>
      </c>
      <c r="H235" s="195">
        <v>0</v>
      </c>
      <c r="I235" s="196">
        <v>0</v>
      </c>
      <c r="J235" s="195">
        <v>0</v>
      </c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195"/>
      <c r="AW235" s="195"/>
      <c r="AX235" s="19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195"/>
      <c r="BL235" s="195"/>
      <c r="BM235" s="195"/>
      <c r="BN235" s="195"/>
      <c r="BO235" s="195"/>
      <c r="BP235" s="195"/>
      <c r="BQ235" s="195"/>
      <c r="BR235" s="195"/>
      <c r="BS235" s="195"/>
      <c r="BT235" s="195"/>
      <c r="BU235" s="195"/>
      <c r="BV235" s="195"/>
      <c r="BW235" s="195"/>
      <c r="BX235" s="195"/>
      <c r="BY235" s="195"/>
      <c r="BZ235" s="195"/>
      <c r="CA235" s="195"/>
      <c r="CB235" s="195"/>
      <c r="CC235" s="195"/>
      <c r="CD235" s="195"/>
      <c r="CE235" s="195"/>
      <c r="CF235" s="195"/>
      <c r="CG235" s="195"/>
      <c r="CH235" s="195"/>
      <c r="CI235" s="195"/>
      <c r="CJ235" s="195"/>
      <c r="CK235" s="195"/>
      <c r="CL235" s="195"/>
      <c r="CM235" s="195"/>
      <c r="CN235" s="195"/>
      <c r="CO235" s="195"/>
      <c r="CP235" s="195"/>
      <c r="CQ235" s="195"/>
      <c r="CR235" s="195"/>
      <c r="CS235" s="195"/>
      <c r="CT235" s="195"/>
      <c r="CU235" s="195"/>
      <c r="CV235" s="195"/>
      <c r="CW235" s="195"/>
      <c r="CX235" s="195"/>
      <c r="CY235" s="195"/>
      <c r="CZ235" s="195"/>
      <c r="DA235" s="195"/>
      <c r="DB235" s="195"/>
      <c r="DC235" s="195"/>
      <c r="DD235" s="195"/>
      <c r="DE235" s="195"/>
      <c r="DF235" s="195"/>
      <c r="DG235" s="195"/>
      <c r="DH235" s="195"/>
      <c r="DI235" s="195"/>
      <c r="DJ235" s="195"/>
      <c r="DK235" s="195"/>
      <c r="DL235" s="195"/>
      <c r="DM235" s="195"/>
      <c r="DN235" s="195"/>
    </row>
    <row r="236" spans="1:118" x14ac:dyDescent="0.2">
      <c r="A236" s="33" t="s">
        <v>140</v>
      </c>
      <c r="B236" s="33" t="s">
        <v>201</v>
      </c>
      <c r="C236" s="33">
        <v>33</v>
      </c>
      <c r="D236" s="33" t="s">
        <v>71</v>
      </c>
      <c r="E236" s="196">
        <v>0</v>
      </c>
      <c r="F236" s="195">
        <v>0</v>
      </c>
      <c r="G236" s="196">
        <v>0</v>
      </c>
      <c r="H236" s="195">
        <v>0</v>
      </c>
      <c r="I236" s="196">
        <v>0</v>
      </c>
      <c r="J236" s="195">
        <v>0</v>
      </c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  <c r="AD236" s="195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19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195"/>
      <c r="BL236" s="195"/>
      <c r="BM236" s="195"/>
      <c r="BN236" s="195"/>
      <c r="BO236" s="195"/>
      <c r="BP236" s="195"/>
      <c r="BQ236" s="195"/>
      <c r="BR236" s="195"/>
      <c r="BS236" s="195"/>
      <c r="BT236" s="195"/>
      <c r="BU236" s="195"/>
      <c r="BV236" s="195"/>
      <c r="BW236" s="195"/>
      <c r="BX236" s="195"/>
      <c r="BY236" s="195"/>
      <c r="BZ236" s="195"/>
      <c r="CA236" s="195"/>
      <c r="CB236" s="195"/>
      <c r="CC236" s="195"/>
      <c r="CD236" s="195"/>
      <c r="CE236" s="195"/>
      <c r="CF236" s="195"/>
      <c r="CG236" s="195"/>
      <c r="CH236" s="195"/>
      <c r="CI236" s="195"/>
      <c r="CJ236" s="195"/>
      <c r="CK236" s="195"/>
      <c r="CL236" s="195"/>
      <c r="CM236" s="195"/>
      <c r="CN236" s="195"/>
      <c r="CO236" s="195"/>
      <c r="CP236" s="195"/>
      <c r="CQ236" s="195"/>
      <c r="CR236" s="195"/>
      <c r="CS236" s="195"/>
      <c r="CT236" s="195"/>
      <c r="CU236" s="195"/>
      <c r="CV236" s="195"/>
      <c r="CW236" s="195"/>
      <c r="CX236" s="195"/>
      <c r="CY236" s="195"/>
      <c r="CZ236" s="195"/>
      <c r="DA236" s="195"/>
      <c r="DB236" s="195"/>
      <c r="DC236" s="195"/>
      <c r="DD236" s="195"/>
      <c r="DE236" s="195"/>
      <c r="DF236" s="195"/>
      <c r="DG236" s="195"/>
      <c r="DH236" s="195"/>
      <c r="DI236" s="195"/>
      <c r="DJ236" s="195"/>
      <c r="DK236" s="195"/>
      <c r="DL236" s="195"/>
      <c r="DM236" s="195"/>
      <c r="DN236" s="195"/>
    </row>
    <row r="237" spans="1:118" x14ac:dyDescent="0.2">
      <c r="A237" s="33" t="s">
        <v>140</v>
      </c>
      <c r="B237" s="33" t="s">
        <v>201</v>
      </c>
      <c r="C237" s="33">
        <v>34</v>
      </c>
      <c r="D237" s="33" t="s">
        <v>72</v>
      </c>
      <c r="E237" s="196">
        <v>0</v>
      </c>
      <c r="F237" s="195">
        <v>0</v>
      </c>
      <c r="G237" s="196">
        <v>0</v>
      </c>
      <c r="H237" s="195">
        <v>0</v>
      </c>
      <c r="I237" s="196">
        <v>0</v>
      </c>
      <c r="J237" s="195">
        <v>0</v>
      </c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195"/>
      <c r="AW237" s="195"/>
      <c r="AX237" s="19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195"/>
      <c r="BL237" s="195"/>
      <c r="BM237" s="195"/>
      <c r="BN237" s="195"/>
      <c r="BO237" s="195"/>
      <c r="BP237" s="195"/>
      <c r="BQ237" s="195"/>
      <c r="BR237" s="195"/>
      <c r="BS237" s="195"/>
      <c r="BT237" s="195"/>
      <c r="BU237" s="195"/>
      <c r="BV237" s="195"/>
      <c r="BW237" s="195"/>
      <c r="BX237" s="195"/>
      <c r="BY237" s="195"/>
      <c r="BZ237" s="195"/>
      <c r="CA237" s="195"/>
      <c r="CB237" s="195"/>
      <c r="CC237" s="195"/>
      <c r="CD237" s="195"/>
      <c r="CE237" s="195"/>
      <c r="CF237" s="195"/>
      <c r="CG237" s="195"/>
      <c r="CH237" s="195"/>
      <c r="CI237" s="195"/>
      <c r="CJ237" s="195"/>
      <c r="CK237" s="195"/>
      <c r="CL237" s="195"/>
      <c r="CM237" s="195"/>
      <c r="CN237" s="195"/>
      <c r="CO237" s="195"/>
      <c r="CP237" s="195"/>
      <c r="CQ237" s="195"/>
      <c r="CR237" s="195"/>
      <c r="CS237" s="195"/>
      <c r="CT237" s="195"/>
      <c r="CU237" s="195"/>
      <c r="CV237" s="195"/>
      <c r="CW237" s="195"/>
      <c r="CX237" s="195"/>
      <c r="CY237" s="195"/>
      <c r="CZ237" s="195"/>
      <c r="DA237" s="195"/>
      <c r="DB237" s="195"/>
      <c r="DC237" s="195"/>
      <c r="DD237" s="195"/>
      <c r="DE237" s="195"/>
      <c r="DF237" s="195"/>
      <c r="DG237" s="195"/>
      <c r="DH237" s="195"/>
      <c r="DI237" s="195"/>
      <c r="DJ237" s="195"/>
      <c r="DK237" s="195"/>
      <c r="DL237" s="195"/>
      <c r="DM237" s="195"/>
      <c r="DN237" s="195"/>
    </row>
    <row r="238" spans="1:118" x14ac:dyDescent="0.2">
      <c r="A238" s="33" t="s">
        <v>140</v>
      </c>
      <c r="B238" s="33" t="s">
        <v>201</v>
      </c>
      <c r="C238" s="33">
        <v>35</v>
      </c>
      <c r="D238" s="33" t="s">
        <v>73</v>
      </c>
      <c r="E238" s="196">
        <v>0</v>
      </c>
      <c r="F238" s="195">
        <v>0</v>
      </c>
      <c r="G238" s="196">
        <v>0</v>
      </c>
      <c r="H238" s="195">
        <v>0</v>
      </c>
      <c r="I238" s="196">
        <v>0</v>
      </c>
      <c r="J238" s="195">
        <v>0</v>
      </c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195"/>
      <c r="AW238" s="195"/>
      <c r="AX238" s="19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195"/>
      <c r="BL238" s="195"/>
      <c r="BM238" s="195"/>
      <c r="BN238" s="195"/>
      <c r="BO238" s="195"/>
      <c r="BP238" s="195"/>
      <c r="BQ238" s="195"/>
      <c r="BR238" s="195"/>
      <c r="BS238" s="195"/>
      <c r="BT238" s="195"/>
      <c r="BU238" s="195"/>
      <c r="BV238" s="195"/>
      <c r="BW238" s="195"/>
      <c r="BX238" s="195"/>
      <c r="BY238" s="195"/>
      <c r="BZ238" s="195"/>
      <c r="CA238" s="195"/>
      <c r="CB238" s="195"/>
      <c r="CC238" s="195"/>
      <c r="CD238" s="195"/>
      <c r="CE238" s="195"/>
      <c r="CF238" s="195"/>
      <c r="CG238" s="195"/>
      <c r="CH238" s="195"/>
      <c r="CI238" s="195"/>
      <c r="CJ238" s="195"/>
      <c r="CK238" s="195"/>
      <c r="CL238" s="195"/>
      <c r="CM238" s="195"/>
      <c r="CN238" s="195"/>
      <c r="CO238" s="195"/>
      <c r="CP238" s="195"/>
      <c r="CQ238" s="195"/>
      <c r="CR238" s="195"/>
      <c r="CS238" s="195"/>
      <c r="CT238" s="195"/>
      <c r="CU238" s="195"/>
      <c r="CV238" s="195"/>
      <c r="CW238" s="195"/>
      <c r="CX238" s="195"/>
      <c r="CY238" s="195"/>
      <c r="CZ238" s="195"/>
      <c r="DA238" s="195"/>
      <c r="DB238" s="195"/>
      <c r="DC238" s="195"/>
      <c r="DD238" s="195"/>
      <c r="DE238" s="195"/>
      <c r="DF238" s="195"/>
      <c r="DG238" s="195"/>
      <c r="DH238" s="195"/>
      <c r="DI238" s="195"/>
      <c r="DJ238" s="195"/>
      <c r="DK238" s="195"/>
      <c r="DL238" s="195"/>
      <c r="DM238" s="195"/>
      <c r="DN238" s="195"/>
    </row>
    <row r="239" spans="1:118" x14ac:dyDescent="0.2">
      <c r="A239" s="33" t="s">
        <v>140</v>
      </c>
      <c r="B239" s="33" t="s">
        <v>201</v>
      </c>
      <c r="C239" s="33">
        <v>36</v>
      </c>
      <c r="D239" s="33" t="s">
        <v>74</v>
      </c>
      <c r="E239" s="196">
        <v>0</v>
      </c>
      <c r="F239" s="195">
        <v>0</v>
      </c>
      <c r="G239" s="196">
        <v>0</v>
      </c>
      <c r="H239" s="195">
        <v>0</v>
      </c>
      <c r="I239" s="196">
        <v>0</v>
      </c>
      <c r="J239" s="195">
        <v>0</v>
      </c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  <c r="AD239" s="195"/>
      <c r="AE239" s="195"/>
      <c r="AF239" s="195"/>
      <c r="AG239" s="195"/>
      <c r="AH239" s="195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195"/>
      <c r="AW239" s="195"/>
      <c r="AX239" s="19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195"/>
      <c r="BL239" s="195"/>
      <c r="BM239" s="195"/>
      <c r="BN239" s="195"/>
      <c r="BO239" s="195"/>
      <c r="BP239" s="195"/>
      <c r="BQ239" s="195"/>
      <c r="BR239" s="195"/>
      <c r="BS239" s="195"/>
      <c r="BT239" s="195"/>
      <c r="BU239" s="195"/>
      <c r="BV239" s="195"/>
      <c r="BW239" s="195"/>
      <c r="BX239" s="195"/>
      <c r="BY239" s="195"/>
      <c r="BZ239" s="195"/>
      <c r="CA239" s="195"/>
      <c r="CB239" s="195"/>
      <c r="CC239" s="195"/>
      <c r="CD239" s="195"/>
      <c r="CE239" s="195"/>
      <c r="CF239" s="195"/>
      <c r="CG239" s="195"/>
      <c r="CH239" s="195"/>
      <c r="CI239" s="195"/>
      <c r="CJ239" s="195"/>
      <c r="CK239" s="195"/>
      <c r="CL239" s="195"/>
      <c r="CM239" s="195"/>
      <c r="CN239" s="195"/>
      <c r="CO239" s="195"/>
      <c r="CP239" s="195"/>
      <c r="CQ239" s="195"/>
      <c r="CR239" s="195"/>
      <c r="CS239" s="195"/>
      <c r="CT239" s="195"/>
      <c r="CU239" s="195"/>
      <c r="CV239" s="195"/>
      <c r="CW239" s="195"/>
      <c r="CX239" s="195"/>
      <c r="CY239" s="195"/>
      <c r="CZ239" s="195"/>
      <c r="DA239" s="195"/>
      <c r="DB239" s="195"/>
      <c r="DC239" s="195"/>
      <c r="DD239" s="195"/>
      <c r="DE239" s="195"/>
      <c r="DF239" s="195"/>
      <c r="DG239" s="195"/>
      <c r="DH239" s="195"/>
      <c r="DI239" s="195"/>
      <c r="DJ239" s="195"/>
      <c r="DK239" s="195"/>
      <c r="DL239" s="195"/>
      <c r="DM239" s="195"/>
      <c r="DN239" s="195"/>
    </row>
    <row r="240" spans="1:118" x14ac:dyDescent="0.2">
      <c r="A240" s="33" t="s">
        <v>140</v>
      </c>
      <c r="B240" s="33" t="s">
        <v>201</v>
      </c>
      <c r="C240" s="33">
        <v>37</v>
      </c>
      <c r="D240" s="33" t="s">
        <v>75</v>
      </c>
      <c r="E240" s="196">
        <v>0</v>
      </c>
      <c r="F240" s="195">
        <v>0</v>
      </c>
      <c r="G240" s="196">
        <v>0</v>
      </c>
      <c r="H240" s="195">
        <v>0</v>
      </c>
      <c r="I240" s="196">
        <v>0</v>
      </c>
      <c r="J240" s="195">
        <v>0</v>
      </c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19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195"/>
      <c r="BL240" s="195"/>
      <c r="BM240" s="195"/>
      <c r="BN240" s="195"/>
      <c r="BO240" s="195"/>
      <c r="BP240" s="195"/>
      <c r="BQ240" s="195"/>
      <c r="BR240" s="195"/>
      <c r="BS240" s="195"/>
      <c r="BT240" s="195"/>
      <c r="BU240" s="195"/>
      <c r="BV240" s="195"/>
      <c r="BW240" s="195"/>
      <c r="BX240" s="195"/>
      <c r="BY240" s="195"/>
      <c r="BZ240" s="195"/>
      <c r="CA240" s="195"/>
      <c r="CB240" s="195"/>
      <c r="CC240" s="195"/>
      <c r="CD240" s="195"/>
      <c r="CE240" s="195"/>
      <c r="CF240" s="195"/>
      <c r="CG240" s="195"/>
      <c r="CH240" s="195"/>
      <c r="CI240" s="195"/>
      <c r="CJ240" s="195"/>
      <c r="CK240" s="195"/>
      <c r="CL240" s="195"/>
      <c r="CM240" s="195"/>
      <c r="CN240" s="195"/>
      <c r="CO240" s="195"/>
      <c r="CP240" s="195"/>
      <c r="CQ240" s="195"/>
      <c r="CR240" s="195"/>
      <c r="CS240" s="195"/>
      <c r="CT240" s="195"/>
      <c r="CU240" s="195"/>
      <c r="CV240" s="195"/>
      <c r="CW240" s="195"/>
      <c r="CX240" s="195"/>
      <c r="CY240" s="195"/>
      <c r="CZ240" s="195"/>
      <c r="DA240" s="195"/>
      <c r="DB240" s="195"/>
      <c r="DC240" s="195"/>
      <c r="DD240" s="195"/>
      <c r="DE240" s="195"/>
      <c r="DF240" s="195"/>
      <c r="DG240" s="195"/>
      <c r="DH240" s="195"/>
      <c r="DI240" s="195"/>
      <c r="DJ240" s="195"/>
      <c r="DK240" s="195"/>
      <c r="DL240" s="195"/>
      <c r="DM240" s="195"/>
      <c r="DN240" s="195"/>
    </row>
    <row r="241" spans="1:118" x14ac:dyDescent="0.2">
      <c r="A241" s="33" t="s">
        <v>140</v>
      </c>
      <c r="B241" s="33" t="s">
        <v>201</v>
      </c>
      <c r="C241" s="33">
        <v>38</v>
      </c>
      <c r="D241" s="33" t="s">
        <v>76</v>
      </c>
      <c r="E241" s="196">
        <v>0</v>
      </c>
      <c r="F241" s="195">
        <v>0</v>
      </c>
      <c r="G241" s="196">
        <v>0</v>
      </c>
      <c r="H241" s="195">
        <v>0</v>
      </c>
      <c r="I241" s="196">
        <v>0</v>
      </c>
      <c r="J241" s="195">
        <v>0</v>
      </c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19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195"/>
      <c r="BL241" s="195"/>
      <c r="BM241" s="195"/>
      <c r="BN241" s="195"/>
      <c r="BO241" s="195"/>
      <c r="BP241" s="195"/>
      <c r="BQ241" s="195"/>
      <c r="BR241" s="195"/>
      <c r="BS241" s="195"/>
      <c r="BT241" s="195"/>
      <c r="BU241" s="195"/>
      <c r="BV241" s="195"/>
      <c r="BW241" s="195"/>
      <c r="BX241" s="195"/>
      <c r="BY241" s="195"/>
      <c r="BZ241" s="195"/>
      <c r="CA241" s="195"/>
      <c r="CB241" s="195"/>
      <c r="CC241" s="195"/>
      <c r="CD241" s="195"/>
      <c r="CE241" s="195"/>
      <c r="CF241" s="195"/>
      <c r="CG241" s="195"/>
      <c r="CH241" s="195"/>
      <c r="CI241" s="195"/>
      <c r="CJ241" s="195"/>
      <c r="CK241" s="195"/>
      <c r="CL241" s="195"/>
      <c r="CM241" s="195"/>
      <c r="CN241" s="195"/>
      <c r="CO241" s="195"/>
      <c r="CP241" s="195"/>
      <c r="CQ241" s="195"/>
      <c r="CR241" s="195"/>
      <c r="CS241" s="195"/>
      <c r="CT241" s="195"/>
      <c r="CU241" s="195"/>
      <c r="CV241" s="195"/>
      <c r="CW241" s="195"/>
      <c r="CX241" s="195"/>
      <c r="CY241" s="195"/>
      <c r="CZ241" s="195"/>
      <c r="DA241" s="195"/>
      <c r="DB241" s="195"/>
      <c r="DC241" s="195"/>
      <c r="DD241" s="195"/>
      <c r="DE241" s="195"/>
      <c r="DF241" s="195"/>
      <c r="DG241" s="195"/>
      <c r="DH241" s="195"/>
      <c r="DI241" s="195"/>
      <c r="DJ241" s="195"/>
      <c r="DK241" s="195"/>
      <c r="DL241" s="195"/>
      <c r="DM241" s="195"/>
      <c r="DN241" s="195"/>
    </row>
    <row r="242" spans="1:118" x14ac:dyDescent="0.2">
      <c r="A242" s="33" t="s">
        <v>140</v>
      </c>
      <c r="B242" s="33" t="s">
        <v>201</v>
      </c>
      <c r="C242" s="33">
        <v>39</v>
      </c>
      <c r="D242" s="33" t="s">
        <v>77</v>
      </c>
      <c r="E242" s="196">
        <v>0</v>
      </c>
      <c r="F242" s="195">
        <v>0</v>
      </c>
      <c r="G242" s="196">
        <v>0</v>
      </c>
      <c r="H242" s="195">
        <v>0</v>
      </c>
      <c r="I242" s="196">
        <v>0</v>
      </c>
      <c r="J242" s="195">
        <v>0</v>
      </c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195"/>
      <c r="AW242" s="195"/>
      <c r="AX242" s="19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195"/>
      <c r="BL242" s="195"/>
      <c r="BM242" s="195"/>
      <c r="BN242" s="195"/>
      <c r="BO242" s="195"/>
      <c r="BP242" s="195"/>
      <c r="BQ242" s="195"/>
      <c r="BR242" s="195"/>
      <c r="BS242" s="195"/>
      <c r="BT242" s="195"/>
      <c r="BU242" s="195"/>
      <c r="BV242" s="195"/>
      <c r="BW242" s="195"/>
      <c r="BX242" s="195"/>
      <c r="BY242" s="195"/>
      <c r="BZ242" s="195"/>
      <c r="CA242" s="195"/>
      <c r="CB242" s="195"/>
      <c r="CC242" s="195"/>
      <c r="CD242" s="195"/>
      <c r="CE242" s="195"/>
      <c r="CF242" s="195"/>
      <c r="CG242" s="195"/>
      <c r="CH242" s="195"/>
      <c r="CI242" s="195"/>
      <c r="CJ242" s="195"/>
      <c r="CK242" s="195"/>
      <c r="CL242" s="195"/>
      <c r="CM242" s="195"/>
      <c r="CN242" s="195"/>
      <c r="CO242" s="195"/>
      <c r="CP242" s="195"/>
      <c r="CQ242" s="195"/>
      <c r="CR242" s="195"/>
      <c r="CS242" s="195"/>
      <c r="CT242" s="195"/>
      <c r="CU242" s="195"/>
      <c r="CV242" s="195"/>
      <c r="CW242" s="195"/>
      <c r="CX242" s="195"/>
      <c r="CY242" s="195"/>
      <c r="CZ242" s="195"/>
      <c r="DA242" s="195"/>
      <c r="DB242" s="195"/>
      <c r="DC242" s="195"/>
      <c r="DD242" s="195"/>
      <c r="DE242" s="195"/>
      <c r="DF242" s="195"/>
      <c r="DG242" s="195"/>
      <c r="DH242" s="195"/>
      <c r="DI242" s="195"/>
      <c r="DJ242" s="195"/>
      <c r="DK242" s="195"/>
      <c r="DL242" s="195"/>
      <c r="DM242" s="195"/>
      <c r="DN242" s="195"/>
    </row>
    <row r="243" spans="1:118" x14ac:dyDescent="0.2">
      <c r="A243" s="33" t="s">
        <v>140</v>
      </c>
      <c r="B243" s="33" t="s">
        <v>201</v>
      </c>
      <c r="C243" s="33">
        <v>40</v>
      </c>
      <c r="D243" s="33" t="s">
        <v>78</v>
      </c>
      <c r="E243" s="196">
        <v>0</v>
      </c>
      <c r="F243" s="195">
        <v>0</v>
      </c>
      <c r="G243" s="196">
        <v>0</v>
      </c>
      <c r="H243" s="195">
        <v>0</v>
      </c>
      <c r="I243" s="196">
        <v>0</v>
      </c>
      <c r="J243" s="195">
        <v>0</v>
      </c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195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195"/>
      <c r="BL243" s="195"/>
      <c r="BM243" s="195"/>
      <c r="BN243" s="195"/>
      <c r="BO243" s="195"/>
      <c r="BP243" s="195"/>
      <c r="BQ243" s="195"/>
      <c r="BR243" s="195"/>
      <c r="BS243" s="195"/>
      <c r="BT243" s="195"/>
      <c r="BU243" s="195"/>
      <c r="BV243" s="195"/>
      <c r="BW243" s="195"/>
      <c r="BX243" s="195"/>
      <c r="BY243" s="195"/>
      <c r="BZ243" s="195"/>
      <c r="CA243" s="195"/>
      <c r="CB243" s="195"/>
      <c r="CC243" s="195"/>
      <c r="CD243" s="195"/>
      <c r="CE243" s="195"/>
      <c r="CF243" s="195"/>
      <c r="CG243" s="195"/>
      <c r="CH243" s="195"/>
      <c r="CI243" s="195"/>
      <c r="CJ243" s="195"/>
      <c r="CK243" s="195"/>
      <c r="CL243" s="195"/>
      <c r="CM243" s="195"/>
      <c r="CN243" s="195"/>
      <c r="CO243" s="195"/>
      <c r="CP243" s="195"/>
      <c r="CQ243" s="195"/>
      <c r="CR243" s="195"/>
      <c r="CS243" s="195"/>
      <c r="CT243" s="195"/>
      <c r="CU243" s="195"/>
      <c r="CV243" s="195"/>
      <c r="CW243" s="195"/>
      <c r="CX243" s="195"/>
      <c r="CY243" s="195"/>
      <c r="CZ243" s="195"/>
      <c r="DA243" s="195"/>
      <c r="DB243" s="195"/>
      <c r="DC243" s="195"/>
      <c r="DD243" s="195"/>
      <c r="DE243" s="195"/>
      <c r="DF243" s="195"/>
      <c r="DG243" s="195"/>
      <c r="DH243" s="195"/>
      <c r="DI243" s="195"/>
      <c r="DJ243" s="195"/>
      <c r="DK243" s="195"/>
      <c r="DL243" s="195"/>
      <c r="DM243" s="195"/>
      <c r="DN243" s="195"/>
    </row>
    <row r="244" spans="1:118" x14ac:dyDescent="0.2">
      <c r="A244" s="33" t="s">
        <v>140</v>
      </c>
      <c r="B244" s="33" t="s">
        <v>142</v>
      </c>
      <c r="C244" s="33">
        <v>1</v>
      </c>
      <c r="D244" s="33" t="s">
        <v>25</v>
      </c>
      <c r="E244" s="196">
        <v>171151302</v>
      </c>
      <c r="F244" s="195">
        <v>482607886.06</v>
      </c>
      <c r="G244" s="196">
        <v>2025743</v>
      </c>
      <c r="H244" s="195">
        <v>9221108.6399999987</v>
      </c>
      <c r="I244" s="196">
        <v>-849358</v>
      </c>
      <c r="J244" s="195">
        <v>-2250786.79</v>
      </c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  <c r="BP244" s="195"/>
      <c r="BQ244" s="195"/>
      <c r="BR244" s="195"/>
      <c r="BS244" s="195"/>
      <c r="BT244" s="195"/>
      <c r="BU244" s="195"/>
      <c r="BV244" s="195"/>
      <c r="BW244" s="195"/>
      <c r="BX244" s="195"/>
      <c r="BY244" s="195"/>
      <c r="BZ244" s="195"/>
      <c r="CA244" s="195"/>
      <c r="CB244" s="195"/>
      <c r="CC244" s="195"/>
      <c r="CD244" s="195"/>
      <c r="CE244" s="195"/>
      <c r="CF244" s="195"/>
      <c r="CG244" s="195"/>
      <c r="CH244" s="195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95"/>
      <c r="CW244" s="195"/>
      <c r="CX244" s="195"/>
      <c r="CY244" s="195"/>
      <c r="CZ244" s="195"/>
      <c r="DA244" s="195"/>
      <c r="DB244" s="195"/>
      <c r="DC244" s="195"/>
      <c r="DD244" s="195"/>
      <c r="DE244" s="195"/>
      <c r="DF244" s="195"/>
      <c r="DG244" s="195"/>
      <c r="DH244" s="195"/>
      <c r="DI244" s="195"/>
      <c r="DJ244" s="195"/>
      <c r="DK244" s="195"/>
      <c r="DL244" s="195"/>
      <c r="DM244" s="195"/>
      <c r="DN244" s="195"/>
    </row>
    <row r="245" spans="1:118" x14ac:dyDescent="0.2">
      <c r="A245" s="33" t="s">
        <v>140</v>
      </c>
      <c r="B245" s="33" t="s">
        <v>142</v>
      </c>
      <c r="C245" s="33">
        <v>2</v>
      </c>
      <c r="D245" s="33" t="s">
        <v>26</v>
      </c>
      <c r="E245" s="196">
        <v>0</v>
      </c>
      <c r="F245" s="195">
        <v>0</v>
      </c>
      <c r="G245" s="196">
        <v>0</v>
      </c>
      <c r="H245" s="195">
        <v>0</v>
      </c>
      <c r="I245" s="196">
        <v>0</v>
      </c>
      <c r="J245" s="195">
        <v>0</v>
      </c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  <c r="BP245" s="195"/>
      <c r="BQ245" s="195"/>
      <c r="BR245" s="195"/>
      <c r="BS245" s="195"/>
      <c r="BT245" s="195"/>
      <c r="BU245" s="195"/>
      <c r="BV245" s="195"/>
      <c r="BW245" s="195"/>
      <c r="BX245" s="195"/>
      <c r="BY245" s="195"/>
      <c r="BZ245" s="195"/>
      <c r="CA245" s="195"/>
      <c r="CB245" s="195"/>
      <c r="CC245" s="195"/>
      <c r="CD245" s="195"/>
      <c r="CE245" s="195"/>
      <c r="CF245" s="195"/>
      <c r="CG245" s="195"/>
      <c r="CH245" s="195"/>
      <c r="CI245" s="195"/>
      <c r="CJ245" s="195"/>
      <c r="CK245" s="195"/>
      <c r="CL245" s="195"/>
      <c r="CM245" s="195"/>
      <c r="CN245" s="195"/>
      <c r="CO245" s="195"/>
      <c r="CP245" s="195"/>
      <c r="CQ245" s="195"/>
      <c r="CR245" s="195"/>
      <c r="CS245" s="195"/>
      <c r="CT245" s="195"/>
      <c r="CU245" s="195"/>
      <c r="CV245" s="195"/>
      <c r="CW245" s="195"/>
      <c r="CX245" s="195"/>
      <c r="CY245" s="195"/>
      <c r="CZ245" s="195"/>
      <c r="DA245" s="195"/>
      <c r="DB245" s="195"/>
      <c r="DC245" s="195"/>
      <c r="DD245" s="195"/>
      <c r="DE245" s="195"/>
      <c r="DF245" s="195"/>
      <c r="DG245" s="195"/>
      <c r="DH245" s="195"/>
      <c r="DI245" s="195"/>
      <c r="DJ245" s="195"/>
      <c r="DK245" s="195"/>
      <c r="DL245" s="195"/>
      <c r="DM245" s="195"/>
      <c r="DN245" s="195"/>
    </row>
    <row r="246" spans="1:118" x14ac:dyDescent="0.2">
      <c r="A246" s="33" t="s">
        <v>140</v>
      </c>
      <c r="B246" s="33" t="s">
        <v>142</v>
      </c>
      <c r="C246" s="33">
        <v>3</v>
      </c>
      <c r="D246" s="33" t="s">
        <v>27</v>
      </c>
      <c r="E246" s="196">
        <v>64481443</v>
      </c>
      <c r="F246" s="195">
        <v>177798212</v>
      </c>
      <c r="G246" s="196">
        <v>-54500583</v>
      </c>
      <c r="H246" s="195">
        <v>-150953850</v>
      </c>
      <c r="I246" s="196">
        <v>0</v>
      </c>
      <c r="J246" s="195">
        <v>0</v>
      </c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/>
      <c r="AE246" s="195"/>
      <c r="AF246" s="195"/>
      <c r="AG246" s="195"/>
      <c r="AH246" s="195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195"/>
      <c r="AW246" s="195"/>
      <c r="AX246" s="195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195"/>
      <c r="BL246" s="195"/>
      <c r="BM246" s="195"/>
      <c r="BN246" s="195"/>
      <c r="BO246" s="195"/>
      <c r="BP246" s="195"/>
      <c r="BQ246" s="195"/>
      <c r="BR246" s="195"/>
      <c r="BS246" s="195"/>
      <c r="BT246" s="195"/>
      <c r="BU246" s="195"/>
      <c r="BV246" s="195"/>
      <c r="BW246" s="195"/>
      <c r="BX246" s="195"/>
      <c r="BY246" s="195"/>
      <c r="BZ246" s="195"/>
      <c r="CA246" s="195"/>
      <c r="CB246" s="195"/>
      <c r="CC246" s="195"/>
      <c r="CD246" s="195"/>
      <c r="CE246" s="195"/>
      <c r="CF246" s="195"/>
      <c r="CG246" s="195"/>
      <c r="CH246" s="195"/>
      <c r="CI246" s="195"/>
      <c r="CJ246" s="195"/>
      <c r="CK246" s="195"/>
      <c r="CL246" s="195"/>
      <c r="CM246" s="195"/>
      <c r="CN246" s="195"/>
      <c r="CO246" s="195"/>
      <c r="CP246" s="195"/>
      <c r="CQ246" s="195"/>
      <c r="CR246" s="195"/>
      <c r="CS246" s="195"/>
      <c r="CT246" s="195"/>
      <c r="CU246" s="195"/>
      <c r="CV246" s="195"/>
      <c r="CW246" s="195"/>
      <c r="CX246" s="195"/>
      <c r="CY246" s="195"/>
      <c r="CZ246" s="195"/>
      <c r="DA246" s="195"/>
      <c r="DB246" s="195"/>
      <c r="DC246" s="195"/>
      <c r="DD246" s="195"/>
      <c r="DE246" s="195"/>
      <c r="DF246" s="195"/>
      <c r="DG246" s="195"/>
      <c r="DH246" s="195"/>
      <c r="DI246" s="195"/>
      <c r="DJ246" s="195"/>
      <c r="DK246" s="195"/>
      <c r="DL246" s="195"/>
      <c r="DM246" s="195"/>
      <c r="DN246" s="195"/>
    </row>
    <row r="247" spans="1:118" x14ac:dyDescent="0.2">
      <c r="A247" s="33" t="s">
        <v>140</v>
      </c>
      <c r="B247" s="33" t="s">
        <v>142</v>
      </c>
      <c r="C247" s="33">
        <v>4</v>
      </c>
      <c r="D247" s="33" t="s">
        <v>28</v>
      </c>
      <c r="E247" s="196">
        <v>0</v>
      </c>
      <c r="F247" s="195">
        <v>0</v>
      </c>
      <c r="G247" s="196">
        <v>0</v>
      </c>
      <c r="H247" s="195">
        <v>0</v>
      </c>
      <c r="I247" s="196">
        <v>0</v>
      </c>
      <c r="J247" s="195">
        <v>0</v>
      </c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195"/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195"/>
      <c r="BL247" s="195"/>
      <c r="BM247" s="195"/>
      <c r="BN247" s="195"/>
      <c r="BO247" s="195"/>
      <c r="BP247" s="195"/>
      <c r="BQ247" s="195"/>
      <c r="BR247" s="195"/>
      <c r="BS247" s="195"/>
      <c r="BT247" s="195"/>
      <c r="BU247" s="195"/>
      <c r="BV247" s="195"/>
      <c r="BW247" s="195"/>
      <c r="BX247" s="195"/>
      <c r="BY247" s="195"/>
      <c r="BZ247" s="195"/>
      <c r="CA247" s="195"/>
      <c r="CB247" s="195"/>
      <c r="CC247" s="195"/>
      <c r="CD247" s="195"/>
      <c r="CE247" s="195"/>
      <c r="CF247" s="195"/>
      <c r="CG247" s="195"/>
      <c r="CH247" s="195"/>
      <c r="CI247" s="195"/>
      <c r="CJ247" s="195"/>
      <c r="CK247" s="195"/>
      <c r="CL247" s="195"/>
      <c r="CM247" s="195"/>
      <c r="CN247" s="195"/>
      <c r="CO247" s="195"/>
      <c r="CP247" s="195"/>
      <c r="CQ247" s="195"/>
      <c r="CR247" s="195"/>
      <c r="CS247" s="195"/>
      <c r="CT247" s="195"/>
      <c r="CU247" s="195"/>
      <c r="CV247" s="195"/>
      <c r="CW247" s="195"/>
      <c r="CX247" s="195"/>
      <c r="CY247" s="195"/>
      <c r="CZ247" s="195"/>
      <c r="DA247" s="195"/>
      <c r="DB247" s="195"/>
      <c r="DC247" s="195"/>
      <c r="DD247" s="195"/>
      <c r="DE247" s="195"/>
      <c r="DF247" s="195"/>
      <c r="DG247" s="195"/>
      <c r="DH247" s="195"/>
      <c r="DI247" s="195"/>
      <c r="DJ247" s="195"/>
      <c r="DK247" s="195"/>
      <c r="DL247" s="195"/>
      <c r="DM247" s="195"/>
      <c r="DN247" s="195"/>
    </row>
    <row r="248" spans="1:118" x14ac:dyDescent="0.2">
      <c r="A248" s="33" t="s">
        <v>140</v>
      </c>
      <c r="B248" s="33" t="s">
        <v>142</v>
      </c>
      <c r="C248" s="33">
        <v>5</v>
      </c>
      <c r="D248" s="33" t="s">
        <v>125</v>
      </c>
      <c r="E248" s="196">
        <v>0</v>
      </c>
      <c r="F248" s="195">
        <v>14443302.710000001</v>
      </c>
      <c r="G248" s="196">
        <v>0</v>
      </c>
      <c r="H248" s="195">
        <v>2477339.96</v>
      </c>
      <c r="I248" s="196">
        <v>0</v>
      </c>
      <c r="J248" s="195">
        <v>262619.7</v>
      </c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  <c r="BM248" s="195"/>
      <c r="BN248" s="195"/>
      <c r="BO248" s="195"/>
      <c r="BP248" s="195"/>
      <c r="BQ248" s="195"/>
      <c r="BR248" s="195"/>
      <c r="BS248" s="195"/>
      <c r="BT248" s="195"/>
      <c r="BU248" s="195"/>
      <c r="BV248" s="195"/>
      <c r="BW248" s="195"/>
      <c r="BX248" s="195"/>
      <c r="BY248" s="195"/>
      <c r="BZ248" s="195"/>
      <c r="CA248" s="195"/>
      <c r="CB248" s="195"/>
      <c r="CC248" s="195"/>
      <c r="CD248" s="195"/>
      <c r="CE248" s="195"/>
      <c r="CF248" s="195"/>
      <c r="CG248" s="195"/>
      <c r="CH248" s="195"/>
      <c r="CI248" s="195"/>
      <c r="CJ248" s="195"/>
      <c r="CK248" s="195"/>
      <c r="CL248" s="195"/>
      <c r="CM248" s="195"/>
      <c r="CN248" s="195"/>
      <c r="CO248" s="195"/>
      <c r="CP248" s="195"/>
      <c r="CQ248" s="195"/>
      <c r="CR248" s="195"/>
      <c r="CS248" s="195"/>
      <c r="CT248" s="195"/>
      <c r="CU248" s="195"/>
      <c r="CV248" s="195"/>
      <c r="CW248" s="195"/>
      <c r="CX248" s="195"/>
      <c r="CY248" s="195"/>
      <c r="CZ248" s="195"/>
      <c r="DA248" s="195"/>
      <c r="DB248" s="195"/>
      <c r="DC248" s="195"/>
      <c r="DD248" s="195"/>
      <c r="DE248" s="195"/>
      <c r="DF248" s="195"/>
      <c r="DG248" s="195"/>
      <c r="DH248" s="195"/>
      <c r="DI248" s="195"/>
      <c r="DJ248" s="195"/>
      <c r="DK248" s="195"/>
      <c r="DL248" s="195"/>
      <c r="DM248" s="195"/>
      <c r="DN248" s="195"/>
    </row>
    <row r="249" spans="1:118" x14ac:dyDescent="0.2">
      <c r="A249" s="33" t="s">
        <v>140</v>
      </c>
      <c r="B249" s="33" t="s">
        <v>142</v>
      </c>
      <c r="C249" s="33">
        <v>6</v>
      </c>
      <c r="D249" s="33" t="s">
        <v>25</v>
      </c>
      <c r="E249" s="196">
        <v>-168012942</v>
      </c>
      <c r="F249" s="195">
        <v>-459109591.80000001</v>
      </c>
      <c r="G249" s="196">
        <v>-1492242</v>
      </c>
      <c r="H249" s="195">
        <v>-3142821.25</v>
      </c>
      <c r="I249" s="196">
        <v>-1626183</v>
      </c>
      <c r="J249" s="195">
        <v>-4928948.6100000003</v>
      </c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  <c r="AD249" s="195"/>
      <c r="AE249" s="195"/>
      <c r="AF249" s="195"/>
      <c r="AG249" s="195"/>
      <c r="AH249" s="195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195"/>
      <c r="AW249" s="195"/>
      <c r="AX249" s="195"/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195"/>
      <c r="BL249" s="195"/>
      <c r="BM249" s="195"/>
      <c r="BN249" s="195"/>
      <c r="BO249" s="195"/>
      <c r="BP249" s="195"/>
      <c r="BQ249" s="195"/>
      <c r="BR249" s="195"/>
      <c r="BS249" s="195"/>
      <c r="BT249" s="195"/>
      <c r="BU249" s="195"/>
      <c r="BV249" s="195"/>
      <c r="BW249" s="195"/>
      <c r="BX249" s="195"/>
      <c r="BY249" s="195"/>
      <c r="BZ249" s="195"/>
      <c r="CA249" s="195"/>
      <c r="CB249" s="195"/>
      <c r="CC249" s="195"/>
      <c r="CD249" s="195"/>
      <c r="CE249" s="195"/>
      <c r="CF249" s="195"/>
      <c r="CG249" s="195"/>
      <c r="CH249" s="195"/>
      <c r="CI249" s="195"/>
      <c r="CJ249" s="195"/>
      <c r="CK249" s="195"/>
      <c r="CL249" s="195"/>
      <c r="CM249" s="195"/>
      <c r="CN249" s="195"/>
      <c r="CO249" s="195"/>
      <c r="CP249" s="195"/>
      <c r="CQ249" s="195"/>
      <c r="CR249" s="195"/>
      <c r="CS249" s="195"/>
      <c r="CT249" s="195"/>
      <c r="CU249" s="195"/>
      <c r="CV249" s="195"/>
      <c r="CW249" s="195"/>
      <c r="CX249" s="195"/>
      <c r="CY249" s="195"/>
      <c r="CZ249" s="195"/>
      <c r="DA249" s="195"/>
      <c r="DB249" s="195"/>
      <c r="DC249" s="195"/>
      <c r="DD249" s="195"/>
      <c r="DE249" s="195"/>
      <c r="DF249" s="195"/>
      <c r="DG249" s="195"/>
      <c r="DH249" s="195"/>
      <c r="DI249" s="195"/>
      <c r="DJ249" s="195"/>
      <c r="DK249" s="195"/>
      <c r="DL249" s="195"/>
      <c r="DM249" s="195"/>
      <c r="DN249" s="195"/>
    </row>
    <row r="250" spans="1:118" x14ac:dyDescent="0.2">
      <c r="A250" s="33" t="s">
        <v>140</v>
      </c>
      <c r="B250" s="33" t="s">
        <v>142</v>
      </c>
      <c r="C250" s="33">
        <v>7</v>
      </c>
      <c r="D250" s="33" t="s">
        <v>26</v>
      </c>
      <c r="E250" s="196">
        <v>0</v>
      </c>
      <c r="F250" s="195">
        <v>0</v>
      </c>
      <c r="G250" s="196">
        <v>0</v>
      </c>
      <c r="H250" s="195">
        <v>0</v>
      </c>
      <c r="I250" s="196">
        <v>0</v>
      </c>
      <c r="J250" s="195">
        <v>0</v>
      </c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195"/>
      <c r="BL250" s="195"/>
      <c r="BM250" s="195"/>
      <c r="BN250" s="195"/>
      <c r="BO250" s="195"/>
      <c r="BP250" s="195"/>
      <c r="BQ250" s="195"/>
      <c r="BR250" s="195"/>
      <c r="BS250" s="195"/>
      <c r="BT250" s="195"/>
      <c r="BU250" s="195"/>
      <c r="BV250" s="195"/>
      <c r="BW250" s="195"/>
      <c r="BX250" s="195"/>
      <c r="BY250" s="195"/>
      <c r="BZ250" s="195"/>
      <c r="CA250" s="195"/>
      <c r="CB250" s="195"/>
      <c r="CC250" s="195"/>
      <c r="CD250" s="195"/>
      <c r="CE250" s="195"/>
      <c r="CF250" s="195"/>
      <c r="CG250" s="195"/>
      <c r="CH250" s="195"/>
      <c r="CI250" s="195"/>
      <c r="CJ250" s="195"/>
      <c r="CK250" s="195"/>
      <c r="CL250" s="195"/>
      <c r="CM250" s="195"/>
      <c r="CN250" s="195"/>
      <c r="CO250" s="195"/>
      <c r="CP250" s="195"/>
      <c r="CQ250" s="195"/>
      <c r="CR250" s="195"/>
      <c r="CS250" s="195"/>
      <c r="CT250" s="195"/>
      <c r="CU250" s="195"/>
      <c r="CV250" s="195"/>
      <c r="CW250" s="195"/>
      <c r="CX250" s="195"/>
      <c r="CY250" s="195"/>
      <c r="CZ250" s="195"/>
      <c r="DA250" s="195"/>
      <c r="DB250" s="195"/>
      <c r="DC250" s="195"/>
      <c r="DD250" s="195"/>
      <c r="DE250" s="195"/>
      <c r="DF250" s="195"/>
      <c r="DG250" s="195"/>
      <c r="DH250" s="195"/>
      <c r="DI250" s="195"/>
      <c r="DJ250" s="195"/>
      <c r="DK250" s="195"/>
      <c r="DL250" s="195"/>
      <c r="DM250" s="195"/>
      <c r="DN250" s="195"/>
    </row>
    <row r="251" spans="1:118" x14ac:dyDescent="0.2">
      <c r="A251" s="33" t="s">
        <v>140</v>
      </c>
      <c r="B251" s="33" t="s">
        <v>142</v>
      </c>
      <c r="C251" s="33">
        <v>8</v>
      </c>
      <c r="D251" s="33" t="s">
        <v>27</v>
      </c>
      <c r="E251" s="196">
        <v>-68315842</v>
      </c>
      <c r="F251" s="195">
        <v>-193470936</v>
      </c>
      <c r="G251" s="196">
        <v>54327326</v>
      </c>
      <c r="H251" s="195">
        <v>150009944</v>
      </c>
      <c r="I251" s="196">
        <v>-10444</v>
      </c>
      <c r="J251" s="195">
        <v>-30750</v>
      </c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  <c r="AD251" s="195"/>
      <c r="AE251" s="195"/>
      <c r="AF251" s="195"/>
      <c r="AG251" s="195"/>
      <c r="AH251" s="195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195"/>
      <c r="AW251" s="195"/>
      <c r="AX251" s="195"/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195"/>
      <c r="BL251" s="195"/>
      <c r="BM251" s="195"/>
      <c r="BN251" s="195"/>
      <c r="BO251" s="195"/>
      <c r="BP251" s="195"/>
      <c r="BQ251" s="195"/>
      <c r="BR251" s="195"/>
      <c r="BS251" s="195"/>
      <c r="BT251" s="195"/>
      <c r="BU251" s="195"/>
      <c r="BV251" s="195"/>
      <c r="BW251" s="195"/>
      <c r="BX251" s="195"/>
      <c r="BY251" s="195"/>
      <c r="BZ251" s="195"/>
      <c r="CA251" s="195"/>
      <c r="CB251" s="195"/>
      <c r="CC251" s="195"/>
      <c r="CD251" s="195"/>
      <c r="CE251" s="195"/>
      <c r="CF251" s="195"/>
      <c r="CG251" s="195"/>
      <c r="CH251" s="195"/>
      <c r="CI251" s="195"/>
      <c r="CJ251" s="195"/>
      <c r="CK251" s="195"/>
      <c r="CL251" s="195"/>
      <c r="CM251" s="195"/>
      <c r="CN251" s="195"/>
      <c r="CO251" s="195"/>
      <c r="CP251" s="195"/>
      <c r="CQ251" s="195"/>
      <c r="CR251" s="195"/>
      <c r="CS251" s="195"/>
      <c r="CT251" s="195"/>
      <c r="CU251" s="195"/>
      <c r="CV251" s="195"/>
      <c r="CW251" s="195"/>
      <c r="CX251" s="195"/>
      <c r="CY251" s="195"/>
      <c r="CZ251" s="195"/>
      <c r="DA251" s="195"/>
      <c r="DB251" s="195"/>
      <c r="DC251" s="195"/>
      <c r="DD251" s="195"/>
      <c r="DE251" s="195"/>
      <c r="DF251" s="195"/>
      <c r="DG251" s="195"/>
      <c r="DH251" s="195"/>
      <c r="DI251" s="195"/>
      <c r="DJ251" s="195"/>
      <c r="DK251" s="195"/>
      <c r="DL251" s="195"/>
      <c r="DM251" s="195"/>
      <c r="DN251" s="195"/>
    </row>
    <row r="252" spans="1:118" x14ac:dyDescent="0.2">
      <c r="A252" s="33" t="s">
        <v>140</v>
      </c>
      <c r="B252" s="33" t="s">
        <v>142</v>
      </c>
      <c r="C252" s="33">
        <v>9</v>
      </c>
      <c r="D252" s="33" t="s">
        <v>28</v>
      </c>
      <c r="E252" s="196">
        <v>0</v>
      </c>
      <c r="F252" s="195">
        <v>0</v>
      </c>
      <c r="G252" s="196">
        <v>0</v>
      </c>
      <c r="H252" s="195">
        <v>0</v>
      </c>
      <c r="I252" s="196">
        <v>0</v>
      </c>
      <c r="J252" s="195">
        <v>0</v>
      </c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/>
      <c r="AG252" s="195"/>
      <c r="AH252" s="195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195"/>
      <c r="AW252" s="195"/>
      <c r="AX252" s="195"/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195"/>
      <c r="BL252" s="195"/>
      <c r="BM252" s="195"/>
      <c r="BN252" s="195"/>
      <c r="BO252" s="195"/>
      <c r="BP252" s="195"/>
      <c r="BQ252" s="195"/>
      <c r="BR252" s="195"/>
      <c r="BS252" s="195"/>
      <c r="BT252" s="195"/>
      <c r="BU252" s="195"/>
      <c r="BV252" s="195"/>
      <c r="BW252" s="195"/>
      <c r="BX252" s="195"/>
      <c r="BY252" s="195"/>
      <c r="BZ252" s="195"/>
      <c r="CA252" s="195"/>
      <c r="CB252" s="195"/>
      <c r="CC252" s="195"/>
      <c r="CD252" s="195"/>
      <c r="CE252" s="195"/>
      <c r="CF252" s="195"/>
      <c r="CG252" s="195"/>
      <c r="CH252" s="195"/>
      <c r="CI252" s="195"/>
      <c r="CJ252" s="195"/>
      <c r="CK252" s="195"/>
      <c r="CL252" s="195"/>
      <c r="CM252" s="195"/>
      <c r="CN252" s="195"/>
      <c r="CO252" s="195"/>
      <c r="CP252" s="195"/>
      <c r="CQ252" s="195"/>
      <c r="CR252" s="195"/>
      <c r="CS252" s="195"/>
      <c r="CT252" s="195"/>
      <c r="CU252" s="195"/>
      <c r="CV252" s="195"/>
      <c r="CW252" s="195"/>
      <c r="CX252" s="195"/>
      <c r="CY252" s="195"/>
      <c r="CZ252" s="195"/>
      <c r="DA252" s="195"/>
      <c r="DB252" s="195"/>
      <c r="DC252" s="195"/>
      <c r="DD252" s="195"/>
      <c r="DE252" s="195"/>
      <c r="DF252" s="195"/>
      <c r="DG252" s="195"/>
      <c r="DH252" s="195"/>
      <c r="DI252" s="195"/>
      <c r="DJ252" s="195"/>
      <c r="DK252" s="195"/>
      <c r="DL252" s="195"/>
      <c r="DM252" s="195"/>
      <c r="DN252" s="195"/>
    </row>
    <row r="253" spans="1:118" x14ac:dyDescent="0.2">
      <c r="A253" s="33" t="s">
        <v>140</v>
      </c>
      <c r="B253" s="33" t="s">
        <v>142</v>
      </c>
      <c r="C253" s="33">
        <v>10</v>
      </c>
      <c r="D253" s="33" t="s">
        <v>32</v>
      </c>
      <c r="E253" s="196">
        <v>1524167</v>
      </c>
      <c r="F253" s="195">
        <v>4092388.395</v>
      </c>
      <c r="G253" s="196">
        <v>40543</v>
      </c>
      <c r="H253" s="195">
        <v>108857.955</v>
      </c>
      <c r="I253" s="196">
        <v>-217750</v>
      </c>
      <c r="J253" s="195">
        <v>-584658.75</v>
      </c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195"/>
      <c r="AW253" s="195"/>
      <c r="AX253" s="195"/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195"/>
      <c r="BL253" s="195"/>
      <c r="BM253" s="195"/>
      <c r="BN253" s="195"/>
      <c r="BO253" s="195"/>
      <c r="BP253" s="195"/>
      <c r="BQ253" s="195"/>
      <c r="BR253" s="195"/>
      <c r="BS253" s="195"/>
      <c r="BT253" s="195"/>
      <c r="BU253" s="195"/>
      <c r="BV253" s="195"/>
      <c r="BW253" s="195"/>
      <c r="BX253" s="195"/>
      <c r="BY253" s="195"/>
      <c r="BZ253" s="195"/>
      <c r="CA253" s="195"/>
      <c r="CB253" s="195"/>
      <c r="CC253" s="195"/>
      <c r="CD253" s="195"/>
      <c r="CE253" s="195"/>
      <c r="CF253" s="195"/>
      <c r="CG253" s="195"/>
      <c r="CH253" s="195"/>
      <c r="CI253" s="195"/>
      <c r="CJ253" s="195"/>
      <c r="CK253" s="195"/>
      <c r="CL253" s="195"/>
      <c r="CM253" s="195"/>
      <c r="CN253" s="195"/>
      <c r="CO253" s="195"/>
      <c r="CP253" s="195"/>
      <c r="CQ253" s="195"/>
      <c r="CR253" s="195"/>
      <c r="CS253" s="195"/>
      <c r="CT253" s="195"/>
      <c r="CU253" s="195"/>
      <c r="CV253" s="195"/>
      <c r="CW253" s="195"/>
      <c r="CX253" s="195"/>
      <c r="CY253" s="195"/>
      <c r="CZ253" s="195"/>
      <c r="DA253" s="195"/>
      <c r="DB253" s="195"/>
      <c r="DC253" s="195"/>
      <c r="DD253" s="195"/>
      <c r="DE253" s="195"/>
      <c r="DF253" s="195"/>
      <c r="DG253" s="195"/>
      <c r="DH253" s="195"/>
      <c r="DI253" s="195"/>
      <c r="DJ253" s="195"/>
      <c r="DK253" s="195"/>
      <c r="DL253" s="195"/>
      <c r="DM253" s="195"/>
      <c r="DN253" s="195"/>
    </row>
    <row r="254" spans="1:118" x14ac:dyDescent="0.2">
      <c r="A254" s="33" t="s">
        <v>140</v>
      </c>
      <c r="B254" s="33" t="s">
        <v>142</v>
      </c>
      <c r="C254" s="33">
        <v>11</v>
      </c>
      <c r="D254" s="33" t="s">
        <v>35</v>
      </c>
      <c r="E254" s="196">
        <v>12974502</v>
      </c>
      <c r="F254" s="195">
        <v>34493229.910000004</v>
      </c>
      <c r="G254" s="196">
        <v>-9305</v>
      </c>
      <c r="H254" s="195">
        <v>49892.08</v>
      </c>
      <c r="I254" s="196">
        <v>0</v>
      </c>
      <c r="J254" s="195">
        <v>0</v>
      </c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  <c r="AD254" s="195"/>
      <c r="AE254" s="195"/>
      <c r="AF254" s="195"/>
      <c r="AG254" s="195"/>
      <c r="AH254" s="195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195"/>
      <c r="AW254" s="195"/>
      <c r="AX254" s="195"/>
      <c r="AY254" s="195"/>
      <c r="AZ254" s="195"/>
      <c r="BA254" s="195"/>
      <c r="BB254" s="195"/>
      <c r="BC254" s="195"/>
      <c r="BD254" s="195"/>
      <c r="BE254" s="195"/>
      <c r="BF254" s="195"/>
      <c r="BG254" s="195"/>
      <c r="BH254" s="195"/>
      <c r="BI254" s="195"/>
      <c r="BJ254" s="195"/>
      <c r="BK254" s="195"/>
      <c r="BL254" s="195"/>
      <c r="BM254" s="195"/>
      <c r="BN254" s="195"/>
      <c r="BO254" s="195"/>
      <c r="BP254" s="195"/>
      <c r="BQ254" s="195"/>
      <c r="BR254" s="195"/>
      <c r="BS254" s="195"/>
      <c r="BT254" s="195"/>
      <c r="BU254" s="195"/>
      <c r="BV254" s="195"/>
      <c r="BW254" s="195"/>
      <c r="BX254" s="195"/>
      <c r="BY254" s="195"/>
      <c r="BZ254" s="195"/>
      <c r="CA254" s="195"/>
      <c r="CB254" s="195"/>
      <c r="CC254" s="195"/>
      <c r="CD254" s="195"/>
      <c r="CE254" s="195"/>
      <c r="CF254" s="195"/>
      <c r="CG254" s="195"/>
      <c r="CH254" s="195"/>
      <c r="CI254" s="195"/>
      <c r="CJ254" s="195"/>
      <c r="CK254" s="195"/>
      <c r="CL254" s="195"/>
      <c r="CM254" s="195"/>
      <c r="CN254" s="195"/>
      <c r="CO254" s="195"/>
      <c r="CP254" s="195"/>
      <c r="CQ254" s="195"/>
      <c r="CR254" s="195"/>
      <c r="CS254" s="195"/>
      <c r="CT254" s="195"/>
      <c r="CU254" s="195"/>
      <c r="CV254" s="195"/>
      <c r="CW254" s="195"/>
      <c r="CX254" s="195"/>
      <c r="CY254" s="195"/>
      <c r="CZ254" s="195"/>
      <c r="DA254" s="195"/>
      <c r="DB254" s="195"/>
      <c r="DC254" s="195"/>
      <c r="DD254" s="195"/>
      <c r="DE254" s="195"/>
      <c r="DF254" s="195"/>
      <c r="DG254" s="195"/>
      <c r="DH254" s="195"/>
      <c r="DI254" s="195"/>
      <c r="DJ254" s="195"/>
      <c r="DK254" s="195"/>
      <c r="DL254" s="195"/>
      <c r="DM254" s="195"/>
      <c r="DN254" s="195"/>
    </row>
    <row r="255" spans="1:118" x14ac:dyDescent="0.2">
      <c r="A255" s="33" t="s">
        <v>140</v>
      </c>
      <c r="B255" s="33" t="s">
        <v>142</v>
      </c>
      <c r="C255" s="33">
        <v>12</v>
      </c>
      <c r="D255" s="33" t="s">
        <v>36</v>
      </c>
      <c r="E255" s="196">
        <v>-8160382</v>
      </c>
      <c r="F255" s="195">
        <v>-21404689.59</v>
      </c>
      <c r="G255" s="196">
        <v>-138133</v>
      </c>
      <c r="H255" s="195">
        <v>-409852.45</v>
      </c>
      <c r="I255" s="196">
        <v>-109467</v>
      </c>
      <c r="J255" s="195">
        <v>-283645.67</v>
      </c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195"/>
      <c r="BH255" s="195"/>
      <c r="BI255" s="195"/>
      <c r="BJ255" s="195"/>
      <c r="BK255" s="195"/>
      <c r="BL255" s="195"/>
      <c r="BM255" s="195"/>
      <c r="BN255" s="195"/>
      <c r="BO255" s="195"/>
      <c r="BP255" s="195"/>
      <c r="BQ255" s="195"/>
      <c r="BR255" s="195"/>
      <c r="BS255" s="195"/>
      <c r="BT255" s="195"/>
      <c r="BU255" s="195"/>
      <c r="BV255" s="195"/>
      <c r="BW255" s="195"/>
      <c r="BX255" s="195"/>
      <c r="BY255" s="195"/>
      <c r="BZ255" s="195"/>
      <c r="CA255" s="195"/>
      <c r="CB255" s="195"/>
      <c r="CC255" s="195"/>
      <c r="CD255" s="195"/>
      <c r="CE255" s="195"/>
      <c r="CF255" s="195"/>
      <c r="CG255" s="195"/>
      <c r="CH255" s="195"/>
      <c r="CI255" s="195"/>
      <c r="CJ255" s="195"/>
      <c r="CK255" s="195"/>
      <c r="CL255" s="195"/>
      <c r="CM255" s="195"/>
      <c r="CN255" s="195"/>
      <c r="CO255" s="195"/>
      <c r="CP255" s="195"/>
      <c r="CQ255" s="195"/>
      <c r="CR255" s="195"/>
      <c r="CS255" s="195"/>
      <c r="CT255" s="195"/>
      <c r="CU255" s="195"/>
      <c r="CV255" s="195"/>
      <c r="CW255" s="195"/>
      <c r="CX255" s="195"/>
      <c r="CY255" s="195"/>
      <c r="CZ255" s="195"/>
      <c r="DA255" s="195"/>
      <c r="DB255" s="195"/>
      <c r="DC255" s="195"/>
      <c r="DD255" s="195"/>
      <c r="DE255" s="195"/>
      <c r="DF255" s="195"/>
      <c r="DG255" s="195"/>
      <c r="DH255" s="195"/>
      <c r="DI255" s="195"/>
      <c r="DJ255" s="195"/>
      <c r="DK255" s="195"/>
      <c r="DL255" s="195"/>
      <c r="DM255" s="195"/>
      <c r="DN255" s="195"/>
    </row>
    <row r="256" spans="1:118" x14ac:dyDescent="0.2">
      <c r="A256" s="33" t="s">
        <v>140</v>
      </c>
      <c r="B256" s="33" t="s">
        <v>142</v>
      </c>
      <c r="C256" s="33">
        <v>13</v>
      </c>
      <c r="D256" s="33" t="s">
        <v>39</v>
      </c>
      <c r="E256" s="196">
        <v>-433797</v>
      </c>
      <c r="F256" s="195">
        <v>-1164744.9450000001</v>
      </c>
      <c r="G256" s="196">
        <v>-4354516</v>
      </c>
      <c r="H256" s="195">
        <v>-11691875.460000001</v>
      </c>
      <c r="I256" s="196">
        <v>2833025</v>
      </c>
      <c r="J256" s="195">
        <v>7606672.125</v>
      </c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195"/>
      <c r="BL256" s="195"/>
      <c r="BM256" s="195"/>
      <c r="BN256" s="195"/>
      <c r="BO256" s="195"/>
      <c r="BP256" s="195"/>
      <c r="BQ256" s="195"/>
      <c r="BR256" s="195"/>
      <c r="BS256" s="195"/>
      <c r="BT256" s="195"/>
      <c r="BU256" s="195"/>
      <c r="BV256" s="195"/>
      <c r="BW256" s="195"/>
      <c r="BX256" s="195"/>
      <c r="BY256" s="195"/>
      <c r="BZ256" s="195"/>
      <c r="CA256" s="195"/>
      <c r="CB256" s="195"/>
      <c r="CC256" s="195"/>
      <c r="CD256" s="195"/>
      <c r="CE256" s="195"/>
      <c r="CF256" s="195"/>
      <c r="CG256" s="195"/>
      <c r="CH256" s="195"/>
      <c r="CI256" s="195"/>
      <c r="CJ256" s="195"/>
      <c r="CK256" s="195"/>
      <c r="CL256" s="195"/>
      <c r="CM256" s="195"/>
      <c r="CN256" s="195"/>
      <c r="CO256" s="195"/>
      <c r="CP256" s="195"/>
      <c r="CQ256" s="195"/>
      <c r="CR256" s="195"/>
      <c r="CS256" s="195"/>
      <c r="CT256" s="195"/>
      <c r="CU256" s="195"/>
      <c r="CV256" s="195"/>
      <c r="CW256" s="195"/>
      <c r="CX256" s="195"/>
      <c r="CY256" s="195"/>
      <c r="CZ256" s="195"/>
      <c r="DA256" s="195"/>
      <c r="DB256" s="195"/>
      <c r="DC256" s="195"/>
      <c r="DD256" s="195"/>
      <c r="DE256" s="195"/>
      <c r="DF256" s="195"/>
      <c r="DG256" s="195"/>
      <c r="DH256" s="195"/>
      <c r="DI256" s="195"/>
      <c r="DJ256" s="195"/>
      <c r="DK256" s="195"/>
      <c r="DL256" s="195"/>
      <c r="DM256" s="195"/>
      <c r="DN256" s="195"/>
    </row>
    <row r="257" spans="1:118" x14ac:dyDescent="0.2">
      <c r="A257" s="33" t="s">
        <v>140</v>
      </c>
      <c r="B257" s="33" t="s">
        <v>142</v>
      </c>
      <c r="C257" s="33">
        <v>14</v>
      </c>
      <c r="D257" s="33" t="s">
        <v>40</v>
      </c>
      <c r="E257" s="196">
        <v>0</v>
      </c>
      <c r="F257" s="195">
        <v>0</v>
      </c>
      <c r="G257" s="196">
        <v>-2910886</v>
      </c>
      <c r="H257" s="195">
        <v>-313505.69</v>
      </c>
      <c r="I257" s="196">
        <v>-13756</v>
      </c>
      <c r="J257" s="195">
        <v>-37985.39</v>
      </c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195"/>
      <c r="AW257" s="195"/>
      <c r="AX257" s="195"/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195"/>
      <c r="BL257" s="195"/>
      <c r="BM257" s="195"/>
      <c r="BN257" s="195"/>
      <c r="BO257" s="195"/>
      <c r="BP257" s="195"/>
      <c r="BQ257" s="195"/>
      <c r="BR257" s="195"/>
      <c r="BS257" s="195"/>
      <c r="BT257" s="195"/>
      <c r="BU257" s="195"/>
      <c r="BV257" s="195"/>
      <c r="BW257" s="195"/>
      <c r="BX257" s="195"/>
      <c r="BY257" s="195"/>
      <c r="BZ257" s="195"/>
      <c r="CA257" s="195"/>
      <c r="CB257" s="195"/>
      <c r="CC257" s="195"/>
      <c r="CD257" s="195"/>
      <c r="CE257" s="195"/>
      <c r="CF257" s="195"/>
      <c r="CG257" s="195"/>
      <c r="CH257" s="195"/>
      <c r="CI257" s="195"/>
      <c r="CJ257" s="195"/>
      <c r="CK257" s="195"/>
      <c r="CL257" s="195"/>
      <c r="CM257" s="195"/>
      <c r="CN257" s="195"/>
      <c r="CO257" s="195"/>
      <c r="CP257" s="195"/>
      <c r="CQ257" s="195"/>
      <c r="CR257" s="195"/>
      <c r="CS257" s="195"/>
      <c r="CT257" s="195"/>
      <c r="CU257" s="195"/>
      <c r="CV257" s="195"/>
      <c r="CW257" s="195"/>
      <c r="CX257" s="195"/>
      <c r="CY257" s="195"/>
      <c r="CZ257" s="195"/>
      <c r="DA257" s="195"/>
      <c r="DB257" s="195"/>
      <c r="DC257" s="195"/>
      <c r="DD257" s="195"/>
      <c r="DE257" s="195"/>
      <c r="DF257" s="195"/>
      <c r="DG257" s="195"/>
      <c r="DH257" s="195"/>
      <c r="DI257" s="195"/>
      <c r="DJ257" s="195"/>
      <c r="DK257" s="195"/>
      <c r="DL257" s="195"/>
      <c r="DM257" s="195"/>
      <c r="DN257" s="195"/>
    </row>
    <row r="258" spans="1:118" x14ac:dyDescent="0.2">
      <c r="A258" s="33" t="s">
        <v>140</v>
      </c>
      <c r="B258" s="33" t="s">
        <v>142</v>
      </c>
      <c r="C258" s="33">
        <v>15</v>
      </c>
      <c r="D258" s="33" t="s">
        <v>41</v>
      </c>
      <c r="E258" s="196">
        <v>0</v>
      </c>
      <c r="F258" s="195">
        <v>0</v>
      </c>
      <c r="G258" s="196">
        <v>2884014</v>
      </c>
      <c r="H258" s="195">
        <v>266559.56</v>
      </c>
      <c r="I258" s="196">
        <v>376390</v>
      </c>
      <c r="J258" s="195">
        <v>960313.67</v>
      </c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19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195"/>
      <c r="BL258" s="195"/>
      <c r="BM258" s="195"/>
      <c r="BN258" s="195"/>
      <c r="BO258" s="195"/>
      <c r="BP258" s="195"/>
      <c r="BQ258" s="195"/>
      <c r="BR258" s="195"/>
      <c r="BS258" s="195"/>
      <c r="BT258" s="195"/>
      <c r="BU258" s="195"/>
      <c r="BV258" s="195"/>
      <c r="BW258" s="195"/>
      <c r="BX258" s="195"/>
      <c r="BY258" s="195"/>
      <c r="BZ258" s="195"/>
      <c r="CA258" s="195"/>
      <c r="CB258" s="195"/>
      <c r="CC258" s="195"/>
      <c r="CD258" s="195"/>
      <c r="CE258" s="195"/>
      <c r="CF258" s="195"/>
      <c r="CG258" s="195"/>
      <c r="CH258" s="195"/>
      <c r="CI258" s="195"/>
      <c r="CJ258" s="195"/>
      <c r="CK258" s="195"/>
      <c r="CL258" s="195"/>
      <c r="CM258" s="195"/>
      <c r="CN258" s="195"/>
      <c r="CO258" s="195"/>
      <c r="CP258" s="195"/>
      <c r="CQ258" s="195"/>
      <c r="CR258" s="195"/>
      <c r="CS258" s="195"/>
      <c r="CT258" s="195"/>
      <c r="CU258" s="195"/>
      <c r="CV258" s="195"/>
      <c r="CW258" s="195"/>
      <c r="CX258" s="195"/>
      <c r="CY258" s="195"/>
      <c r="CZ258" s="195"/>
      <c r="DA258" s="195"/>
      <c r="DB258" s="195"/>
      <c r="DC258" s="195"/>
      <c r="DD258" s="195"/>
      <c r="DE258" s="195"/>
      <c r="DF258" s="195"/>
      <c r="DG258" s="195"/>
      <c r="DH258" s="195"/>
      <c r="DI258" s="195"/>
      <c r="DJ258" s="195"/>
      <c r="DK258" s="195"/>
      <c r="DL258" s="195"/>
      <c r="DM258" s="195"/>
      <c r="DN258" s="195"/>
    </row>
    <row r="259" spans="1:118" x14ac:dyDescent="0.2">
      <c r="A259" s="33" t="s">
        <v>140</v>
      </c>
      <c r="B259" s="33" t="s">
        <v>142</v>
      </c>
      <c r="C259" s="33">
        <v>16</v>
      </c>
      <c r="D259" s="33" t="s">
        <v>42</v>
      </c>
      <c r="E259" s="196">
        <v>0</v>
      </c>
      <c r="F259" s="195">
        <v>0</v>
      </c>
      <c r="G259" s="196">
        <v>-150000</v>
      </c>
      <c r="H259" s="195">
        <v>0.01</v>
      </c>
      <c r="I259" s="196">
        <v>0</v>
      </c>
      <c r="J259" s="195">
        <v>0</v>
      </c>
      <c r="K259" s="195"/>
      <c r="L259" s="195"/>
      <c r="M259" s="195"/>
      <c r="N259" s="195"/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  <c r="AA259" s="195"/>
      <c r="AB259" s="195"/>
      <c r="AC259" s="195"/>
      <c r="AD259" s="195"/>
      <c r="AE259" s="195"/>
      <c r="AF259" s="195"/>
      <c r="AG259" s="195"/>
      <c r="AH259" s="195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195"/>
      <c r="AW259" s="195"/>
      <c r="AX259" s="19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195"/>
      <c r="BL259" s="195"/>
      <c r="BM259" s="195"/>
      <c r="BN259" s="195"/>
      <c r="BO259" s="195"/>
      <c r="BP259" s="195"/>
      <c r="BQ259" s="195"/>
      <c r="BR259" s="195"/>
      <c r="BS259" s="195"/>
      <c r="BT259" s="195"/>
      <c r="BU259" s="195"/>
      <c r="BV259" s="195"/>
      <c r="BW259" s="195"/>
      <c r="BX259" s="195"/>
      <c r="BY259" s="195"/>
      <c r="BZ259" s="195"/>
      <c r="CA259" s="195"/>
      <c r="CB259" s="195"/>
      <c r="CC259" s="195"/>
      <c r="CD259" s="195"/>
      <c r="CE259" s="195"/>
      <c r="CF259" s="195"/>
      <c r="CG259" s="195"/>
      <c r="CH259" s="195"/>
      <c r="CI259" s="195"/>
      <c r="CJ259" s="195"/>
      <c r="CK259" s="195"/>
      <c r="CL259" s="195"/>
      <c r="CM259" s="195"/>
      <c r="CN259" s="195"/>
      <c r="CO259" s="195"/>
      <c r="CP259" s="195"/>
      <c r="CQ259" s="195"/>
      <c r="CR259" s="195"/>
      <c r="CS259" s="195"/>
      <c r="CT259" s="195"/>
      <c r="CU259" s="195"/>
      <c r="CV259" s="195"/>
      <c r="CW259" s="195"/>
      <c r="CX259" s="195"/>
      <c r="CY259" s="195"/>
      <c r="CZ259" s="195"/>
      <c r="DA259" s="195"/>
      <c r="DB259" s="195"/>
      <c r="DC259" s="195"/>
      <c r="DD259" s="195"/>
      <c r="DE259" s="195"/>
      <c r="DF259" s="195"/>
      <c r="DG259" s="195"/>
      <c r="DH259" s="195"/>
      <c r="DI259" s="195"/>
      <c r="DJ259" s="195"/>
      <c r="DK259" s="195"/>
      <c r="DL259" s="195"/>
      <c r="DM259" s="195"/>
      <c r="DN259" s="195"/>
    </row>
    <row r="260" spans="1:118" x14ac:dyDescent="0.2">
      <c r="A260" s="33" t="s">
        <v>140</v>
      </c>
      <c r="B260" s="33" t="s">
        <v>142</v>
      </c>
      <c r="C260" s="33">
        <v>17</v>
      </c>
      <c r="D260" s="33" t="s">
        <v>126</v>
      </c>
      <c r="E260" s="196">
        <v>0</v>
      </c>
      <c r="F260" s="195">
        <v>0</v>
      </c>
      <c r="G260" s="196">
        <v>2514</v>
      </c>
      <c r="H260" s="195">
        <v>6750.09</v>
      </c>
      <c r="I260" s="196">
        <v>0</v>
      </c>
      <c r="J260" s="195">
        <v>0</v>
      </c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  <c r="AA260" s="195"/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195"/>
      <c r="AW260" s="195"/>
      <c r="AX260" s="19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195"/>
      <c r="BL260" s="195"/>
      <c r="BM260" s="195"/>
      <c r="BN260" s="195"/>
      <c r="BO260" s="195"/>
      <c r="BP260" s="195"/>
      <c r="BQ260" s="195"/>
      <c r="BR260" s="195"/>
      <c r="BS260" s="195"/>
      <c r="BT260" s="195"/>
      <c r="BU260" s="195"/>
      <c r="BV260" s="195"/>
      <c r="BW260" s="195"/>
      <c r="BX260" s="195"/>
      <c r="BY260" s="195"/>
      <c r="BZ260" s="195"/>
      <c r="CA260" s="195"/>
      <c r="CB260" s="195"/>
      <c r="CC260" s="195"/>
      <c r="CD260" s="195"/>
      <c r="CE260" s="195"/>
      <c r="CF260" s="195"/>
      <c r="CG260" s="195"/>
      <c r="CH260" s="195"/>
      <c r="CI260" s="195"/>
      <c r="CJ260" s="195"/>
      <c r="CK260" s="195"/>
      <c r="CL260" s="195"/>
      <c r="CM260" s="195"/>
      <c r="CN260" s="195"/>
      <c r="CO260" s="195"/>
      <c r="CP260" s="195"/>
      <c r="CQ260" s="195"/>
      <c r="CR260" s="195"/>
      <c r="CS260" s="195"/>
      <c r="CT260" s="195"/>
      <c r="CU260" s="195"/>
      <c r="CV260" s="195"/>
      <c r="CW260" s="195"/>
      <c r="CX260" s="195"/>
      <c r="CY260" s="195"/>
      <c r="CZ260" s="195"/>
      <c r="DA260" s="195"/>
      <c r="DB260" s="195"/>
      <c r="DC260" s="195"/>
      <c r="DD260" s="195"/>
      <c r="DE260" s="195"/>
      <c r="DF260" s="195"/>
      <c r="DG260" s="195"/>
      <c r="DH260" s="195"/>
      <c r="DI260" s="195"/>
      <c r="DJ260" s="195"/>
      <c r="DK260" s="195"/>
      <c r="DL260" s="195"/>
      <c r="DM260" s="195"/>
      <c r="DN260" s="195"/>
    </row>
    <row r="261" spans="1:118" x14ac:dyDescent="0.2">
      <c r="A261" s="33" t="s">
        <v>140</v>
      </c>
      <c r="B261" s="33" t="s">
        <v>142</v>
      </c>
      <c r="C261" s="33">
        <v>18</v>
      </c>
      <c r="D261" s="33" t="s">
        <v>127</v>
      </c>
      <c r="E261" s="196">
        <v>-1536713</v>
      </c>
      <c r="F261" s="195">
        <v>-3879637.26</v>
      </c>
      <c r="G261" s="196">
        <v>1130453</v>
      </c>
      <c r="H261" s="195">
        <v>2955988.44</v>
      </c>
      <c r="I261" s="196">
        <v>5913</v>
      </c>
      <c r="J261" s="195">
        <v>13246.78</v>
      </c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195"/>
      <c r="AW261" s="195"/>
      <c r="AX261" s="19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195"/>
      <c r="BL261" s="195"/>
      <c r="BM261" s="195"/>
      <c r="BN261" s="195"/>
      <c r="BO261" s="195"/>
      <c r="BP261" s="195"/>
      <c r="BQ261" s="195"/>
      <c r="BR261" s="195"/>
      <c r="BS261" s="195"/>
      <c r="BT261" s="195"/>
      <c r="BU261" s="195"/>
      <c r="BV261" s="195"/>
      <c r="BW261" s="195"/>
      <c r="BX261" s="195"/>
      <c r="BY261" s="195"/>
      <c r="BZ261" s="195"/>
      <c r="CA261" s="195"/>
      <c r="CB261" s="195"/>
      <c r="CC261" s="195"/>
      <c r="CD261" s="195"/>
      <c r="CE261" s="195"/>
      <c r="CF261" s="195"/>
      <c r="CG261" s="195"/>
      <c r="CH261" s="195"/>
      <c r="CI261" s="195"/>
      <c r="CJ261" s="195"/>
      <c r="CK261" s="195"/>
      <c r="CL261" s="195"/>
      <c r="CM261" s="195"/>
      <c r="CN261" s="195"/>
      <c r="CO261" s="195"/>
      <c r="CP261" s="195"/>
      <c r="CQ261" s="195"/>
      <c r="CR261" s="195"/>
      <c r="CS261" s="195"/>
      <c r="CT261" s="195"/>
      <c r="CU261" s="195"/>
      <c r="CV261" s="195"/>
      <c r="CW261" s="195"/>
      <c r="CX261" s="195"/>
      <c r="CY261" s="195"/>
      <c r="CZ261" s="195"/>
      <c r="DA261" s="195"/>
      <c r="DB261" s="195"/>
      <c r="DC261" s="195"/>
      <c r="DD261" s="195"/>
      <c r="DE261" s="195"/>
      <c r="DF261" s="195"/>
      <c r="DG261" s="195"/>
      <c r="DH261" s="195"/>
      <c r="DI261" s="195"/>
      <c r="DJ261" s="195"/>
      <c r="DK261" s="195"/>
      <c r="DL261" s="195"/>
      <c r="DM261" s="195"/>
      <c r="DN261" s="195"/>
    </row>
    <row r="262" spans="1:118" x14ac:dyDescent="0.2">
      <c r="A262" s="33" t="s">
        <v>140</v>
      </c>
      <c r="B262" s="33" t="s">
        <v>142</v>
      </c>
      <c r="C262" s="33">
        <v>19</v>
      </c>
      <c r="D262" s="33" t="s">
        <v>47</v>
      </c>
      <c r="E262" s="196">
        <v>0</v>
      </c>
      <c r="F262" s="195">
        <v>0</v>
      </c>
      <c r="G262" s="196">
        <v>0</v>
      </c>
      <c r="H262" s="195">
        <v>0</v>
      </c>
      <c r="I262" s="196">
        <v>0</v>
      </c>
      <c r="J262" s="195">
        <v>0</v>
      </c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19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195"/>
      <c r="BL262" s="195"/>
      <c r="BM262" s="195"/>
      <c r="BN262" s="195"/>
      <c r="BO262" s="195"/>
      <c r="BP262" s="195"/>
      <c r="BQ262" s="195"/>
      <c r="BR262" s="195"/>
      <c r="BS262" s="195"/>
      <c r="BT262" s="195"/>
      <c r="BU262" s="195"/>
      <c r="BV262" s="195"/>
      <c r="BW262" s="195"/>
      <c r="BX262" s="195"/>
      <c r="BY262" s="195"/>
      <c r="BZ262" s="195"/>
      <c r="CA262" s="195"/>
      <c r="CB262" s="195"/>
      <c r="CC262" s="195"/>
      <c r="CD262" s="195"/>
      <c r="CE262" s="195"/>
      <c r="CF262" s="195"/>
      <c r="CG262" s="195"/>
      <c r="CH262" s="195"/>
      <c r="CI262" s="195"/>
      <c r="CJ262" s="195"/>
      <c r="CK262" s="195"/>
      <c r="CL262" s="195"/>
      <c r="CM262" s="195"/>
      <c r="CN262" s="195"/>
      <c r="CO262" s="195"/>
      <c r="CP262" s="195"/>
      <c r="CQ262" s="195"/>
      <c r="CR262" s="195"/>
      <c r="CS262" s="195"/>
      <c r="CT262" s="195"/>
      <c r="CU262" s="195"/>
      <c r="CV262" s="195"/>
      <c r="CW262" s="195"/>
      <c r="CX262" s="195"/>
      <c r="CY262" s="195"/>
      <c r="CZ262" s="195"/>
      <c r="DA262" s="195"/>
      <c r="DB262" s="195"/>
      <c r="DC262" s="195"/>
      <c r="DD262" s="195"/>
      <c r="DE262" s="195"/>
      <c r="DF262" s="195"/>
      <c r="DG262" s="195"/>
      <c r="DH262" s="195"/>
      <c r="DI262" s="195"/>
      <c r="DJ262" s="195"/>
      <c r="DK262" s="195"/>
      <c r="DL262" s="195"/>
      <c r="DM262" s="195"/>
      <c r="DN262" s="195"/>
    </row>
    <row r="263" spans="1:118" x14ac:dyDescent="0.2">
      <c r="A263" s="33" t="s">
        <v>140</v>
      </c>
      <c r="B263" s="33" t="s">
        <v>142</v>
      </c>
      <c r="C263" s="33">
        <v>20</v>
      </c>
      <c r="D263" s="33" t="s">
        <v>128</v>
      </c>
      <c r="E263" s="196">
        <v>0</v>
      </c>
      <c r="F263" s="195">
        <v>0</v>
      </c>
      <c r="G263" s="196">
        <v>0</v>
      </c>
      <c r="H263" s="195">
        <v>0</v>
      </c>
      <c r="I263" s="196">
        <v>0</v>
      </c>
      <c r="J263" s="195">
        <v>0</v>
      </c>
      <c r="K263" s="195"/>
      <c r="L263" s="19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19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195"/>
      <c r="BL263" s="195"/>
      <c r="BM263" s="195"/>
      <c r="BN263" s="195"/>
      <c r="BO263" s="195"/>
      <c r="BP263" s="195"/>
      <c r="BQ263" s="195"/>
      <c r="BR263" s="195"/>
      <c r="BS263" s="195"/>
      <c r="BT263" s="195"/>
      <c r="BU263" s="195"/>
      <c r="BV263" s="195"/>
      <c r="BW263" s="195"/>
      <c r="BX263" s="195"/>
      <c r="BY263" s="195"/>
      <c r="BZ263" s="195"/>
      <c r="CA263" s="195"/>
      <c r="CB263" s="195"/>
      <c r="CC263" s="195"/>
      <c r="CD263" s="195"/>
      <c r="CE263" s="195"/>
      <c r="CF263" s="195"/>
      <c r="CG263" s="195"/>
      <c r="CH263" s="195"/>
      <c r="CI263" s="195"/>
      <c r="CJ263" s="195"/>
      <c r="CK263" s="195"/>
      <c r="CL263" s="195"/>
      <c r="CM263" s="195"/>
      <c r="CN263" s="195"/>
      <c r="CO263" s="195"/>
      <c r="CP263" s="195"/>
      <c r="CQ263" s="195"/>
      <c r="CR263" s="195"/>
      <c r="CS263" s="195"/>
      <c r="CT263" s="195"/>
      <c r="CU263" s="195"/>
      <c r="CV263" s="195"/>
      <c r="CW263" s="195"/>
      <c r="CX263" s="195"/>
      <c r="CY263" s="195"/>
      <c r="CZ263" s="195"/>
      <c r="DA263" s="195"/>
      <c r="DB263" s="195"/>
      <c r="DC263" s="195"/>
      <c r="DD263" s="195"/>
      <c r="DE263" s="195"/>
      <c r="DF263" s="195"/>
      <c r="DG263" s="195"/>
      <c r="DH263" s="195"/>
      <c r="DI263" s="195"/>
      <c r="DJ263" s="195"/>
      <c r="DK263" s="195"/>
      <c r="DL263" s="195"/>
      <c r="DM263" s="195"/>
      <c r="DN263" s="195"/>
    </row>
    <row r="264" spans="1:118" x14ac:dyDescent="0.2">
      <c r="A264" s="33" t="s">
        <v>140</v>
      </c>
      <c r="B264" s="33" t="s">
        <v>142</v>
      </c>
      <c r="C264" s="33">
        <v>21</v>
      </c>
      <c r="D264" s="33" t="s">
        <v>129</v>
      </c>
      <c r="E264" s="196">
        <v>0</v>
      </c>
      <c r="F264" s="195">
        <v>0</v>
      </c>
      <c r="G264" s="196">
        <v>0</v>
      </c>
      <c r="H264" s="195">
        <v>0</v>
      </c>
      <c r="I264" s="196">
        <v>0</v>
      </c>
      <c r="J264" s="195">
        <v>0</v>
      </c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195"/>
      <c r="AW264" s="195"/>
      <c r="AX264" s="19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195"/>
      <c r="BL264" s="195"/>
      <c r="BM264" s="195"/>
      <c r="BN264" s="195"/>
      <c r="BO264" s="195"/>
      <c r="BP264" s="195"/>
      <c r="BQ264" s="195"/>
      <c r="BR264" s="195"/>
      <c r="BS264" s="195"/>
      <c r="BT264" s="195"/>
      <c r="BU264" s="195"/>
      <c r="BV264" s="195"/>
      <c r="BW264" s="195"/>
      <c r="BX264" s="195"/>
      <c r="BY264" s="195"/>
      <c r="BZ264" s="195"/>
      <c r="CA264" s="195"/>
      <c r="CB264" s="195"/>
      <c r="CC264" s="195"/>
      <c r="CD264" s="195"/>
      <c r="CE264" s="195"/>
      <c r="CF264" s="195"/>
      <c r="CG264" s="195"/>
      <c r="CH264" s="195"/>
      <c r="CI264" s="195"/>
      <c r="CJ264" s="195"/>
      <c r="CK264" s="195"/>
      <c r="CL264" s="195"/>
      <c r="CM264" s="195"/>
      <c r="CN264" s="195"/>
      <c r="CO264" s="195"/>
      <c r="CP264" s="195"/>
      <c r="CQ264" s="195"/>
      <c r="CR264" s="195"/>
      <c r="CS264" s="195"/>
      <c r="CT264" s="195"/>
      <c r="CU264" s="195"/>
      <c r="CV264" s="195"/>
      <c r="CW264" s="195"/>
      <c r="CX264" s="195"/>
      <c r="CY264" s="195"/>
      <c r="CZ264" s="195"/>
      <c r="DA264" s="195"/>
      <c r="DB264" s="195"/>
      <c r="DC264" s="195"/>
      <c r="DD264" s="195"/>
      <c r="DE264" s="195"/>
      <c r="DF264" s="195"/>
      <c r="DG264" s="195"/>
      <c r="DH264" s="195"/>
      <c r="DI264" s="195"/>
      <c r="DJ264" s="195"/>
      <c r="DK264" s="195"/>
      <c r="DL264" s="195"/>
      <c r="DM264" s="195"/>
      <c r="DN264" s="195"/>
    </row>
    <row r="265" spans="1:118" x14ac:dyDescent="0.2">
      <c r="A265" s="33" t="s">
        <v>140</v>
      </c>
      <c r="B265" s="33" t="s">
        <v>142</v>
      </c>
      <c r="C265" s="33">
        <v>22</v>
      </c>
      <c r="D265" s="33" t="s">
        <v>130</v>
      </c>
      <c r="E265" s="196">
        <v>-3671738</v>
      </c>
      <c r="F265" s="195">
        <v>-9858616.5299999993</v>
      </c>
      <c r="G265" s="196">
        <v>3145072</v>
      </c>
      <c r="H265" s="195">
        <v>8444518.3200000003</v>
      </c>
      <c r="I265" s="196">
        <v>-388370</v>
      </c>
      <c r="J265" s="195">
        <v>-1042773.45</v>
      </c>
      <c r="K265" s="195"/>
      <c r="L265" s="19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19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195"/>
      <c r="BL265" s="195"/>
      <c r="BM265" s="195"/>
      <c r="BN265" s="195"/>
      <c r="BO265" s="195"/>
      <c r="BP265" s="195"/>
      <c r="BQ265" s="195"/>
      <c r="BR265" s="195"/>
      <c r="BS265" s="195"/>
      <c r="BT265" s="195"/>
      <c r="BU265" s="195"/>
      <c r="BV265" s="195"/>
      <c r="BW265" s="195"/>
      <c r="BX265" s="195"/>
      <c r="BY265" s="195"/>
      <c r="BZ265" s="195"/>
      <c r="CA265" s="195"/>
      <c r="CB265" s="195"/>
      <c r="CC265" s="195"/>
      <c r="CD265" s="195"/>
      <c r="CE265" s="195"/>
      <c r="CF265" s="195"/>
      <c r="CG265" s="195"/>
      <c r="CH265" s="195"/>
      <c r="CI265" s="195"/>
      <c r="CJ265" s="195"/>
      <c r="CK265" s="195"/>
      <c r="CL265" s="195"/>
      <c r="CM265" s="195"/>
      <c r="CN265" s="195"/>
      <c r="CO265" s="195"/>
      <c r="CP265" s="195"/>
      <c r="CQ265" s="195"/>
      <c r="CR265" s="195"/>
      <c r="CS265" s="195"/>
      <c r="CT265" s="195"/>
      <c r="CU265" s="195"/>
      <c r="CV265" s="195"/>
      <c r="CW265" s="195"/>
      <c r="CX265" s="195"/>
      <c r="CY265" s="195"/>
      <c r="CZ265" s="195"/>
      <c r="DA265" s="195"/>
      <c r="DB265" s="195"/>
      <c r="DC265" s="195"/>
      <c r="DD265" s="195"/>
      <c r="DE265" s="195"/>
      <c r="DF265" s="195"/>
      <c r="DG265" s="195"/>
      <c r="DH265" s="195"/>
      <c r="DI265" s="195"/>
      <c r="DJ265" s="195"/>
      <c r="DK265" s="195"/>
      <c r="DL265" s="195"/>
      <c r="DM265" s="195"/>
      <c r="DN265" s="195"/>
    </row>
    <row r="266" spans="1:118" x14ac:dyDescent="0.2">
      <c r="A266" s="33" t="s">
        <v>140</v>
      </c>
      <c r="B266" s="33" t="s">
        <v>142</v>
      </c>
      <c r="C266" s="33">
        <v>23</v>
      </c>
      <c r="D266" s="33" t="s">
        <v>131</v>
      </c>
      <c r="E266" s="196">
        <v>-1524167</v>
      </c>
      <c r="F266" s="195">
        <v>-4092388.395</v>
      </c>
      <c r="G266" s="196">
        <v>-40543</v>
      </c>
      <c r="H266" s="195">
        <v>-108857.955</v>
      </c>
      <c r="I266" s="196">
        <v>217750</v>
      </c>
      <c r="J266" s="195">
        <v>584658.75</v>
      </c>
      <c r="K266" s="195"/>
      <c r="L266" s="19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AG266" s="195"/>
      <c r="AH266" s="195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195"/>
      <c r="AW266" s="195"/>
      <c r="AX266" s="19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195"/>
      <c r="BL266" s="195"/>
      <c r="BM266" s="195"/>
      <c r="BN266" s="195"/>
      <c r="BO266" s="195"/>
      <c r="BP266" s="195"/>
      <c r="BQ266" s="195"/>
      <c r="BR266" s="195"/>
      <c r="BS266" s="195"/>
      <c r="BT266" s="195"/>
      <c r="BU266" s="195"/>
      <c r="BV266" s="195"/>
      <c r="BW266" s="195"/>
      <c r="BX266" s="195"/>
      <c r="BY266" s="195"/>
      <c r="BZ266" s="195"/>
      <c r="CA266" s="195"/>
      <c r="CB266" s="195"/>
      <c r="CC266" s="195"/>
      <c r="CD266" s="195"/>
      <c r="CE266" s="195"/>
      <c r="CF266" s="195"/>
      <c r="CG266" s="195"/>
      <c r="CH266" s="195"/>
      <c r="CI266" s="195"/>
      <c r="CJ266" s="195"/>
      <c r="CK266" s="195"/>
      <c r="CL266" s="195"/>
      <c r="CM266" s="195"/>
      <c r="CN266" s="195"/>
      <c r="CO266" s="195"/>
      <c r="CP266" s="195"/>
      <c r="CQ266" s="195"/>
      <c r="CR266" s="195"/>
      <c r="CS266" s="195"/>
      <c r="CT266" s="195"/>
      <c r="CU266" s="195"/>
      <c r="CV266" s="195"/>
      <c r="CW266" s="195"/>
      <c r="CX266" s="195"/>
      <c r="CY266" s="195"/>
      <c r="CZ266" s="195"/>
      <c r="DA266" s="195"/>
      <c r="DB266" s="195"/>
      <c r="DC266" s="195"/>
      <c r="DD266" s="195"/>
      <c r="DE266" s="195"/>
      <c r="DF266" s="195"/>
      <c r="DG266" s="195"/>
      <c r="DH266" s="195"/>
      <c r="DI266" s="195"/>
      <c r="DJ266" s="195"/>
      <c r="DK266" s="195"/>
      <c r="DL266" s="195"/>
      <c r="DM266" s="195"/>
      <c r="DN266" s="195"/>
    </row>
    <row r="267" spans="1:118" x14ac:dyDescent="0.2">
      <c r="A267" s="33" t="s">
        <v>140</v>
      </c>
      <c r="B267" s="33" t="s">
        <v>142</v>
      </c>
      <c r="C267" s="33">
        <v>24</v>
      </c>
      <c r="D267" s="33" t="s">
        <v>55</v>
      </c>
      <c r="E267" s="196">
        <v>-146582734</v>
      </c>
      <c r="F267" s="195">
        <v>-2004732.41</v>
      </c>
      <c r="G267" s="196">
        <v>23818200</v>
      </c>
      <c r="H267" s="195">
        <v>173360.23</v>
      </c>
      <c r="I267" s="196">
        <v>-1624570</v>
      </c>
      <c r="J267" s="195">
        <v>-67531.490000000005</v>
      </c>
      <c r="K267" s="195"/>
      <c r="L267" s="19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  <c r="AC267" s="195"/>
      <c r="AD267" s="195"/>
      <c r="AE267" s="195"/>
      <c r="AF267" s="195"/>
      <c r="AG267" s="195"/>
      <c r="AH267" s="195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195"/>
      <c r="AW267" s="195"/>
      <c r="AX267" s="19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195"/>
      <c r="BL267" s="195"/>
      <c r="BM267" s="195"/>
      <c r="BN267" s="195"/>
      <c r="BO267" s="195"/>
      <c r="BP267" s="195"/>
      <c r="BQ267" s="195"/>
      <c r="BR267" s="195"/>
      <c r="BS267" s="195"/>
      <c r="BT267" s="195"/>
      <c r="BU267" s="195"/>
      <c r="BV267" s="195"/>
      <c r="BW267" s="195"/>
      <c r="BX267" s="195"/>
      <c r="BY267" s="195"/>
      <c r="BZ267" s="195"/>
      <c r="CA267" s="195"/>
      <c r="CB267" s="195"/>
      <c r="CC267" s="195"/>
      <c r="CD267" s="195"/>
      <c r="CE267" s="195"/>
      <c r="CF267" s="195"/>
      <c r="CG267" s="195"/>
      <c r="CH267" s="195"/>
      <c r="CI267" s="195"/>
      <c r="CJ267" s="195"/>
      <c r="CK267" s="195"/>
      <c r="CL267" s="195"/>
      <c r="CM267" s="195"/>
      <c r="CN267" s="195"/>
      <c r="CO267" s="195"/>
      <c r="CP267" s="195"/>
      <c r="CQ267" s="195"/>
      <c r="CR267" s="195"/>
      <c r="CS267" s="195"/>
      <c r="CT267" s="195"/>
      <c r="CU267" s="195"/>
      <c r="CV267" s="195"/>
      <c r="CW267" s="195"/>
      <c r="CX267" s="195"/>
      <c r="CY267" s="195"/>
      <c r="CZ267" s="195"/>
      <c r="DA267" s="195"/>
      <c r="DB267" s="195"/>
      <c r="DC267" s="195"/>
      <c r="DD267" s="195"/>
      <c r="DE267" s="195"/>
      <c r="DF267" s="195"/>
      <c r="DG267" s="195"/>
      <c r="DH267" s="195"/>
      <c r="DI267" s="195"/>
      <c r="DJ267" s="195"/>
      <c r="DK267" s="195"/>
      <c r="DL267" s="195"/>
      <c r="DM267" s="195"/>
      <c r="DN267" s="195"/>
    </row>
    <row r="268" spans="1:118" x14ac:dyDescent="0.2">
      <c r="A268" s="33" t="s">
        <v>140</v>
      </c>
      <c r="B268" s="33" t="s">
        <v>142</v>
      </c>
      <c r="C268" s="33">
        <v>25</v>
      </c>
      <c r="D268" s="33" t="s">
        <v>56</v>
      </c>
      <c r="E268" s="196">
        <v>0</v>
      </c>
      <c r="F268" s="195">
        <v>-7802273.5299999993</v>
      </c>
      <c r="G268" s="196">
        <v>0</v>
      </c>
      <c r="H268" s="195">
        <v>189583.47</v>
      </c>
      <c r="I268" s="196">
        <v>0</v>
      </c>
      <c r="J268" s="195">
        <v>31444.34</v>
      </c>
      <c r="K268" s="195"/>
      <c r="L268" s="19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  <c r="AC268" s="195"/>
      <c r="AD268" s="195"/>
      <c r="AE268" s="195"/>
      <c r="AF268" s="195"/>
      <c r="AG268" s="195"/>
      <c r="AH268" s="195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195"/>
      <c r="AW268" s="195"/>
      <c r="AX268" s="19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195"/>
      <c r="BL268" s="195"/>
      <c r="BM268" s="195"/>
      <c r="BN268" s="195"/>
      <c r="BO268" s="195"/>
      <c r="BP268" s="195"/>
      <c r="BQ268" s="195"/>
      <c r="BR268" s="195"/>
      <c r="BS268" s="195"/>
      <c r="BT268" s="195"/>
      <c r="BU268" s="195"/>
      <c r="BV268" s="195"/>
      <c r="BW268" s="195"/>
      <c r="BX268" s="195"/>
      <c r="BY268" s="195"/>
      <c r="BZ268" s="195"/>
      <c r="CA268" s="195"/>
      <c r="CB268" s="195"/>
      <c r="CC268" s="195"/>
      <c r="CD268" s="195"/>
      <c r="CE268" s="195"/>
      <c r="CF268" s="195"/>
      <c r="CG268" s="195"/>
      <c r="CH268" s="195"/>
      <c r="CI268" s="195"/>
      <c r="CJ268" s="195"/>
      <c r="CK268" s="195"/>
      <c r="CL268" s="195"/>
      <c r="CM268" s="195"/>
      <c r="CN268" s="195"/>
      <c r="CO268" s="195"/>
      <c r="CP268" s="195"/>
      <c r="CQ268" s="195"/>
      <c r="CR268" s="195"/>
      <c r="CS268" s="195"/>
      <c r="CT268" s="195"/>
      <c r="CU268" s="195"/>
      <c r="CV268" s="195"/>
      <c r="CW268" s="195"/>
      <c r="CX268" s="195"/>
      <c r="CY268" s="195"/>
      <c r="CZ268" s="195"/>
      <c r="DA268" s="195"/>
      <c r="DB268" s="195"/>
      <c r="DC268" s="195"/>
      <c r="DD268" s="195"/>
      <c r="DE268" s="195"/>
      <c r="DF268" s="195"/>
      <c r="DG268" s="195"/>
      <c r="DH268" s="195"/>
      <c r="DI268" s="195"/>
      <c r="DJ268" s="195"/>
      <c r="DK268" s="195"/>
      <c r="DL268" s="195"/>
      <c r="DM268" s="195"/>
      <c r="DN268" s="195"/>
    </row>
    <row r="269" spans="1:118" x14ac:dyDescent="0.2">
      <c r="A269" s="33" t="s">
        <v>140</v>
      </c>
      <c r="B269" s="33" t="s">
        <v>142</v>
      </c>
      <c r="C269" s="33">
        <v>26</v>
      </c>
      <c r="D269" s="33" t="s">
        <v>132</v>
      </c>
      <c r="E269" s="196">
        <v>0</v>
      </c>
      <c r="F269" s="195">
        <v>61944</v>
      </c>
      <c r="G269" s="196">
        <v>0</v>
      </c>
      <c r="H269" s="195">
        <v>-509.68999999999869</v>
      </c>
      <c r="I269" s="196">
        <v>0</v>
      </c>
      <c r="J269" s="195">
        <v>0</v>
      </c>
      <c r="K269" s="195"/>
      <c r="L269" s="19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19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195"/>
      <c r="BL269" s="195"/>
      <c r="BM269" s="195"/>
      <c r="BN269" s="195"/>
      <c r="BO269" s="195"/>
      <c r="BP269" s="195"/>
      <c r="BQ269" s="195"/>
      <c r="BR269" s="195"/>
      <c r="BS269" s="195"/>
      <c r="BT269" s="195"/>
      <c r="BU269" s="195"/>
      <c r="BV269" s="195"/>
      <c r="BW269" s="195"/>
      <c r="BX269" s="195"/>
      <c r="BY269" s="195"/>
      <c r="BZ269" s="195"/>
      <c r="CA269" s="195"/>
      <c r="CB269" s="195"/>
      <c r="CC269" s="195"/>
      <c r="CD269" s="195"/>
      <c r="CE269" s="195"/>
      <c r="CF269" s="195"/>
      <c r="CG269" s="195"/>
      <c r="CH269" s="195"/>
      <c r="CI269" s="195"/>
      <c r="CJ269" s="195"/>
      <c r="CK269" s="195"/>
      <c r="CL269" s="195"/>
      <c r="CM269" s="195"/>
      <c r="CN269" s="195"/>
      <c r="CO269" s="195"/>
      <c r="CP269" s="195"/>
      <c r="CQ269" s="195"/>
      <c r="CR269" s="195"/>
      <c r="CS269" s="195"/>
      <c r="CT269" s="195"/>
      <c r="CU269" s="195"/>
      <c r="CV269" s="195"/>
      <c r="CW269" s="195"/>
      <c r="CX269" s="195"/>
      <c r="CY269" s="195"/>
      <c r="CZ269" s="195"/>
      <c r="DA269" s="195"/>
      <c r="DB269" s="195"/>
      <c r="DC269" s="195"/>
      <c r="DD269" s="195"/>
      <c r="DE269" s="195"/>
      <c r="DF269" s="195"/>
      <c r="DG269" s="195"/>
      <c r="DH269" s="195"/>
      <c r="DI269" s="195"/>
      <c r="DJ269" s="195"/>
      <c r="DK269" s="195"/>
      <c r="DL269" s="195"/>
      <c r="DM269" s="195"/>
      <c r="DN269" s="195"/>
    </row>
    <row r="270" spans="1:118" x14ac:dyDescent="0.2">
      <c r="A270" s="33" t="s">
        <v>140</v>
      </c>
      <c r="B270" s="33" t="s">
        <v>142</v>
      </c>
      <c r="C270" s="33">
        <v>27</v>
      </c>
      <c r="D270" s="33" t="s">
        <v>133</v>
      </c>
      <c r="E270" s="196">
        <v>0</v>
      </c>
      <c r="F270" s="195">
        <v>0</v>
      </c>
      <c r="G270" s="196">
        <v>0</v>
      </c>
      <c r="H270" s="195">
        <v>0</v>
      </c>
      <c r="I270" s="196">
        <v>0</v>
      </c>
      <c r="J270" s="195">
        <v>0</v>
      </c>
      <c r="K270" s="195"/>
      <c r="L270" s="19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19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195"/>
      <c r="BL270" s="195"/>
      <c r="BM270" s="195"/>
      <c r="BN270" s="195"/>
      <c r="BO270" s="195"/>
      <c r="BP270" s="195"/>
      <c r="BQ270" s="195"/>
      <c r="BR270" s="195"/>
      <c r="BS270" s="195"/>
      <c r="BT270" s="195"/>
      <c r="BU270" s="195"/>
      <c r="BV270" s="195"/>
      <c r="BW270" s="195"/>
      <c r="BX270" s="195"/>
      <c r="BY270" s="195"/>
      <c r="BZ270" s="195"/>
      <c r="CA270" s="195"/>
      <c r="CB270" s="195"/>
      <c r="CC270" s="195"/>
      <c r="CD270" s="195"/>
      <c r="CE270" s="195"/>
      <c r="CF270" s="195"/>
      <c r="CG270" s="195"/>
      <c r="CH270" s="195"/>
      <c r="CI270" s="195"/>
      <c r="CJ270" s="195"/>
      <c r="CK270" s="195"/>
      <c r="CL270" s="195"/>
      <c r="CM270" s="195"/>
      <c r="CN270" s="195"/>
      <c r="CO270" s="195"/>
      <c r="CP270" s="195"/>
      <c r="CQ270" s="195"/>
      <c r="CR270" s="195"/>
      <c r="CS270" s="195"/>
      <c r="CT270" s="195"/>
      <c r="CU270" s="195"/>
      <c r="CV270" s="195"/>
      <c r="CW270" s="195"/>
      <c r="CX270" s="195"/>
      <c r="CY270" s="195"/>
      <c r="CZ270" s="195"/>
      <c r="DA270" s="195"/>
      <c r="DB270" s="195"/>
      <c r="DC270" s="195"/>
      <c r="DD270" s="195"/>
      <c r="DE270" s="195"/>
      <c r="DF270" s="195"/>
      <c r="DG270" s="195"/>
      <c r="DH270" s="195"/>
      <c r="DI270" s="195"/>
      <c r="DJ270" s="195"/>
      <c r="DK270" s="195"/>
      <c r="DL270" s="195"/>
      <c r="DM270" s="195"/>
      <c r="DN270" s="195"/>
    </row>
    <row r="271" spans="1:118" x14ac:dyDescent="0.2">
      <c r="A271" s="33" t="s">
        <v>140</v>
      </c>
      <c r="B271" s="33" t="s">
        <v>142</v>
      </c>
      <c r="C271" s="33">
        <v>28</v>
      </c>
      <c r="D271" s="33" t="s">
        <v>134</v>
      </c>
      <c r="E271" s="196">
        <v>0</v>
      </c>
      <c r="F271" s="195">
        <v>0</v>
      </c>
      <c r="G271" s="196">
        <v>0</v>
      </c>
      <c r="H271" s="195">
        <v>0</v>
      </c>
      <c r="I271" s="196">
        <v>0</v>
      </c>
      <c r="J271" s="195">
        <v>0</v>
      </c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  <c r="AC271" s="195"/>
      <c r="AD271" s="195"/>
      <c r="AE271" s="195"/>
      <c r="AF271" s="195"/>
      <c r="AG271" s="195"/>
      <c r="AH271" s="195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195"/>
      <c r="AW271" s="195"/>
      <c r="AX271" s="19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195"/>
      <c r="BL271" s="195"/>
      <c r="BM271" s="195"/>
      <c r="BN271" s="195"/>
      <c r="BO271" s="195"/>
      <c r="BP271" s="195"/>
      <c r="BQ271" s="195"/>
      <c r="BR271" s="195"/>
      <c r="BS271" s="195"/>
      <c r="BT271" s="195"/>
      <c r="BU271" s="195"/>
      <c r="BV271" s="195"/>
      <c r="BW271" s="195"/>
      <c r="BX271" s="195"/>
      <c r="BY271" s="195"/>
      <c r="BZ271" s="195"/>
      <c r="CA271" s="195"/>
      <c r="CB271" s="195"/>
      <c r="CC271" s="195"/>
      <c r="CD271" s="195"/>
      <c r="CE271" s="195"/>
      <c r="CF271" s="195"/>
      <c r="CG271" s="195"/>
      <c r="CH271" s="195"/>
      <c r="CI271" s="195"/>
      <c r="CJ271" s="195"/>
      <c r="CK271" s="195"/>
      <c r="CL271" s="195"/>
      <c r="CM271" s="195"/>
      <c r="CN271" s="195"/>
      <c r="CO271" s="195"/>
      <c r="CP271" s="195"/>
      <c r="CQ271" s="195"/>
      <c r="CR271" s="195"/>
      <c r="CS271" s="195"/>
      <c r="CT271" s="195"/>
      <c r="CU271" s="195"/>
      <c r="CV271" s="195"/>
      <c r="CW271" s="195"/>
      <c r="CX271" s="195"/>
      <c r="CY271" s="195"/>
      <c r="CZ271" s="195"/>
      <c r="DA271" s="195"/>
      <c r="DB271" s="195"/>
      <c r="DC271" s="195"/>
      <c r="DD271" s="195"/>
      <c r="DE271" s="195"/>
      <c r="DF271" s="195"/>
      <c r="DG271" s="195"/>
      <c r="DH271" s="195"/>
      <c r="DI271" s="195"/>
      <c r="DJ271" s="195"/>
      <c r="DK271" s="195"/>
      <c r="DL271" s="195"/>
      <c r="DM271" s="195"/>
      <c r="DN271" s="195"/>
    </row>
    <row r="272" spans="1:118" x14ac:dyDescent="0.2">
      <c r="A272" s="33" t="s">
        <v>140</v>
      </c>
      <c r="B272" s="33" t="s">
        <v>142</v>
      </c>
      <c r="C272" s="33">
        <v>29</v>
      </c>
      <c r="D272" s="33" t="s">
        <v>135</v>
      </c>
      <c r="E272" s="196">
        <v>0</v>
      </c>
      <c r="F272" s="195">
        <v>0</v>
      </c>
      <c r="G272" s="196">
        <v>0</v>
      </c>
      <c r="H272" s="195">
        <v>0</v>
      </c>
      <c r="I272" s="196">
        <v>0</v>
      </c>
      <c r="J272" s="195">
        <v>0</v>
      </c>
      <c r="K272" s="195"/>
      <c r="L272" s="19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19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195"/>
      <c r="BL272" s="195"/>
      <c r="BM272" s="195"/>
      <c r="BN272" s="195"/>
      <c r="BO272" s="195"/>
      <c r="BP272" s="195"/>
      <c r="BQ272" s="195"/>
      <c r="BR272" s="195"/>
      <c r="BS272" s="195"/>
      <c r="BT272" s="195"/>
      <c r="BU272" s="195"/>
      <c r="BV272" s="195"/>
      <c r="BW272" s="195"/>
      <c r="BX272" s="195"/>
      <c r="BY272" s="195"/>
      <c r="BZ272" s="195"/>
      <c r="CA272" s="195"/>
      <c r="CB272" s="195"/>
      <c r="CC272" s="195"/>
      <c r="CD272" s="195"/>
      <c r="CE272" s="195"/>
      <c r="CF272" s="195"/>
      <c r="CG272" s="195"/>
      <c r="CH272" s="195"/>
      <c r="CI272" s="195"/>
      <c r="CJ272" s="195"/>
      <c r="CK272" s="195"/>
      <c r="CL272" s="195"/>
      <c r="CM272" s="195"/>
      <c r="CN272" s="195"/>
      <c r="CO272" s="195"/>
      <c r="CP272" s="195"/>
      <c r="CQ272" s="195"/>
      <c r="CR272" s="195"/>
      <c r="CS272" s="195"/>
      <c r="CT272" s="195"/>
      <c r="CU272" s="195"/>
      <c r="CV272" s="195"/>
      <c r="CW272" s="195"/>
      <c r="CX272" s="195"/>
      <c r="CY272" s="195"/>
      <c r="CZ272" s="195"/>
      <c r="DA272" s="195"/>
      <c r="DB272" s="195"/>
      <c r="DC272" s="195"/>
      <c r="DD272" s="195"/>
      <c r="DE272" s="195"/>
      <c r="DF272" s="195"/>
      <c r="DG272" s="195"/>
      <c r="DH272" s="195"/>
      <c r="DI272" s="195"/>
      <c r="DJ272" s="195"/>
      <c r="DK272" s="195"/>
      <c r="DL272" s="195"/>
      <c r="DM272" s="195"/>
      <c r="DN272" s="195"/>
    </row>
    <row r="273" spans="1:118" x14ac:dyDescent="0.2">
      <c r="A273" s="33" t="s">
        <v>140</v>
      </c>
      <c r="B273" s="33" t="s">
        <v>142</v>
      </c>
      <c r="C273" s="33">
        <v>30</v>
      </c>
      <c r="D273" s="33" t="s">
        <v>136</v>
      </c>
      <c r="E273" s="196">
        <v>0</v>
      </c>
      <c r="F273" s="195">
        <v>0</v>
      </c>
      <c r="G273" s="196">
        <v>0</v>
      </c>
      <c r="H273" s="195">
        <v>0</v>
      </c>
      <c r="I273" s="196">
        <v>0</v>
      </c>
      <c r="J273" s="195">
        <v>0</v>
      </c>
      <c r="K273" s="195"/>
      <c r="L273" s="195"/>
      <c r="M273" s="195"/>
      <c r="N273" s="195"/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  <c r="AA273" s="195"/>
      <c r="AB273" s="195"/>
      <c r="AC273" s="195"/>
      <c r="AD273" s="195"/>
      <c r="AE273" s="195"/>
      <c r="AF273" s="195"/>
      <c r="AG273" s="195"/>
      <c r="AH273" s="195"/>
      <c r="AI273" s="195"/>
      <c r="AJ273" s="195"/>
      <c r="AK273" s="195"/>
      <c r="AL273" s="195"/>
      <c r="AM273" s="195"/>
      <c r="AN273" s="195"/>
      <c r="AO273" s="195"/>
      <c r="AP273" s="195"/>
      <c r="AQ273" s="195"/>
      <c r="AR273" s="195"/>
      <c r="AS273" s="195"/>
      <c r="AT273" s="195"/>
      <c r="AU273" s="195"/>
      <c r="AV273" s="195"/>
      <c r="AW273" s="195"/>
      <c r="AX273" s="195"/>
      <c r="AY273" s="195"/>
      <c r="AZ273" s="195"/>
      <c r="BA273" s="195"/>
      <c r="BB273" s="195"/>
      <c r="BC273" s="195"/>
      <c r="BD273" s="195"/>
      <c r="BE273" s="195"/>
      <c r="BF273" s="195"/>
      <c r="BG273" s="195"/>
      <c r="BH273" s="195"/>
      <c r="BI273" s="195"/>
      <c r="BJ273" s="195"/>
      <c r="BK273" s="195"/>
      <c r="BL273" s="195"/>
      <c r="BM273" s="195"/>
      <c r="BN273" s="195"/>
      <c r="BO273" s="195"/>
      <c r="BP273" s="195"/>
      <c r="BQ273" s="195"/>
      <c r="BR273" s="195"/>
      <c r="BS273" s="195"/>
      <c r="BT273" s="195"/>
      <c r="BU273" s="195"/>
      <c r="BV273" s="195"/>
      <c r="BW273" s="195"/>
      <c r="BX273" s="195"/>
      <c r="BY273" s="195"/>
      <c r="BZ273" s="195"/>
      <c r="CA273" s="195"/>
      <c r="CB273" s="195"/>
      <c r="CC273" s="195"/>
      <c r="CD273" s="195"/>
      <c r="CE273" s="195"/>
      <c r="CF273" s="195"/>
      <c r="CG273" s="195"/>
      <c r="CH273" s="195"/>
      <c r="CI273" s="195"/>
      <c r="CJ273" s="195"/>
      <c r="CK273" s="195"/>
      <c r="CL273" s="195"/>
      <c r="CM273" s="195"/>
      <c r="CN273" s="195"/>
      <c r="CO273" s="195"/>
      <c r="CP273" s="195"/>
      <c r="CQ273" s="195"/>
      <c r="CR273" s="195"/>
      <c r="CS273" s="195"/>
      <c r="CT273" s="195"/>
      <c r="CU273" s="195"/>
      <c r="CV273" s="195"/>
      <c r="CW273" s="195"/>
      <c r="CX273" s="195"/>
      <c r="CY273" s="195"/>
      <c r="CZ273" s="195"/>
      <c r="DA273" s="195"/>
      <c r="DB273" s="195"/>
      <c r="DC273" s="195"/>
      <c r="DD273" s="195"/>
      <c r="DE273" s="195"/>
      <c r="DF273" s="195"/>
      <c r="DG273" s="195"/>
      <c r="DH273" s="195"/>
      <c r="DI273" s="195"/>
      <c r="DJ273" s="195"/>
      <c r="DK273" s="195"/>
      <c r="DL273" s="195"/>
      <c r="DM273" s="195"/>
      <c r="DN273" s="195"/>
    </row>
    <row r="274" spans="1:118" x14ac:dyDescent="0.2">
      <c r="A274" s="33" t="s">
        <v>140</v>
      </c>
      <c r="B274" s="33" t="s">
        <v>142</v>
      </c>
      <c r="C274" s="33">
        <v>31</v>
      </c>
      <c r="D274" s="33" t="s">
        <v>137</v>
      </c>
      <c r="E274" s="196">
        <v>0</v>
      </c>
      <c r="F274" s="195">
        <v>0</v>
      </c>
      <c r="G274" s="196">
        <v>0</v>
      </c>
      <c r="H274" s="195">
        <v>0</v>
      </c>
      <c r="I274" s="196">
        <v>0</v>
      </c>
      <c r="J274" s="195">
        <v>0</v>
      </c>
      <c r="K274" s="195"/>
      <c r="L274" s="195"/>
      <c r="M274" s="195"/>
      <c r="N274" s="195"/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  <c r="AA274" s="195"/>
      <c r="AB274" s="195"/>
      <c r="AC274" s="195"/>
      <c r="AD274" s="195"/>
      <c r="AE274" s="195"/>
      <c r="AF274" s="195"/>
      <c r="AG274" s="195"/>
      <c r="AH274" s="195"/>
      <c r="AI274" s="195"/>
      <c r="AJ274" s="195"/>
      <c r="AK274" s="195"/>
      <c r="AL274" s="195"/>
      <c r="AM274" s="195"/>
      <c r="AN274" s="195"/>
      <c r="AO274" s="195"/>
      <c r="AP274" s="195"/>
      <c r="AQ274" s="195"/>
      <c r="AR274" s="195"/>
      <c r="AS274" s="195"/>
      <c r="AT274" s="195"/>
      <c r="AU274" s="195"/>
      <c r="AV274" s="195"/>
      <c r="AW274" s="195"/>
      <c r="AX274" s="195"/>
      <c r="AY274" s="195"/>
      <c r="AZ274" s="195"/>
      <c r="BA274" s="195"/>
      <c r="BB274" s="195"/>
      <c r="BC274" s="195"/>
      <c r="BD274" s="195"/>
      <c r="BE274" s="195"/>
      <c r="BF274" s="195"/>
      <c r="BG274" s="195"/>
      <c r="BH274" s="195"/>
      <c r="BI274" s="195"/>
      <c r="BJ274" s="195"/>
      <c r="BK274" s="195"/>
      <c r="BL274" s="195"/>
      <c r="BM274" s="195"/>
      <c r="BN274" s="195"/>
      <c r="BO274" s="195"/>
      <c r="BP274" s="195"/>
      <c r="BQ274" s="195"/>
      <c r="BR274" s="195"/>
      <c r="BS274" s="195"/>
      <c r="BT274" s="195"/>
      <c r="BU274" s="195"/>
      <c r="BV274" s="195"/>
      <c r="BW274" s="195"/>
      <c r="BX274" s="195"/>
      <c r="BY274" s="195"/>
      <c r="BZ274" s="195"/>
      <c r="CA274" s="195"/>
      <c r="CB274" s="195"/>
      <c r="CC274" s="195"/>
      <c r="CD274" s="195"/>
      <c r="CE274" s="195"/>
      <c r="CF274" s="195"/>
      <c r="CG274" s="195"/>
      <c r="CH274" s="195"/>
      <c r="CI274" s="195"/>
      <c r="CJ274" s="195"/>
      <c r="CK274" s="195"/>
      <c r="CL274" s="195"/>
      <c r="CM274" s="195"/>
      <c r="CN274" s="195"/>
      <c r="CO274" s="195"/>
      <c r="CP274" s="195"/>
      <c r="CQ274" s="195"/>
      <c r="CR274" s="195"/>
      <c r="CS274" s="195"/>
      <c r="CT274" s="195"/>
      <c r="CU274" s="195"/>
      <c r="CV274" s="195"/>
      <c r="CW274" s="195"/>
      <c r="CX274" s="195"/>
      <c r="CY274" s="195"/>
      <c r="CZ274" s="195"/>
      <c r="DA274" s="195"/>
      <c r="DB274" s="195"/>
      <c r="DC274" s="195"/>
      <c r="DD274" s="195"/>
      <c r="DE274" s="195"/>
      <c r="DF274" s="195"/>
      <c r="DG274" s="195"/>
      <c r="DH274" s="195"/>
      <c r="DI274" s="195"/>
      <c r="DJ274" s="195"/>
      <c r="DK274" s="195"/>
      <c r="DL274" s="195"/>
      <c r="DM274" s="195"/>
      <c r="DN274" s="195"/>
    </row>
    <row r="275" spans="1:118" x14ac:dyDescent="0.2">
      <c r="A275" s="33" t="s">
        <v>140</v>
      </c>
      <c r="B275" s="33" t="s">
        <v>142</v>
      </c>
      <c r="C275" s="33">
        <v>32</v>
      </c>
      <c r="D275" s="33" t="s">
        <v>70</v>
      </c>
      <c r="E275" s="196">
        <v>0</v>
      </c>
      <c r="F275" s="195">
        <v>0</v>
      </c>
      <c r="G275" s="196">
        <v>0</v>
      </c>
      <c r="H275" s="195">
        <v>0</v>
      </c>
      <c r="I275" s="196">
        <v>0</v>
      </c>
      <c r="J275" s="195">
        <v>0</v>
      </c>
      <c r="K275" s="195"/>
      <c r="L275" s="195"/>
      <c r="M275" s="195"/>
      <c r="N275" s="195"/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  <c r="AA275" s="195"/>
      <c r="AB275" s="195"/>
      <c r="AC275" s="195"/>
      <c r="AD275" s="195"/>
      <c r="AE275" s="195"/>
      <c r="AF275" s="195"/>
      <c r="AG275" s="195"/>
      <c r="AH275" s="195"/>
      <c r="AI275" s="195"/>
      <c r="AJ275" s="195"/>
      <c r="AK275" s="195"/>
      <c r="AL275" s="195"/>
      <c r="AM275" s="195"/>
      <c r="AN275" s="195"/>
      <c r="AO275" s="195"/>
      <c r="AP275" s="195"/>
      <c r="AQ275" s="195"/>
      <c r="AR275" s="195"/>
      <c r="AS275" s="195"/>
      <c r="AT275" s="195"/>
      <c r="AU275" s="195"/>
      <c r="AV275" s="195"/>
      <c r="AW275" s="195"/>
      <c r="AX275" s="195"/>
      <c r="AY275" s="195"/>
      <c r="AZ275" s="195"/>
      <c r="BA275" s="195"/>
      <c r="BB275" s="195"/>
      <c r="BC275" s="195"/>
      <c r="BD275" s="195"/>
      <c r="BE275" s="195"/>
      <c r="BF275" s="195"/>
      <c r="BG275" s="195"/>
      <c r="BH275" s="195"/>
      <c r="BI275" s="195"/>
      <c r="BJ275" s="195"/>
      <c r="BK275" s="195"/>
      <c r="BL275" s="195"/>
      <c r="BM275" s="195"/>
      <c r="BN275" s="195"/>
      <c r="BO275" s="195"/>
      <c r="BP275" s="195"/>
      <c r="BQ275" s="195"/>
      <c r="BR275" s="195"/>
      <c r="BS275" s="195"/>
      <c r="BT275" s="195"/>
      <c r="BU275" s="195"/>
      <c r="BV275" s="195"/>
      <c r="BW275" s="195"/>
      <c r="BX275" s="195"/>
      <c r="BY275" s="195"/>
      <c r="BZ275" s="195"/>
      <c r="CA275" s="195"/>
      <c r="CB275" s="195"/>
      <c r="CC275" s="195"/>
      <c r="CD275" s="195"/>
      <c r="CE275" s="195"/>
      <c r="CF275" s="195"/>
      <c r="CG275" s="195"/>
      <c r="CH275" s="195"/>
      <c r="CI275" s="195"/>
      <c r="CJ275" s="195"/>
      <c r="CK275" s="195"/>
      <c r="CL275" s="195"/>
      <c r="CM275" s="195"/>
      <c r="CN275" s="195"/>
      <c r="CO275" s="195"/>
      <c r="CP275" s="195"/>
      <c r="CQ275" s="195"/>
      <c r="CR275" s="195"/>
      <c r="CS275" s="195"/>
      <c r="CT275" s="195"/>
      <c r="CU275" s="195"/>
      <c r="CV275" s="195"/>
      <c r="CW275" s="195"/>
      <c r="CX275" s="195"/>
      <c r="CY275" s="195"/>
      <c r="CZ275" s="195"/>
      <c r="DA275" s="195"/>
      <c r="DB275" s="195"/>
      <c r="DC275" s="195"/>
      <c r="DD275" s="195"/>
      <c r="DE275" s="195"/>
      <c r="DF275" s="195"/>
      <c r="DG275" s="195"/>
      <c r="DH275" s="195"/>
      <c r="DI275" s="195"/>
      <c r="DJ275" s="195"/>
      <c r="DK275" s="195"/>
      <c r="DL275" s="195"/>
      <c r="DM275" s="195"/>
      <c r="DN275" s="195"/>
    </row>
    <row r="276" spans="1:118" x14ac:dyDescent="0.2">
      <c r="A276" s="33" t="s">
        <v>140</v>
      </c>
      <c r="B276" s="33" t="s">
        <v>142</v>
      </c>
      <c r="C276" s="33">
        <v>33</v>
      </c>
      <c r="D276" s="33" t="s">
        <v>71</v>
      </c>
      <c r="E276" s="196">
        <v>0</v>
      </c>
      <c r="F276" s="195">
        <v>0</v>
      </c>
      <c r="G276" s="196">
        <v>0</v>
      </c>
      <c r="H276" s="195">
        <v>0</v>
      </c>
      <c r="I276" s="196">
        <v>0</v>
      </c>
      <c r="J276" s="195">
        <v>0</v>
      </c>
      <c r="K276" s="195"/>
      <c r="L276" s="195"/>
      <c r="M276" s="195"/>
      <c r="N276" s="195"/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  <c r="AA276" s="195"/>
      <c r="AB276" s="195"/>
      <c r="AC276" s="195"/>
      <c r="AD276" s="195"/>
      <c r="AE276" s="195"/>
      <c r="AF276" s="195"/>
      <c r="AG276" s="195"/>
      <c r="AH276" s="195"/>
      <c r="AI276" s="195"/>
      <c r="AJ276" s="195"/>
      <c r="AK276" s="195"/>
      <c r="AL276" s="195"/>
      <c r="AM276" s="195"/>
      <c r="AN276" s="195"/>
      <c r="AO276" s="195"/>
      <c r="AP276" s="195"/>
      <c r="AQ276" s="195"/>
      <c r="AR276" s="195"/>
      <c r="AS276" s="195"/>
      <c r="AT276" s="195"/>
      <c r="AU276" s="195"/>
      <c r="AV276" s="195"/>
      <c r="AW276" s="195"/>
      <c r="AX276" s="195"/>
      <c r="AY276" s="195"/>
      <c r="AZ276" s="195"/>
      <c r="BA276" s="195"/>
      <c r="BB276" s="195"/>
      <c r="BC276" s="195"/>
      <c r="BD276" s="195"/>
      <c r="BE276" s="195"/>
      <c r="BF276" s="195"/>
      <c r="BG276" s="195"/>
      <c r="BH276" s="195"/>
      <c r="BI276" s="195"/>
      <c r="BJ276" s="195"/>
      <c r="BK276" s="195"/>
      <c r="BL276" s="195"/>
      <c r="BM276" s="195"/>
      <c r="BN276" s="195"/>
      <c r="BO276" s="195"/>
      <c r="BP276" s="195"/>
      <c r="BQ276" s="195"/>
      <c r="BR276" s="195"/>
      <c r="BS276" s="195"/>
      <c r="BT276" s="195"/>
      <c r="BU276" s="195"/>
      <c r="BV276" s="195"/>
      <c r="BW276" s="195"/>
      <c r="BX276" s="195"/>
      <c r="BY276" s="195"/>
      <c r="BZ276" s="195"/>
      <c r="CA276" s="195"/>
      <c r="CB276" s="195"/>
      <c r="CC276" s="195"/>
      <c r="CD276" s="195"/>
      <c r="CE276" s="195"/>
      <c r="CF276" s="195"/>
      <c r="CG276" s="195"/>
      <c r="CH276" s="195"/>
      <c r="CI276" s="195"/>
      <c r="CJ276" s="195"/>
      <c r="CK276" s="195"/>
      <c r="CL276" s="195"/>
      <c r="CM276" s="195"/>
      <c r="CN276" s="195"/>
      <c r="CO276" s="195"/>
      <c r="CP276" s="195"/>
      <c r="CQ276" s="195"/>
      <c r="CR276" s="195"/>
      <c r="CS276" s="195"/>
      <c r="CT276" s="195"/>
      <c r="CU276" s="195"/>
      <c r="CV276" s="195"/>
      <c r="CW276" s="195"/>
      <c r="CX276" s="195"/>
      <c r="CY276" s="195"/>
      <c r="CZ276" s="195"/>
      <c r="DA276" s="195"/>
      <c r="DB276" s="195"/>
      <c r="DC276" s="195"/>
      <c r="DD276" s="195"/>
      <c r="DE276" s="195"/>
      <c r="DF276" s="195"/>
      <c r="DG276" s="195"/>
      <c r="DH276" s="195"/>
      <c r="DI276" s="195"/>
      <c r="DJ276" s="195"/>
      <c r="DK276" s="195"/>
      <c r="DL276" s="195"/>
      <c r="DM276" s="195"/>
      <c r="DN276" s="195"/>
    </row>
    <row r="277" spans="1:118" x14ac:dyDescent="0.2">
      <c r="A277" s="33" t="s">
        <v>140</v>
      </c>
      <c r="B277" s="33" t="s">
        <v>142</v>
      </c>
      <c r="C277" s="33">
        <v>34</v>
      </c>
      <c r="D277" s="33" t="s">
        <v>72</v>
      </c>
      <c r="E277" s="196">
        <v>0</v>
      </c>
      <c r="F277" s="195">
        <v>0</v>
      </c>
      <c r="G277" s="196">
        <v>0</v>
      </c>
      <c r="H277" s="195">
        <v>0</v>
      </c>
      <c r="I277" s="196">
        <v>0</v>
      </c>
      <c r="J277" s="195">
        <v>0</v>
      </c>
      <c r="K277" s="195"/>
      <c r="L277" s="195"/>
      <c r="M277" s="195"/>
      <c r="N277" s="195"/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  <c r="AA277" s="195"/>
      <c r="AB277" s="195"/>
      <c r="AC277" s="195"/>
      <c r="AD277" s="195"/>
      <c r="AE277" s="195"/>
      <c r="AF277" s="195"/>
      <c r="AG277" s="195"/>
      <c r="AH277" s="195"/>
      <c r="AI277" s="195"/>
      <c r="AJ277" s="195"/>
      <c r="AK277" s="195"/>
      <c r="AL277" s="195"/>
      <c r="AM277" s="195"/>
      <c r="AN277" s="195"/>
      <c r="AO277" s="195"/>
      <c r="AP277" s="195"/>
      <c r="AQ277" s="195"/>
      <c r="AR277" s="195"/>
      <c r="AS277" s="195"/>
      <c r="AT277" s="195"/>
      <c r="AU277" s="195"/>
      <c r="AV277" s="195"/>
      <c r="AW277" s="195"/>
      <c r="AX277" s="195"/>
      <c r="AY277" s="195"/>
      <c r="AZ277" s="195"/>
      <c r="BA277" s="195"/>
      <c r="BB277" s="195"/>
      <c r="BC277" s="195"/>
      <c r="BD277" s="195"/>
      <c r="BE277" s="195"/>
      <c r="BF277" s="195"/>
      <c r="BG277" s="195"/>
      <c r="BH277" s="195"/>
      <c r="BI277" s="195"/>
      <c r="BJ277" s="195"/>
      <c r="BK277" s="195"/>
      <c r="BL277" s="195"/>
      <c r="BM277" s="195"/>
      <c r="BN277" s="195"/>
      <c r="BO277" s="195"/>
      <c r="BP277" s="195"/>
      <c r="BQ277" s="195"/>
      <c r="BR277" s="195"/>
      <c r="BS277" s="195"/>
      <c r="BT277" s="195"/>
      <c r="BU277" s="195"/>
      <c r="BV277" s="195"/>
      <c r="BW277" s="195"/>
      <c r="BX277" s="195"/>
      <c r="BY277" s="195"/>
      <c r="BZ277" s="195"/>
      <c r="CA277" s="195"/>
      <c r="CB277" s="195"/>
      <c r="CC277" s="195"/>
      <c r="CD277" s="195"/>
      <c r="CE277" s="195"/>
      <c r="CF277" s="195"/>
      <c r="CG277" s="195"/>
      <c r="CH277" s="195"/>
      <c r="CI277" s="195"/>
      <c r="CJ277" s="195"/>
      <c r="CK277" s="195"/>
      <c r="CL277" s="195"/>
      <c r="CM277" s="195"/>
      <c r="CN277" s="195"/>
      <c r="CO277" s="195"/>
      <c r="CP277" s="195"/>
      <c r="CQ277" s="195"/>
      <c r="CR277" s="195"/>
      <c r="CS277" s="195"/>
      <c r="CT277" s="195"/>
      <c r="CU277" s="195"/>
      <c r="CV277" s="195"/>
      <c r="CW277" s="195"/>
      <c r="CX277" s="195"/>
      <c r="CY277" s="195"/>
      <c r="CZ277" s="195"/>
      <c r="DA277" s="195"/>
      <c r="DB277" s="195"/>
      <c r="DC277" s="195"/>
      <c r="DD277" s="195"/>
      <c r="DE277" s="195"/>
      <c r="DF277" s="195"/>
      <c r="DG277" s="195"/>
      <c r="DH277" s="195"/>
      <c r="DI277" s="195"/>
      <c r="DJ277" s="195"/>
      <c r="DK277" s="195"/>
      <c r="DL277" s="195"/>
      <c r="DM277" s="195"/>
      <c r="DN277" s="195"/>
    </row>
    <row r="278" spans="1:118" x14ac:dyDescent="0.2">
      <c r="A278" s="33" t="s">
        <v>140</v>
      </c>
      <c r="B278" s="33" t="s">
        <v>142</v>
      </c>
      <c r="C278" s="33">
        <v>35</v>
      </c>
      <c r="D278" s="33" t="s">
        <v>73</v>
      </c>
      <c r="E278" s="196">
        <v>0</v>
      </c>
      <c r="F278" s="195">
        <v>-106069.64</v>
      </c>
      <c r="G278" s="196">
        <v>0</v>
      </c>
      <c r="H278" s="195">
        <v>325.5</v>
      </c>
      <c r="I278" s="196">
        <v>0</v>
      </c>
      <c r="J278" s="195">
        <v>7322.07</v>
      </c>
      <c r="K278" s="195"/>
      <c r="L278" s="195"/>
      <c r="M278" s="195"/>
      <c r="N278" s="195"/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  <c r="AA278" s="195"/>
      <c r="AB278" s="195"/>
      <c r="AC278" s="195"/>
      <c r="AD278" s="195"/>
      <c r="AE278" s="195"/>
      <c r="AF278" s="195"/>
      <c r="AG278" s="195"/>
      <c r="AH278" s="195"/>
      <c r="AI278" s="195"/>
      <c r="AJ278" s="195"/>
      <c r="AK278" s="195"/>
      <c r="AL278" s="195"/>
      <c r="AM278" s="195"/>
      <c r="AN278" s="195"/>
      <c r="AO278" s="195"/>
      <c r="AP278" s="195"/>
      <c r="AQ278" s="195"/>
      <c r="AR278" s="195"/>
      <c r="AS278" s="195"/>
      <c r="AT278" s="195"/>
      <c r="AU278" s="195"/>
      <c r="AV278" s="195"/>
      <c r="AW278" s="195"/>
      <c r="AX278" s="195"/>
      <c r="AY278" s="195"/>
      <c r="AZ278" s="195"/>
      <c r="BA278" s="195"/>
      <c r="BB278" s="195"/>
      <c r="BC278" s="195"/>
      <c r="BD278" s="195"/>
      <c r="BE278" s="195"/>
      <c r="BF278" s="195"/>
      <c r="BG278" s="195"/>
      <c r="BH278" s="195"/>
      <c r="BI278" s="195"/>
      <c r="BJ278" s="195"/>
      <c r="BK278" s="195"/>
      <c r="BL278" s="195"/>
      <c r="BM278" s="195"/>
      <c r="BN278" s="195"/>
      <c r="BO278" s="195"/>
      <c r="BP278" s="195"/>
      <c r="BQ278" s="195"/>
      <c r="BR278" s="195"/>
      <c r="BS278" s="195"/>
      <c r="BT278" s="195"/>
      <c r="BU278" s="195"/>
      <c r="BV278" s="195"/>
      <c r="BW278" s="195"/>
      <c r="BX278" s="195"/>
      <c r="BY278" s="195"/>
      <c r="BZ278" s="195"/>
      <c r="CA278" s="195"/>
      <c r="CB278" s="195"/>
      <c r="CC278" s="195"/>
      <c r="CD278" s="195"/>
      <c r="CE278" s="195"/>
      <c r="CF278" s="195"/>
      <c r="CG278" s="195"/>
      <c r="CH278" s="195"/>
      <c r="CI278" s="195"/>
      <c r="CJ278" s="195"/>
      <c r="CK278" s="195"/>
      <c r="CL278" s="195"/>
      <c r="CM278" s="195"/>
      <c r="CN278" s="195"/>
      <c r="CO278" s="195"/>
      <c r="CP278" s="195"/>
      <c r="CQ278" s="195"/>
      <c r="CR278" s="195"/>
      <c r="CS278" s="195"/>
      <c r="CT278" s="195"/>
      <c r="CU278" s="195"/>
      <c r="CV278" s="195"/>
      <c r="CW278" s="195"/>
      <c r="CX278" s="195"/>
      <c r="CY278" s="195"/>
      <c r="CZ278" s="195"/>
      <c r="DA278" s="195"/>
      <c r="DB278" s="195"/>
      <c r="DC278" s="195"/>
      <c r="DD278" s="195"/>
      <c r="DE278" s="195"/>
      <c r="DF278" s="195"/>
      <c r="DG278" s="195"/>
      <c r="DH278" s="195"/>
      <c r="DI278" s="195"/>
      <c r="DJ278" s="195"/>
      <c r="DK278" s="195"/>
      <c r="DL278" s="195"/>
      <c r="DM278" s="195"/>
      <c r="DN278" s="195"/>
    </row>
    <row r="279" spans="1:118" x14ac:dyDescent="0.2">
      <c r="A279" s="33" t="s">
        <v>140</v>
      </c>
      <c r="B279" s="33" t="s">
        <v>142</v>
      </c>
      <c r="C279" s="33">
        <v>36</v>
      </c>
      <c r="D279" s="33" t="s">
        <v>74</v>
      </c>
      <c r="E279" s="196">
        <v>0</v>
      </c>
      <c r="F279" s="195">
        <v>0</v>
      </c>
      <c r="G279" s="196">
        <v>0</v>
      </c>
      <c r="H279" s="195">
        <v>0</v>
      </c>
      <c r="I279" s="196">
        <v>0</v>
      </c>
      <c r="J279" s="195">
        <v>0</v>
      </c>
      <c r="K279" s="195"/>
      <c r="L279" s="195"/>
      <c r="M279" s="195"/>
      <c r="N279" s="195"/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  <c r="AA279" s="195"/>
      <c r="AB279" s="195"/>
      <c r="AC279" s="195"/>
      <c r="AD279" s="195"/>
      <c r="AE279" s="195"/>
      <c r="AF279" s="195"/>
      <c r="AG279" s="195"/>
      <c r="AH279" s="195"/>
      <c r="AI279" s="195"/>
      <c r="AJ279" s="195"/>
      <c r="AK279" s="195"/>
      <c r="AL279" s="195"/>
      <c r="AM279" s="195"/>
      <c r="AN279" s="195"/>
      <c r="AO279" s="195"/>
      <c r="AP279" s="195"/>
      <c r="AQ279" s="195"/>
      <c r="AR279" s="195"/>
      <c r="AS279" s="195"/>
      <c r="AT279" s="195"/>
      <c r="AU279" s="195"/>
      <c r="AV279" s="195"/>
      <c r="AW279" s="195"/>
      <c r="AX279" s="195"/>
      <c r="AY279" s="195"/>
      <c r="AZ279" s="195"/>
      <c r="BA279" s="195"/>
      <c r="BB279" s="195"/>
      <c r="BC279" s="195"/>
      <c r="BD279" s="195"/>
      <c r="BE279" s="195"/>
      <c r="BF279" s="195"/>
      <c r="BG279" s="195"/>
      <c r="BH279" s="195"/>
      <c r="BI279" s="195"/>
      <c r="BJ279" s="195"/>
      <c r="BK279" s="195"/>
      <c r="BL279" s="195"/>
      <c r="BM279" s="195"/>
      <c r="BN279" s="195"/>
      <c r="BO279" s="195"/>
      <c r="BP279" s="195"/>
      <c r="BQ279" s="195"/>
      <c r="BR279" s="195"/>
      <c r="BS279" s="195"/>
      <c r="BT279" s="195"/>
      <c r="BU279" s="195"/>
      <c r="BV279" s="195"/>
      <c r="BW279" s="195"/>
      <c r="BX279" s="195"/>
      <c r="BY279" s="195"/>
      <c r="BZ279" s="195"/>
      <c r="CA279" s="195"/>
      <c r="CB279" s="195"/>
      <c r="CC279" s="195"/>
      <c r="CD279" s="195"/>
      <c r="CE279" s="195"/>
      <c r="CF279" s="195"/>
      <c r="CG279" s="195"/>
      <c r="CH279" s="195"/>
      <c r="CI279" s="195"/>
      <c r="CJ279" s="195"/>
      <c r="CK279" s="195"/>
      <c r="CL279" s="195"/>
      <c r="CM279" s="195"/>
      <c r="CN279" s="195"/>
      <c r="CO279" s="195"/>
      <c r="CP279" s="195"/>
      <c r="CQ279" s="195"/>
      <c r="CR279" s="195"/>
      <c r="CS279" s="195"/>
      <c r="CT279" s="195"/>
      <c r="CU279" s="195"/>
      <c r="CV279" s="195"/>
      <c r="CW279" s="195"/>
      <c r="CX279" s="195"/>
      <c r="CY279" s="195"/>
      <c r="CZ279" s="195"/>
      <c r="DA279" s="195"/>
      <c r="DB279" s="195"/>
      <c r="DC279" s="195"/>
      <c r="DD279" s="195"/>
      <c r="DE279" s="195"/>
      <c r="DF279" s="195"/>
      <c r="DG279" s="195"/>
      <c r="DH279" s="195"/>
      <c r="DI279" s="195"/>
      <c r="DJ279" s="195"/>
      <c r="DK279" s="195"/>
      <c r="DL279" s="195"/>
      <c r="DM279" s="195"/>
      <c r="DN279" s="195"/>
    </row>
    <row r="280" spans="1:118" x14ac:dyDescent="0.2">
      <c r="A280" s="33" t="s">
        <v>140</v>
      </c>
      <c r="B280" s="33" t="s">
        <v>142</v>
      </c>
      <c r="C280" s="33">
        <v>37</v>
      </c>
      <c r="D280" s="33" t="s">
        <v>75</v>
      </c>
      <c r="E280" s="196">
        <v>0</v>
      </c>
      <c r="F280" s="195">
        <v>0</v>
      </c>
      <c r="G280" s="196">
        <v>0</v>
      </c>
      <c r="H280" s="195">
        <v>0</v>
      </c>
      <c r="I280" s="196">
        <v>0</v>
      </c>
      <c r="J280" s="195">
        <v>0</v>
      </c>
      <c r="K280" s="195"/>
      <c r="L280" s="19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  <c r="AC280" s="195"/>
      <c r="AD280" s="195"/>
      <c r="AE280" s="195"/>
      <c r="AF280" s="195"/>
      <c r="AG280" s="195"/>
      <c r="AH280" s="195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195"/>
      <c r="AW280" s="195"/>
      <c r="AX280" s="19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195"/>
      <c r="BL280" s="195"/>
      <c r="BM280" s="195"/>
      <c r="BN280" s="195"/>
      <c r="BO280" s="195"/>
      <c r="BP280" s="195"/>
      <c r="BQ280" s="195"/>
      <c r="BR280" s="195"/>
      <c r="BS280" s="195"/>
      <c r="BT280" s="195"/>
      <c r="BU280" s="195"/>
      <c r="BV280" s="195"/>
      <c r="BW280" s="195"/>
      <c r="BX280" s="195"/>
      <c r="BY280" s="195"/>
      <c r="BZ280" s="195"/>
      <c r="CA280" s="195"/>
      <c r="CB280" s="195"/>
      <c r="CC280" s="195"/>
      <c r="CD280" s="195"/>
      <c r="CE280" s="195"/>
      <c r="CF280" s="195"/>
      <c r="CG280" s="195"/>
      <c r="CH280" s="195"/>
      <c r="CI280" s="195"/>
      <c r="CJ280" s="195"/>
      <c r="CK280" s="195"/>
      <c r="CL280" s="195"/>
      <c r="CM280" s="195"/>
      <c r="CN280" s="195"/>
      <c r="CO280" s="195"/>
      <c r="CP280" s="195"/>
      <c r="CQ280" s="195"/>
      <c r="CR280" s="195"/>
      <c r="CS280" s="195"/>
      <c r="CT280" s="195"/>
      <c r="CU280" s="195"/>
      <c r="CV280" s="195"/>
      <c r="CW280" s="195"/>
      <c r="CX280" s="195"/>
      <c r="CY280" s="195"/>
      <c r="CZ280" s="195"/>
      <c r="DA280" s="195"/>
      <c r="DB280" s="195"/>
      <c r="DC280" s="195"/>
      <c r="DD280" s="195"/>
      <c r="DE280" s="195"/>
      <c r="DF280" s="195"/>
      <c r="DG280" s="195"/>
      <c r="DH280" s="195"/>
      <c r="DI280" s="195"/>
      <c r="DJ280" s="195"/>
      <c r="DK280" s="195"/>
      <c r="DL280" s="195"/>
      <c r="DM280" s="195"/>
      <c r="DN280" s="195"/>
    </row>
    <row r="281" spans="1:118" x14ac:dyDescent="0.2">
      <c r="A281" s="33" t="s">
        <v>140</v>
      </c>
      <c r="B281" s="33" t="s">
        <v>142</v>
      </c>
      <c r="C281" s="33">
        <v>38</v>
      </c>
      <c r="D281" s="33" t="s">
        <v>76</v>
      </c>
      <c r="E281" s="196">
        <v>0</v>
      </c>
      <c r="F281" s="195">
        <v>0</v>
      </c>
      <c r="G281" s="196">
        <v>0</v>
      </c>
      <c r="H281" s="195">
        <v>0</v>
      </c>
      <c r="I281" s="196">
        <v>0</v>
      </c>
      <c r="J281" s="195">
        <v>0</v>
      </c>
      <c r="K281" s="195"/>
      <c r="L281" s="19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195"/>
      <c r="BL281" s="195"/>
      <c r="BM281" s="195"/>
      <c r="BN281" s="195"/>
      <c r="BO281" s="195"/>
      <c r="BP281" s="195"/>
      <c r="BQ281" s="195"/>
      <c r="BR281" s="195"/>
      <c r="BS281" s="195"/>
      <c r="BT281" s="195"/>
      <c r="BU281" s="195"/>
      <c r="BV281" s="195"/>
      <c r="BW281" s="195"/>
      <c r="BX281" s="195"/>
      <c r="BY281" s="195"/>
      <c r="BZ281" s="195"/>
      <c r="CA281" s="195"/>
      <c r="CB281" s="195"/>
      <c r="CC281" s="195"/>
      <c r="CD281" s="195"/>
      <c r="CE281" s="195"/>
      <c r="CF281" s="195"/>
      <c r="CG281" s="195"/>
      <c r="CH281" s="195"/>
      <c r="CI281" s="195"/>
      <c r="CJ281" s="195"/>
      <c r="CK281" s="195"/>
      <c r="CL281" s="195"/>
      <c r="CM281" s="195"/>
      <c r="CN281" s="195"/>
      <c r="CO281" s="195"/>
      <c r="CP281" s="195"/>
      <c r="CQ281" s="195"/>
      <c r="CR281" s="195"/>
      <c r="CS281" s="195"/>
      <c r="CT281" s="195"/>
      <c r="CU281" s="195"/>
      <c r="CV281" s="195"/>
      <c r="CW281" s="195"/>
      <c r="CX281" s="195"/>
      <c r="CY281" s="195"/>
      <c r="CZ281" s="195"/>
      <c r="DA281" s="195"/>
      <c r="DB281" s="195"/>
      <c r="DC281" s="195"/>
      <c r="DD281" s="195"/>
      <c r="DE281" s="195"/>
      <c r="DF281" s="195"/>
      <c r="DG281" s="195"/>
      <c r="DH281" s="195"/>
      <c r="DI281" s="195"/>
      <c r="DJ281" s="195"/>
      <c r="DK281" s="195"/>
      <c r="DL281" s="195"/>
      <c r="DM281" s="195"/>
      <c r="DN281" s="195"/>
    </row>
    <row r="282" spans="1:118" x14ac:dyDescent="0.2">
      <c r="A282" s="33" t="s">
        <v>140</v>
      </c>
      <c r="B282" s="33" t="s">
        <v>142</v>
      </c>
      <c r="C282" s="33">
        <v>39</v>
      </c>
      <c r="D282" s="33" t="s">
        <v>77</v>
      </c>
      <c r="E282" s="196">
        <v>0</v>
      </c>
      <c r="F282" s="195">
        <v>0</v>
      </c>
      <c r="G282" s="196">
        <v>0</v>
      </c>
      <c r="H282" s="195">
        <v>0</v>
      </c>
      <c r="I282" s="196">
        <v>0</v>
      </c>
      <c r="J282" s="195">
        <v>0</v>
      </c>
      <c r="K282" s="195"/>
      <c r="L282" s="19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195"/>
      <c r="AW282" s="195"/>
      <c r="AX282" s="19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195"/>
      <c r="BL282" s="195"/>
      <c r="BM282" s="195"/>
      <c r="BN282" s="195"/>
      <c r="BO282" s="195"/>
      <c r="BP282" s="195"/>
      <c r="BQ282" s="195"/>
      <c r="BR282" s="195"/>
      <c r="BS282" s="195"/>
      <c r="BT282" s="195"/>
      <c r="BU282" s="195"/>
      <c r="BV282" s="195"/>
      <c r="BW282" s="195"/>
      <c r="BX282" s="195"/>
      <c r="BY282" s="195"/>
      <c r="BZ282" s="195"/>
      <c r="CA282" s="195"/>
      <c r="CB282" s="195"/>
      <c r="CC282" s="195"/>
      <c r="CD282" s="195"/>
      <c r="CE282" s="195"/>
      <c r="CF282" s="195"/>
      <c r="CG282" s="195"/>
      <c r="CH282" s="195"/>
      <c r="CI282" s="195"/>
      <c r="CJ282" s="195"/>
      <c r="CK282" s="195"/>
      <c r="CL282" s="195"/>
      <c r="CM282" s="195"/>
      <c r="CN282" s="195"/>
      <c r="CO282" s="195"/>
      <c r="CP282" s="195"/>
      <c r="CQ282" s="195"/>
      <c r="CR282" s="195"/>
      <c r="CS282" s="195"/>
      <c r="CT282" s="195"/>
      <c r="CU282" s="195"/>
      <c r="CV282" s="195"/>
      <c r="CW282" s="195"/>
      <c r="CX282" s="195"/>
      <c r="CY282" s="195"/>
      <c r="CZ282" s="195"/>
      <c r="DA282" s="195"/>
      <c r="DB282" s="195"/>
      <c r="DC282" s="195"/>
      <c r="DD282" s="195"/>
      <c r="DE282" s="195"/>
      <c r="DF282" s="195"/>
      <c r="DG282" s="195"/>
      <c r="DH282" s="195"/>
      <c r="DI282" s="195"/>
      <c r="DJ282" s="195"/>
      <c r="DK282" s="195"/>
      <c r="DL282" s="195"/>
      <c r="DM282" s="195"/>
      <c r="DN282" s="195"/>
    </row>
    <row r="283" spans="1:118" x14ac:dyDescent="0.2">
      <c r="A283" s="33" t="s">
        <v>140</v>
      </c>
      <c r="B283" s="33" t="s">
        <v>142</v>
      </c>
      <c r="C283" s="33">
        <v>40</v>
      </c>
      <c r="D283" s="33" t="s">
        <v>78</v>
      </c>
      <c r="E283" s="196">
        <v>0</v>
      </c>
      <c r="F283" s="195">
        <v>178764.39</v>
      </c>
      <c r="G283" s="196">
        <v>0</v>
      </c>
      <c r="H283" s="195">
        <v>0</v>
      </c>
      <c r="I283" s="196">
        <v>0</v>
      </c>
      <c r="J283" s="195">
        <v>0</v>
      </c>
      <c r="K283" s="195"/>
      <c r="L283" s="19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195"/>
      <c r="AW283" s="195"/>
      <c r="AX283" s="19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195"/>
      <c r="BL283" s="195"/>
      <c r="BM283" s="195"/>
      <c r="BN283" s="195"/>
      <c r="BO283" s="195"/>
      <c r="BP283" s="195"/>
      <c r="BQ283" s="195"/>
      <c r="BR283" s="195"/>
      <c r="BS283" s="195"/>
      <c r="BT283" s="195"/>
      <c r="BU283" s="195"/>
      <c r="BV283" s="195"/>
      <c r="BW283" s="195"/>
      <c r="BX283" s="195"/>
      <c r="BY283" s="195"/>
      <c r="BZ283" s="195"/>
      <c r="CA283" s="195"/>
      <c r="CB283" s="195"/>
      <c r="CC283" s="195"/>
      <c r="CD283" s="195"/>
      <c r="CE283" s="195"/>
      <c r="CF283" s="195"/>
      <c r="CG283" s="195"/>
      <c r="CH283" s="195"/>
      <c r="CI283" s="195"/>
      <c r="CJ283" s="195"/>
      <c r="CK283" s="195"/>
      <c r="CL283" s="195"/>
      <c r="CM283" s="195"/>
      <c r="CN283" s="195"/>
      <c r="CO283" s="195"/>
      <c r="CP283" s="195"/>
      <c r="CQ283" s="195"/>
      <c r="CR283" s="195"/>
      <c r="CS283" s="195"/>
      <c r="CT283" s="195"/>
      <c r="CU283" s="195"/>
      <c r="CV283" s="195"/>
      <c r="CW283" s="195"/>
      <c r="CX283" s="195"/>
      <c r="CY283" s="195"/>
      <c r="CZ283" s="195"/>
      <c r="DA283" s="195"/>
      <c r="DB283" s="195"/>
      <c r="DC283" s="195"/>
      <c r="DD283" s="195"/>
      <c r="DE283" s="195"/>
      <c r="DF283" s="195"/>
      <c r="DG283" s="195"/>
      <c r="DH283" s="195"/>
      <c r="DI283" s="195"/>
      <c r="DJ283" s="195"/>
      <c r="DK283" s="195"/>
      <c r="DL283" s="195"/>
      <c r="DM283" s="195"/>
      <c r="DN283" s="195"/>
    </row>
    <row r="284" spans="1:118" x14ac:dyDescent="0.2">
      <c r="A284" s="33" t="s">
        <v>140</v>
      </c>
      <c r="B284" s="33" t="s">
        <v>160</v>
      </c>
      <c r="C284" s="33">
        <v>1</v>
      </c>
      <c r="D284" s="33" t="s">
        <v>25</v>
      </c>
      <c r="E284" s="196">
        <v>40570134</v>
      </c>
      <c r="F284" s="195">
        <v>93396561.969999999</v>
      </c>
      <c r="G284" s="196">
        <v>109860</v>
      </c>
      <c r="H284" s="195">
        <v>300137.69</v>
      </c>
      <c r="I284" s="196">
        <v>587446</v>
      </c>
      <c r="J284" s="195">
        <v>1539107.45</v>
      </c>
      <c r="K284" s="195"/>
      <c r="L284" s="19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19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195"/>
      <c r="BL284" s="195"/>
      <c r="BM284" s="195"/>
      <c r="BN284" s="195"/>
      <c r="BO284" s="195"/>
      <c r="BP284" s="195"/>
      <c r="BQ284" s="195"/>
      <c r="BR284" s="195"/>
      <c r="BS284" s="195"/>
      <c r="BT284" s="195"/>
      <c r="BU284" s="195"/>
      <c r="BV284" s="195"/>
      <c r="BW284" s="195"/>
      <c r="BX284" s="195"/>
      <c r="BY284" s="195"/>
      <c r="BZ284" s="195"/>
      <c r="CA284" s="195"/>
      <c r="CB284" s="195"/>
      <c r="CC284" s="195"/>
      <c r="CD284" s="195"/>
      <c r="CE284" s="195"/>
      <c r="CF284" s="195"/>
      <c r="CG284" s="195"/>
      <c r="CH284" s="195"/>
      <c r="CI284" s="195"/>
      <c r="CJ284" s="195"/>
      <c r="CK284" s="195"/>
      <c r="CL284" s="195"/>
      <c r="CM284" s="195"/>
      <c r="CN284" s="195"/>
      <c r="CO284" s="195"/>
      <c r="CP284" s="195"/>
      <c r="CQ284" s="195"/>
      <c r="CR284" s="195"/>
      <c r="CS284" s="195"/>
      <c r="CT284" s="195"/>
      <c r="CU284" s="195"/>
      <c r="CV284" s="195"/>
      <c r="CW284" s="195"/>
      <c r="CX284" s="195"/>
      <c r="CY284" s="195"/>
      <c r="CZ284" s="195"/>
      <c r="DA284" s="195"/>
      <c r="DB284" s="195"/>
      <c r="DC284" s="195"/>
      <c r="DD284" s="195"/>
      <c r="DE284" s="195"/>
      <c r="DF284" s="195"/>
      <c r="DG284" s="195"/>
      <c r="DH284" s="195"/>
      <c r="DI284" s="195"/>
      <c r="DJ284" s="195"/>
      <c r="DK284" s="195"/>
      <c r="DL284" s="195"/>
      <c r="DM284" s="195"/>
      <c r="DN284" s="195"/>
    </row>
    <row r="285" spans="1:118" x14ac:dyDescent="0.2">
      <c r="A285" s="33" t="s">
        <v>140</v>
      </c>
      <c r="B285" s="33" t="s">
        <v>160</v>
      </c>
      <c r="C285" s="33">
        <v>2</v>
      </c>
      <c r="D285" s="33" t="s">
        <v>26</v>
      </c>
      <c r="E285" s="196">
        <v>0</v>
      </c>
      <c r="F285" s="195">
        <v>0</v>
      </c>
      <c r="G285" s="196">
        <v>0</v>
      </c>
      <c r="H285" s="195">
        <v>0</v>
      </c>
      <c r="I285" s="196">
        <v>0</v>
      </c>
      <c r="J285" s="195">
        <v>0</v>
      </c>
      <c r="K285" s="195"/>
      <c r="L285" s="19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195"/>
      <c r="AW285" s="195"/>
      <c r="AX285" s="19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195"/>
      <c r="BL285" s="195"/>
      <c r="BM285" s="195"/>
      <c r="BN285" s="195"/>
      <c r="BO285" s="195"/>
      <c r="BP285" s="195"/>
      <c r="BQ285" s="195"/>
      <c r="BR285" s="195"/>
      <c r="BS285" s="195"/>
      <c r="BT285" s="195"/>
      <c r="BU285" s="195"/>
      <c r="BV285" s="195"/>
      <c r="BW285" s="195"/>
      <c r="BX285" s="195"/>
      <c r="BY285" s="195"/>
      <c r="BZ285" s="195"/>
      <c r="CA285" s="195"/>
      <c r="CB285" s="195"/>
      <c r="CC285" s="195"/>
      <c r="CD285" s="195"/>
      <c r="CE285" s="195"/>
      <c r="CF285" s="195"/>
      <c r="CG285" s="195"/>
      <c r="CH285" s="195"/>
      <c r="CI285" s="195"/>
      <c r="CJ285" s="195"/>
      <c r="CK285" s="195"/>
      <c r="CL285" s="195"/>
      <c r="CM285" s="195"/>
      <c r="CN285" s="195"/>
      <c r="CO285" s="195"/>
      <c r="CP285" s="195"/>
      <c r="CQ285" s="195"/>
      <c r="CR285" s="195"/>
      <c r="CS285" s="195"/>
      <c r="CT285" s="195"/>
      <c r="CU285" s="195"/>
      <c r="CV285" s="195"/>
      <c r="CW285" s="195"/>
      <c r="CX285" s="195"/>
      <c r="CY285" s="195"/>
      <c r="CZ285" s="195"/>
      <c r="DA285" s="195"/>
      <c r="DB285" s="195"/>
      <c r="DC285" s="195"/>
      <c r="DD285" s="195"/>
      <c r="DE285" s="195"/>
      <c r="DF285" s="195"/>
      <c r="DG285" s="195"/>
      <c r="DH285" s="195"/>
      <c r="DI285" s="195"/>
      <c r="DJ285" s="195"/>
      <c r="DK285" s="195"/>
      <c r="DL285" s="195"/>
      <c r="DM285" s="195"/>
      <c r="DN285" s="195"/>
    </row>
    <row r="286" spans="1:118" x14ac:dyDescent="0.2">
      <c r="A286" s="33" t="s">
        <v>140</v>
      </c>
      <c r="B286" s="33" t="s">
        <v>160</v>
      </c>
      <c r="C286" s="33">
        <v>3</v>
      </c>
      <c r="D286" s="33" t="s">
        <v>27</v>
      </c>
      <c r="E286" s="196">
        <v>2626805</v>
      </c>
      <c r="F286" s="195">
        <v>7083468</v>
      </c>
      <c r="G286" s="196">
        <v>-1848417</v>
      </c>
      <c r="H286" s="195">
        <v>-4924959</v>
      </c>
      <c r="I286" s="196">
        <v>21808</v>
      </c>
      <c r="J286" s="195">
        <v>60632</v>
      </c>
      <c r="K286" s="195"/>
      <c r="L286" s="19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195"/>
      <c r="AW286" s="195"/>
      <c r="AX286" s="19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195"/>
      <c r="BL286" s="195"/>
      <c r="BM286" s="195"/>
      <c r="BN286" s="195"/>
      <c r="BO286" s="195"/>
      <c r="BP286" s="195"/>
      <c r="BQ286" s="195"/>
      <c r="BR286" s="195"/>
      <c r="BS286" s="195"/>
      <c r="BT286" s="195"/>
      <c r="BU286" s="195"/>
      <c r="BV286" s="195"/>
      <c r="BW286" s="195"/>
      <c r="BX286" s="195"/>
      <c r="BY286" s="195"/>
      <c r="BZ286" s="195"/>
      <c r="CA286" s="195"/>
      <c r="CB286" s="195"/>
      <c r="CC286" s="195"/>
      <c r="CD286" s="195"/>
      <c r="CE286" s="195"/>
      <c r="CF286" s="195"/>
      <c r="CG286" s="195"/>
      <c r="CH286" s="195"/>
      <c r="CI286" s="195"/>
      <c r="CJ286" s="195"/>
      <c r="CK286" s="195"/>
      <c r="CL286" s="195"/>
      <c r="CM286" s="195"/>
      <c r="CN286" s="195"/>
      <c r="CO286" s="195"/>
      <c r="CP286" s="195"/>
      <c r="CQ286" s="195"/>
      <c r="CR286" s="195"/>
      <c r="CS286" s="195"/>
      <c r="CT286" s="195"/>
      <c r="CU286" s="195"/>
      <c r="CV286" s="195"/>
      <c r="CW286" s="195"/>
      <c r="CX286" s="195"/>
      <c r="CY286" s="195"/>
      <c r="CZ286" s="195"/>
      <c r="DA286" s="195"/>
      <c r="DB286" s="195"/>
      <c r="DC286" s="195"/>
      <c r="DD286" s="195"/>
      <c r="DE286" s="195"/>
      <c r="DF286" s="195"/>
      <c r="DG286" s="195"/>
      <c r="DH286" s="195"/>
      <c r="DI286" s="195"/>
      <c r="DJ286" s="195"/>
      <c r="DK286" s="195"/>
      <c r="DL286" s="195"/>
      <c r="DM286" s="195"/>
      <c r="DN286" s="195"/>
    </row>
    <row r="287" spans="1:118" x14ac:dyDescent="0.2">
      <c r="A287" s="33" t="s">
        <v>140</v>
      </c>
      <c r="B287" s="33" t="s">
        <v>160</v>
      </c>
      <c r="C287" s="33">
        <v>4</v>
      </c>
      <c r="D287" s="33" t="s">
        <v>28</v>
      </c>
      <c r="E287" s="196">
        <v>0</v>
      </c>
      <c r="F287" s="195">
        <v>0</v>
      </c>
      <c r="G287" s="196">
        <v>0</v>
      </c>
      <c r="H287" s="195">
        <v>0</v>
      </c>
      <c r="I287" s="196">
        <v>0</v>
      </c>
      <c r="J287" s="195">
        <v>0</v>
      </c>
      <c r="K287" s="195"/>
      <c r="L287" s="19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195"/>
      <c r="AW287" s="195"/>
      <c r="AX287" s="19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195"/>
      <c r="BL287" s="195"/>
      <c r="BM287" s="195"/>
      <c r="BN287" s="195"/>
      <c r="BO287" s="195"/>
      <c r="BP287" s="195"/>
      <c r="BQ287" s="195"/>
      <c r="BR287" s="195"/>
      <c r="BS287" s="195"/>
      <c r="BT287" s="195"/>
      <c r="BU287" s="195"/>
      <c r="BV287" s="195"/>
      <c r="BW287" s="195"/>
      <c r="BX287" s="195"/>
      <c r="BY287" s="195"/>
      <c r="BZ287" s="195"/>
      <c r="CA287" s="195"/>
      <c r="CB287" s="195"/>
      <c r="CC287" s="195"/>
      <c r="CD287" s="195"/>
      <c r="CE287" s="195"/>
      <c r="CF287" s="195"/>
      <c r="CG287" s="195"/>
      <c r="CH287" s="195"/>
      <c r="CI287" s="195"/>
      <c r="CJ287" s="195"/>
      <c r="CK287" s="195"/>
      <c r="CL287" s="195"/>
      <c r="CM287" s="195"/>
      <c r="CN287" s="195"/>
      <c r="CO287" s="195"/>
      <c r="CP287" s="195"/>
      <c r="CQ287" s="195"/>
      <c r="CR287" s="195"/>
      <c r="CS287" s="195"/>
      <c r="CT287" s="195"/>
      <c r="CU287" s="195"/>
      <c r="CV287" s="195"/>
      <c r="CW287" s="195"/>
      <c r="CX287" s="195"/>
      <c r="CY287" s="195"/>
      <c r="CZ287" s="195"/>
      <c r="DA287" s="195"/>
      <c r="DB287" s="195"/>
      <c r="DC287" s="195"/>
      <c r="DD287" s="195"/>
      <c r="DE287" s="195"/>
      <c r="DF287" s="195"/>
      <c r="DG287" s="195"/>
      <c r="DH287" s="195"/>
      <c r="DI287" s="195"/>
      <c r="DJ287" s="195"/>
      <c r="DK287" s="195"/>
      <c r="DL287" s="195"/>
      <c r="DM287" s="195"/>
      <c r="DN287" s="195"/>
    </row>
    <row r="288" spans="1:118" x14ac:dyDescent="0.2">
      <c r="A288" s="33" t="s">
        <v>140</v>
      </c>
      <c r="B288" s="33" t="s">
        <v>160</v>
      </c>
      <c r="C288" s="33">
        <v>5</v>
      </c>
      <c r="D288" s="33" t="s">
        <v>125</v>
      </c>
      <c r="E288" s="196">
        <v>0</v>
      </c>
      <c r="F288" s="195">
        <v>-4500</v>
      </c>
      <c r="G288" s="196">
        <v>0</v>
      </c>
      <c r="H288" s="195">
        <v>0</v>
      </c>
      <c r="I288" s="196">
        <v>0</v>
      </c>
      <c r="J288" s="195">
        <v>0</v>
      </c>
      <c r="K288" s="195"/>
      <c r="L288" s="19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19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195"/>
      <c r="BL288" s="195"/>
      <c r="BM288" s="195"/>
      <c r="BN288" s="195"/>
      <c r="BO288" s="195"/>
      <c r="BP288" s="195"/>
      <c r="BQ288" s="195"/>
      <c r="BR288" s="195"/>
      <c r="BS288" s="195"/>
      <c r="BT288" s="195"/>
      <c r="BU288" s="195"/>
      <c r="BV288" s="195"/>
      <c r="BW288" s="195"/>
      <c r="BX288" s="195"/>
      <c r="BY288" s="195"/>
      <c r="BZ288" s="195"/>
      <c r="CA288" s="195"/>
      <c r="CB288" s="195"/>
      <c r="CC288" s="195"/>
      <c r="CD288" s="195"/>
      <c r="CE288" s="195"/>
      <c r="CF288" s="195"/>
      <c r="CG288" s="195"/>
      <c r="CH288" s="195"/>
      <c r="CI288" s="195"/>
      <c r="CJ288" s="195"/>
      <c r="CK288" s="195"/>
      <c r="CL288" s="195"/>
      <c r="CM288" s="195"/>
      <c r="CN288" s="195"/>
      <c r="CO288" s="195"/>
      <c r="CP288" s="195"/>
      <c r="CQ288" s="195"/>
      <c r="CR288" s="195"/>
      <c r="CS288" s="195"/>
      <c r="CT288" s="195"/>
      <c r="CU288" s="195"/>
      <c r="CV288" s="195"/>
      <c r="CW288" s="195"/>
      <c r="CX288" s="195"/>
      <c r="CY288" s="195"/>
      <c r="CZ288" s="195"/>
      <c r="DA288" s="195"/>
      <c r="DB288" s="195"/>
      <c r="DC288" s="195"/>
      <c r="DD288" s="195"/>
      <c r="DE288" s="195"/>
      <c r="DF288" s="195"/>
      <c r="DG288" s="195"/>
      <c r="DH288" s="195"/>
      <c r="DI288" s="195"/>
      <c r="DJ288" s="195"/>
      <c r="DK288" s="195"/>
      <c r="DL288" s="195"/>
      <c r="DM288" s="195"/>
      <c r="DN288" s="195"/>
    </row>
    <row r="289" spans="1:118" x14ac:dyDescent="0.2">
      <c r="A289" s="33" t="s">
        <v>140</v>
      </c>
      <c r="B289" s="33" t="s">
        <v>160</v>
      </c>
      <c r="C289" s="33">
        <v>6</v>
      </c>
      <c r="D289" s="33" t="s">
        <v>25</v>
      </c>
      <c r="E289" s="196">
        <v>-42744457</v>
      </c>
      <c r="F289" s="195">
        <v>-106014637.7</v>
      </c>
      <c r="G289" s="196">
        <v>77734</v>
      </c>
      <c r="H289" s="195">
        <v>-73065.119999999995</v>
      </c>
      <c r="I289" s="196">
        <v>-587453</v>
      </c>
      <c r="J289" s="195">
        <v>-1539126.86</v>
      </c>
      <c r="K289" s="195"/>
      <c r="L289" s="19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19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195"/>
      <c r="BL289" s="195"/>
      <c r="BM289" s="195"/>
      <c r="BN289" s="195"/>
      <c r="BO289" s="195"/>
      <c r="BP289" s="195"/>
      <c r="BQ289" s="195"/>
      <c r="BR289" s="195"/>
      <c r="BS289" s="195"/>
      <c r="BT289" s="195"/>
      <c r="BU289" s="195"/>
      <c r="BV289" s="195"/>
      <c r="BW289" s="195"/>
      <c r="BX289" s="195"/>
      <c r="BY289" s="195"/>
      <c r="BZ289" s="195"/>
      <c r="CA289" s="195"/>
      <c r="CB289" s="195"/>
      <c r="CC289" s="195"/>
      <c r="CD289" s="195"/>
      <c r="CE289" s="195"/>
      <c r="CF289" s="195"/>
      <c r="CG289" s="195"/>
      <c r="CH289" s="195"/>
      <c r="CI289" s="195"/>
      <c r="CJ289" s="195"/>
      <c r="CK289" s="195"/>
      <c r="CL289" s="195"/>
      <c r="CM289" s="195"/>
      <c r="CN289" s="195"/>
      <c r="CO289" s="195"/>
      <c r="CP289" s="195"/>
      <c r="CQ289" s="195"/>
      <c r="CR289" s="195"/>
      <c r="CS289" s="195"/>
      <c r="CT289" s="195"/>
      <c r="CU289" s="195"/>
      <c r="CV289" s="195"/>
      <c r="CW289" s="195"/>
      <c r="CX289" s="195"/>
      <c r="CY289" s="195"/>
      <c r="CZ289" s="195"/>
      <c r="DA289" s="195"/>
      <c r="DB289" s="195"/>
      <c r="DC289" s="195"/>
      <c r="DD289" s="195"/>
      <c r="DE289" s="195"/>
      <c r="DF289" s="195"/>
      <c r="DG289" s="195"/>
      <c r="DH289" s="195"/>
      <c r="DI289" s="195"/>
      <c r="DJ289" s="195"/>
      <c r="DK289" s="195"/>
      <c r="DL289" s="195"/>
      <c r="DM289" s="195"/>
      <c r="DN289" s="195"/>
    </row>
    <row r="290" spans="1:118" x14ac:dyDescent="0.2">
      <c r="A290" s="33" t="s">
        <v>140</v>
      </c>
      <c r="B290" s="33" t="s">
        <v>160</v>
      </c>
      <c r="C290" s="33">
        <v>7</v>
      </c>
      <c r="D290" s="33" t="s">
        <v>26</v>
      </c>
      <c r="E290" s="196">
        <v>0</v>
      </c>
      <c r="F290" s="195">
        <v>0</v>
      </c>
      <c r="G290" s="196">
        <v>0</v>
      </c>
      <c r="H290" s="195">
        <v>0</v>
      </c>
      <c r="I290" s="196">
        <v>0</v>
      </c>
      <c r="J290" s="195">
        <v>0</v>
      </c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195"/>
      <c r="AW290" s="195"/>
      <c r="AX290" s="19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195"/>
      <c r="BL290" s="195"/>
      <c r="BM290" s="195"/>
      <c r="BN290" s="195"/>
      <c r="BO290" s="195"/>
      <c r="BP290" s="195"/>
      <c r="BQ290" s="195"/>
      <c r="BR290" s="195"/>
      <c r="BS290" s="195"/>
      <c r="BT290" s="195"/>
      <c r="BU290" s="195"/>
      <c r="BV290" s="195"/>
      <c r="BW290" s="195"/>
      <c r="BX290" s="195"/>
      <c r="BY290" s="195"/>
      <c r="BZ290" s="195"/>
      <c r="CA290" s="195"/>
      <c r="CB290" s="195"/>
      <c r="CC290" s="195"/>
      <c r="CD290" s="195"/>
      <c r="CE290" s="195"/>
      <c r="CF290" s="195"/>
      <c r="CG290" s="195"/>
      <c r="CH290" s="195"/>
      <c r="CI290" s="195"/>
      <c r="CJ290" s="195"/>
      <c r="CK290" s="195"/>
      <c r="CL290" s="195"/>
      <c r="CM290" s="195"/>
      <c r="CN290" s="195"/>
      <c r="CO290" s="195"/>
      <c r="CP290" s="195"/>
      <c r="CQ290" s="195"/>
      <c r="CR290" s="195"/>
      <c r="CS290" s="195"/>
      <c r="CT290" s="195"/>
      <c r="CU290" s="195"/>
      <c r="CV290" s="195"/>
      <c r="CW290" s="195"/>
      <c r="CX290" s="195"/>
      <c r="CY290" s="195"/>
      <c r="CZ290" s="195"/>
      <c r="DA290" s="195"/>
      <c r="DB290" s="195"/>
      <c r="DC290" s="195"/>
      <c r="DD290" s="195"/>
      <c r="DE290" s="195"/>
      <c r="DF290" s="195"/>
      <c r="DG290" s="195"/>
      <c r="DH290" s="195"/>
      <c r="DI290" s="195"/>
      <c r="DJ290" s="195"/>
      <c r="DK290" s="195"/>
      <c r="DL290" s="195"/>
      <c r="DM290" s="195"/>
      <c r="DN290" s="195"/>
    </row>
    <row r="291" spans="1:118" x14ac:dyDescent="0.2">
      <c r="A291" s="33" t="s">
        <v>140</v>
      </c>
      <c r="B291" s="33" t="s">
        <v>160</v>
      </c>
      <c r="C291" s="33">
        <v>8</v>
      </c>
      <c r="D291" s="33" t="s">
        <v>27</v>
      </c>
      <c r="E291" s="196">
        <v>-1740000</v>
      </c>
      <c r="F291" s="195">
        <v>-4619700</v>
      </c>
      <c r="G291" s="196">
        <v>1383598</v>
      </c>
      <c r="H291" s="195">
        <v>3606503</v>
      </c>
      <c r="I291" s="196">
        <v>0</v>
      </c>
      <c r="J291" s="195">
        <v>0</v>
      </c>
      <c r="K291" s="195"/>
      <c r="L291" s="19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19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195"/>
      <c r="BL291" s="195"/>
      <c r="BM291" s="195"/>
      <c r="BN291" s="195"/>
      <c r="BO291" s="195"/>
      <c r="BP291" s="195"/>
      <c r="BQ291" s="195"/>
      <c r="BR291" s="195"/>
      <c r="BS291" s="195"/>
      <c r="BT291" s="195"/>
      <c r="BU291" s="195"/>
      <c r="BV291" s="195"/>
      <c r="BW291" s="195"/>
      <c r="BX291" s="195"/>
      <c r="BY291" s="195"/>
      <c r="BZ291" s="195"/>
      <c r="CA291" s="195"/>
      <c r="CB291" s="195"/>
      <c r="CC291" s="195"/>
      <c r="CD291" s="195"/>
      <c r="CE291" s="195"/>
      <c r="CF291" s="195"/>
      <c r="CG291" s="195"/>
      <c r="CH291" s="195"/>
      <c r="CI291" s="195"/>
      <c r="CJ291" s="195"/>
      <c r="CK291" s="195"/>
      <c r="CL291" s="195"/>
      <c r="CM291" s="195"/>
      <c r="CN291" s="195"/>
      <c r="CO291" s="195"/>
      <c r="CP291" s="195"/>
      <c r="CQ291" s="195"/>
      <c r="CR291" s="195"/>
      <c r="CS291" s="195"/>
      <c r="CT291" s="195"/>
      <c r="CU291" s="195"/>
      <c r="CV291" s="195"/>
      <c r="CW291" s="195"/>
      <c r="CX291" s="195"/>
      <c r="CY291" s="195"/>
      <c r="CZ291" s="195"/>
      <c r="DA291" s="195"/>
      <c r="DB291" s="195"/>
      <c r="DC291" s="195"/>
      <c r="DD291" s="195"/>
      <c r="DE291" s="195"/>
      <c r="DF291" s="195"/>
      <c r="DG291" s="195"/>
      <c r="DH291" s="195"/>
      <c r="DI291" s="195"/>
      <c r="DJ291" s="195"/>
      <c r="DK291" s="195"/>
      <c r="DL291" s="195"/>
      <c r="DM291" s="195"/>
      <c r="DN291" s="195"/>
    </row>
    <row r="292" spans="1:118" x14ac:dyDescent="0.2">
      <c r="A292" s="33" t="s">
        <v>140</v>
      </c>
      <c r="B292" s="33" t="s">
        <v>160</v>
      </c>
      <c r="C292" s="33">
        <v>9</v>
      </c>
      <c r="D292" s="33" t="s">
        <v>28</v>
      </c>
      <c r="E292" s="196">
        <v>0</v>
      </c>
      <c r="F292" s="195">
        <v>0</v>
      </c>
      <c r="G292" s="196">
        <v>0</v>
      </c>
      <c r="H292" s="195">
        <v>0</v>
      </c>
      <c r="I292" s="196">
        <v>0</v>
      </c>
      <c r="J292" s="195">
        <v>0</v>
      </c>
      <c r="K292" s="195"/>
      <c r="L292" s="19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195"/>
      <c r="AW292" s="195"/>
      <c r="AX292" s="19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195"/>
      <c r="BL292" s="195"/>
      <c r="BM292" s="195"/>
      <c r="BN292" s="195"/>
      <c r="BO292" s="195"/>
      <c r="BP292" s="195"/>
      <c r="BQ292" s="195"/>
      <c r="BR292" s="195"/>
      <c r="BS292" s="195"/>
      <c r="BT292" s="195"/>
      <c r="BU292" s="195"/>
      <c r="BV292" s="195"/>
      <c r="BW292" s="195"/>
      <c r="BX292" s="195"/>
      <c r="BY292" s="195"/>
      <c r="BZ292" s="195"/>
      <c r="CA292" s="195"/>
      <c r="CB292" s="195"/>
      <c r="CC292" s="195"/>
      <c r="CD292" s="195"/>
      <c r="CE292" s="195"/>
      <c r="CF292" s="195"/>
      <c r="CG292" s="195"/>
      <c r="CH292" s="195"/>
      <c r="CI292" s="195"/>
      <c r="CJ292" s="195"/>
      <c r="CK292" s="195"/>
      <c r="CL292" s="195"/>
      <c r="CM292" s="195"/>
      <c r="CN292" s="195"/>
      <c r="CO292" s="195"/>
      <c r="CP292" s="195"/>
      <c r="CQ292" s="195"/>
      <c r="CR292" s="195"/>
      <c r="CS292" s="195"/>
      <c r="CT292" s="195"/>
      <c r="CU292" s="195"/>
      <c r="CV292" s="195"/>
      <c r="CW292" s="195"/>
      <c r="CX292" s="195"/>
      <c r="CY292" s="195"/>
      <c r="CZ292" s="195"/>
      <c r="DA292" s="195"/>
      <c r="DB292" s="195"/>
      <c r="DC292" s="195"/>
      <c r="DD292" s="195"/>
      <c r="DE292" s="195"/>
      <c r="DF292" s="195"/>
      <c r="DG292" s="195"/>
      <c r="DH292" s="195"/>
      <c r="DI292" s="195"/>
      <c r="DJ292" s="195"/>
      <c r="DK292" s="195"/>
      <c r="DL292" s="195"/>
      <c r="DM292" s="195"/>
      <c r="DN292" s="195"/>
    </row>
    <row r="293" spans="1:118" x14ac:dyDescent="0.2">
      <c r="A293" s="33" t="s">
        <v>140</v>
      </c>
      <c r="B293" s="33" t="s">
        <v>160</v>
      </c>
      <c r="C293" s="33">
        <v>10</v>
      </c>
      <c r="D293" s="33" t="s">
        <v>32</v>
      </c>
      <c r="E293" s="196">
        <v>29330</v>
      </c>
      <c r="F293" s="195">
        <v>80364.2</v>
      </c>
      <c r="G293" s="196">
        <v>31424</v>
      </c>
      <c r="H293" s="195">
        <v>86101.759999999995</v>
      </c>
      <c r="I293" s="196">
        <v>0</v>
      </c>
      <c r="J293" s="195">
        <v>0</v>
      </c>
      <c r="K293" s="195"/>
      <c r="L293" s="19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195"/>
      <c r="AW293" s="195"/>
      <c r="AX293" s="19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195"/>
      <c r="BL293" s="195"/>
      <c r="BM293" s="195"/>
      <c r="BN293" s="195"/>
      <c r="BO293" s="195"/>
      <c r="BP293" s="195"/>
      <c r="BQ293" s="195"/>
      <c r="BR293" s="195"/>
      <c r="BS293" s="195"/>
      <c r="BT293" s="195"/>
      <c r="BU293" s="195"/>
      <c r="BV293" s="195"/>
      <c r="BW293" s="195"/>
      <c r="BX293" s="195"/>
      <c r="BY293" s="195"/>
      <c r="BZ293" s="195"/>
      <c r="CA293" s="195"/>
      <c r="CB293" s="195"/>
      <c r="CC293" s="195"/>
      <c r="CD293" s="195"/>
      <c r="CE293" s="195"/>
      <c r="CF293" s="195"/>
      <c r="CG293" s="195"/>
      <c r="CH293" s="195"/>
      <c r="CI293" s="195"/>
      <c r="CJ293" s="195"/>
      <c r="CK293" s="195"/>
      <c r="CL293" s="195"/>
      <c r="CM293" s="195"/>
      <c r="CN293" s="195"/>
      <c r="CO293" s="195"/>
      <c r="CP293" s="195"/>
      <c r="CQ293" s="195"/>
      <c r="CR293" s="195"/>
      <c r="CS293" s="195"/>
      <c r="CT293" s="195"/>
      <c r="CU293" s="195"/>
      <c r="CV293" s="195"/>
      <c r="CW293" s="195"/>
      <c r="CX293" s="195"/>
      <c r="CY293" s="195"/>
      <c r="CZ293" s="195"/>
      <c r="DA293" s="195"/>
      <c r="DB293" s="195"/>
      <c r="DC293" s="195"/>
      <c r="DD293" s="195"/>
      <c r="DE293" s="195"/>
      <c r="DF293" s="195"/>
      <c r="DG293" s="195"/>
      <c r="DH293" s="195"/>
      <c r="DI293" s="195"/>
      <c r="DJ293" s="195"/>
      <c r="DK293" s="195"/>
      <c r="DL293" s="195"/>
      <c r="DM293" s="195"/>
      <c r="DN293" s="195"/>
    </row>
    <row r="294" spans="1:118" x14ac:dyDescent="0.2">
      <c r="A294" s="33" t="s">
        <v>140</v>
      </c>
      <c r="B294" s="33" t="s">
        <v>160</v>
      </c>
      <c r="C294" s="33">
        <v>11</v>
      </c>
      <c r="D294" s="33" t="s">
        <v>35</v>
      </c>
      <c r="E294" s="196">
        <v>0</v>
      </c>
      <c r="F294" s="195">
        <v>0</v>
      </c>
      <c r="G294" s="196">
        <v>0</v>
      </c>
      <c r="H294" s="195">
        <v>0</v>
      </c>
      <c r="I294" s="196">
        <v>0</v>
      </c>
      <c r="J294" s="195">
        <v>0</v>
      </c>
      <c r="K294" s="195"/>
      <c r="L294" s="19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  <c r="AC294" s="195"/>
      <c r="AD294" s="195"/>
      <c r="AE294" s="195"/>
      <c r="AF294" s="195"/>
      <c r="AG294" s="195"/>
      <c r="AH294" s="195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195"/>
      <c r="AW294" s="195"/>
      <c r="AX294" s="19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195"/>
      <c r="BL294" s="195"/>
      <c r="BM294" s="195"/>
      <c r="BN294" s="195"/>
      <c r="BO294" s="195"/>
      <c r="BP294" s="195"/>
      <c r="BQ294" s="195"/>
      <c r="BR294" s="195"/>
      <c r="BS294" s="195"/>
      <c r="BT294" s="195"/>
      <c r="BU294" s="195"/>
      <c r="BV294" s="195"/>
      <c r="BW294" s="195"/>
      <c r="BX294" s="195"/>
      <c r="BY294" s="195"/>
      <c r="BZ294" s="195"/>
      <c r="CA294" s="195"/>
      <c r="CB294" s="195"/>
      <c r="CC294" s="195"/>
      <c r="CD294" s="195"/>
      <c r="CE294" s="195"/>
      <c r="CF294" s="195"/>
      <c r="CG294" s="195"/>
      <c r="CH294" s="195"/>
      <c r="CI294" s="195"/>
      <c r="CJ294" s="195"/>
      <c r="CK294" s="195"/>
      <c r="CL294" s="195"/>
      <c r="CM294" s="195"/>
      <c r="CN294" s="195"/>
      <c r="CO294" s="195"/>
      <c r="CP294" s="195"/>
      <c r="CQ294" s="195"/>
      <c r="CR294" s="195"/>
      <c r="CS294" s="195"/>
      <c r="CT294" s="195"/>
      <c r="CU294" s="195"/>
      <c r="CV294" s="195"/>
      <c r="CW294" s="195"/>
      <c r="CX294" s="195"/>
      <c r="CY294" s="195"/>
      <c r="CZ294" s="195"/>
      <c r="DA294" s="195"/>
      <c r="DB294" s="195"/>
      <c r="DC294" s="195"/>
      <c r="DD294" s="195"/>
      <c r="DE294" s="195"/>
      <c r="DF294" s="195"/>
      <c r="DG294" s="195"/>
      <c r="DH294" s="195"/>
      <c r="DI294" s="195"/>
      <c r="DJ294" s="195"/>
      <c r="DK294" s="195"/>
      <c r="DL294" s="195"/>
      <c r="DM294" s="195"/>
      <c r="DN294" s="195"/>
    </row>
    <row r="295" spans="1:118" x14ac:dyDescent="0.2">
      <c r="A295" s="33" t="s">
        <v>140</v>
      </c>
      <c r="B295" s="33" t="s">
        <v>160</v>
      </c>
      <c r="C295" s="33">
        <v>12</v>
      </c>
      <c r="D295" s="33" t="s">
        <v>36</v>
      </c>
      <c r="E295" s="196">
        <v>0</v>
      </c>
      <c r="F295" s="195">
        <v>0</v>
      </c>
      <c r="G295" s="196">
        <v>0</v>
      </c>
      <c r="H295" s="195">
        <v>0</v>
      </c>
      <c r="I295" s="196">
        <v>0</v>
      </c>
      <c r="J295" s="195">
        <v>0</v>
      </c>
      <c r="K295" s="195"/>
      <c r="L295" s="19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19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195"/>
      <c r="BL295" s="195"/>
      <c r="BM295" s="195"/>
      <c r="BN295" s="195"/>
      <c r="BO295" s="195"/>
      <c r="BP295" s="195"/>
      <c r="BQ295" s="195"/>
      <c r="BR295" s="195"/>
      <c r="BS295" s="195"/>
      <c r="BT295" s="195"/>
      <c r="BU295" s="195"/>
      <c r="BV295" s="195"/>
      <c r="BW295" s="195"/>
      <c r="BX295" s="195"/>
      <c r="BY295" s="195"/>
      <c r="BZ295" s="195"/>
      <c r="CA295" s="195"/>
      <c r="CB295" s="195"/>
      <c r="CC295" s="195"/>
      <c r="CD295" s="195"/>
      <c r="CE295" s="195"/>
      <c r="CF295" s="195"/>
      <c r="CG295" s="195"/>
      <c r="CH295" s="195"/>
      <c r="CI295" s="195"/>
      <c r="CJ295" s="195"/>
      <c r="CK295" s="195"/>
      <c r="CL295" s="195"/>
      <c r="CM295" s="195"/>
      <c r="CN295" s="195"/>
      <c r="CO295" s="195"/>
      <c r="CP295" s="195"/>
      <c r="CQ295" s="195"/>
      <c r="CR295" s="195"/>
      <c r="CS295" s="195"/>
      <c r="CT295" s="195"/>
      <c r="CU295" s="195"/>
      <c r="CV295" s="195"/>
      <c r="CW295" s="195"/>
      <c r="CX295" s="195"/>
      <c r="CY295" s="195"/>
      <c r="CZ295" s="195"/>
      <c r="DA295" s="195"/>
      <c r="DB295" s="195"/>
      <c r="DC295" s="195"/>
      <c r="DD295" s="195"/>
      <c r="DE295" s="195"/>
      <c r="DF295" s="195"/>
      <c r="DG295" s="195"/>
      <c r="DH295" s="195"/>
      <c r="DI295" s="195"/>
      <c r="DJ295" s="195"/>
      <c r="DK295" s="195"/>
      <c r="DL295" s="195"/>
      <c r="DM295" s="195"/>
      <c r="DN295" s="195"/>
    </row>
    <row r="296" spans="1:118" x14ac:dyDescent="0.2">
      <c r="A296" s="33" t="s">
        <v>140</v>
      </c>
      <c r="B296" s="33" t="s">
        <v>160</v>
      </c>
      <c r="C296" s="33">
        <v>13</v>
      </c>
      <c r="D296" s="33" t="s">
        <v>39</v>
      </c>
      <c r="E296" s="196">
        <v>691544</v>
      </c>
      <c r="F296" s="195">
        <v>1894830.56</v>
      </c>
      <c r="G296" s="196">
        <v>156925</v>
      </c>
      <c r="H296" s="195">
        <v>429974.5</v>
      </c>
      <c r="I296" s="196">
        <v>-24223</v>
      </c>
      <c r="J296" s="195">
        <v>-66371.02</v>
      </c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19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195"/>
      <c r="BL296" s="195"/>
      <c r="BM296" s="195"/>
      <c r="BN296" s="195"/>
      <c r="BO296" s="195"/>
      <c r="BP296" s="195"/>
      <c r="BQ296" s="195"/>
      <c r="BR296" s="195"/>
      <c r="BS296" s="195"/>
      <c r="BT296" s="195"/>
      <c r="BU296" s="195"/>
      <c r="BV296" s="195"/>
      <c r="BW296" s="195"/>
      <c r="BX296" s="195"/>
      <c r="BY296" s="195"/>
      <c r="BZ296" s="195"/>
      <c r="CA296" s="195"/>
      <c r="CB296" s="195"/>
      <c r="CC296" s="195"/>
      <c r="CD296" s="195"/>
      <c r="CE296" s="195"/>
      <c r="CF296" s="195"/>
      <c r="CG296" s="195"/>
      <c r="CH296" s="195"/>
      <c r="CI296" s="195"/>
      <c r="CJ296" s="195"/>
      <c r="CK296" s="195"/>
      <c r="CL296" s="195"/>
      <c r="CM296" s="195"/>
      <c r="CN296" s="195"/>
      <c r="CO296" s="195"/>
      <c r="CP296" s="195"/>
      <c r="CQ296" s="195"/>
      <c r="CR296" s="195"/>
      <c r="CS296" s="195"/>
      <c r="CT296" s="195"/>
      <c r="CU296" s="195"/>
      <c r="CV296" s="195"/>
      <c r="CW296" s="195"/>
      <c r="CX296" s="195"/>
      <c r="CY296" s="195"/>
      <c r="CZ296" s="195"/>
      <c r="DA296" s="195"/>
      <c r="DB296" s="195"/>
      <c r="DC296" s="195"/>
      <c r="DD296" s="195"/>
      <c r="DE296" s="195"/>
      <c r="DF296" s="195"/>
      <c r="DG296" s="195"/>
      <c r="DH296" s="195"/>
      <c r="DI296" s="195"/>
      <c r="DJ296" s="195"/>
      <c r="DK296" s="195"/>
      <c r="DL296" s="195"/>
      <c r="DM296" s="195"/>
      <c r="DN296" s="195"/>
    </row>
    <row r="297" spans="1:118" x14ac:dyDescent="0.2">
      <c r="A297" s="33" t="s">
        <v>140</v>
      </c>
      <c r="B297" s="33" t="s">
        <v>160</v>
      </c>
      <c r="C297" s="33">
        <v>14</v>
      </c>
      <c r="D297" s="33" t="s">
        <v>40</v>
      </c>
      <c r="E297" s="196">
        <v>0</v>
      </c>
      <c r="F297" s="195">
        <v>0</v>
      </c>
      <c r="G297" s="196">
        <v>0</v>
      </c>
      <c r="H297" s="195">
        <v>0</v>
      </c>
      <c r="I297" s="196">
        <v>0</v>
      </c>
      <c r="J297" s="195">
        <v>0</v>
      </c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195"/>
      <c r="AW297" s="195"/>
      <c r="AX297" s="19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195"/>
      <c r="BL297" s="195"/>
      <c r="BM297" s="195"/>
      <c r="BN297" s="195"/>
      <c r="BO297" s="195"/>
      <c r="BP297" s="195"/>
      <c r="BQ297" s="195"/>
      <c r="BR297" s="195"/>
      <c r="BS297" s="195"/>
      <c r="BT297" s="195"/>
      <c r="BU297" s="195"/>
      <c r="BV297" s="195"/>
      <c r="BW297" s="195"/>
      <c r="BX297" s="195"/>
      <c r="BY297" s="195"/>
      <c r="BZ297" s="195"/>
      <c r="CA297" s="195"/>
      <c r="CB297" s="195"/>
      <c r="CC297" s="195"/>
      <c r="CD297" s="195"/>
      <c r="CE297" s="195"/>
      <c r="CF297" s="195"/>
      <c r="CG297" s="195"/>
      <c r="CH297" s="195"/>
      <c r="CI297" s="195"/>
      <c r="CJ297" s="195"/>
      <c r="CK297" s="195"/>
      <c r="CL297" s="195"/>
      <c r="CM297" s="195"/>
      <c r="CN297" s="195"/>
      <c r="CO297" s="195"/>
      <c r="CP297" s="195"/>
      <c r="CQ297" s="195"/>
      <c r="CR297" s="195"/>
      <c r="CS297" s="195"/>
      <c r="CT297" s="195"/>
      <c r="CU297" s="195"/>
      <c r="CV297" s="195"/>
      <c r="CW297" s="195"/>
      <c r="CX297" s="195"/>
      <c r="CY297" s="195"/>
      <c r="CZ297" s="195"/>
      <c r="DA297" s="195"/>
      <c r="DB297" s="195"/>
      <c r="DC297" s="195"/>
      <c r="DD297" s="195"/>
      <c r="DE297" s="195"/>
      <c r="DF297" s="195"/>
      <c r="DG297" s="195"/>
      <c r="DH297" s="195"/>
      <c r="DI297" s="195"/>
      <c r="DJ297" s="195"/>
      <c r="DK297" s="195"/>
      <c r="DL297" s="195"/>
      <c r="DM297" s="195"/>
      <c r="DN297" s="195"/>
    </row>
    <row r="298" spans="1:118" x14ac:dyDescent="0.2">
      <c r="A298" s="33" t="s">
        <v>140</v>
      </c>
      <c r="B298" s="33" t="s">
        <v>160</v>
      </c>
      <c r="C298" s="33">
        <v>15</v>
      </c>
      <c r="D298" s="33" t="s">
        <v>41</v>
      </c>
      <c r="E298" s="196">
        <v>0</v>
      </c>
      <c r="F298" s="195">
        <v>0</v>
      </c>
      <c r="G298" s="196">
        <v>0</v>
      </c>
      <c r="H298" s="195">
        <v>0</v>
      </c>
      <c r="I298" s="196">
        <v>0</v>
      </c>
      <c r="J298" s="195">
        <v>0</v>
      </c>
      <c r="K298" s="195"/>
      <c r="L298" s="19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195"/>
      <c r="BL298" s="195"/>
      <c r="BM298" s="195"/>
      <c r="BN298" s="195"/>
      <c r="BO298" s="195"/>
      <c r="BP298" s="195"/>
      <c r="BQ298" s="195"/>
      <c r="BR298" s="195"/>
      <c r="BS298" s="195"/>
      <c r="BT298" s="195"/>
      <c r="BU298" s="195"/>
      <c r="BV298" s="195"/>
      <c r="BW298" s="195"/>
      <c r="BX298" s="195"/>
      <c r="BY298" s="195"/>
      <c r="BZ298" s="195"/>
      <c r="CA298" s="195"/>
      <c r="CB298" s="195"/>
      <c r="CC298" s="195"/>
      <c r="CD298" s="195"/>
      <c r="CE298" s="195"/>
      <c r="CF298" s="195"/>
      <c r="CG298" s="195"/>
      <c r="CH298" s="195"/>
      <c r="CI298" s="195"/>
      <c r="CJ298" s="195"/>
      <c r="CK298" s="195"/>
      <c r="CL298" s="195"/>
      <c r="CM298" s="195"/>
      <c r="CN298" s="195"/>
      <c r="CO298" s="195"/>
      <c r="CP298" s="195"/>
      <c r="CQ298" s="195"/>
      <c r="CR298" s="195"/>
      <c r="CS298" s="195"/>
      <c r="CT298" s="195"/>
      <c r="CU298" s="195"/>
      <c r="CV298" s="195"/>
      <c r="CW298" s="195"/>
      <c r="CX298" s="195"/>
      <c r="CY298" s="195"/>
      <c r="CZ298" s="195"/>
      <c r="DA298" s="195"/>
      <c r="DB298" s="195"/>
      <c r="DC298" s="195"/>
      <c r="DD298" s="195"/>
      <c r="DE298" s="195"/>
      <c r="DF298" s="195"/>
      <c r="DG298" s="195"/>
      <c r="DH298" s="195"/>
      <c r="DI298" s="195"/>
      <c r="DJ298" s="195"/>
      <c r="DK298" s="195"/>
      <c r="DL298" s="195"/>
      <c r="DM298" s="195"/>
      <c r="DN298" s="195"/>
    </row>
    <row r="299" spans="1:118" x14ac:dyDescent="0.2">
      <c r="A299" s="33" t="s">
        <v>140</v>
      </c>
      <c r="B299" s="33" t="s">
        <v>160</v>
      </c>
      <c r="C299" s="33">
        <v>16</v>
      </c>
      <c r="D299" s="33" t="s">
        <v>42</v>
      </c>
      <c r="E299" s="196">
        <v>0</v>
      </c>
      <c r="F299" s="195">
        <v>0</v>
      </c>
      <c r="G299" s="196">
        <v>0</v>
      </c>
      <c r="H299" s="195">
        <v>0</v>
      </c>
      <c r="I299" s="196">
        <v>0</v>
      </c>
      <c r="J299" s="195">
        <v>0</v>
      </c>
      <c r="K299" s="195"/>
      <c r="L299" s="19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195"/>
      <c r="BL299" s="195"/>
      <c r="BM299" s="195"/>
      <c r="BN299" s="195"/>
      <c r="BO299" s="195"/>
      <c r="BP299" s="195"/>
      <c r="BQ299" s="195"/>
      <c r="BR299" s="195"/>
      <c r="BS299" s="195"/>
      <c r="BT299" s="195"/>
      <c r="BU299" s="195"/>
      <c r="BV299" s="195"/>
      <c r="BW299" s="195"/>
      <c r="BX299" s="195"/>
      <c r="BY299" s="195"/>
      <c r="BZ299" s="195"/>
      <c r="CA299" s="195"/>
      <c r="CB299" s="195"/>
      <c r="CC299" s="195"/>
      <c r="CD299" s="195"/>
      <c r="CE299" s="195"/>
      <c r="CF299" s="195"/>
      <c r="CG299" s="195"/>
      <c r="CH299" s="195"/>
      <c r="CI299" s="195"/>
      <c r="CJ299" s="195"/>
      <c r="CK299" s="195"/>
      <c r="CL299" s="195"/>
      <c r="CM299" s="195"/>
      <c r="CN299" s="195"/>
      <c r="CO299" s="195"/>
      <c r="CP299" s="195"/>
      <c r="CQ299" s="195"/>
      <c r="CR299" s="195"/>
      <c r="CS299" s="195"/>
      <c r="CT299" s="195"/>
      <c r="CU299" s="195"/>
      <c r="CV299" s="195"/>
      <c r="CW299" s="195"/>
      <c r="CX299" s="195"/>
      <c r="CY299" s="195"/>
      <c r="CZ299" s="195"/>
      <c r="DA299" s="195"/>
      <c r="DB299" s="195"/>
      <c r="DC299" s="195"/>
      <c r="DD299" s="195"/>
      <c r="DE299" s="195"/>
      <c r="DF299" s="195"/>
      <c r="DG299" s="195"/>
      <c r="DH299" s="195"/>
      <c r="DI299" s="195"/>
      <c r="DJ299" s="195"/>
      <c r="DK299" s="195"/>
      <c r="DL299" s="195"/>
      <c r="DM299" s="195"/>
      <c r="DN299" s="195"/>
    </row>
    <row r="300" spans="1:118" x14ac:dyDescent="0.2">
      <c r="A300" s="33" t="s">
        <v>140</v>
      </c>
      <c r="B300" s="33" t="s">
        <v>160</v>
      </c>
      <c r="C300" s="33">
        <v>17</v>
      </c>
      <c r="D300" s="33" t="s">
        <v>126</v>
      </c>
      <c r="E300" s="196">
        <v>0</v>
      </c>
      <c r="F300" s="195">
        <v>0</v>
      </c>
      <c r="G300" s="196">
        <v>0</v>
      </c>
      <c r="H300" s="195">
        <v>0</v>
      </c>
      <c r="I300" s="196">
        <v>0</v>
      </c>
      <c r="J300" s="195">
        <v>0</v>
      </c>
      <c r="K300" s="195"/>
      <c r="L300" s="19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  <c r="AC300" s="195"/>
      <c r="AD300" s="195"/>
      <c r="AE300" s="195"/>
      <c r="AF300" s="195"/>
      <c r="AG300" s="195"/>
      <c r="AH300" s="195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195"/>
      <c r="AW300" s="195"/>
      <c r="AX300" s="19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195"/>
      <c r="BL300" s="195"/>
      <c r="BM300" s="195"/>
      <c r="BN300" s="195"/>
      <c r="BO300" s="195"/>
      <c r="BP300" s="195"/>
      <c r="BQ300" s="195"/>
      <c r="BR300" s="195"/>
      <c r="BS300" s="195"/>
      <c r="BT300" s="195"/>
      <c r="BU300" s="195"/>
      <c r="BV300" s="195"/>
      <c r="BW300" s="195"/>
      <c r="BX300" s="195"/>
      <c r="BY300" s="195"/>
      <c r="BZ300" s="195"/>
      <c r="CA300" s="195"/>
      <c r="CB300" s="195"/>
      <c r="CC300" s="195"/>
      <c r="CD300" s="195"/>
      <c r="CE300" s="195"/>
      <c r="CF300" s="195"/>
      <c r="CG300" s="195"/>
      <c r="CH300" s="195"/>
      <c r="CI300" s="195"/>
      <c r="CJ300" s="195"/>
      <c r="CK300" s="195"/>
      <c r="CL300" s="195"/>
      <c r="CM300" s="195"/>
      <c r="CN300" s="195"/>
      <c r="CO300" s="195"/>
      <c r="CP300" s="195"/>
      <c r="CQ300" s="195"/>
      <c r="CR300" s="195"/>
      <c r="CS300" s="195"/>
      <c r="CT300" s="195"/>
      <c r="CU300" s="195"/>
      <c r="CV300" s="195"/>
      <c r="CW300" s="195"/>
      <c r="CX300" s="195"/>
      <c r="CY300" s="195"/>
      <c r="CZ300" s="195"/>
      <c r="DA300" s="195"/>
      <c r="DB300" s="195"/>
      <c r="DC300" s="195"/>
      <c r="DD300" s="195"/>
      <c r="DE300" s="195"/>
      <c r="DF300" s="195"/>
      <c r="DG300" s="195"/>
      <c r="DH300" s="195"/>
      <c r="DI300" s="195"/>
      <c r="DJ300" s="195"/>
      <c r="DK300" s="195"/>
      <c r="DL300" s="195"/>
      <c r="DM300" s="195"/>
      <c r="DN300" s="195"/>
    </row>
    <row r="301" spans="1:118" x14ac:dyDescent="0.2">
      <c r="A301" s="33" t="s">
        <v>140</v>
      </c>
      <c r="B301" s="33" t="s">
        <v>160</v>
      </c>
      <c r="C301" s="33">
        <v>18</v>
      </c>
      <c r="D301" s="33" t="s">
        <v>127</v>
      </c>
      <c r="E301" s="196">
        <v>0</v>
      </c>
      <c r="F301" s="195">
        <v>0</v>
      </c>
      <c r="G301" s="196">
        <v>0</v>
      </c>
      <c r="H301" s="195">
        <v>0</v>
      </c>
      <c r="I301" s="196">
        <v>0</v>
      </c>
      <c r="J301" s="195">
        <v>0</v>
      </c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195"/>
      <c r="AW301" s="195"/>
      <c r="AX301" s="19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195"/>
      <c r="BL301" s="195"/>
      <c r="BM301" s="195"/>
      <c r="BN301" s="195"/>
      <c r="BO301" s="195"/>
      <c r="BP301" s="195"/>
      <c r="BQ301" s="195"/>
      <c r="BR301" s="195"/>
      <c r="BS301" s="195"/>
      <c r="BT301" s="195"/>
      <c r="BU301" s="195"/>
      <c r="BV301" s="195"/>
      <c r="BW301" s="195"/>
      <c r="BX301" s="195"/>
      <c r="BY301" s="195"/>
      <c r="BZ301" s="195"/>
      <c r="CA301" s="195"/>
      <c r="CB301" s="195"/>
      <c r="CC301" s="195"/>
      <c r="CD301" s="195"/>
      <c r="CE301" s="195"/>
      <c r="CF301" s="195"/>
      <c r="CG301" s="195"/>
      <c r="CH301" s="195"/>
      <c r="CI301" s="195"/>
      <c r="CJ301" s="195"/>
      <c r="CK301" s="195"/>
      <c r="CL301" s="195"/>
      <c r="CM301" s="195"/>
      <c r="CN301" s="195"/>
      <c r="CO301" s="195"/>
      <c r="CP301" s="195"/>
      <c r="CQ301" s="195"/>
      <c r="CR301" s="195"/>
      <c r="CS301" s="195"/>
      <c r="CT301" s="195"/>
      <c r="CU301" s="195"/>
      <c r="CV301" s="195"/>
      <c r="CW301" s="195"/>
      <c r="CX301" s="195"/>
      <c r="CY301" s="195"/>
      <c r="CZ301" s="195"/>
      <c r="DA301" s="195"/>
      <c r="DB301" s="195"/>
      <c r="DC301" s="195"/>
      <c r="DD301" s="195"/>
      <c r="DE301" s="195"/>
      <c r="DF301" s="195"/>
      <c r="DG301" s="195"/>
      <c r="DH301" s="195"/>
      <c r="DI301" s="195"/>
      <c r="DJ301" s="195"/>
      <c r="DK301" s="195"/>
      <c r="DL301" s="195"/>
      <c r="DM301" s="195"/>
      <c r="DN301" s="195"/>
    </row>
    <row r="302" spans="1:118" x14ac:dyDescent="0.2">
      <c r="A302" s="33" t="s">
        <v>140</v>
      </c>
      <c r="B302" s="33" t="s">
        <v>160</v>
      </c>
      <c r="C302" s="33">
        <v>19</v>
      </c>
      <c r="D302" s="33" t="s">
        <v>47</v>
      </c>
      <c r="E302" s="196">
        <v>0</v>
      </c>
      <c r="F302" s="195">
        <v>0</v>
      </c>
      <c r="G302" s="196">
        <v>0</v>
      </c>
      <c r="H302" s="195">
        <v>0</v>
      </c>
      <c r="I302" s="196">
        <v>0</v>
      </c>
      <c r="J302" s="195">
        <v>0</v>
      </c>
      <c r="K302" s="195"/>
      <c r="L302" s="19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195"/>
      <c r="AW302" s="195"/>
      <c r="AX302" s="19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195"/>
      <c r="BL302" s="195"/>
      <c r="BM302" s="195"/>
      <c r="BN302" s="195"/>
      <c r="BO302" s="195"/>
      <c r="BP302" s="195"/>
      <c r="BQ302" s="195"/>
      <c r="BR302" s="195"/>
      <c r="BS302" s="195"/>
      <c r="BT302" s="195"/>
      <c r="BU302" s="195"/>
      <c r="BV302" s="195"/>
      <c r="BW302" s="195"/>
      <c r="BX302" s="195"/>
      <c r="BY302" s="195"/>
      <c r="BZ302" s="195"/>
      <c r="CA302" s="195"/>
      <c r="CB302" s="195"/>
      <c r="CC302" s="195"/>
      <c r="CD302" s="195"/>
      <c r="CE302" s="195"/>
      <c r="CF302" s="195"/>
      <c r="CG302" s="195"/>
      <c r="CH302" s="195"/>
      <c r="CI302" s="195"/>
      <c r="CJ302" s="195"/>
      <c r="CK302" s="195"/>
      <c r="CL302" s="195"/>
      <c r="CM302" s="195"/>
      <c r="CN302" s="195"/>
      <c r="CO302" s="195"/>
      <c r="CP302" s="195"/>
      <c r="CQ302" s="195"/>
      <c r="CR302" s="195"/>
      <c r="CS302" s="195"/>
      <c r="CT302" s="195"/>
      <c r="CU302" s="195"/>
      <c r="CV302" s="195"/>
      <c r="CW302" s="195"/>
      <c r="CX302" s="195"/>
      <c r="CY302" s="195"/>
      <c r="CZ302" s="195"/>
      <c r="DA302" s="195"/>
      <c r="DB302" s="195"/>
      <c r="DC302" s="195"/>
      <c r="DD302" s="195"/>
      <c r="DE302" s="195"/>
      <c r="DF302" s="195"/>
      <c r="DG302" s="195"/>
      <c r="DH302" s="195"/>
      <c r="DI302" s="195"/>
      <c r="DJ302" s="195"/>
      <c r="DK302" s="195"/>
      <c r="DL302" s="195"/>
      <c r="DM302" s="195"/>
      <c r="DN302" s="195"/>
    </row>
    <row r="303" spans="1:118" x14ac:dyDescent="0.2">
      <c r="A303" s="33" t="s">
        <v>140</v>
      </c>
      <c r="B303" s="33" t="s">
        <v>160</v>
      </c>
      <c r="C303" s="33">
        <v>20</v>
      </c>
      <c r="D303" s="33" t="s">
        <v>128</v>
      </c>
      <c r="E303" s="196">
        <v>0</v>
      </c>
      <c r="F303" s="195">
        <v>0</v>
      </c>
      <c r="G303" s="196">
        <v>0</v>
      </c>
      <c r="H303" s="195">
        <v>0</v>
      </c>
      <c r="I303" s="196">
        <v>0</v>
      </c>
      <c r="J303" s="195">
        <v>0</v>
      </c>
      <c r="K303" s="195"/>
      <c r="L303" s="19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  <c r="AC303" s="195"/>
      <c r="AD303" s="195"/>
      <c r="AE303" s="195"/>
      <c r="AF303" s="195"/>
      <c r="AG303" s="195"/>
      <c r="AH303" s="195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195"/>
      <c r="AW303" s="195"/>
      <c r="AX303" s="19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195"/>
      <c r="BL303" s="195"/>
      <c r="BM303" s="195"/>
      <c r="BN303" s="195"/>
      <c r="BO303" s="195"/>
      <c r="BP303" s="195"/>
      <c r="BQ303" s="195"/>
      <c r="BR303" s="195"/>
      <c r="BS303" s="195"/>
      <c r="BT303" s="195"/>
      <c r="BU303" s="195"/>
      <c r="BV303" s="195"/>
      <c r="BW303" s="195"/>
      <c r="BX303" s="195"/>
      <c r="BY303" s="195"/>
      <c r="BZ303" s="195"/>
      <c r="CA303" s="195"/>
      <c r="CB303" s="195"/>
      <c r="CC303" s="195"/>
      <c r="CD303" s="195"/>
      <c r="CE303" s="195"/>
      <c r="CF303" s="195"/>
      <c r="CG303" s="195"/>
      <c r="CH303" s="195"/>
      <c r="CI303" s="195"/>
      <c r="CJ303" s="195"/>
      <c r="CK303" s="195"/>
      <c r="CL303" s="195"/>
      <c r="CM303" s="195"/>
      <c r="CN303" s="195"/>
      <c r="CO303" s="195"/>
      <c r="CP303" s="195"/>
      <c r="CQ303" s="195"/>
      <c r="CR303" s="195"/>
      <c r="CS303" s="195"/>
      <c r="CT303" s="195"/>
      <c r="CU303" s="195"/>
      <c r="CV303" s="195"/>
      <c r="CW303" s="195"/>
      <c r="CX303" s="195"/>
      <c r="CY303" s="195"/>
      <c r="CZ303" s="195"/>
      <c r="DA303" s="195"/>
      <c r="DB303" s="195"/>
      <c r="DC303" s="195"/>
      <c r="DD303" s="195"/>
      <c r="DE303" s="195"/>
      <c r="DF303" s="195"/>
      <c r="DG303" s="195"/>
      <c r="DH303" s="195"/>
      <c r="DI303" s="195"/>
      <c r="DJ303" s="195"/>
      <c r="DK303" s="195"/>
      <c r="DL303" s="195"/>
      <c r="DM303" s="195"/>
      <c r="DN303" s="195"/>
    </row>
    <row r="304" spans="1:118" x14ac:dyDescent="0.2">
      <c r="A304" s="33" t="s">
        <v>140</v>
      </c>
      <c r="B304" s="33" t="s">
        <v>160</v>
      </c>
      <c r="C304" s="33">
        <v>21</v>
      </c>
      <c r="D304" s="33" t="s">
        <v>129</v>
      </c>
      <c r="E304" s="196">
        <v>0</v>
      </c>
      <c r="F304" s="195">
        <v>0</v>
      </c>
      <c r="G304" s="196">
        <v>0</v>
      </c>
      <c r="H304" s="195">
        <v>0</v>
      </c>
      <c r="I304" s="196">
        <v>0</v>
      </c>
      <c r="J304" s="195">
        <v>0</v>
      </c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  <c r="AC304" s="195"/>
      <c r="AD304" s="195"/>
      <c r="AE304" s="195"/>
      <c r="AF304" s="195"/>
      <c r="AG304" s="195"/>
      <c r="AH304" s="195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195"/>
      <c r="AW304" s="195"/>
      <c r="AX304" s="19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195"/>
      <c r="BL304" s="195"/>
      <c r="BM304" s="195"/>
      <c r="BN304" s="195"/>
      <c r="BO304" s="195"/>
      <c r="BP304" s="195"/>
      <c r="BQ304" s="195"/>
      <c r="BR304" s="195"/>
      <c r="BS304" s="195"/>
      <c r="BT304" s="195"/>
      <c r="BU304" s="195"/>
      <c r="BV304" s="195"/>
      <c r="BW304" s="195"/>
      <c r="BX304" s="195"/>
      <c r="BY304" s="195"/>
      <c r="BZ304" s="195"/>
      <c r="CA304" s="195"/>
      <c r="CB304" s="195"/>
      <c r="CC304" s="195"/>
      <c r="CD304" s="195"/>
      <c r="CE304" s="195"/>
      <c r="CF304" s="195"/>
      <c r="CG304" s="195"/>
      <c r="CH304" s="195"/>
      <c r="CI304" s="195"/>
      <c r="CJ304" s="195"/>
      <c r="CK304" s="195"/>
      <c r="CL304" s="195"/>
      <c r="CM304" s="195"/>
      <c r="CN304" s="195"/>
      <c r="CO304" s="195"/>
      <c r="CP304" s="195"/>
      <c r="CQ304" s="195"/>
      <c r="CR304" s="195"/>
      <c r="CS304" s="195"/>
      <c r="CT304" s="195"/>
      <c r="CU304" s="195"/>
      <c r="CV304" s="195"/>
      <c r="CW304" s="195"/>
      <c r="CX304" s="195"/>
      <c r="CY304" s="195"/>
      <c r="CZ304" s="195"/>
      <c r="DA304" s="195"/>
      <c r="DB304" s="195"/>
      <c r="DC304" s="195"/>
      <c r="DD304" s="195"/>
      <c r="DE304" s="195"/>
      <c r="DF304" s="195"/>
      <c r="DG304" s="195"/>
      <c r="DH304" s="195"/>
      <c r="DI304" s="195"/>
      <c r="DJ304" s="195"/>
      <c r="DK304" s="195"/>
      <c r="DL304" s="195"/>
      <c r="DM304" s="195"/>
      <c r="DN304" s="195"/>
    </row>
    <row r="305" spans="1:118" x14ac:dyDescent="0.2">
      <c r="A305" s="33" t="s">
        <v>140</v>
      </c>
      <c r="B305" s="33" t="s">
        <v>160</v>
      </c>
      <c r="C305" s="33">
        <v>22</v>
      </c>
      <c r="D305" s="33" t="s">
        <v>130</v>
      </c>
      <c r="E305" s="196">
        <v>566644</v>
      </c>
      <c r="F305" s="195">
        <v>1552604.56</v>
      </c>
      <c r="G305" s="196">
        <v>88876</v>
      </c>
      <c r="H305" s="195">
        <v>243520.24</v>
      </c>
      <c r="I305" s="196">
        <v>2422</v>
      </c>
      <c r="J305" s="195">
        <v>6636.28</v>
      </c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195"/>
      <c r="AW305" s="195"/>
      <c r="AX305" s="19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195"/>
      <c r="BL305" s="195"/>
      <c r="BM305" s="195"/>
      <c r="BN305" s="195"/>
      <c r="BO305" s="195"/>
      <c r="BP305" s="195"/>
      <c r="BQ305" s="195"/>
      <c r="BR305" s="195"/>
      <c r="BS305" s="195"/>
      <c r="BT305" s="195"/>
      <c r="BU305" s="195"/>
      <c r="BV305" s="195"/>
      <c r="BW305" s="195"/>
      <c r="BX305" s="195"/>
      <c r="BY305" s="195"/>
      <c r="BZ305" s="195"/>
      <c r="CA305" s="195"/>
      <c r="CB305" s="195"/>
      <c r="CC305" s="195"/>
      <c r="CD305" s="195"/>
      <c r="CE305" s="195"/>
      <c r="CF305" s="195"/>
      <c r="CG305" s="195"/>
      <c r="CH305" s="195"/>
      <c r="CI305" s="195"/>
      <c r="CJ305" s="195"/>
      <c r="CK305" s="195"/>
      <c r="CL305" s="195"/>
      <c r="CM305" s="195"/>
      <c r="CN305" s="195"/>
      <c r="CO305" s="195"/>
      <c r="CP305" s="195"/>
      <c r="CQ305" s="195"/>
      <c r="CR305" s="195"/>
      <c r="CS305" s="195"/>
      <c r="CT305" s="195"/>
      <c r="CU305" s="195"/>
      <c r="CV305" s="195"/>
      <c r="CW305" s="195"/>
      <c r="CX305" s="195"/>
      <c r="CY305" s="195"/>
      <c r="CZ305" s="195"/>
      <c r="DA305" s="195"/>
      <c r="DB305" s="195"/>
      <c r="DC305" s="195"/>
      <c r="DD305" s="195"/>
      <c r="DE305" s="195"/>
      <c r="DF305" s="195"/>
      <c r="DG305" s="195"/>
      <c r="DH305" s="195"/>
      <c r="DI305" s="195"/>
      <c r="DJ305" s="195"/>
      <c r="DK305" s="195"/>
      <c r="DL305" s="195"/>
      <c r="DM305" s="195"/>
      <c r="DN305" s="195"/>
    </row>
    <row r="306" spans="1:118" x14ac:dyDescent="0.2">
      <c r="A306" s="33" t="s">
        <v>140</v>
      </c>
      <c r="B306" s="33" t="s">
        <v>160</v>
      </c>
      <c r="C306" s="33">
        <v>23</v>
      </c>
      <c r="D306" s="33" t="s">
        <v>131</v>
      </c>
      <c r="E306" s="196">
        <v>-29330</v>
      </c>
      <c r="F306" s="195">
        <v>-80364.2</v>
      </c>
      <c r="G306" s="196">
        <v>-31424</v>
      </c>
      <c r="H306" s="195">
        <v>-86101.759999999995</v>
      </c>
      <c r="I306" s="196">
        <v>0</v>
      </c>
      <c r="J306" s="195">
        <v>0</v>
      </c>
      <c r="K306" s="195"/>
      <c r="L306" s="19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195"/>
      <c r="BL306" s="195"/>
      <c r="BM306" s="195"/>
      <c r="BN306" s="195"/>
      <c r="BO306" s="195"/>
      <c r="BP306" s="195"/>
      <c r="BQ306" s="195"/>
      <c r="BR306" s="195"/>
      <c r="BS306" s="195"/>
      <c r="BT306" s="195"/>
      <c r="BU306" s="195"/>
      <c r="BV306" s="195"/>
      <c r="BW306" s="195"/>
      <c r="BX306" s="195"/>
      <c r="BY306" s="195"/>
      <c r="BZ306" s="195"/>
      <c r="CA306" s="195"/>
      <c r="CB306" s="195"/>
      <c r="CC306" s="195"/>
      <c r="CD306" s="195"/>
      <c r="CE306" s="195"/>
      <c r="CF306" s="195"/>
      <c r="CG306" s="195"/>
      <c r="CH306" s="195"/>
      <c r="CI306" s="195"/>
      <c r="CJ306" s="195"/>
      <c r="CK306" s="195"/>
      <c r="CL306" s="195"/>
      <c r="CM306" s="195"/>
      <c r="CN306" s="195"/>
      <c r="CO306" s="195"/>
      <c r="CP306" s="195"/>
      <c r="CQ306" s="195"/>
      <c r="CR306" s="195"/>
      <c r="CS306" s="195"/>
      <c r="CT306" s="195"/>
      <c r="CU306" s="195"/>
      <c r="CV306" s="195"/>
      <c r="CW306" s="195"/>
      <c r="CX306" s="195"/>
      <c r="CY306" s="195"/>
      <c r="CZ306" s="195"/>
      <c r="DA306" s="195"/>
      <c r="DB306" s="195"/>
      <c r="DC306" s="195"/>
      <c r="DD306" s="195"/>
      <c r="DE306" s="195"/>
      <c r="DF306" s="195"/>
      <c r="DG306" s="195"/>
      <c r="DH306" s="195"/>
      <c r="DI306" s="195"/>
      <c r="DJ306" s="195"/>
      <c r="DK306" s="195"/>
      <c r="DL306" s="195"/>
      <c r="DM306" s="195"/>
      <c r="DN306" s="195"/>
    </row>
    <row r="307" spans="1:118" x14ac:dyDescent="0.2">
      <c r="A307" s="33" t="s">
        <v>140</v>
      </c>
      <c r="B307" s="33" t="s">
        <v>160</v>
      </c>
      <c r="C307" s="33">
        <v>24</v>
      </c>
      <c r="D307" s="33" t="s">
        <v>55</v>
      </c>
      <c r="E307" s="196">
        <v>0</v>
      </c>
      <c r="F307" s="195">
        <v>0</v>
      </c>
      <c r="G307" s="196">
        <v>0</v>
      </c>
      <c r="H307" s="195">
        <v>-252.5</v>
      </c>
      <c r="I307" s="196">
        <v>0</v>
      </c>
      <c r="J307" s="195">
        <v>-150736.43</v>
      </c>
      <c r="K307" s="195"/>
      <c r="L307" s="19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  <c r="AC307" s="195"/>
      <c r="AD307" s="195"/>
      <c r="AE307" s="195"/>
      <c r="AF307" s="195"/>
      <c r="AG307" s="195"/>
      <c r="AH307" s="195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195"/>
      <c r="AW307" s="195"/>
      <c r="AX307" s="19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195"/>
      <c r="BL307" s="195"/>
      <c r="BM307" s="195"/>
      <c r="BN307" s="195"/>
      <c r="BO307" s="195"/>
      <c r="BP307" s="195"/>
      <c r="BQ307" s="195"/>
      <c r="BR307" s="195"/>
      <c r="BS307" s="195"/>
      <c r="BT307" s="195"/>
      <c r="BU307" s="195"/>
      <c r="BV307" s="195"/>
      <c r="BW307" s="195"/>
      <c r="BX307" s="195"/>
      <c r="BY307" s="195"/>
      <c r="BZ307" s="195"/>
      <c r="CA307" s="195"/>
      <c r="CB307" s="195"/>
      <c r="CC307" s="195"/>
      <c r="CD307" s="195"/>
      <c r="CE307" s="195"/>
      <c r="CF307" s="195"/>
      <c r="CG307" s="195"/>
      <c r="CH307" s="195"/>
      <c r="CI307" s="195"/>
      <c r="CJ307" s="195"/>
      <c r="CK307" s="195"/>
      <c r="CL307" s="195"/>
      <c r="CM307" s="195"/>
      <c r="CN307" s="195"/>
      <c r="CO307" s="195"/>
      <c r="CP307" s="195"/>
      <c r="CQ307" s="195"/>
      <c r="CR307" s="195"/>
      <c r="CS307" s="195"/>
      <c r="CT307" s="195"/>
      <c r="CU307" s="195"/>
      <c r="CV307" s="195"/>
      <c r="CW307" s="195"/>
      <c r="CX307" s="195"/>
      <c r="CY307" s="195"/>
      <c r="CZ307" s="195"/>
      <c r="DA307" s="195"/>
      <c r="DB307" s="195"/>
      <c r="DC307" s="195"/>
      <c r="DD307" s="195"/>
      <c r="DE307" s="195"/>
      <c r="DF307" s="195"/>
      <c r="DG307" s="195"/>
      <c r="DH307" s="195"/>
      <c r="DI307" s="195"/>
      <c r="DJ307" s="195"/>
      <c r="DK307" s="195"/>
      <c r="DL307" s="195"/>
      <c r="DM307" s="195"/>
      <c r="DN307" s="195"/>
    </row>
    <row r="308" spans="1:118" x14ac:dyDescent="0.2">
      <c r="A308" s="33" t="s">
        <v>140</v>
      </c>
      <c r="B308" s="33" t="s">
        <v>160</v>
      </c>
      <c r="C308" s="33">
        <v>25</v>
      </c>
      <c r="D308" s="33" t="s">
        <v>56</v>
      </c>
      <c r="E308" s="196">
        <v>0</v>
      </c>
      <c r="F308" s="195">
        <v>0</v>
      </c>
      <c r="G308" s="196">
        <v>0</v>
      </c>
      <c r="H308" s="195">
        <v>0</v>
      </c>
      <c r="I308" s="196">
        <v>0</v>
      </c>
      <c r="J308" s="195">
        <v>0</v>
      </c>
      <c r="K308" s="195"/>
      <c r="L308" s="19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  <c r="AC308" s="195"/>
      <c r="AD308" s="195"/>
      <c r="AE308" s="195"/>
      <c r="AF308" s="195"/>
      <c r="AG308" s="195"/>
      <c r="AH308" s="195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195"/>
      <c r="AW308" s="195"/>
      <c r="AX308" s="19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195"/>
      <c r="BL308" s="195"/>
      <c r="BM308" s="195"/>
      <c r="BN308" s="195"/>
      <c r="BO308" s="195"/>
      <c r="BP308" s="195"/>
      <c r="BQ308" s="195"/>
      <c r="BR308" s="195"/>
      <c r="BS308" s="195"/>
      <c r="BT308" s="195"/>
      <c r="BU308" s="195"/>
      <c r="BV308" s="195"/>
      <c r="BW308" s="195"/>
      <c r="BX308" s="195"/>
      <c r="BY308" s="195"/>
      <c r="BZ308" s="195"/>
      <c r="CA308" s="195"/>
      <c r="CB308" s="195"/>
      <c r="CC308" s="195"/>
      <c r="CD308" s="195"/>
      <c r="CE308" s="195"/>
      <c r="CF308" s="195"/>
      <c r="CG308" s="195"/>
      <c r="CH308" s="195"/>
      <c r="CI308" s="195"/>
      <c r="CJ308" s="195"/>
      <c r="CK308" s="195"/>
      <c r="CL308" s="195"/>
      <c r="CM308" s="195"/>
      <c r="CN308" s="195"/>
      <c r="CO308" s="195"/>
      <c r="CP308" s="195"/>
      <c r="CQ308" s="195"/>
      <c r="CR308" s="195"/>
      <c r="CS308" s="195"/>
      <c r="CT308" s="195"/>
      <c r="CU308" s="195"/>
      <c r="CV308" s="195"/>
      <c r="CW308" s="195"/>
      <c r="CX308" s="195"/>
      <c r="CY308" s="195"/>
      <c r="CZ308" s="195"/>
      <c r="DA308" s="195"/>
      <c r="DB308" s="195"/>
      <c r="DC308" s="195"/>
      <c r="DD308" s="195"/>
      <c r="DE308" s="195"/>
      <c r="DF308" s="195"/>
      <c r="DG308" s="195"/>
      <c r="DH308" s="195"/>
      <c r="DI308" s="195"/>
      <c r="DJ308" s="195"/>
      <c r="DK308" s="195"/>
      <c r="DL308" s="195"/>
      <c r="DM308" s="195"/>
      <c r="DN308" s="195"/>
    </row>
    <row r="309" spans="1:118" x14ac:dyDescent="0.2">
      <c r="A309" s="33" t="s">
        <v>140</v>
      </c>
      <c r="B309" s="33" t="s">
        <v>160</v>
      </c>
      <c r="C309" s="33">
        <v>26</v>
      </c>
      <c r="D309" s="33" t="s">
        <v>132</v>
      </c>
      <c r="E309" s="196">
        <v>0</v>
      </c>
      <c r="F309" s="195">
        <v>0</v>
      </c>
      <c r="G309" s="196">
        <v>0</v>
      </c>
      <c r="H309" s="195">
        <v>0</v>
      </c>
      <c r="I309" s="196">
        <v>0</v>
      </c>
      <c r="J309" s="195">
        <v>0</v>
      </c>
      <c r="K309" s="195"/>
      <c r="L309" s="19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19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195"/>
      <c r="BL309" s="195"/>
      <c r="BM309" s="195"/>
      <c r="BN309" s="195"/>
      <c r="BO309" s="195"/>
      <c r="BP309" s="195"/>
      <c r="BQ309" s="195"/>
      <c r="BR309" s="195"/>
      <c r="BS309" s="195"/>
      <c r="BT309" s="195"/>
      <c r="BU309" s="195"/>
      <c r="BV309" s="195"/>
      <c r="BW309" s="195"/>
      <c r="BX309" s="195"/>
      <c r="BY309" s="195"/>
      <c r="BZ309" s="195"/>
      <c r="CA309" s="195"/>
      <c r="CB309" s="195"/>
      <c r="CC309" s="195"/>
      <c r="CD309" s="195"/>
      <c r="CE309" s="195"/>
      <c r="CF309" s="195"/>
      <c r="CG309" s="195"/>
      <c r="CH309" s="195"/>
      <c r="CI309" s="195"/>
      <c r="CJ309" s="195"/>
      <c r="CK309" s="195"/>
      <c r="CL309" s="195"/>
      <c r="CM309" s="195"/>
      <c r="CN309" s="195"/>
      <c r="CO309" s="195"/>
      <c r="CP309" s="195"/>
      <c r="CQ309" s="195"/>
      <c r="CR309" s="195"/>
      <c r="CS309" s="195"/>
      <c r="CT309" s="195"/>
      <c r="CU309" s="195"/>
      <c r="CV309" s="195"/>
      <c r="CW309" s="195"/>
      <c r="CX309" s="195"/>
      <c r="CY309" s="195"/>
      <c r="CZ309" s="195"/>
      <c r="DA309" s="195"/>
      <c r="DB309" s="195"/>
      <c r="DC309" s="195"/>
      <c r="DD309" s="195"/>
      <c r="DE309" s="195"/>
      <c r="DF309" s="195"/>
      <c r="DG309" s="195"/>
      <c r="DH309" s="195"/>
      <c r="DI309" s="195"/>
      <c r="DJ309" s="195"/>
      <c r="DK309" s="195"/>
      <c r="DL309" s="195"/>
      <c r="DM309" s="195"/>
      <c r="DN309" s="195"/>
    </row>
    <row r="310" spans="1:118" x14ac:dyDescent="0.2">
      <c r="A310" s="33" t="s">
        <v>140</v>
      </c>
      <c r="B310" s="33" t="s">
        <v>160</v>
      </c>
      <c r="C310" s="33">
        <v>27</v>
      </c>
      <c r="D310" s="33" t="s">
        <v>133</v>
      </c>
      <c r="E310" s="196">
        <v>0</v>
      </c>
      <c r="F310" s="195">
        <v>0</v>
      </c>
      <c r="G310" s="196">
        <v>0</v>
      </c>
      <c r="H310" s="195">
        <v>0</v>
      </c>
      <c r="I310" s="196">
        <v>0</v>
      </c>
      <c r="J310" s="195">
        <v>0</v>
      </c>
      <c r="K310" s="195"/>
      <c r="L310" s="19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  <c r="AC310" s="195"/>
      <c r="AD310" s="195"/>
      <c r="AE310" s="195"/>
      <c r="AF310" s="195"/>
      <c r="AG310" s="195"/>
      <c r="AH310" s="195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195"/>
      <c r="AW310" s="195"/>
      <c r="AX310" s="19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195"/>
      <c r="BL310" s="195"/>
      <c r="BM310" s="195"/>
      <c r="BN310" s="195"/>
      <c r="BO310" s="195"/>
      <c r="BP310" s="195"/>
      <c r="BQ310" s="195"/>
      <c r="BR310" s="195"/>
      <c r="BS310" s="195"/>
      <c r="BT310" s="195"/>
      <c r="BU310" s="195"/>
      <c r="BV310" s="195"/>
      <c r="BW310" s="195"/>
      <c r="BX310" s="195"/>
      <c r="BY310" s="195"/>
      <c r="BZ310" s="195"/>
      <c r="CA310" s="195"/>
      <c r="CB310" s="195"/>
      <c r="CC310" s="195"/>
      <c r="CD310" s="195"/>
      <c r="CE310" s="195"/>
      <c r="CF310" s="195"/>
      <c r="CG310" s="195"/>
      <c r="CH310" s="195"/>
      <c r="CI310" s="195"/>
      <c r="CJ310" s="195"/>
      <c r="CK310" s="195"/>
      <c r="CL310" s="195"/>
      <c r="CM310" s="195"/>
      <c r="CN310" s="195"/>
      <c r="CO310" s="195"/>
      <c r="CP310" s="195"/>
      <c r="CQ310" s="195"/>
      <c r="CR310" s="195"/>
      <c r="CS310" s="195"/>
      <c r="CT310" s="195"/>
      <c r="CU310" s="195"/>
      <c r="CV310" s="195"/>
      <c r="CW310" s="195"/>
      <c r="CX310" s="195"/>
      <c r="CY310" s="195"/>
      <c r="CZ310" s="195"/>
      <c r="DA310" s="195"/>
      <c r="DB310" s="195"/>
      <c r="DC310" s="195"/>
      <c r="DD310" s="195"/>
      <c r="DE310" s="195"/>
      <c r="DF310" s="195"/>
      <c r="DG310" s="195"/>
      <c r="DH310" s="195"/>
      <c r="DI310" s="195"/>
      <c r="DJ310" s="195"/>
      <c r="DK310" s="195"/>
      <c r="DL310" s="195"/>
      <c r="DM310" s="195"/>
      <c r="DN310" s="195"/>
    </row>
    <row r="311" spans="1:118" x14ac:dyDescent="0.2">
      <c r="A311" s="33" t="s">
        <v>140</v>
      </c>
      <c r="B311" s="33" t="s">
        <v>160</v>
      </c>
      <c r="C311" s="33">
        <v>28</v>
      </c>
      <c r="D311" s="33" t="s">
        <v>134</v>
      </c>
      <c r="E311" s="196">
        <v>0</v>
      </c>
      <c r="F311" s="195">
        <v>0</v>
      </c>
      <c r="G311" s="196">
        <v>0</v>
      </c>
      <c r="H311" s="195">
        <v>0</v>
      </c>
      <c r="I311" s="196">
        <v>0</v>
      </c>
      <c r="J311" s="195">
        <v>0</v>
      </c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195"/>
      <c r="AW311" s="195"/>
      <c r="AX311" s="19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195"/>
      <c r="BL311" s="195"/>
      <c r="BM311" s="195"/>
      <c r="BN311" s="195"/>
      <c r="BO311" s="195"/>
      <c r="BP311" s="195"/>
      <c r="BQ311" s="195"/>
      <c r="BR311" s="195"/>
      <c r="BS311" s="195"/>
      <c r="BT311" s="195"/>
      <c r="BU311" s="195"/>
      <c r="BV311" s="195"/>
      <c r="BW311" s="195"/>
      <c r="BX311" s="195"/>
      <c r="BY311" s="195"/>
      <c r="BZ311" s="195"/>
      <c r="CA311" s="195"/>
      <c r="CB311" s="195"/>
      <c r="CC311" s="195"/>
      <c r="CD311" s="195"/>
      <c r="CE311" s="195"/>
      <c r="CF311" s="195"/>
      <c r="CG311" s="195"/>
      <c r="CH311" s="195"/>
      <c r="CI311" s="195"/>
      <c r="CJ311" s="195"/>
      <c r="CK311" s="195"/>
      <c r="CL311" s="195"/>
      <c r="CM311" s="195"/>
      <c r="CN311" s="195"/>
      <c r="CO311" s="195"/>
      <c r="CP311" s="195"/>
      <c r="CQ311" s="195"/>
      <c r="CR311" s="195"/>
      <c r="CS311" s="195"/>
      <c r="CT311" s="195"/>
      <c r="CU311" s="195"/>
      <c r="CV311" s="195"/>
      <c r="CW311" s="195"/>
      <c r="CX311" s="195"/>
      <c r="CY311" s="195"/>
      <c r="CZ311" s="195"/>
      <c r="DA311" s="195"/>
      <c r="DB311" s="195"/>
      <c r="DC311" s="195"/>
      <c r="DD311" s="195"/>
      <c r="DE311" s="195"/>
      <c r="DF311" s="195"/>
      <c r="DG311" s="195"/>
      <c r="DH311" s="195"/>
      <c r="DI311" s="195"/>
      <c r="DJ311" s="195"/>
      <c r="DK311" s="195"/>
      <c r="DL311" s="195"/>
      <c r="DM311" s="195"/>
      <c r="DN311" s="195"/>
    </row>
    <row r="312" spans="1:118" x14ac:dyDescent="0.2">
      <c r="A312" s="33" t="s">
        <v>140</v>
      </c>
      <c r="B312" s="33" t="s">
        <v>160</v>
      </c>
      <c r="C312" s="33">
        <v>29</v>
      </c>
      <c r="D312" s="33" t="s">
        <v>135</v>
      </c>
      <c r="E312" s="196">
        <v>0</v>
      </c>
      <c r="F312" s="195">
        <v>0</v>
      </c>
      <c r="G312" s="196">
        <v>0</v>
      </c>
      <c r="H312" s="195">
        <v>0</v>
      </c>
      <c r="I312" s="196">
        <v>0</v>
      </c>
      <c r="J312" s="195">
        <v>0</v>
      </c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195"/>
      <c r="BL312" s="195"/>
      <c r="BM312" s="195"/>
      <c r="BN312" s="195"/>
      <c r="BO312" s="195"/>
      <c r="BP312" s="195"/>
      <c r="BQ312" s="195"/>
      <c r="BR312" s="195"/>
      <c r="BS312" s="195"/>
      <c r="BT312" s="195"/>
      <c r="BU312" s="195"/>
      <c r="BV312" s="195"/>
      <c r="BW312" s="195"/>
      <c r="BX312" s="195"/>
      <c r="BY312" s="195"/>
      <c r="BZ312" s="195"/>
      <c r="CA312" s="195"/>
      <c r="CB312" s="195"/>
      <c r="CC312" s="195"/>
      <c r="CD312" s="195"/>
      <c r="CE312" s="195"/>
      <c r="CF312" s="195"/>
      <c r="CG312" s="195"/>
      <c r="CH312" s="195"/>
      <c r="CI312" s="195"/>
      <c r="CJ312" s="195"/>
      <c r="CK312" s="195"/>
      <c r="CL312" s="195"/>
      <c r="CM312" s="195"/>
      <c r="CN312" s="195"/>
      <c r="CO312" s="195"/>
      <c r="CP312" s="195"/>
      <c r="CQ312" s="195"/>
      <c r="CR312" s="195"/>
      <c r="CS312" s="195"/>
      <c r="CT312" s="195"/>
      <c r="CU312" s="195"/>
      <c r="CV312" s="195"/>
      <c r="CW312" s="195"/>
      <c r="CX312" s="195"/>
      <c r="CY312" s="195"/>
      <c r="CZ312" s="195"/>
      <c r="DA312" s="195"/>
      <c r="DB312" s="195"/>
      <c r="DC312" s="195"/>
      <c r="DD312" s="195"/>
      <c r="DE312" s="195"/>
      <c r="DF312" s="195"/>
      <c r="DG312" s="195"/>
      <c r="DH312" s="195"/>
      <c r="DI312" s="195"/>
      <c r="DJ312" s="195"/>
      <c r="DK312" s="195"/>
      <c r="DL312" s="195"/>
      <c r="DM312" s="195"/>
      <c r="DN312" s="195"/>
    </row>
    <row r="313" spans="1:118" x14ac:dyDescent="0.2">
      <c r="A313" s="33" t="s">
        <v>140</v>
      </c>
      <c r="B313" s="33" t="s">
        <v>160</v>
      </c>
      <c r="C313" s="33">
        <v>30</v>
      </c>
      <c r="D313" s="33" t="s">
        <v>136</v>
      </c>
      <c r="E313" s="196">
        <v>0</v>
      </c>
      <c r="F313" s="195">
        <v>0</v>
      </c>
      <c r="G313" s="196">
        <v>0</v>
      </c>
      <c r="H313" s="195">
        <v>0</v>
      </c>
      <c r="I313" s="196">
        <v>0</v>
      </c>
      <c r="J313" s="195">
        <v>0</v>
      </c>
      <c r="K313" s="195"/>
      <c r="L313" s="19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195"/>
      <c r="BL313" s="195"/>
      <c r="BM313" s="195"/>
      <c r="BN313" s="195"/>
      <c r="BO313" s="195"/>
      <c r="BP313" s="195"/>
      <c r="BQ313" s="195"/>
      <c r="BR313" s="195"/>
      <c r="BS313" s="195"/>
      <c r="BT313" s="195"/>
      <c r="BU313" s="195"/>
      <c r="BV313" s="195"/>
      <c r="BW313" s="195"/>
      <c r="BX313" s="195"/>
      <c r="BY313" s="195"/>
      <c r="BZ313" s="195"/>
      <c r="CA313" s="195"/>
      <c r="CB313" s="195"/>
      <c r="CC313" s="195"/>
      <c r="CD313" s="195"/>
      <c r="CE313" s="195"/>
      <c r="CF313" s="195"/>
      <c r="CG313" s="195"/>
      <c r="CH313" s="195"/>
      <c r="CI313" s="195"/>
      <c r="CJ313" s="195"/>
      <c r="CK313" s="195"/>
      <c r="CL313" s="195"/>
      <c r="CM313" s="195"/>
      <c r="CN313" s="195"/>
      <c r="CO313" s="195"/>
      <c r="CP313" s="195"/>
      <c r="CQ313" s="195"/>
      <c r="CR313" s="195"/>
      <c r="CS313" s="195"/>
      <c r="CT313" s="195"/>
      <c r="CU313" s="195"/>
      <c r="CV313" s="195"/>
      <c r="CW313" s="195"/>
      <c r="CX313" s="195"/>
      <c r="CY313" s="195"/>
      <c r="CZ313" s="195"/>
      <c r="DA313" s="195"/>
      <c r="DB313" s="195"/>
      <c r="DC313" s="195"/>
      <c r="DD313" s="195"/>
      <c r="DE313" s="195"/>
      <c r="DF313" s="195"/>
      <c r="DG313" s="195"/>
      <c r="DH313" s="195"/>
      <c r="DI313" s="195"/>
      <c r="DJ313" s="195"/>
      <c r="DK313" s="195"/>
      <c r="DL313" s="195"/>
      <c r="DM313" s="195"/>
      <c r="DN313" s="195"/>
    </row>
    <row r="314" spans="1:118" x14ac:dyDescent="0.2">
      <c r="A314" s="33" t="s">
        <v>140</v>
      </c>
      <c r="B314" s="33" t="s">
        <v>160</v>
      </c>
      <c r="C314" s="33">
        <v>31</v>
      </c>
      <c r="D314" s="33" t="s">
        <v>137</v>
      </c>
      <c r="E314" s="196">
        <v>0</v>
      </c>
      <c r="F314" s="195">
        <v>0</v>
      </c>
      <c r="G314" s="196">
        <v>0</v>
      </c>
      <c r="H314" s="195">
        <v>0</v>
      </c>
      <c r="I314" s="196">
        <v>0</v>
      </c>
      <c r="J314" s="195">
        <v>0</v>
      </c>
      <c r="K314" s="195"/>
      <c r="L314" s="19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  <c r="AC314" s="195"/>
      <c r="AD314" s="195"/>
      <c r="AE314" s="195"/>
      <c r="AF314" s="195"/>
      <c r="AG314" s="195"/>
      <c r="AH314" s="195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195"/>
      <c r="BL314" s="195"/>
      <c r="BM314" s="195"/>
      <c r="BN314" s="195"/>
      <c r="BO314" s="195"/>
      <c r="BP314" s="195"/>
      <c r="BQ314" s="195"/>
      <c r="BR314" s="195"/>
      <c r="BS314" s="195"/>
      <c r="BT314" s="195"/>
      <c r="BU314" s="195"/>
      <c r="BV314" s="195"/>
      <c r="BW314" s="195"/>
      <c r="BX314" s="195"/>
      <c r="BY314" s="195"/>
      <c r="BZ314" s="195"/>
      <c r="CA314" s="195"/>
      <c r="CB314" s="195"/>
      <c r="CC314" s="195"/>
      <c r="CD314" s="195"/>
      <c r="CE314" s="195"/>
      <c r="CF314" s="195"/>
      <c r="CG314" s="195"/>
      <c r="CH314" s="195"/>
      <c r="CI314" s="195"/>
      <c r="CJ314" s="195"/>
      <c r="CK314" s="195"/>
      <c r="CL314" s="195"/>
      <c r="CM314" s="195"/>
      <c r="CN314" s="195"/>
      <c r="CO314" s="195"/>
      <c r="CP314" s="195"/>
      <c r="CQ314" s="195"/>
      <c r="CR314" s="195"/>
      <c r="CS314" s="195"/>
      <c r="CT314" s="195"/>
      <c r="CU314" s="195"/>
      <c r="CV314" s="195"/>
      <c r="CW314" s="195"/>
      <c r="CX314" s="195"/>
      <c r="CY314" s="195"/>
      <c r="CZ314" s="195"/>
      <c r="DA314" s="195"/>
      <c r="DB314" s="195"/>
      <c r="DC314" s="195"/>
      <c r="DD314" s="195"/>
      <c r="DE314" s="195"/>
      <c r="DF314" s="195"/>
      <c r="DG314" s="195"/>
      <c r="DH314" s="195"/>
      <c r="DI314" s="195"/>
      <c r="DJ314" s="195"/>
      <c r="DK314" s="195"/>
      <c r="DL314" s="195"/>
      <c r="DM314" s="195"/>
      <c r="DN314" s="195"/>
    </row>
    <row r="315" spans="1:118" x14ac:dyDescent="0.2">
      <c r="A315" s="33" t="s">
        <v>140</v>
      </c>
      <c r="B315" s="33" t="s">
        <v>160</v>
      </c>
      <c r="C315" s="33">
        <v>32</v>
      </c>
      <c r="D315" s="33" t="s">
        <v>70</v>
      </c>
      <c r="E315" s="196">
        <v>0</v>
      </c>
      <c r="F315" s="195">
        <v>0</v>
      </c>
      <c r="G315" s="196">
        <v>0</v>
      </c>
      <c r="H315" s="195">
        <v>0</v>
      </c>
      <c r="I315" s="196">
        <v>0</v>
      </c>
      <c r="J315" s="195">
        <v>0</v>
      </c>
      <c r="K315" s="195"/>
      <c r="L315" s="19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  <c r="AC315" s="195"/>
      <c r="AD315" s="195"/>
      <c r="AE315" s="195"/>
      <c r="AF315" s="195"/>
      <c r="AG315" s="195"/>
      <c r="AH315" s="195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195"/>
      <c r="BL315" s="195"/>
      <c r="BM315" s="195"/>
      <c r="BN315" s="195"/>
      <c r="BO315" s="195"/>
      <c r="BP315" s="195"/>
      <c r="BQ315" s="195"/>
      <c r="BR315" s="195"/>
      <c r="BS315" s="195"/>
      <c r="BT315" s="195"/>
      <c r="BU315" s="195"/>
      <c r="BV315" s="195"/>
      <c r="BW315" s="195"/>
      <c r="BX315" s="195"/>
      <c r="BY315" s="195"/>
      <c r="BZ315" s="195"/>
      <c r="CA315" s="195"/>
      <c r="CB315" s="195"/>
      <c r="CC315" s="195"/>
      <c r="CD315" s="195"/>
      <c r="CE315" s="195"/>
      <c r="CF315" s="195"/>
      <c r="CG315" s="195"/>
      <c r="CH315" s="195"/>
      <c r="CI315" s="195"/>
      <c r="CJ315" s="195"/>
      <c r="CK315" s="195"/>
      <c r="CL315" s="195"/>
      <c r="CM315" s="195"/>
      <c r="CN315" s="195"/>
      <c r="CO315" s="195"/>
      <c r="CP315" s="195"/>
      <c r="CQ315" s="195"/>
      <c r="CR315" s="195"/>
      <c r="CS315" s="195"/>
      <c r="CT315" s="195"/>
      <c r="CU315" s="195"/>
      <c r="CV315" s="195"/>
      <c r="CW315" s="195"/>
      <c r="CX315" s="195"/>
      <c r="CY315" s="195"/>
      <c r="CZ315" s="195"/>
      <c r="DA315" s="195"/>
      <c r="DB315" s="195"/>
      <c r="DC315" s="195"/>
      <c r="DD315" s="195"/>
      <c r="DE315" s="195"/>
      <c r="DF315" s="195"/>
      <c r="DG315" s="195"/>
      <c r="DH315" s="195"/>
      <c r="DI315" s="195"/>
      <c r="DJ315" s="195"/>
      <c r="DK315" s="195"/>
      <c r="DL315" s="195"/>
      <c r="DM315" s="195"/>
      <c r="DN315" s="195"/>
    </row>
    <row r="316" spans="1:118" x14ac:dyDescent="0.2">
      <c r="A316" s="33" t="s">
        <v>140</v>
      </c>
      <c r="B316" s="33" t="s">
        <v>160</v>
      </c>
      <c r="C316" s="33">
        <v>33</v>
      </c>
      <c r="D316" s="33" t="s">
        <v>71</v>
      </c>
      <c r="E316" s="196">
        <v>0</v>
      </c>
      <c r="F316" s="195">
        <v>0</v>
      </c>
      <c r="G316" s="196">
        <v>0</v>
      </c>
      <c r="H316" s="195">
        <v>0</v>
      </c>
      <c r="I316" s="196">
        <v>0</v>
      </c>
      <c r="J316" s="195">
        <v>0</v>
      </c>
      <c r="K316" s="195"/>
      <c r="L316" s="19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  <c r="AC316" s="195"/>
      <c r="AD316" s="195"/>
      <c r="AE316" s="195"/>
      <c r="AF316" s="195"/>
      <c r="AG316" s="195"/>
      <c r="AH316" s="195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195"/>
      <c r="BL316" s="195"/>
      <c r="BM316" s="195"/>
      <c r="BN316" s="195"/>
      <c r="BO316" s="195"/>
      <c r="BP316" s="195"/>
      <c r="BQ316" s="195"/>
      <c r="BR316" s="195"/>
      <c r="BS316" s="195"/>
      <c r="BT316" s="195"/>
      <c r="BU316" s="195"/>
      <c r="BV316" s="195"/>
      <c r="BW316" s="195"/>
      <c r="BX316" s="195"/>
      <c r="BY316" s="195"/>
      <c r="BZ316" s="195"/>
      <c r="CA316" s="195"/>
      <c r="CB316" s="195"/>
      <c r="CC316" s="195"/>
      <c r="CD316" s="195"/>
      <c r="CE316" s="195"/>
      <c r="CF316" s="195"/>
      <c r="CG316" s="195"/>
      <c r="CH316" s="195"/>
      <c r="CI316" s="195"/>
      <c r="CJ316" s="195"/>
      <c r="CK316" s="195"/>
      <c r="CL316" s="195"/>
      <c r="CM316" s="195"/>
      <c r="CN316" s="195"/>
      <c r="CO316" s="195"/>
      <c r="CP316" s="195"/>
      <c r="CQ316" s="195"/>
      <c r="CR316" s="195"/>
      <c r="CS316" s="195"/>
      <c r="CT316" s="195"/>
      <c r="CU316" s="195"/>
      <c r="CV316" s="195"/>
      <c r="CW316" s="195"/>
      <c r="CX316" s="195"/>
      <c r="CY316" s="195"/>
      <c r="CZ316" s="195"/>
      <c r="DA316" s="195"/>
      <c r="DB316" s="195"/>
      <c r="DC316" s="195"/>
      <c r="DD316" s="195"/>
      <c r="DE316" s="195"/>
      <c r="DF316" s="195"/>
      <c r="DG316" s="195"/>
      <c r="DH316" s="195"/>
      <c r="DI316" s="195"/>
      <c r="DJ316" s="195"/>
      <c r="DK316" s="195"/>
      <c r="DL316" s="195"/>
      <c r="DM316" s="195"/>
      <c r="DN316" s="195"/>
    </row>
    <row r="317" spans="1:118" x14ac:dyDescent="0.2">
      <c r="A317" s="33" t="s">
        <v>140</v>
      </c>
      <c r="B317" s="33" t="s">
        <v>160</v>
      </c>
      <c r="C317" s="33">
        <v>34</v>
      </c>
      <c r="D317" s="33" t="s">
        <v>72</v>
      </c>
      <c r="E317" s="196">
        <v>0</v>
      </c>
      <c r="F317" s="195">
        <v>0</v>
      </c>
      <c r="G317" s="196">
        <v>0</v>
      </c>
      <c r="H317" s="195">
        <v>0</v>
      </c>
      <c r="I317" s="196">
        <v>0</v>
      </c>
      <c r="J317" s="195">
        <v>0</v>
      </c>
      <c r="K317" s="195"/>
      <c r="L317" s="19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195"/>
      <c r="BL317" s="195"/>
      <c r="BM317" s="195"/>
      <c r="BN317" s="195"/>
      <c r="BO317" s="195"/>
      <c r="BP317" s="195"/>
      <c r="BQ317" s="195"/>
      <c r="BR317" s="195"/>
      <c r="BS317" s="195"/>
      <c r="BT317" s="195"/>
      <c r="BU317" s="195"/>
      <c r="BV317" s="195"/>
      <c r="BW317" s="195"/>
      <c r="BX317" s="195"/>
      <c r="BY317" s="195"/>
      <c r="BZ317" s="195"/>
      <c r="CA317" s="195"/>
      <c r="CB317" s="195"/>
      <c r="CC317" s="195"/>
      <c r="CD317" s="195"/>
      <c r="CE317" s="195"/>
      <c r="CF317" s="195"/>
      <c r="CG317" s="195"/>
      <c r="CH317" s="195"/>
      <c r="CI317" s="195"/>
      <c r="CJ317" s="195"/>
      <c r="CK317" s="195"/>
      <c r="CL317" s="195"/>
      <c r="CM317" s="195"/>
      <c r="CN317" s="195"/>
      <c r="CO317" s="195"/>
      <c r="CP317" s="195"/>
      <c r="CQ317" s="195"/>
      <c r="CR317" s="195"/>
      <c r="CS317" s="195"/>
      <c r="CT317" s="195"/>
      <c r="CU317" s="195"/>
      <c r="CV317" s="195"/>
      <c r="CW317" s="195"/>
      <c r="CX317" s="195"/>
      <c r="CY317" s="195"/>
      <c r="CZ317" s="195"/>
      <c r="DA317" s="195"/>
      <c r="DB317" s="195"/>
      <c r="DC317" s="195"/>
      <c r="DD317" s="195"/>
      <c r="DE317" s="195"/>
      <c r="DF317" s="195"/>
      <c r="DG317" s="195"/>
      <c r="DH317" s="195"/>
      <c r="DI317" s="195"/>
      <c r="DJ317" s="195"/>
      <c r="DK317" s="195"/>
      <c r="DL317" s="195"/>
      <c r="DM317" s="195"/>
      <c r="DN317" s="195"/>
    </row>
    <row r="318" spans="1:118" x14ac:dyDescent="0.2">
      <c r="A318" s="33" t="s">
        <v>140</v>
      </c>
      <c r="B318" s="33" t="s">
        <v>160</v>
      </c>
      <c r="C318" s="33">
        <v>35</v>
      </c>
      <c r="D318" s="33" t="s">
        <v>73</v>
      </c>
      <c r="E318" s="196">
        <v>0</v>
      </c>
      <c r="F318" s="195">
        <v>-976.75</v>
      </c>
      <c r="G318" s="196">
        <v>0</v>
      </c>
      <c r="H318" s="195">
        <v>-72.5</v>
      </c>
      <c r="I318" s="196">
        <v>0</v>
      </c>
      <c r="J318" s="195">
        <v>0</v>
      </c>
      <c r="K318" s="195"/>
      <c r="L318" s="19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195"/>
      <c r="BL318" s="195"/>
      <c r="BM318" s="195"/>
      <c r="BN318" s="195"/>
      <c r="BO318" s="195"/>
      <c r="BP318" s="195"/>
      <c r="BQ318" s="195"/>
      <c r="BR318" s="195"/>
      <c r="BS318" s="195"/>
      <c r="BT318" s="195"/>
      <c r="BU318" s="195"/>
      <c r="BV318" s="195"/>
      <c r="BW318" s="195"/>
      <c r="BX318" s="195"/>
      <c r="BY318" s="195"/>
      <c r="BZ318" s="195"/>
      <c r="CA318" s="195"/>
      <c r="CB318" s="195"/>
      <c r="CC318" s="195"/>
      <c r="CD318" s="195"/>
      <c r="CE318" s="195"/>
      <c r="CF318" s="195"/>
      <c r="CG318" s="195"/>
      <c r="CH318" s="195"/>
      <c r="CI318" s="195"/>
      <c r="CJ318" s="195"/>
      <c r="CK318" s="195"/>
      <c r="CL318" s="195"/>
      <c r="CM318" s="195"/>
      <c r="CN318" s="195"/>
      <c r="CO318" s="195"/>
      <c r="CP318" s="195"/>
      <c r="CQ318" s="195"/>
      <c r="CR318" s="195"/>
      <c r="CS318" s="195"/>
      <c r="CT318" s="195"/>
      <c r="CU318" s="195"/>
      <c r="CV318" s="195"/>
      <c r="CW318" s="195"/>
      <c r="CX318" s="195"/>
      <c r="CY318" s="195"/>
      <c r="CZ318" s="195"/>
      <c r="DA318" s="195"/>
      <c r="DB318" s="195"/>
      <c r="DC318" s="195"/>
      <c r="DD318" s="195"/>
      <c r="DE318" s="195"/>
      <c r="DF318" s="195"/>
      <c r="DG318" s="195"/>
      <c r="DH318" s="195"/>
      <c r="DI318" s="195"/>
      <c r="DJ318" s="195"/>
      <c r="DK318" s="195"/>
      <c r="DL318" s="195"/>
      <c r="DM318" s="195"/>
      <c r="DN318" s="195"/>
    </row>
    <row r="319" spans="1:118" x14ac:dyDescent="0.2">
      <c r="A319" s="33" t="s">
        <v>140</v>
      </c>
      <c r="B319" s="33" t="s">
        <v>160</v>
      </c>
      <c r="C319" s="33">
        <v>36</v>
      </c>
      <c r="D319" s="33" t="s">
        <v>74</v>
      </c>
      <c r="E319" s="196">
        <v>0</v>
      </c>
      <c r="F319" s="195">
        <v>0</v>
      </c>
      <c r="G319" s="196">
        <v>0</v>
      </c>
      <c r="H319" s="195">
        <v>0</v>
      </c>
      <c r="I319" s="196">
        <v>0</v>
      </c>
      <c r="J319" s="195">
        <v>0</v>
      </c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195"/>
      <c r="BL319" s="195"/>
      <c r="BM319" s="195"/>
      <c r="BN319" s="195"/>
      <c r="BO319" s="195"/>
      <c r="BP319" s="195"/>
      <c r="BQ319" s="195"/>
      <c r="BR319" s="195"/>
      <c r="BS319" s="195"/>
      <c r="BT319" s="195"/>
      <c r="BU319" s="195"/>
      <c r="BV319" s="195"/>
      <c r="BW319" s="195"/>
      <c r="BX319" s="195"/>
      <c r="BY319" s="195"/>
      <c r="BZ319" s="195"/>
      <c r="CA319" s="195"/>
      <c r="CB319" s="195"/>
      <c r="CC319" s="195"/>
      <c r="CD319" s="195"/>
      <c r="CE319" s="195"/>
      <c r="CF319" s="195"/>
      <c r="CG319" s="195"/>
      <c r="CH319" s="195"/>
      <c r="CI319" s="195"/>
      <c r="CJ319" s="195"/>
      <c r="CK319" s="195"/>
      <c r="CL319" s="195"/>
      <c r="CM319" s="195"/>
      <c r="CN319" s="195"/>
      <c r="CO319" s="195"/>
      <c r="CP319" s="195"/>
      <c r="CQ319" s="195"/>
      <c r="CR319" s="195"/>
      <c r="CS319" s="195"/>
      <c r="CT319" s="195"/>
      <c r="CU319" s="195"/>
      <c r="CV319" s="195"/>
      <c r="CW319" s="195"/>
      <c r="CX319" s="195"/>
      <c r="CY319" s="195"/>
      <c r="CZ319" s="195"/>
      <c r="DA319" s="195"/>
      <c r="DB319" s="195"/>
      <c r="DC319" s="195"/>
      <c r="DD319" s="195"/>
      <c r="DE319" s="195"/>
      <c r="DF319" s="195"/>
      <c r="DG319" s="195"/>
      <c r="DH319" s="195"/>
      <c r="DI319" s="195"/>
      <c r="DJ319" s="195"/>
      <c r="DK319" s="195"/>
      <c r="DL319" s="195"/>
      <c r="DM319" s="195"/>
      <c r="DN319" s="195"/>
    </row>
    <row r="320" spans="1:118" x14ac:dyDescent="0.2">
      <c r="A320" s="33" t="s">
        <v>140</v>
      </c>
      <c r="B320" s="33" t="s">
        <v>160</v>
      </c>
      <c r="C320" s="33">
        <v>37</v>
      </c>
      <c r="D320" s="33" t="s">
        <v>75</v>
      </c>
      <c r="E320" s="196">
        <v>0</v>
      </c>
      <c r="F320" s="195">
        <v>0</v>
      </c>
      <c r="G320" s="196">
        <v>0</v>
      </c>
      <c r="H320" s="195">
        <v>0</v>
      </c>
      <c r="I320" s="196">
        <v>0</v>
      </c>
      <c r="J320" s="195">
        <v>0</v>
      </c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195"/>
      <c r="BL320" s="195"/>
      <c r="BM320" s="195"/>
      <c r="BN320" s="195"/>
      <c r="BO320" s="195"/>
      <c r="BP320" s="195"/>
      <c r="BQ320" s="195"/>
      <c r="BR320" s="195"/>
      <c r="BS320" s="195"/>
      <c r="BT320" s="195"/>
      <c r="BU320" s="195"/>
      <c r="BV320" s="195"/>
      <c r="BW320" s="195"/>
      <c r="BX320" s="195"/>
      <c r="BY320" s="195"/>
      <c r="BZ320" s="195"/>
      <c r="CA320" s="195"/>
      <c r="CB320" s="195"/>
      <c r="CC320" s="195"/>
      <c r="CD320" s="195"/>
      <c r="CE320" s="195"/>
      <c r="CF320" s="195"/>
      <c r="CG320" s="195"/>
      <c r="CH320" s="195"/>
      <c r="CI320" s="195"/>
      <c r="CJ320" s="195"/>
      <c r="CK320" s="195"/>
      <c r="CL320" s="195"/>
      <c r="CM320" s="195"/>
      <c r="CN320" s="195"/>
      <c r="CO320" s="195"/>
      <c r="CP320" s="195"/>
      <c r="CQ320" s="195"/>
      <c r="CR320" s="195"/>
      <c r="CS320" s="195"/>
      <c r="CT320" s="195"/>
      <c r="CU320" s="195"/>
      <c r="CV320" s="195"/>
      <c r="CW320" s="195"/>
      <c r="CX320" s="195"/>
      <c r="CY320" s="195"/>
      <c r="CZ320" s="195"/>
      <c r="DA320" s="195"/>
      <c r="DB320" s="195"/>
      <c r="DC320" s="195"/>
      <c r="DD320" s="195"/>
      <c r="DE320" s="195"/>
      <c r="DF320" s="195"/>
      <c r="DG320" s="195"/>
      <c r="DH320" s="195"/>
      <c r="DI320" s="195"/>
      <c r="DJ320" s="195"/>
      <c r="DK320" s="195"/>
      <c r="DL320" s="195"/>
      <c r="DM320" s="195"/>
      <c r="DN320" s="195"/>
    </row>
    <row r="321" spans="1:118" x14ac:dyDescent="0.2">
      <c r="A321" s="33" t="s">
        <v>140</v>
      </c>
      <c r="B321" s="33" t="s">
        <v>160</v>
      </c>
      <c r="C321" s="33">
        <v>38</v>
      </c>
      <c r="D321" s="33" t="s">
        <v>76</v>
      </c>
      <c r="E321" s="196">
        <v>0</v>
      </c>
      <c r="F321" s="195">
        <v>0</v>
      </c>
      <c r="G321" s="196">
        <v>0</v>
      </c>
      <c r="H321" s="195">
        <v>0</v>
      </c>
      <c r="I321" s="196">
        <v>0</v>
      </c>
      <c r="J321" s="195">
        <v>0</v>
      </c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  <c r="AC321" s="195"/>
      <c r="AD321" s="195"/>
      <c r="AE321" s="195"/>
      <c r="AF321" s="195"/>
      <c r="AG321" s="195"/>
      <c r="AH321" s="195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195"/>
      <c r="BL321" s="195"/>
      <c r="BM321" s="195"/>
      <c r="BN321" s="195"/>
      <c r="BO321" s="195"/>
      <c r="BP321" s="195"/>
      <c r="BQ321" s="195"/>
      <c r="BR321" s="195"/>
      <c r="BS321" s="195"/>
      <c r="BT321" s="195"/>
      <c r="BU321" s="195"/>
      <c r="BV321" s="195"/>
      <c r="BW321" s="195"/>
      <c r="BX321" s="195"/>
      <c r="BY321" s="195"/>
      <c r="BZ321" s="195"/>
      <c r="CA321" s="195"/>
      <c r="CB321" s="195"/>
      <c r="CC321" s="195"/>
      <c r="CD321" s="195"/>
      <c r="CE321" s="195"/>
      <c r="CF321" s="195"/>
      <c r="CG321" s="195"/>
      <c r="CH321" s="195"/>
      <c r="CI321" s="195"/>
      <c r="CJ321" s="195"/>
      <c r="CK321" s="195"/>
      <c r="CL321" s="195"/>
      <c r="CM321" s="195"/>
      <c r="CN321" s="195"/>
      <c r="CO321" s="195"/>
      <c r="CP321" s="195"/>
      <c r="CQ321" s="195"/>
      <c r="CR321" s="195"/>
      <c r="CS321" s="195"/>
      <c r="CT321" s="195"/>
      <c r="CU321" s="195"/>
      <c r="CV321" s="195"/>
      <c r="CW321" s="195"/>
      <c r="CX321" s="195"/>
      <c r="CY321" s="195"/>
      <c r="CZ321" s="195"/>
      <c r="DA321" s="195"/>
      <c r="DB321" s="195"/>
      <c r="DC321" s="195"/>
      <c r="DD321" s="195"/>
      <c r="DE321" s="195"/>
      <c r="DF321" s="195"/>
      <c r="DG321" s="195"/>
      <c r="DH321" s="195"/>
      <c r="DI321" s="195"/>
      <c r="DJ321" s="195"/>
      <c r="DK321" s="195"/>
      <c r="DL321" s="195"/>
      <c r="DM321" s="195"/>
      <c r="DN321" s="195"/>
    </row>
    <row r="322" spans="1:118" x14ac:dyDescent="0.2">
      <c r="A322" s="33" t="s">
        <v>140</v>
      </c>
      <c r="B322" s="33" t="s">
        <v>160</v>
      </c>
      <c r="C322" s="33">
        <v>39</v>
      </c>
      <c r="D322" s="33" t="s">
        <v>77</v>
      </c>
      <c r="E322" s="196">
        <v>0</v>
      </c>
      <c r="F322" s="195">
        <v>0</v>
      </c>
      <c r="G322" s="196">
        <v>0</v>
      </c>
      <c r="H322" s="195">
        <v>0</v>
      </c>
      <c r="I322" s="196">
        <v>0</v>
      </c>
      <c r="J322" s="195">
        <v>0</v>
      </c>
      <c r="K322" s="195"/>
      <c r="L322" s="19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195"/>
      <c r="BL322" s="195"/>
      <c r="BM322" s="195"/>
      <c r="BN322" s="195"/>
      <c r="BO322" s="195"/>
      <c r="BP322" s="195"/>
      <c r="BQ322" s="195"/>
      <c r="BR322" s="195"/>
      <c r="BS322" s="195"/>
      <c r="BT322" s="195"/>
      <c r="BU322" s="195"/>
      <c r="BV322" s="195"/>
      <c r="BW322" s="195"/>
      <c r="BX322" s="195"/>
      <c r="BY322" s="195"/>
      <c r="BZ322" s="195"/>
      <c r="CA322" s="195"/>
      <c r="CB322" s="195"/>
      <c r="CC322" s="195"/>
      <c r="CD322" s="195"/>
      <c r="CE322" s="195"/>
      <c r="CF322" s="195"/>
      <c r="CG322" s="195"/>
      <c r="CH322" s="195"/>
      <c r="CI322" s="195"/>
      <c r="CJ322" s="195"/>
      <c r="CK322" s="195"/>
      <c r="CL322" s="195"/>
      <c r="CM322" s="195"/>
      <c r="CN322" s="195"/>
      <c r="CO322" s="195"/>
      <c r="CP322" s="195"/>
      <c r="CQ322" s="195"/>
      <c r="CR322" s="195"/>
      <c r="CS322" s="195"/>
      <c r="CT322" s="195"/>
      <c r="CU322" s="195"/>
      <c r="CV322" s="195"/>
      <c r="CW322" s="195"/>
      <c r="CX322" s="195"/>
      <c r="CY322" s="195"/>
      <c r="CZ322" s="195"/>
      <c r="DA322" s="195"/>
      <c r="DB322" s="195"/>
      <c r="DC322" s="195"/>
      <c r="DD322" s="195"/>
      <c r="DE322" s="195"/>
      <c r="DF322" s="195"/>
      <c r="DG322" s="195"/>
      <c r="DH322" s="195"/>
      <c r="DI322" s="195"/>
      <c r="DJ322" s="195"/>
      <c r="DK322" s="195"/>
      <c r="DL322" s="195"/>
      <c r="DM322" s="195"/>
      <c r="DN322" s="195"/>
    </row>
    <row r="323" spans="1:118" x14ac:dyDescent="0.2">
      <c r="A323" s="33" t="s">
        <v>140</v>
      </c>
      <c r="B323" s="33" t="s">
        <v>160</v>
      </c>
      <c r="C323" s="33">
        <v>40</v>
      </c>
      <c r="D323" s="33" t="s">
        <v>78</v>
      </c>
      <c r="E323" s="196">
        <v>0</v>
      </c>
      <c r="F323" s="195">
        <v>0</v>
      </c>
      <c r="G323" s="196">
        <v>0</v>
      </c>
      <c r="H323" s="195">
        <v>0</v>
      </c>
      <c r="I323" s="196">
        <v>0</v>
      </c>
      <c r="J323" s="195">
        <v>0</v>
      </c>
      <c r="K323" s="195"/>
      <c r="L323" s="19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  <c r="AC323" s="195"/>
      <c r="AD323" s="195"/>
      <c r="AE323" s="195"/>
      <c r="AF323" s="195"/>
      <c r="AG323" s="195"/>
      <c r="AH323" s="195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195"/>
      <c r="BL323" s="195"/>
      <c r="BM323" s="195"/>
      <c r="BN323" s="195"/>
      <c r="BO323" s="195"/>
      <c r="BP323" s="195"/>
      <c r="BQ323" s="195"/>
      <c r="BR323" s="195"/>
      <c r="BS323" s="195"/>
      <c r="BT323" s="195"/>
      <c r="BU323" s="195"/>
      <c r="BV323" s="195"/>
      <c r="BW323" s="195"/>
      <c r="BX323" s="195"/>
      <c r="BY323" s="195"/>
      <c r="BZ323" s="195"/>
      <c r="CA323" s="195"/>
      <c r="CB323" s="195"/>
      <c r="CC323" s="195"/>
      <c r="CD323" s="195"/>
      <c r="CE323" s="195"/>
      <c r="CF323" s="195"/>
      <c r="CG323" s="195"/>
      <c r="CH323" s="195"/>
      <c r="CI323" s="195"/>
      <c r="CJ323" s="195"/>
      <c r="CK323" s="195"/>
      <c r="CL323" s="195"/>
      <c r="CM323" s="195"/>
      <c r="CN323" s="195"/>
      <c r="CO323" s="195"/>
      <c r="CP323" s="195"/>
      <c r="CQ323" s="195"/>
      <c r="CR323" s="195"/>
      <c r="CS323" s="195"/>
      <c r="CT323" s="195"/>
      <c r="CU323" s="195"/>
      <c r="CV323" s="195"/>
      <c r="CW323" s="195"/>
      <c r="CX323" s="195"/>
      <c r="CY323" s="195"/>
      <c r="CZ323" s="195"/>
      <c r="DA323" s="195"/>
      <c r="DB323" s="195"/>
      <c r="DC323" s="195"/>
      <c r="DD323" s="195"/>
      <c r="DE323" s="195"/>
      <c r="DF323" s="195"/>
      <c r="DG323" s="195"/>
      <c r="DH323" s="195"/>
      <c r="DI323" s="195"/>
      <c r="DJ323" s="195"/>
      <c r="DK323" s="195"/>
      <c r="DL323" s="195"/>
      <c r="DM323" s="195"/>
      <c r="DN323" s="195"/>
    </row>
    <row r="324" spans="1:118" x14ac:dyDescent="0.2">
      <c r="A324" s="33" t="s">
        <v>140</v>
      </c>
      <c r="B324" s="33" t="s">
        <v>204</v>
      </c>
      <c r="C324" s="33">
        <v>1</v>
      </c>
      <c r="D324" s="33" t="s">
        <v>25</v>
      </c>
      <c r="E324" s="196">
        <v>15465468</v>
      </c>
      <c r="F324" s="195">
        <v>40902217.390000001</v>
      </c>
      <c r="G324" s="196">
        <v>-499990</v>
      </c>
      <c r="H324" s="195">
        <v>-1287348.51</v>
      </c>
      <c r="I324" s="196">
        <v>499989</v>
      </c>
      <c r="J324" s="195">
        <v>1324970.8500000001</v>
      </c>
      <c r="K324" s="195"/>
      <c r="L324" s="19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  <c r="AC324" s="195"/>
      <c r="AD324" s="195"/>
      <c r="AE324" s="195"/>
      <c r="AF324" s="195"/>
      <c r="AG324" s="195"/>
      <c r="AH324" s="195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195"/>
      <c r="BL324" s="195"/>
      <c r="BM324" s="195"/>
      <c r="BN324" s="195"/>
      <c r="BO324" s="195"/>
      <c r="BP324" s="195"/>
      <c r="BQ324" s="195"/>
      <c r="BR324" s="195"/>
      <c r="BS324" s="195"/>
      <c r="BT324" s="195"/>
      <c r="BU324" s="195"/>
      <c r="BV324" s="195"/>
      <c r="BW324" s="195"/>
      <c r="BX324" s="195"/>
      <c r="BY324" s="195"/>
      <c r="BZ324" s="195"/>
      <c r="CA324" s="195"/>
      <c r="CB324" s="195"/>
      <c r="CC324" s="195"/>
      <c r="CD324" s="195"/>
      <c r="CE324" s="195"/>
      <c r="CF324" s="195"/>
      <c r="CG324" s="195"/>
      <c r="CH324" s="195"/>
      <c r="CI324" s="195"/>
      <c r="CJ324" s="195"/>
      <c r="CK324" s="195"/>
      <c r="CL324" s="195"/>
      <c r="CM324" s="195"/>
      <c r="CN324" s="195"/>
      <c r="CO324" s="195"/>
      <c r="CP324" s="195"/>
      <c r="CQ324" s="195"/>
      <c r="CR324" s="195"/>
      <c r="CS324" s="195"/>
      <c r="CT324" s="195"/>
      <c r="CU324" s="195"/>
      <c r="CV324" s="195"/>
      <c r="CW324" s="195"/>
      <c r="CX324" s="195"/>
      <c r="CY324" s="195"/>
      <c r="CZ324" s="195"/>
      <c r="DA324" s="195"/>
      <c r="DB324" s="195"/>
      <c r="DC324" s="195"/>
      <c r="DD324" s="195"/>
      <c r="DE324" s="195"/>
      <c r="DF324" s="195"/>
      <c r="DG324" s="195"/>
      <c r="DH324" s="195"/>
      <c r="DI324" s="195"/>
      <c r="DJ324" s="195"/>
      <c r="DK324" s="195"/>
      <c r="DL324" s="195"/>
      <c r="DM324" s="195"/>
      <c r="DN324" s="195"/>
    </row>
    <row r="325" spans="1:118" x14ac:dyDescent="0.2">
      <c r="A325" s="33" t="s">
        <v>140</v>
      </c>
      <c r="B325" s="33" t="s">
        <v>204</v>
      </c>
      <c r="C325" s="33">
        <v>2</v>
      </c>
      <c r="D325" s="33" t="s">
        <v>26</v>
      </c>
      <c r="E325" s="196">
        <v>0</v>
      </c>
      <c r="F325" s="195">
        <v>0</v>
      </c>
      <c r="G325" s="196">
        <v>0</v>
      </c>
      <c r="H325" s="195">
        <v>0</v>
      </c>
      <c r="I325" s="196">
        <v>0</v>
      </c>
      <c r="J325" s="195">
        <v>0</v>
      </c>
      <c r="K325" s="195"/>
      <c r="L325" s="19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  <c r="AC325" s="195"/>
      <c r="AD325" s="195"/>
      <c r="AE325" s="195"/>
      <c r="AF325" s="195"/>
      <c r="AG325" s="195"/>
      <c r="AH325" s="195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195"/>
      <c r="BL325" s="195"/>
      <c r="BM325" s="195"/>
      <c r="BN325" s="195"/>
      <c r="BO325" s="195"/>
      <c r="BP325" s="195"/>
      <c r="BQ325" s="195"/>
      <c r="BR325" s="195"/>
      <c r="BS325" s="195"/>
      <c r="BT325" s="195"/>
      <c r="BU325" s="195"/>
      <c r="BV325" s="195"/>
      <c r="BW325" s="195"/>
      <c r="BX325" s="195"/>
      <c r="BY325" s="195"/>
      <c r="BZ325" s="195"/>
      <c r="CA325" s="195"/>
      <c r="CB325" s="195"/>
      <c r="CC325" s="195"/>
      <c r="CD325" s="195"/>
      <c r="CE325" s="195"/>
      <c r="CF325" s="195"/>
      <c r="CG325" s="195"/>
      <c r="CH325" s="195"/>
      <c r="CI325" s="195"/>
      <c r="CJ325" s="195"/>
      <c r="CK325" s="195"/>
      <c r="CL325" s="195"/>
      <c r="CM325" s="195"/>
      <c r="CN325" s="195"/>
      <c r="CO325" s="195"/>
      <c r="CP325" s="195"/>
      <c r="CQ325" s="195"/>
      <c r="CR325" s="195"/>
      <c r="CS325" s="195"/>
      <c r="CT325" s="195"/>
      <c r="CU325" s="195"/>
      <c r="CV325" s="195"/>
      <c r="CW325" s="195"/>
      <c r="CX325" s="195"/>
      <c r="CY325" s="195"/>
      <c r="CZ325" s="195"/>
      <c r="DA325" s="195"/>
      <c r="DB325" s="195"/>
      <c r="DC325" s="195"/>
      <c r="DD325" s="195"/>
      <c r="DE325" s="195"/>
      <c r="DF325" s="195"/>
      <c r="DG325" s="195"/>
      <c r="DH325" s="195"/>
      <c r="DI325" s="195"/>
      <c r="DJ325" s="195"/>
      <c r="DK325" s="195"/>
      <c r="DL325" s="195"/>
      <c r="DM325" s="195"/>
      <c r="DN325" s="195"/>
    </row>
    <row r="326" spans="1:118" x14ac:dyDescent="0.2">
      <c r="A326" s="33" t="s">
        <v>140</v>
      </c>
      <c r="B326" s="33" t="s">
        <v>204</v>
      </c>
      <c r="C326" s="33">
        <v>3</v>
      </c>
      <c r="D326" s="33" t="s">
        <v>27</v>
      </c>
      <c r="E326" s="196">
        <v>21293649</v>
      </c>
      <c r="F326" s="195">
        <v>55351498</v>
      </c>
      <c r="G326" s="196">
        <v>-16542349</v>
      </c>
      <c r="H326" s="195">
        <v>-42779513</v>
      </c>
      <c r="I326" s="196">
        <v>0</v>
      </c>
      <c r="J326" s="195">
        <v>0</v>
      </c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  <c r="BM326" s="195"/>
      <c r="BN326" s="195"/>
      <c r="BO326" s="195"/>
      <c r="BP326" s="195"/>
      <c r="BQ326" s="195"/>
      <c r="BR326" s="195"/>
      <c r="BS326" s="195"/>
      <c r="BT326" s="195"/>
      <c r="BU326" s="195"/>
      <c r="BV326" s="195"/>
      <c r="BW326" s="195"/>
      <c r="BX326" s="195"/>
      <c r="BY326" s="195"/>
      <c r="BZ326" s="195"/>
      <c r="CA326" s="195"/>
      <c r="CB326" s="195"/>
      <c r="CC326" s="195"/>
      <c r="CD326" s="195"/>
      <c r="CE326" s="195"/>
      <c r="CF326" s="195"/>
      <c r="CG326" s="195"/>
      <c r="CH326" s="195"/>
      <c r="CI326" s="195"/>
      <c r="CJ326" s="195"/>
      <c r="CK326" s="195"/>
      <c r="CL326" s="195"/>
      <c r="CM326" s="195"/>
      <c r="CN326" s="195"/>
      <c r="CO326" s="195"/>
      <c r="CP326" s="195"/>
      <c r="CQ326" s="195"/>
      <c r="CR326" s="195"/>
      <c r="CS326" s="195"/>
      <c r="CT326" s="195"/>
      <c r="CU326" s="195"/>
      <c r="CV326" s="195"/>
      <c r="CW326" s="195"/>
      <c r="CX326" s="195"/>
      <c r="CY326" s="195"/>
      <c r="CZ326" s="195"/>
      <c r="DA326" s="195"/>
      <c r="DB326" s="195"/>
      <c r="DC326" s="195"/>
      <c r="DD326" s="195"/>
      <c r="DE326" s="195"/>
      <c r="DF326" s="195"/>
      <c r="DG326" s="195"/>
      <c r="DH326" s="195"/>
      <c r="DI326" s="195"/>
      <c r="DJ326" s="195"/>
      <c r="DK326" s="195"/>
      <c r="DL326" s="195"/>
      <c r="DM326" s="195"/>
      <c r="DN326" s="195"/>
    </row>
    <row r="327" spans="1:118" x14ac:dyDescent="0.2">
      <c r="A327" s="33" t="s">
        <v>140</v>
      </c>
      <c r="B327" s="33" t="s">
        <v>204</v>
      </c>
      <c r="C327" s="33">
        <v>4</v>
      </c>
      <c r="D327" s="33" t="s">
        <v>28</v>
      </c>
      <c r="E327" s="196">
        <v>0</v>
      </c>
      <c r="F327" s="195">
        <v>0</v>
      </c>
      <c r="G327" s="196">
        <v>0</v>
      </c>
      <c r="H327" s="195">
        <v>0</v>
      </c>
      <c r="I327" s="196">
        <v>0</v>
      </c>
      <c r="J327" s="195">
        <v>0</v>
      </c>
      <c r="K327" s="195"/>
      <c r="L327" s="19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  <c r="AC327" s="195"/>
      <c r="AD327" s="195"/>
      <c r="AE327" s="195"/>
      <c r="AF327" s="195"/>
      <c r="AG327" s="195"/>
      <c r="AH327" s="195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195"/>
      <c r="BL327" s="195"/>
      <c r="BM327" s="195"/>
      <c r="BN327" s="195"/>
      <c r="BO327" s="195"/>
      <c r="BP327" s="195"/>
      <c r="BQ327" s="195"/>
      <c r="BR327" s="195"/>
      <c r="BS327" s="195"/>
      <c r="BT327" s="195"/>
      <c r="BU327" s="195"/>
      <c r="BV327" s="195"/>
      <c r="BW327" s="195"/>
      <c r="BX327" s="195"/>
      <c r="BY327" s="195"/>
      <c r="BZ327" s="195"/>
      <c r="CA327" s="195"/>
      <c r="CB327" s="195"/>
      <c r="CC327" s="195"/>
      <c r="CD327" s="195"/>
      <c r="CE327" s="195"/>
      <c r="CF327" s="195"/>
      <c r="CG327" s="195"/>
      <c r="CH327" s="195"/>
      <c r="CI327" s="195"/>
      <c r="CJ327" s="195"/>
      <c r="CK327" s="195"/>
      <c r="CL327" s="195"/>
      <c r="CM327" s="195"/>
      <c r="CN327" s="195"/>
      <c r="CO327" s="195"/>
      <c r="CP327" s="195"/>
      <c r="CQ327" s="195"/>
      <c r="CR327" s="195"/>
      <c r="CS327" s="195"/>
      <c r="CT327" s="195"/>
      <c r="CU327" s="195"/>
      <c r="CV327" s="195"/>
      <c r="CW327" s="195"/>
      <c r="CX327" s="195"/>
      <c r="CY327" s="195"/>
      <c r="CZ327" s="195"/>
      <c r="DA327" s="195"/>
      <c r="DB327" s="195"/>
      <c r="DC327" s="195"/>
      <c r="DD327" s="195"/>
      <c r="DE327" s="195"/>
      <c r="DF327" s="195"/>
      <c r="DG327" s="195"/>
      <c r="DH327" s="195"/>
      <c r="DI327" s="195"/>
      <c r="DJ327" s="195"/>
      <c r="DK327" s="195"/>
      <c r="DL327" s="195"/>
      <c r="DM327" s="195"/>
      <c r="DN327" s="195"/>
    </row>
    <row r="328" spans="1:118" x14ac:dyDescent="0.2">
      <c r="A328" s="33" t="s">
        <v>140</v>
      </c>
      <c r="B328" s="33" t="s">
        <v>204</v>
      </c>
      <c r="C328" s="33">
        <v>5</v>
      </c>
      <c r="D328" s="33" t="s">
        <v>125</v>
      </c>
      <c r="E328" s="196">
        <v>0</v>
      </c>
      <c r="F328" s="195">
        <v>3056503</v>
      </c>
      <c r="G328" s="196">
        <v>0</v>
      </c>
      <c r="H328" s="195">
        <v>-58125</v>
      </c>
      <c r="I328" s="196">
        <v>0</v>
      </c>
      <c r="J328" s="195">
        <v>0</v>
      </c>
      <c r="K328" s="195"/>
      <c r="L328" s="19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  <c r="AC328" s="195"/>
      <c r="AD328" s="195"/>
      <c r="AE328" s="195"/>
      <c r="AF328" s="195"/>
      <c r="AG328" s="195"/>
      <c r="AH328" s="195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195"/>
      <c r="BL328" s="195"/>
      <c r="BM328" s="195"/>
      <c r="BN328" s="195"/>
      <c r="BO328" s="195"/>
      <c r="BP328" s="195"/>
      <c r="BQ328" s="195"/>
      <c r="BR328" s="195"/>
      <c r="BS328" s="195"/>
      <c r="BT328" s="195"/>
      <c r="BU328" s="195"/>
      <c r="BV328" s="195"/>
      <c r="BW328" s="195"/>
      <c r="BX328" s="195"/>
      <c r="BY328" s="195"/>
      <c r="BZ328" s="195"/>
      <c r="CA328" s="195"/>
      <c r="CB328" s="195"/>
      <c r="CC328" s="195"/>
      <c r="CD328" s="195"/>
      <c r="CE328" s="195"/>
      <c r="CF328" s="195"/>
      <c r="CG328" s="195"/>
      <c r="CH328" s="195"/>
      <c r="CI328" s="195"/>
      <c r="CJ328" s="195"/>
      <c r="CK328" s="195"/>
      <c r="CL328" s="195"/>
      <c r="CM328" s="195"/>
      <c r="CN328" s="195"/>
      <c r="CO328" s="195"/>
      <c r="CP328" s="195"/>
      <c r="CQ328" s="195"/>
      <c r="CR328" s="195"/>
      <c r="CS328" s="195"/>
      <c r="CT328" s="195"/>
      <c r="CU328" s="195"/>
      <c r="CV328" s="195"/>
      <c r="CW328" s="195"/>
      <c r="CX328" s="195"/>
      <c r="CY328" s="195"/>
      <c r="CZ328" s="195"/>
      <c r="DA328" s="195"/>
      <c r="DB328" s="195"/>
      <c r="DC328" s="195"/>
      <c r="DD328" s="195"/>
      <c r="DE328" s="195"/>
      <c r="DF328" s="195"/>
      <c r="DG328" s="195"/>
      <c r="DH328" s="195"/>
      <c r="DI328" s="195"/>
      <c r="DJ328" s="195"/>
      <c r="DK328" s="195"/>
      <c r="DL328" s="195"/>
      <c r="DM328" s="195"/>
      <c r="DN328" s="195"/>
    </row>
    <row r="329" spans="1:118" x14ac:dyDescent="0.2">
      <c r="A329" s="33" t="s">
        <v>140</v>
      </c>
      <c r="B329" s="33" t="s">
        <v>204</v>
      </c>
      <c r="C329" s="33">
        <v>6</v>
      </c>
      <c r="D329" s="33" t="s">
        <v>25</v>
      </c>
      <c r="E329" s="196">
        <v>-8950787</v>
      </c>
      <c r="F329" s="195">
        <v>-23121884.869999997</v>
      </c>
      <c r="G329" s="196">
        <v>9</v>
      </c>
      <c r="H329" s="195">
        <v>-32018.99</v>
      </c>
      <c r="I329" s="196">
        <v>-9</v>
      </c>
      <c r="J329" s="195">
        <v>2.23</v>
      </c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  <c r="AC329" s="195"/>
      <c r="AD329" s="195"/>
      <c r="AE329" s="195"/>
      <c r="AF329" s="195"/>
      <c r="AG329" s="195"/>
      <c r="AH329" s="195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195"/>
      <c r="BL329" s="195"/>
      <c r="BM329" s="195"/>
      <c r="BN329" s="195"/>
      <c r="BO329" s="195"/>
      <c r="BP329" s="195"/>
      <c r="BQ329" s="195"/>
      <c r="BR329" s="195"/>
      <c r="BS329" s="195"/>
      <c r="BT329" s="195"/>
      <c r="BU329" s="195"/>
      <c r="BV329" s="195"/>
      <c r="BW329" s="195"/>
      <c r="BX329" s="195"/>
      <c r="BY329" s="195"/>
      <c r="BZ329" s="195"/>
      <c r="CA329" s="195"/>
      <c r="CB329" s="195"/>
      <c r="CC329" s="195"/>
      <c r="CD329" s="195"/>
      <c r="CE329" s="195"/>
      <c r="CF329" s="195"/>
      <c r="CG329" s="195"/>
      <c r="CH329" s="195"/>
      <c r="CI329" s="195"/>
      <c r="CJ329" s="195"/>
      <c r="CK329" s="195"/>
      <c r="CL329" s="195"/>
      <c r="CM329" s="195"/>
      <c r="CN329" s="195"/>
      <c r="CO329" s="195"/>
      <c r="CP329" s="195"/>
      <c r="CQ329" s="195"/>
      <c r="CR329" s="195"/>
      <c r="CS329" s="195"/>
      <c r="CT329" s="195"/>
      <c r="CU329" s="195"/>
      <c r="CV329" s="195"/>
      <c r="CW329" s="195"/>
      <c r="CX329" s="195"/>
      <c r="CY329" s="195"/>
      <c r="CZ329" s="195"/>
      <c r="DA329" s="195"/>
      <c r="DB329" s="195"/>
      <c r="DC329" s="195"/>
      <c r="DD329" s="195"/>
      <c r="DE329" s="195"/>
      <c r="DF329" s="195"/>
      <c r="DG329" s="195"/>
      <c r="DH329" s="195"/>
      <c r="DI329" s="195"/>
      <c r="DJ329" s="195"/>
      <c r="DK329" s="195"/>
      <c r="DL329" s="195"/>
      <c r="DM329" s="195"/>
      <c r="DN329" s="195"/>
    </row>
    <row r="330" spans="1:118" x14ac:dyDescent="0.2">
      <c r="A330" s="33" t="s">
        <v>140</v>
      </c>
      <c r="B330" s="33" t="s">
        <v>204</v>
      </c>
      <c r="C330" s="33">
        <v>7</v>
      </c>
      <c r="D330" s="33" t="s">
        <v>26</v>
      </c>
      <c r="E330" s="196">
        <v>0</v>
      </c>
      <c r="F330" s="195">
        <v>0</v>
      </c>
      <c r="G330" s="196">
        <v>0</v>
      </c>
      <c r="H330" s="195">
        <v>0</v>
      </c>
      <c r="I330" s="196">
        <v>0</v>
      </c>
      <c r="J330" s="195">
        <v>0</v>
      </c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195"/>
      <c r="BL330" s="195"/>
      <c r="BM330" s="195"/>
      <c r="BN330" s="195"/>
      <c r="BO330" s="195"/>
      <c r="BP330" s="195"/>
      <c r="BQ330" s="195"/>
      <c r="BR330" s="195"/>
      <c r="BS330" s="195"/>
      <c r="BT330" s="195"/>
      <c r="BU330" s="195"/>
      <c r="BV330" s="195"/>
      <c r="BW330" s="195"/>
      <c r="BX330" s="195"/>
      <c r="BY330" s="195"/>
      <c r="BZ330" s="195"/>
      <c r="CA330" s="195"/>
      <c r="CB330" s="195"/>
      <c r="CC330" s="195"/>
      <c r="CD330" s="195"/>
      <c r="CE330" s="195"/>
      <c r="CF330" s="195"/>
      <c r="CG330" s="195"/>
      <c r="CH330" s="195"/>
      <c r="CI330" s="195"/>
      <c r="CJ330" s="195"/>
      <c r="CK330" s="195"/>
      <c r="CL330" s="195"/>
      <c r="CM330" s="195"/>
      <c r="CN330" s="195"/>
      <c r="CO330" s="195"/>
      <c r="CP330" s="195"/>
      <c r="CQ330" s="195"/>
      <c r="CR330" s="195"/>
      <c r="CS330" s="195"/>
      <c r="CT330" s="195"/>
      <c r="CU330" s="195"/>
      <c r="CV330" s="195"/>
      <c r="CW330" s="195"/>
      <c r="CX330" s="195"/>
      <c r="CY330" s="195"/>
      <c r="CZ330" s="195"/>
      <c r="DA330" s="195"/>
      <c r="DB330" s="195"/>
      <c r="DC330" s="195"/>
      <c r="DD330" s="195"/>
      <c r="DE330" s="195"/>
      <c r="DF330" s="195"/>
      <c r="DG330" s="195"/>
      <c r="DH330" s="195"/>
      <c r="DI330" s="195"/>
      <c r="DJ330" s="195"/>
      <c r="DK330" s="195"/>
      <c r="DL330" s="195"/>
      <c r="DM330" s="195"/>
      <c r="DN330" s="195"/>
    </row>
    <row r="331" spans="1:118" x14ac:dyDescent="0.2">
      <c r="A331" s="33" t="s">
        <v>140</v>
      </c>
      <c r="B331" s="33" t="s">
        <v>204</v>
      </c>
      <c r="C331" s="33">
        <v>8</v>
      </c>
      <c r="D331" s="33" t="s">
        <v>27</v>
      </c>
      <c r="E331" s="196">
        <v>-28092979</v>
      </c>
      <c r="F331" s="195">
        <v>-73058871</v>
      </c>
      <c r="G331" s="196">
        <v>16512349</v>
      </c>
      <c r="H331" s="195">
        <v>42702414</v>
      </c>
      <c r="I331" s="196">
        <v>0</v>
      </c>
      <c r="J331" s="195">
        <v>0</v>
      </c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195"/>
      <c r="BL331" s="195"/>
      <c r="BM331" s="195"/>
      <c r="BN331" s="195"/>
      <c r="BO331" s="195"/>
      <c r="BP331" s="195"/>
      <c r="BQ331" s="195"/>
      <c r="BR331" s="195"/>
      <c r="BS331" s="195"/>
      <c r="BT331" s="195"/>
      <c r="BU331" s="195"/>
      <c r="BV331" s="195"/>
      <c r="BW331" s="195"/>
      <c r="BX331" s="195"/>
      <c r="BY331" s="195"/>
      <c r="BZ331" s="195"/>
      <c r="CA331" s="195"/>
      <c r="CB331" s="195"/>
      <c r="CC331" s="195"/>
      <c r="CD331" s="195"/>
      <c r="CE331" s="195"/>
      <c r="CF331" s="195"/>
      <c r="CG331" s="195"/>
      <c r="CH331" s="195"/>
      <c r="CI331" s="195"/>
      <c r="CJ331" s="195"/>
      <c r="CK331" s="195"/>
      <c r="CL331" s="195"/>
      <c r="CM331" s="195"/>
      <c r="CN331" s="195"/>
      <c r="CO331" s="195"/>
      <c r="CP331" s="195"/>
      <c r="CQ331" s="195"/>
      <c r="CR331" s="195"/>
      <c r="CS331" s="195"/>
      <c r="CT331" s="195"/>
      <c r="CU331" s="195"/>
      <c r="CV331" s="195"/>
      <c r="CW331" s="195"/>
      <c r="CX331" s="195"/>
      <c r="CY331" s="195"/>
      <c r="CZ331" s="195"/>
      <c r="DA331" s="195"/>
      <c r="DB331" s="195"/>
      <c r="DC331" s="195"/>
      <c r="DD331" s="195"/>
      <c r="DE331" s="195"/>
      <c r="DF331" s="195"/>
      <c r="DG331" s="195"/>
      <c r="DH331" s="195"/>
      <c r="DI331" s="195"/>
      <c r="DJ331" s="195"/>
      <c r="DK331" s="195"/>
      <c r="DL331" s="195"/>
      <c r="DM331" s="195"/>
      <c r="DN331" s="195"/>
    </row>
    <row r="332" spans="1:118" x14ac:dyDescent="0.2">
      <c r="A332" s="33" t="s">
        <v>140</v>
      </c>
      <c r="B332" s="33" t="s">
        <v>204</v>
      </c>
      <c r="C332" s="33">
        <v>9</v>
      </c>
      <c r="D332" s="33" t="s">
        <v>28</v>
      </c>
      <c r="E332" s="196">
        <v>0</v>
      </c>
      <c r="F332" s="195">
        <v>0</v>
      </c>
      <c r="G332" s="196">
        <v>0</v>
      </c>
      <c r="H332" s="195">
        <v>0</v>
      </c>
      <c r="I332" s="196">
        <v>0</v>
      </c>
      <c r="J332" s="195">
        <v>0</v>
      </c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195"/>
      <c r="BL332" s="195"/>
      <c r="BM332" s="195"/>
      <c r="BN332" s="195"/>
      <c r="BO332" s="195"/>
      <c r="BP332" s="195"/>
      <c r="BQ332" s="195"/>
      <c r="BR332" s="195"/>
      <c r="BS332" s="195"/>
      <c r="BT332" s="195"/>
      <c r="BU332" s="195"/>
      <c r="BV332" s="195"/>
      <c r="BW332" s="195"/>
      <c r="BX332" s="195"/>
      <c r="BY332" s="195"/>
      <c r="BZ332" s="195"/>
      <c r="CA332" s="195"/>
      <c r="CB332" s="195"/>
      <c r="CC332" s="195"/>
      <c r="CD332" s="195"/>
      <c r="CE332" s="195"/>
      <c r="CF332" s="195"/>
      <c r="CG332" s="195"/>
      <c r="CH332" s="195"/>
      <c r="CI332" s="195"/>
      <c r="CJ332" s="195"/>
      <c r="CK332" s="195"/>
      <c r="CL332" s="195"/>
      <c r="CM332" s="195"/>
      <c r="CN332" s="195"/>
      <c r="CO332" s="195"/>
      <c r="CP332" s="195"/>
      <c r="CQ332" s="195"/>
      <c r="CR332" s="195"/>
      <c r="CS332" s="195"/>
      <c r="CT332" s="195"/>
      <c r="CU332" s="195"/>
      <c r="CV332" s="195"/>
      <c r="CW332" s="195"/>
      <c r="CX332" s="195"/>
      <c r="CY332" s="195"/>
      <c r="CZ332" s="195"/>
      <c r="DA332" s="195"/>
      <c r="DB332" s="195"/>
      <c r="DC332" s="195"/>
      <c r="DD332" s="195"/>
      <c r="DE332" s="195"/>
      <c r="DF332" s="195"/>
      <c r="DG332" s="195"/>
      <c r="DH332" s="195"/>
      <c r="DI332" s="195"/>
      <c r="DJ332" s="195"/>
      <c r="DK332" s="195"/>
      <c r="DL332" s="195"/>
      <c r="DM332" s="195"/>
      <c r="DN332" s="195"/>
    </row>
    <row r="333" spans="1:118" x14ac:dyDescent="0.2">
      <c r="A333" s="33" t="s">
        <v>140</v>
      </c>
      <c r="B333" s="33" t="s">
        <v>204</v>
      </c>
      <c r="C333" s="33">
        <v>10</v>
      </c>
      <c r="D333" s="33" t="s">
        <v>32</v>
      </c>
      <c r="E333" s="196">
        <v>0</v>
      </c>
      <c r="F333" s="195">
        <v>0</v>
      </c>
      <c r="G333" s="196">
        <v>0</v>
      </c>
      <c r="H333" s="195">
        <v>0</v>
      </c>
      <c r="I333" s="196">
        <v>0</v>
      </c>
      <c r="J333" s="195">
        <v>0</v>
      </c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  <c r="AC333" s="195"/>
      <c r="AD333" s="195"/>
      <c r="AE333" s="195"/>
      <c r="AF333" s="195"/>
      <c r="AG333" s="195"/>
      <c r="AH333" s="195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195"/>
      <c r="BL333" s="195"/>
      <c r="BM333" s="195"/>
      <c r="BN333" s="195"/>
      <c r="BO333" s="195"/>
      <c r="BP333" s="195"/>
      <c r="BQ333" s="195"/>
      <c r="BR333" s="195"/>
      <c r="BS333" s="195"/>
      <c r="BT333" s="195"/>
      <c r="BU333" s="195"/>
      <c r="BV333" s="195"/>
      <c r="BW333" s="195"/>
      <c r="BX333" s="195"/>
      <c r="BY333" s="195"/>
      <c r="BZ333" s="195"/>
      <c r="CA333" s="195"/>
      <c r="CB333" s="195"/>
      <c r="CC333" s="195"/>
      <c r="CD333" s="195"/>
      <c r="CE333" s="195"/>
      <c r="CF333" s="195"/>
      <c r="CG333" s="195"/>
      <c r="CH333" s="195"/>
      <c r="CI333" s="195"/>
      <c r="CJ333" s="195"/>
      <c r="CK333" s="195"/>
      <c r="CL333" s="195"/>
      <c r="CM333" s="195"/>
      <c r="CN333" s="195"/>
      <c r="CO333" s="195"/>
      <c r="CP333" s="195"/>
      <c r="CQ333" s="195"/>
      <c r="CR333" s="195"/>
      <c r="CS333" s="195"/>
      <c r="CT333" s="195"/>
      <c r="CU333" s="195"/>
      <c r="CV333" s="195"/>
      <c r="CW333" s="195"/>
      <c r="CX333" s="195"/>
      <c r="CY333" s="195"/>
      <c r="CZ333" s="195"/>
      <c r="DA333" s="195"/>
      <c r="DB333" s="195"/>
      <c r="DC333" s="195"/>
      <c r="DD333" s="195"/>
      <c r="DE333" s="195"/>
      <c r="DF333" s="195"/>
      <c r="DG333" s="195"/>
      <c r="DH333" s="195"/>
      <c r="DI333" s="195"/>
      <c r="DJ333" s="195"/>
      <c r="DK333" s="195"/>
      <c r="DL333" s="195"/>
      <c r="DM333" s="195"/>
      <c r="DN333" s="195"/>
    </row>
    <row r="334" spans="1:118" x14ac:dyDescent="0.2">
      <c r="A334" s="33" t="s">
        <v>140</v>
      </c>
      <c r="B334" s="33" t="s">
        <v>204</v>
      </c>
      <c r="C334" s="33">
        <v>11</v>
      </c>
      <c r="D334" s="33" t="s">
        <v>35</v>
      </c>
      <c r="E334" s="196">
        <v>0</v>
      </c>
      <c r="F334" s="195">
        <v>0</v>
      </c>
      <c r="G334" s="196">
        <v>0</v>
      </c>
      <c r="H334" s="195">
        <v>0</v>
      </c>
      <c r="I334" s="196">
        <v>0</v>
      </c>
      <c r="J334" s="195">
        <v>0</v>
      </c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  <c r="BM334" s="195"/>
      <c r="BN334" s="195"/>
      <c r="BO334" s="195"/>
      <c r="BP334" s="195"/>
      <c r="BQ334" s="195"/>
      <c r="BR334" s="195"/>
      <c r="BS334" s="195"/>
      <c r="BT334" s="195"/>
      <c r="BU334" s="195"/>
      <c r="BV334" s="195"/>
      <c r="BW334" s="195"/>
      <c r="BX334" s="195"/>
      <c r="BY334" s="195"/>
      <c r="BZ334" s="195"/>
      <c r="CA334" s="195"/>
      <c r="CB334" s="195"/>
      <c r="CC334" s="195"/>
      <c r="CD334" s="195"/>
      <c r="CE334" s="195"/>
      <c r="CF334" s="195"/>
      <c r="CG334" s="195"/>
      <c r="CH334" s="195"/>
      <c r="CI334" s="195"/>
      <c r="CJ334" s="195"/>
      <c r="CK334" s="195"/>
      <c r="CL334" s="195"/>
      <c r="CM334" s="195"/>
      <c r="CN334" s="195"/>
      <c r="CO334" s="195"/>
      <c r="CP334" s="195"/>
      <c r="CQ334" s="195"/>
      <c r="CR334" s="195"/>
      <c r="CS334" s="195"/>
      <c r="CT334" s="195"/>
      <c r="CU334" s="195"/>
      <c r="CV334" s="195"/>
      <c r="CW334" s="195"/>
      <c r="CX334" s="195"/>
      <c r="CY334" s="195"/>
      <c r="CZ334" s="195"/>
      <c r="DA334" s="195"/>
      <c r="DB334" s="195"/>
      <c r="DC334" s="195"/>
      <c r="DD334" s="195"/>
      <c r="DE334" s="195"/>
      <c r="DF334" s="195"/>
      <c r="DG334" s="195"/>
      <c r="DH334" s="195"/>
      <c r="DI334" s="195"/>
      <c r="DJ334" s="195"/>
      <c r="DK334" s="195"/>
      <c r="DL334" s="195"/>
      <c r="DM334" s="195"/>
      <c r="DN334" s="195"/>
    </row>
    <row r="335" spans="1:118" x14ac:dyDescent="0.2">
      <c r="A335" s="33" t="s">
        <v>140</v>
      </c>
      <c r="B335" s="33" t="s">
        <v>204</v>
      </c>
      <c r="C335" s="33">
        <v>12</v>
      </c>
      <c r="D335" s="33" t="s">
        <v>36</v>
      </c>
      <c r="E335" s="196">
        <v>0</v>
      </c>
      <c r="F335" s="195">
        <v>0</v>
      </c>
      <c r="G335" s="196">
        <v>0</v>
      </c>
      <c r="H335" s="195">
        <v>0</v>
      </c>
      <c r="I335" s="196">
        <v>0</v>
      </c>
      <c r="J335" s="195">
        <v>0</v>
      </c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  <c r="AC335" s="195"/>
      <c r="AD335" s="195"/>
      <c r="AE335" s="195"/>
      <c r="AF335" s="195"/>
      <c r="AG335" s="195"/>
      <c r="AH335" s="195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195"/>
      <c r="BL335" s="195"/>
      <c r="BM335" s="195"/>
      <c r="BN335" s="195"/>
      <c r="BO335" s="195"/>
      <c r="BP335" s="195"/>
      <c r="BQ335" s="195"/>
      <c r="BR335" s="195"/>
      <c r="BS335" s="195"/>
      <c r="BT335" s="195"/>
      <c r="BU335" s="195"/>
      <c r="BV335" s="195"/>
      <c r="BW335" s="195"/>
      <c r="BX335" s="195"/>
      <c r="BY335" s="195"/>
      <c r="BZ335" s="195"/>
      <c r="CA335" s="195"/>
      <c r="CB335" s="195"/>
      <c r="CC335" s="195"/>
      <c r="CD335" s="195"/>
      <c r="CE335" s="195"/>
      <c r="CF335" s="195"/>
      <c r="CG335" s="195"/>
      <c r="CH335" s="195"/>
      <c r="CI335" s="195"/>
      <c r="CJ335" s="195"/>
      <c r="CK335" s="195"/>
      <c r="CL335" s="195"/>
      <c r="CM335" s="195"/>
      <c r="CN335" s="195"/>
      <c r="CO335" s="195"/>
      <c r="CP335" s="195"/>
      <c r="CQ335" s="195"/>
      <c r="CR335" s="195"/>
      <c r="CS335" s="195"/>
      <c r="CT335" s="195"/>
      <c r="CU335" s="195"/>
      <c r="CV335" s="195"/>
      <c r="CW335" s="195"/>
      <c r="CX335" s="195"/>
      <c r="CY335" s="195"/>
      <c r="CZ335" s="195"/>
      <c r="DA335" s="195"/>
      <c r="DB335" s="195"/>
      <c r="DC335" s="195"/>
      <c r="DD335" s="195"/>
      <c r="DE335" s="195"/>
      <c r="DF335" s="195"/>
      <c r="DG335" s="195"/>
      <c r="DH335" s="195"/>
      <c r="DI335" s="195"/>
      <c r="DJ335" s="195"/>
      <c r="DK335" s="195"/>
      <c r="DL335" s="195"/>
      <c r="DM335" s="195"/>
      <c r="DN335" s="195"/>
    </row>
    <row r="336" spans="1:118" x14ac:dyDescent="0.2">
      <c r="A336" s="33" t="s">
        <v>140</v>
      </c>
      <c r="B336" s="33" t="s">
        <v>204</v>
      </c>
      <c r="C336" s="33">
        <v>13</v>
      </c>
      <c r="D336" s="33" t="s">
        <v>39</v>
      </c>
      <c r="E336" s="196">
        <v>0</v>
      </c>
      <c r="F336" s="195">
        <v>0</v>
      </c>
      <c r="G336" s="196">
        <v>0</v>
      </c>
      <c r="H336" s="195">
        <v>0</v>
      </c>
      <c r="I336" s="196">
        <v>0</v>
      </c>
      <c r="J336" s="195">
        <v>0</v>
      </c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  <c r="AC336" s="195"/>
      <c r="AD336" s="195"/>
      <c r="AE336" s="195"/>
      <c r="AF336" s="195"/>
      <c r="AG336" s="195"/>
      <c r="AH336" s="195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195"/>
      <c r="BL336" s="195"/>
      <c r="BM336" s="195"/>
      <c r="BN336" s="195"/>
      <c r="BO336" s="195"/>
      <c r="BP336" s="195"/>
      <c r="BQ336" s="195"/>
      <c r="BR336" s="195"/>
      <c r="BS336" s="195"/>
      <c r="BT336" s="195"/>
      <c r="BU336" s="195"/>
      <c r="BV336" s="195"/>
      <c r="BW336" s="195"/>
      <c r="BX336" s="195"/>
      <c r="BY336" s="195"/>
      <c r="BZ336" s="195"/>
      <c r="CA336" s="195"/>
      <c r="CB336" s="195"/>
      <c r="CC336" s="195"/>
      <c r="CD336" s="195"/>
      <c r="CE336" s="195"/>
      <c r="CF336" s="195"/>
      <c r="CG336" s="195"/>
      <c r="CH336" s="195"/>
      <c r="CI336" s="195"/>
      <c r="CJ336" s="195"/>
      <c r="CK336" s="195"/>
      <c r="CL336" s="195"/>
      <c r="CM336" s="195"/>
      <c r="CN336" s="195"/>
      <c r="CO336" s="195"/>
      <c r="CP336" s="195"/>
      <c r="CQ336" s="195"/>
      <c r="CR336" s="195"/>
      <c r="CS336" s="195"/>
      <c r="CT336" s="195"/>
      <c r="CU336" s="195"/>
      <c r="CV336" s="195"/>
      <c r="CW336" s="195"/>
      <c r="CX336" s="195"/>
      <c r="CY336" s="195"/>
      <c r="CZ336" s="195"/>
      <c r="DA336" s="195"/>
      <c r="DB336" s="195"/>
      <c r="DC336" s="195"/>
      <c r="DD336" s="195"/>
      <c r="DE336" s="195"/>
      <c r="DF336" s="195"/>
      <c r="DG336" s="195"/>
      <c r="DH336" s="195"/>
      <c r="DI336" s="195"/>
      <c r="DJ336" s="195"/>
      <c r="DK336" s="195"/>
      <c r="DL336" s="195"/>
      <c r="DM336" s="195"/>
      <c r="DN336" s="195"/>
    </row>
    <row r="337" spans="1:118" x14ac:dyDescent="0.2">
      <c r="A337" s="33" t="s">
        <v>140</v>
      </c>
      <c r="B337" s="33" t="s">
        <v>204</v>
      </c>
      <c r="C337" s="33">
        <v>14</v>
      </c>
      <c r="D337" s="33" t="s">
        <v>40</v>
      </c>
      <c r="E337" s="196">
        <v>0</v>
      </c>
      <c r="F337" s="195">
        <v>0</v>
      </c>
      <c r="G337" s="196">
        <v>0</v>
      </c>
      <c r="H337" s="195">
        <v>0</v>
      </c>
      <c r="I337" s="196">
        <v>0</v>
      </c>
      <c r="J337" s="195">
        <v>0</v>
      </c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  <c r="AC337" s="195"/>
      <c r="AD337" s="195"/>
      <c r="AE337" s="195"/>
      <c r="AF337" s="195"/>
      <c r="AG337" s="195"/>
      <c r="AH337" s="195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195"/>
      <c r="BL337" s="195"/>
      <c r="BM337" s="195"/>
      <c r="BN337" s="195"/>
      <c r="BO337" s="195"/>
      <c r="BP337" s="195"/>
      <c r="BQ337" s="195"/>
      <c r="BR337" s="195"/>
      <c r="BS337" s="195"/>
      <c r="BT337" s="195"/>
      <c r="BU337" s="195"/>
      <c r="BV337" s="195"/>
      <c r="BW337" s="195"/>
      <c r="BX337" s="195"/>
      <c r="BY337" s="195"/>
      <c r="BZ337" s="195"/>
      <c r="CA337" s="195"/>
      <c r="CB337" s="195"/>
      <c r="CC337" s="195"/>
      <c r="CD337" s="195"/>
      <c r="CE337" s="195"/>
      <c r="CF337" s="195"/>
      <c r="CG337" s="195"/>
      <c r="CH337" s="195"/>
      <c r="CI337" s="195"/>
      <c r="CJ337" s="195"/>
      <c r="CK337" s="195"/>
      <c r="CL337" s="195"/>
      <c r="CM337" s="195"/>
      <c r="CN337" s="195"/>
      <c r="CO337" s="195"/>
      <c r="CP337" s="195"/>
      <c r="CQ337" s="195"/>
      <c r="CR337" s="195"/>
      <c r="CS337" s="195"/>
      <c r="CT337" s="195"/>
      <c r="CU337" s="195"/>
      <c r="CV337" s="195"/>
      <c r="CW337" s="195"/>
      <c r="CX337" s="195"/>
      <c r="CY337" s="195"/>
      <c r="CZ337" s="195"/>
      <c r="DA337" s="195"/>
      <c r="DB337" s="195"/>
      <c r="DC337" s="195"/>
      <c r="DD337" s="195"/>
      <c r="DE337" s="195"/>
      <c r="DF337" s="195"/>
      <c r="DG337" s="195"/>
      <c r="DH337" s="195"/>
      <c r="DI337" s="195"/>
      <c r="DJ337" s="195"/>
      <c r="DK337" s="195"/>
      <c r="DL337" s="195"/>
      <c r="DM337" s="195"/>
      <c r="DN337" s="195"/>
    </row>
    <row r="338" spans="1:118" x14ac:dyDescent="0.2">
      <c r="A338" s="33" t="s">
        <v>140</v>
      </c>
      <c r="B338" s="33" t="s">
        <v>204</v>
      </c>
      <c r="C338" s="33">
        <v>15</v>
      </c>
      <c r="D338" s="33" t="s">
        <v>41</v>
      </c>
      <c r="E338" s="196">
        <v>0</v>
      </c>
      <c r="F338" s="195">
        <v>0</v>
      </c>
      <c r="G338" s="196">
        <v>0</v>
      </c>
      <c r="H338" s="195">
        <v>0</v>
      </c>
      <c r="I338" s="196">
        <v>0</v>
      </c>
      <c r="J338" s="195">
        <v>0</v>
      </c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  <c r="AC338" s="195"/>
      <c r="AD338" s="195"/>
      <c r="AE338" s="195"/>
      <c r="AF338" s="195"/>
      <c r="AG338" s="195"/>
      <c r="AH338" s="195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195"/>
      <c r="BL338" s="195"/>
      <c r="BM338" s="195"/>
      <c r="BN338" s="195"/>
      <c r="BO338" s="195"/>
      <c r="BP338" s="195"/>
      <c r="BQ338" s="195"/>
      <c r="BR338" s="195"/>
      <c r="BS338" s="195"/>
      <c r="BT338" s="195"/>
      <c r="BU338" s="195"/>
      <c r="BV338" s="195"/>
      <c r="BW338" s="195"/>
      <c r="BX338" s="195"/>
      <c r="BY338" s="195"/>
      <c r="BZ338" s="195"/>
      <c r="CA338" s="195"/>
      <c r="CB338" s="195"/>
      <c r="CC338" s="195"/>
      <c r="CD338" s="195"/>
      <c r="CE338" s="195"/>
      <c r="CF338" s="195"/>
      <c r="CG338" s="195"/>
      <c r="CH338" s="195"/>
      <c r="CI338" s="195"/>
      <c r="CJ338" s="195"/>
      <c r="CK338" s="195"/>
      <c r="CL338" s="195"/>
      <c r="CM338" s="195"/>
      <c r="CN338" s="195"/>
      <c r="CO338" s="195"/>
      <c r="CP338" s="195"/>
      <c r="CQ338" s="195"/>
      <c r="CR338" s="195"/>
      <c r="CS338" s="195"/>
      <c r="CT338" s="195"/>
      <c r="CU338" s="195"/>
      <c r="CV338" s="195"/>
      <c r="CW338" s="195"/>
      <c r="CX338" s="195"/>
      <c r="CY338" s="195"/>
      <c r="CZ338" s="195"/>
      <c r="DA338" s="195"/>
      <c r="DB338" s="195"/>
      <c r="DC338" s="195"/>
      <c r="DD338" s="195"/>
      <c r="DE338" s="195"/>
      <c r="DF338" s="195"/>
      <c r="DG338" s="195"/>
      <c r="DH338" s="195"/>
      <c r="DI338" s="195"/>
      <c r="DJ338" s="195"/>
      <c r="DK338" s="195"/>
      <c r="DL338" s="195"/>
      <c r="DM338" s="195"/>
      <c r="DN338" s="195"/>
    </row>
    <row r="339" spans="1:118" x14ac:dyDescent="0.2">
      <c r="A339" s="33" t="s">
        <v>140</v>
      </c>
      <c r="B339" s="33" t="s">
        <v>204</v>
      </c>
      <c r="C339" s="33">
        <v>16</v>
      </c>
      <c r="D339" s="33" t="s">
        <v>42</v>
      </c>
      <c r="E339" s="196">
        <v>0</v>
      </c>
      <c r="F339" s="195">
        <v>0</v>
      </c>
      <c r="G339" s="196">
        <v>0</v>
      </c>
      <c r="H339" s="195">
        <v>0</v>
      </c>
      <c r="I339" s="196">
        <v>0</v>
      </c>
      <c r="J339" s="195">
        <v>0</v>
      </c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  <c r="AC339" s="195"/>
      <c r="AD339" s="195"/>
      <c r="AE339" s="195"/>
      <c r="AF339" s="195"/>
      <c r="AG339" s="195"/>
      <c r="AH339" s="195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195"/>
      <c r="BL339" s="195"/>
      <c r="BM339" s="195"/>
      <c r="BN339" s="195"/>
      <c r="BO339" s="195"/>
      <c r="BP339" s="195"/>
      <c r="BQ339" s="195"/>
      <c r="BR339" s="195"/>
      <c r="BS339" s="195"/>
      <c r="BT339" s="195"/>
      <c r="BU339" s="195"/>
      <c r="BV339" s="195"/>
      <c r="BW339" s="195"/>
      <c r="BX339" s="195"/>
      <c r="BY339" s="195"/>
      <c r="BZ339" s="195"/>
      <c r="CA339" s="195"/>
      <c r="CB339" s="195"/>
      <c r="CC339" s="195"/>
      <c r="CD339" s="195"/>
      <c r="CE339" s="195"/>
      <c r="CF339" s="195"/>
      <c r="CG339" s="195"/>
      <c r="CH339" s="195"/>
      <c r="CI339" s="195"/>
      <c r="CJ339" s="195"/>
      <c r="CK339" s="195"/>
      <c r="CL339" s="195"/>
      <c r="CM339" s="195"/>
      <c r="CN339" s="195"/>
      <c r="CO339" s="195"/>
      <c r="CP339" s="195"/>
      <c r="CQ339" s="195"/>
      <c r="CR339" s="195"/>
      <c r="CS339" s="195"/>
      <c r="CT339" s="195"/>
      <c r="CU339" s="195"/>
      <c r="CV339" s="195"/>
      <c r="CW339" s="195"/>
      <c r="CX339" s="195"/>
      <c r="CY339" s="195"/>
      <c r="CZ339" s="195"/>
      <c r="DA339" s="195"/>
      <c r="DB339" s="195"/>
      <c r="DC339" s="195"/>
      <c r="DD339" s="195"/>
      <c r="DE339" s="195"/>
      <c r="DF339" s="195"/>
      <c r="DG339" s="195"/>
      <c r="DH339" s="195"/>
      <c r="DI339" s="195"/>
      <c r="DJ339" s="195"/>
      <c r="DK339" s="195"/>
      <c r="DL339" s="195"/>
      <c r="DM339" s="195"/>
      <c r="DN339" s="195"/>
    </row>
    <row r="340" spans="1:118" x14ac:dyDescent="0.2">
      <c r="A340" s="33" t="s">
        <v>140</v>
      </c>
      <c r="B340" s="33" t="s">
        <v>204</v>
      </c>
      <c r="C340" s="33">
        <v>17</v>
      </c>
      <c r="D340" s="33" t="s">
        <v>126</v>
      </c>
      <c r="E340" s="196">
        <v>0</v>
      </c>
      <c r="F340" s="195">
        <v>0</v>
      </c>
      <c r="G340" s="196">
        <v>0</v>
      </c>
      <c r="H340" s="195">
        <v>0</v>
      </c>
      <c r="I340" s="196">
        <v>0</v>
      </c>
      <c r="J340" s="195">
        <v>0</v>
      </c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95"/>
      <c r="AD340" s="195"/>
      <c r="AE340" s="195"/>
      <c r="AF340" s="195"/>
      <c r="AG340" s="195"/>
      <c r="AH340" s="195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195"/>
      <c r="BL340" s="195"/>
      <c r="BM340" s="195"/>
      <c r="BN340" s="195"/>
      <c r="BO340" s="195"/>
      <c r="BP340" s="195"/>
      <c r="BQ340" s="195"/>
      <c r="BR340" s="195"/>
      <c r="BS340" s="195"/>
      <c r="BT340" s="195"/>
      <c r="BU340" s="195"/>
      <c r="BV340" s="195"/>
      <c r="BW340" s="195"/>
      <c r="BX340" s="195"/>
      <c r="BY340" s="195"/>
      <c r="BZ340" s="195"/>
      <c r="CA340" s="195"/>
      <c r="CB340" s="195"/>
      <c r="CC340" s="195"/>
      <c r="CD340" s="195"/>
      <c r="CE340" s="195"/>
      <c r="CF340" s="195"/>
      <c r="CG340" s="195"/>
      <c r="CH340" s="195"/>
      <c r="CI340" s="195"/>
      <c r="CJ340" s="195"/>
      <c r="CK340" s="195"/>
      <c r="CL340" s="195"/>
      <c r="CM340" s="195"/>
      <c r="CN340" s="195"/>
      <c r="CO340" s="195"/>
      <c r="CP340" s="195"/>
      <c r="CQ340" s="195"/>
      <c r="CR340" s="195"/>
      <c r="CS340" s="195"/>
      <c r="CT340" s="195"/>
      <c r="CU340" s="195"/>
      <c r="CV340" s="195"/>
      <c r="CW340" s="195"/>
      <c r="CX340" s="195"/>
      <c r="CY340" s="195"/>
      <c r="CZ340" s="195"/>
      <c r="DA340" s="195"/>
      <c r="DB340" s="195"/>
      <c r="DC340" s="195"/>
      <c r="DD340" s="195"/>
      <c r="DE340" s="195"/>
      <c r="DF340" s="195"/>
      <c r="DG340" s="195"/>
      <c r="DH340" s="195"/>
      <c r="DI340" s="195"/>
      <c r="DJ340" s="195"/>
      <c r="DK340" s="195"/>
      <c r="DL340" s="195"/>
      <c r="DM340" s="195"/>
      <c r="DN340" s="195"/>
    </row>
    <row r="341" spans="1:118" s="197" customFormat="1" x14ac:dyDescent="0.2">
      <c r="A341" s="197" t="s">
        <v>140</v>
      </c>
      <c r="B341" s="197" t="s">
        <v>204</v>
      </c>
      <c r="C341" s="197">
        <v>18</v>
      </c>
      <c r="D341" s="197" t="s">
        <v>127</v>
      </c>
      <c r="E341" s="196">
        <v>0</v>
      </c>
      <c r="F341" s="196">
        <v>0</v>
      </c>
      <c r="G341" s="196">
        <v>0</v>
      </c>
      <c r="H341" s="196">
        <v>0</v>
      </c>
      <c r="I341" s="196">
        <v>0</v>
      </c>
      <c r="J341" s="196">
        <v>0</v>
      </c>
      <c r="K341" s="196"/>
      <c r="L341" s="196"/>
      <c r="M341" s="196"/>
      <c r="N341" s="196"/>
      <c r="O341" s="196"/>
      <c r="P341" s="196"/>
      <c r="Q341" s="196"/>
      <c r="R341" s="196"/>
      <c r="S341" s="196"/>
      <c r="T341" s="196"/>
      <c r="U341" s="196"/>
      <c r="V341" s="196"/>
      <c r="W341" s="196"/>
      <c r="X341" s="196"/>
      <c r="Y341" s="196"/>
      <c r="Z341" s="196"/>
      <c r="AA341" s="196"/>
      <c r="AB341" s="196"/>
      <c r="AC341" s="196"/>
      <c r="AD341" s="196"/>
      <c r="AE341" s="196"/>
      <c r="AF341" s="196"/>
      <c r="AG341" s="196"/>
      <c r="AH341" s="196"/>
      <c r="AI341" s="196"/>
      <c r="AJ341" s="196"/>
      <c r="AK341" s="196"/>
      <c r="AL341" s="196"/>
      <c r="AM341" s="196"/>
      <c r="AN341" s="196"/>
      <c r="AO341" s="196"/>
      <c r="AP341" s="196"/>
      <c r="AQ341" s="196"/>
      <c r="AR341" s="196"/>
      <c r="AS341" s="196"/>
      <c r="AT341" s="196"/>
      <c r="AU341" s="196"/>
      <c r="AV341" s="196"/>
      <c r="AW341" s="196"/>
      <c r="AX341" s="196"/>
      <c r="AY341" s="196"/>
      <c r="AZ341" s="196"/>
      <c r="BA341" s="196"/>
      <c r="BB341" s="196"/>
      <c r="BC341" s="196"/>
      <c r="BD341" s="196"/>
      <c r="BE341" s="196"/>
      <c r="BF341" s="196"/>
      <c r="BG341" s="196"/>
      <c r="BH341" s="196"/>
      <c r="BI341" s="196"/>
      <c r="BJ341" s="196"/>
      <c r="BK341" s="196"/>
      <c r="BL341" s="196"/>
      <c r="BM341" s="196"/>
      <c r="BN341" s="196"/>
      <c r="BO341" s="196"/>
      <c r="BP341" s="196"/>
      <c r="BQ341" s="196"/>
      <c r="BR341" s="196"/>
      <c r="BS341" s="196"/>
      <c r="BT341" s="196"/>
      <c r="BU341" s="196"/>
      <c r="BV341" s="196"/>
      <c r="BW341" s="196"/>
      <c r="BX341" s="196"/>
      <c r="BY341" s="196"/>
      <c r="BZ341" s="196"/>
      <c r="CA341" s="196"/>
      <c r="CB341" s="196"/>
      <c r="CC341" s="196"/>
      <c r="CD341" s="196"/>
      <c r="CE341" s="196"/>
      <c r="CF341" s="196"/>
      <c r="CG341" s="196"/>
      <c r="CH341" s="196"/>
      <c r="CI341" s="196"/>
      <c r="CJ341" s="196"/>
      <c r="CK341" s="196"/>
      <c r="CL341" s="196"/>
      <c r="CM341" s="196"/>
      <c r="CN341" s="196"/>
      <c r="CO341" s="196"/>
      <c r="CP341" s="196"/>
      <c r="CQ341" s="196"/>
      <c r="CR341" s="196"/>
      <c r="CS341" s="196"/>
      <c r="CT341" s="196"/>
      <c r="CU341" s="196"/>
      <c r="CV341" s="196"/>
      <c r="CW341" s="196"/>
      <c r="CX341" s="196"/>
      <c r="CY341" s="196"/>
      <c r="CZ341" s="196"/>
      <c r="DA341" s="196"/>
      <c r="DB341" s="196"/>
      <c r="DC341" s="196"/>
      <c r="DD341" s="196"/>
      <c r="DE341" s="196"/>
      <c r="DF341" s="196"/>
      <c r="DG341" s="196"/>
      <c r="DH341" s="196"/>
      <c r="DI341" s="196"/>
      <c r="DJ341" s="196"/>
      <c r="DK341" s="196"/>
      <c r="DL341" s="196"/>
      <c r="DM341" s="196"/>
      <c r="DN341" s="196"/>
    </row>
    <row r="342" spans="1:118" x14ac:dyDescent="0.2">
      <c r="A342" s="33" t="s">
        <v>140</v>
      </c>
      <c r="B342" s="33" t="s">
        <v>204</v>
      </c>
      <c r="C342" s="33">
        <v>19</v>
      </c>
      <c r="D342" s="33" t="s">
        <v>47</v>
      </c>
      <c r="E342" s="196">
        <v>0</v>
      </c>
      <c r="F342" s="195">
        <v>0</v>
      </c>
      <c r="G342" s="196">
        <v>0</v>
      </c>
      <c r="H342" s="195">
        <v>0</v>
      </c>
      <c r="I342" s="196">
        <v>0</v>
      </c>
      <c r="J342" s="195">
        <v>0</v>
      </c>
      <c r="K342" s="195"/>
      <c r="L342" s="195"/>
      <c r="M342" s="195"/>
      <c r="N342" s="195"/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  <c r="AA342" s="195"/>
      <c r="AB342" s="195"/>
      <c r="AC342" s="195"/>
      <c r="AD342" s="195"/>
      <c r="AE342" s="195"/>
      <c r="AF342" s="195"/>
      <c r="AG342" s="195"/>
      <c r="AH342" s="195"/>
      <c r="AI342" s="195"/>
      <c r="AJ342" s="195"/>
      <c r="AK342" s="195"/>
      <c r="AL342" s="195"/>
      <c r="AM342" s="195"/>
      <c r="AN342" s="195"/>
      <c r="AO342" s="195"/>
      <c r="AP342" s="195"/>
      <c r="AQ342" s="195"/>
      <c r="AR342" s="195"/>
      <c r="AS342" s="195"/>
      <c r="AT342" s="195"/>
      <c r="AU342" s="195"/>
      <c r="AV342" s="195"/>
      <c r="AW342" s="195"/>
      <c r="AX342" s="195"/>
      <c r="AY342" s="195"/>
      <c r="AZ342" s="195"/>
      <c r="BA342" s="195"/>
      <c r="BB342" s="195"/>
      <c r="BC342" s="195"/>
      <c r="BD342" s="195"/>
      <c r="BE342" s="195"/>
      <c r="BF342" s="195"/>
      <c r="BG342" s="195"/>
      <c r="BH342" s="195"/>
      <c r="BI342" s="195"/>
      <c r="BJ342" s="195"/>
      <c r="BK342" s="195"/>
      <c r="BL342" s="195"/>
      <c r="BM342" s="195"/>
      <c r="BN342" s="195"/>
      <c r="BO342" s="195"/>
      <c r="BP342" s="195"/>
      <c r="BQ342" s="195"/>
      <c r="BR342" s="195"/>
      <c r="BS342" s="195"/>
      <c r="BT342" s="195"/>
      <c r="BU342" s="195"/>
      <c r="BV342" s="195"/>
      <c r="BW342" s="195"/>
      <c r="BX342" s="195"/>
      <c r="BY342" s="195"/>
      <c r="BZ342" s="195"/>
      <c r="CA342" s="195"/>
      <c r="CB342" s="195"/>
      <c r="CC342" s="195"/>
      <c r="CD342" s="195"/>
      <c r="CE342" s="195"/>
      <c r="CF342" s="195"/>
      <c r="CG342" s="195"/>
      <c r="CH342" s="195"/>
      <c r="CI342" s="195"/>
      <c r="CJ342" s="195"/>
      <c r="CK342" s="195"/>
      <c r="CL342" s="195"/>
      <c r="CM342" s="195"/>
      <c r="CN342" s="195"/>
      <c r="CO342" s="195"/>
      <c r="CP342" s="195"/>
      <c r="CQ342" s="195"/>
      <c r="CR342" s="195"/>
      <c r="CS342" s="195"/>
      <c r="CT342" s="195"/>
      <c r="CU342" s="195"/>
      <c r="CV342" s="195"/>
      <c r="CW342" s="195"/>
      <c r="CX342" s="195"/>
      <c r="CY342" s="195"/>
      <c r="CZ342" s="195"/>
      <c r="DA342" s="195"/>
      <c r="DB342" s="195"/>
      <c r="DC342" s="195"/>
      <c r="DD342" s="195"/>
      <c r="DE342" s="195"/>
      <c r="DF342" s="195"/>
      <c r="DG342" s="195"/>
      <c r="DH342" s="195"/>
      <c r="DI342" s="195"/>
      <c r="DJ342" s="195"/>
      <c r="DK342" s="195"/>
      <c r="DL342" s="195"/>
      <c r="DM342" s="195"/>
      <c r="DN342" s="195"/>
    </row>
    <row r="343" spans="1:118" x14ac:dyDescent="0.2">
      <c r="A343" s="33" t="s">
        <v>140</v>
      </c>
      <c r="B343" s="33" t="s">
        <v>204</v>
      </c>
      <c r="C343" s="33">
        <v>20</v>
      </c>
      <c r="D343" s="33" t="s">
        <v>128</v>
      </c>
      <c r="E343" s="196">
        <v>0</v>
      </c>
      <c r="F343" s="195">
        <v>0</v>
      </c>
      <c r="G343" s="196">
        <v>0</v>
      </c>
      <c r="H343" s="195">
        <v>0</v>
      </c>
      <c r="I343" s="196">
        <v>0</v>
      </c>
      <c r="J343" s="195">
        <v>0</v>
      </c>
      <c r="K343" s="195"/>
      <c r="L343" s="195"/>
      <c r="M343" s="195"/>
      <c r="N343" s="195"/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  <c r="AA343" s="195"/>
      <c r="AB343" s="195"/>
      <c r="AC343" s="195"/>
      <c r="AD343" s="195"/>
      <c r="AE343" s="195"/>
      <c r="AF343" s="195"/>
      <c r="AG343" s="195"/>
      <c r="AH343" s="195"/>
      <c r="AI343" s="195"/>
      <c r="AJ343" s="195"/>
      <c r="AK343" s="195"/>
      <c r="AL343" s="195"/>
      <c r="AM343" s="195"/>
      <c r="AN343" s="195"/>
      <c r="AO343" s="195"/>
      <c r="AP343" s="195"/>
      <c r="AQ343" s="195"/>
      <c r="AR343" s="195"/>
      <c r="AS343" s="195"/>
      <c r="AT343" s="195"/>
      <c r="AU343" s="195"/>
      <c r="AV343" s="195"/>
      <c r="AW343" s="195"/>
      <c r="AX343" s="195"/>
      <c r="AY343" s="195"/>
      <c r="AZ343" s="195"/>
      <c r="BA343" s="195"/>
      <c r="BB343" s="195"/>
      <c r="BC343" s="195"/>
      <c r="BD343" s="195"/>
      <c r="BE343" s="195"/>
      <c r="BF343" s="195"/>
      <c r="BG343" s="195"/>
      <c r="BH343" s="195"/>
      <c r="BI343" s="195"/>
      <c r="BJ343" s="195"/>
      <c r="BK343" s="195"/>
      <c r="BL343" s="195"/>
      <c r="BM343" s="195"/>
      <c r="BN343" s="195"/>
      <c r="BO343" s="195"/>
      <c r="BP343" s="195"/>
      <c r="BQ343" s="195"/>
      <c r="BR343" s="195"/>
      <c r="BS343" s="195"/>
      <c r="BT343" s="195"/>
      <c r="BU343" s="195"/>
      <c r="BV343" s="195"/>
      <c r="BW343" s="195"/>
      <c r="BX343" s="195"/>
      <c r="BY343" s="195"/>
      <c r="BZ343" s="195"/>
      <c r="CA343" s="195"/>
      <c r="CB343" s="195"/>
      <c r="CC343" s="195"/>
      <c r="CD343" s="195"/>
      <c r="CE343" s="195"/>
      <c r="CF343" s="195"/>
      <c r="CG343" s="195"/>
      <c r="CH343" s="195"/>
      <c r="CI343" s="195"/>
      <c r="CJ343" s="195"/>
      <c r="CK343" s="195"/>
      <c r="CL343" s="195"/>
      <c r="CM343" s="195"/>
      <c r="CN343" s="195"/>
      <c r="CO343" s="195"/>
      <c r="CP343" s="195"/>
      <c r="CQ343" s="195"/>
      <c r="CR343" s="195"/>
      <c r="CS343" s="195"/>
      <c r="CT343" s="195"/>
      <c r="CU343" s="195"/>
      <c r="CV343" s="195"/>
      <c r="CW343" s="195"/>
      <c r="CX343" s="195"/>
      <c r="CY343" s="195"/>
      <c r="CZ343" s="195"/>
      <c r="DA343" s="195"/>
      <c r="DB343" s="195"/>
      <c r="DC343" s="195"/>
      <c r="DD343" s="195"/>
      <c r="DE343" s="195"/>
      <c r="DF343" s="195"/>
      <c r="DG343" s="195"/>
      <c r="DH343" s="195"/>
      <c r="DI343" s="195"/>
      <c r="DJ343" s="195"/>
      <c r="DK343" s="195"/>
      <c r="DL343" s="195"/>
      <c r="DM343" s="195"/>
      <c r="DN343" s="195"/>
    </row>
    <row r="344" spans="1:118" x14ac:dyDescent="0.2">
      <c r="A344" s="33" t="s">
        <v>140</v>
      </c>
      <c r="B344" s="33" t="s">
        <v>204</v>
      </c>
      <c r="C344" s="33">
        <v>21</v>
      </c>
      <c r="D344" s="33" t="s">
        <v>129</v>
      </c>
      <c r="E344" s="196">
        <v>0</v>
      </c>
      <c r="F344" s="195">
        <v>0</v>
      </c>
      <c r="G344" s="196">
        <v>0</v>
      </c>
      <c r="H344" s="195">
        <v>0</v>
      </c>
      <c r="I344" s="196">
        <v>0</v>
      </c>
      <c r="J344" s="195">
        <v>0</v>
      </c>
      <c r="K344" s="195"/>
      <c r="L344" s="195"/>
      <c r="M344" s="195"/>
      <c r="N344" s="195"/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  <c r="AA344" s="195"/>
      <c r="AB344" s="195"/>
      <c r="AC344" s="195"/>
      <c r="AD344" s="195"/>
      <c r="AE344" s="195"/>
      <c r="AF344" s="195"/>
      <c r="AG344" s="195"/>
      <c r="AH344" s="195"/>
      <c r="AI344" s="195"/>
      <c r="AJ344" s="195"/>
      <c r="AK344" s="195"/>
      <c r="AL344" s="195"/>
      <c r="AM344" s="195"/>
      <c r="AN344" s="195"/>
      <c r="AO344" s="195"/>
      <c r="AP344" s="195"/>
      <c r="AQ344" s="195"/>
      <c r="AR344" s="195"/>
      <c r="AS344" s="195"/>
      <c r="AT344" s="195"/>
      <c r="AU344" s="195"/>
      <c r="AV344" s="195"/>
      <c r="AW344" s="195"/>
      <c r="AX344" s="195"/>
      <c r="AY344" s="195"/>
      <c r="AZ344" s="195"/>
      <c r="BA344" s="195"/>
      <c r="BB344" s="195"/>
      <c r="BC344" s="195"/>
      <c r="BD344" s="195"/>
      <c r="BE344" s="195"/>
      <c r="BF344" s="195"/>
      <c r="BG344" s="195"/>
      <c r="BH344" s="195"/>
      <c r="BI344" s="195"/>
      <c r="BJ344" s="195"/>
      <c r="BK344" s="195"/>
      <c r="BL344" s="195"/>
      <c r="BM344" s="195"/>
      <c r="BN344" s="195"/>
      <c r="BO344" s="195"/>
      <c r="BP344" s="195"/>
      <c r="BQ344" s="195"/>
      <c r="BR344" s="195"/>
      <c r="BS344" s="195"/>
      <c r="BT344" s="195"/>
      <c r="BU344" s="195"/>
      <c r="BV344" s="195"/>
      <c r="BW344" s="195"/>
      <c r="BX344" s="195"/>
      <c r="BY344" s="195"/>
      <c r="BZ344" s="195"/>
      <c r="CA344" s="195"/>
      <c r="CB344" s="195"/>
      <c r="CC344" s="195"/>
      <c r="CD344" s="195"/>
      <c r="CE344" s="195"/>
      <c r="CF344" s="195"/>
      <c r="CG344" s="195"/>
      <c r="CH344" s="195"/>
      <c r="CI344" s="195"/>
      <c r="CJ344" s="195"/>
      <c r="CK344" s="195"/>
      <c r="CL344" s="195"/>
      <c r="CM344" s="195"/>
      <c r="CN344" s="195"/>
      <c r="CO344" s="195"/>
      <c r="CP344" s="195"/>
      <c r="CQ344" s="195"/>
      <c r="CR344" s="195"/>
      <c r="CS344" s="195"/>
      <c r="CT344" s="195"/>
      <c r="CU344" s="195"/>
      <c r="CV344" s="195"/>
      <c r="CW344" s="195"/>
      <c r="CX344" s="195"/>
      <c r="CY344" s="195"/>
      <c r="CZ344" s="195"/>
      <c r="DA344" s="195"/>
      <c r="DB344" s="195"/>
      <c r="DC344" s="195"/>
      <c r="DD344" s="195"/>
      <c r="DE344" s="195"/>
      <c r="DF344" s="195"/>
      <c r="DG344" s="195"/>
      <c r="DH344" s="195"/>
      <c r="DI344" s="195"/>
      <c r="DJ344" s="195"/>
      <c r="DK344" s="195"/>
      <c r="DL344" s="195"/>
      <c r="DM344" s="195"/>
      <c r="DN344" s="195"/>
    </row>
    <row r="345" spans="1:118" x14ac:dyDescent="0.2">
      <c r="A345" s="33" t="s">
        <v>140</v>
      </c>
      <c r="B345" s="33" t="s">
        <v>204</v>
      </c>
      <c r="C345" s="33">
        <v>22</v>
      </c>
      <c r="D345" s="33" t="s">
        <v>130</v>
      </c>
      <c r="E345" s="196">
        <v>284649</v>
      </c>
      <c r="F345" s="195">
        <v>745495.73100000003</v>
      </c>
      <c r="G345" s="196">
        <v>529981</v>
      </c>
      <c r="H345" s="195">
        <v>1388020.2390000001</v>
      </c>
      <c r="I345" s="196">
        <v>-499980</v>
      </c>
      <c r="J345" s="195">
        <v>-1309447.6200000001</v>
      </c>
      <c r="K345" s="195"/>
      <c r="L345" s="195"/>
      <c r="M345" s="195"/>
      <c r="N345" s="195"/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  <c r="AA345" s="195"/>
      <c r="AB345" s="195"/>
      <c r="AC345" s="195"/>
      <c r="AD345" s="195"/>
      <c r="AE345" s="195"/>
      <c r="AF345" s="195"/>
      <c r="AG345" s="195"/>
      <c r="AH345" s="195"/>
      <c r="AI345" s="195"/>
      <c r="AJ345" s="195"/>
      <c r="AK345" s="195"/>
      <c r="AL345" s="195"/>
      <c r="AM345" s="195"/>
      <c r="AN345" s="195"/>
      <c r="AO345" s="195"/>
      <c r="AP345" s="195"/>
      <c r="AQ345" s="195"/>
      <c r="AR345" s="195"/>
      <c r="AS345" s="195"/>
      <c r="AT345" s="195"/>
      <c r="AU345" s="195"/>
      <c r="AV345" s="195"/>
      <c r="AW345" s="195"/>
      <c r="AX345" s="195"/>
      <c r="AY345" s="195"/>
      <c r="AZ345" s="195"/>
      <c r="BA345" s="195"/>
      <c r="BB345" s="195"/>
      <c r="BC345" s="195"/>
      <c r="BD345" s="195"/>
      <c r="BE345" s="195"/>
      <c r="BF345" s="195"/>
      <c r="BG345" s="195"/>
      <c r="BH345" s="195"/>
      <c r="BI345" s="195"/>
      <c r="BJ345" s="195"/>
      <c r="BK345" s="195"/>
      <c r="BL345" s="195"/>
      <c r="BM345" s="195"/>
      <c r="BN345" s="195"/>
      <c r="BO345" s="195"/>
      <c r="BP345" s="195"/>
      <c r="BQ345" s="195"/>
      <c r="BR345" s="195"/>
      <c r="BS345" s="195"/>
      <c r="BT345" s="195"/>
      <c r="BU345" s="195"/>
      <c r="BV345" s="195"/>
      <c r="BW345" s="195"/>
      <c r="BX345" s="195"/>
      <c r="BY345" s="195"/>
      <c r="BZ345" s="195"/>
      <c r="CA345" s="195"/>
      <c r="CB345" s="195"/>
      <c r="CC345" s="195"/>
      <c r="CD345" s="195"/>
      <c r="CE345" s="195"/>
      <c r="CF345" s="195"/>
      <c r="CG345" s="195"/>
      <c r="CH345" s="195"/>
      <c r="CI345" s="195"/>
      <c r="CJ345" s="195"/>
      <c r="CK345" s="195"/>
      <c r="CL345" s="195"/>
      <c r="CM345" s="195"/>
      <c r="CN345" s="195"/>
      <c r="CO345" s="195"/>
      <c r="CP345" s="195"/>
      <c r="CQ345" s="195"/>
      <c r="CR345" s="195"/>
      <c r="CS345" s="195"/>
      <c r="CT345" s="195"/>
      <c r="CU345" s="195"/>
      <c r="CV345" s="195"/>
      <c r="CW345" s="195"/>
      <c r="CX345" s="195"/>
      <c r="CY345" s="195"/>
      <c r="CZ345" s="195"/>
      <c r="DA345" s="195"/>
      <c r="DB345" s="195"/>
      <c r="DC345" s="195"/>
      <c r="DD345" s="195"/>
      <c r="DE345" s="195"/>
      <c r="DF345" s="195"/>
      <c r="DG345" s="195"/>
      <c r="DH345" s="195"/>
      <c r="DI345" s="195"/>
      <c r="DJ345" s="195"/>
      <c r="DK345" s="195"/>
      <c r="DL345" s="195"/>
      <c r="DM345" s="195"/>
      <c r="DN345" s="195"/>
    </row>
    <row r="346" spans="1:118" x14ac:dyDescent="0.2">
      <c r="A346" s="33" t="s">
        <v>140</v>
      </c>
      <c r="B346" s="33" t="s">
        <v>204</v>
      </c>
      <c r="C346" s="33">
        <v>23</v>
      </c>
      <c r="D346" s="33" t="s">
        <v>131</v>
      </c>
      <c r="E346" s="196">
        <v>0</v>
      </c>
      <c r="F346" s="195">
        <v>0</v>
      </c>
      <c r="G346" s="196">
        <v>0</v>
      </c>
      <c r="H346" s="195">
        <v>0</v>
      </c>
      <c r="I346" s="196">
        <v>0</v>
      </c>
      <c r="J346" s="195">
        <v>0</v>
      </c>
      <c r="K346" s="195"/>
      <c r="L346" s="195"/>
      <c r="M346" s="195"/>
      <c r="N346" s="195"/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  <c r="AA346" s="195"/>
      <c r="AB346" s="195"/>
      <c r="AC346" s="195"/>
      <c r="AD346" s="195"/>
      <c r="AE346" s="195"/>
      <c r="AF346" s="195"/>
      <c r="AG346" s="195"/>
      <c r="AH346" s="195"/>
      <c r="AI346" s="195"/>
      <c r="AJ346" s="195"/>
      <c r="AK346" s="195"/>
      <c r="AL346" s="195"/>
      <c r="AM346" s="195"/>
      <c r="AN346" s="195"/>
      <c r="AO346" s="195"/>
      <c r="AP346" s="195"/>
      <c r="AQ346" s="195"/>
      <c r="AR346" s="195"/>
      <c r="AS346" s="195"/>
      <c r="AT346" s="195"/>
      <c r="AU346" s="195"/>
      <c r="AV346" s="195"/>
      <c r="AW346" s="195"/>
      <c r="AX346" s="195"/>
      <c r="AY346" s="195"/>
      <c r="AZ346" s="195"/>
      <c r="BA346" s="195"/>
      <c r="BB346" s="195"/>
      <c r="BC346" s="195"/>
      <c r="BD346" s="195"/>
      <c r="BE346" s="195"/>
      <c r="BF346" s="195"/>
      <c r="BG346" s="195"/>
      <c r="BH346" s="195"/>
      <c r="BI346" s="195"/>
      <c r="BJ346" s="195"/>
      <c r="BK346" s="195"/>
      <c r="BL346" s="195"/>
      <c r="BM346" s="195"/>
      <c r="BN346" s="195"/>
      <c r="BO346" s="195"/>
      <c r="BP346" s="195"/>
      <c r="BQ346" s="195"/>
      <c r="BR346" s="195"/>
      <c r="BS346" s="195"/>
      <c r="BT346" s="195"/>
      <c r="BU346" s="195"/>
      <c r="BV346" s="195"/>
      <c r="BW346" s="195"/>
      <c r="BX346" s="195"/>
      <c r="BY346" s="195"/>
      <c r="BZ346" s="195"/>
      <c r="CA346" s="195"/>
      <c r="CB346" s="195"/>
      <c r="CC346" s="195"/>
      <c r="CD346" s="195"/>
      <c r="CE346" s="195"/>
      <c r="CF346" s="195"/>
      <c r="CG346" s="195"/>
      <c r="CH346" s="195"/>
      <c r="CI346" s="195"/>
      <c r="CJ346" s="195"/>
      <c r="CK346" s="195"/>
      <c r="CL346" s="195"/>
      <c r="CM346" s="195"/>
      <c r="CN346" s="195"/>
      <c r="CO346" s="195"/>
      <c r="CP346" s="195"/>
      <c r="CQ346" s="195"/>
      <c r="CR346" s="195"/>
      <c r="CS346" s="195"/>
      <c r="CT346" s="195"/>
      <c r="CU346" s="195"/>
      <c r="CV346" s="195"/>
      <c r="CW346" s="195"/>
      <c r="CX346" s="195"/>
      <c r="CY346" s="195"/>
      <c r="CZ346" s="195"/>
      <c r="DA346" s="195"/>
      <c r="DB346" s="195"/>
      <c r="DC346" s="195"/>
      <c r="DD346" s="195"/>
      <c r="DE346" s="195"/>
      <c r="DF346" s="195"/>
      <c r="DG346" s="195"/>
      <c r="DH346" s="195"/>
      <c r="DI346" s="195"/>
      <c r="DJ346" s="195"/>
      <c r="DK346" s="195"/>
      <c r="DL346" s="195"/>
      <c r="DM346" s="195"/>
      <c r="DN346" s="195"/>
    </row>
    <row r="347" spans="1:118" x14ac:dyDescent="0.2">
      <c r="A347" s="33" t="s">
        <v>140</v>
      </c>
      <c r="B347" s="33" t="s">
        <v>204</v>
      </c>
      <c r="C347" s="33">
        <v>24</v>
      </c>
      <c r="D347" s="33" t="s">
        <v>55</v>
      </c>
      <c r="E347" s="196">
        <v>-7934262</v>
      </c>
      <c r="F347" s="195">
        <v>-147726.75</v>
      </c>
      <c r="G347" s="196">
        <v>-758</v>
      </c>
      <c r="H347" s="195">
        <v>1.05</v>
      </c>
      <c r="I347" s="196">
        <v>0</v>
      </c>
      <c r="J347" s="195">
        <v>0</v>
      </c>
      <c r="K347" s="195"/>
      <c r="L347" s="195"/>
      <c r="M347" s="195"/>
      <c r="N347" s="195"/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  <c r="AA347" s="195"/>
      <c r="AB347" s="195"/>
      <c r="AC347" s="195"/>
      <c r="AD347" s="195"/>
      <c r="AE347" s="195"/>
      <c r="AF347" s="195"/>
      <c r="AG347" s="195"/>
      <c r="AH347" s="195"/>
      <c r="AI347" s="195"/>
      <c r="AJ347" s="195"/>
      <c r="AK347" s="195"/>
      <c r="AL347" s="195"/>
      <c r="AM347" s="195"/>
      <c r="AN347" s="195"/>
      <c r="AO347" s="195"/>
      <c r="AP347" s="195"/>
      <c r="AQ347" s="195"/>
      <c r="AR347" s="195"/>
      <c r="AS347" s="195"/>
      <c r="AT347" s="195"/>
      <c r="AU347" s="195"/>
      <c r="AV347" s="195"/>
      <c r="AW347" s="195"/>
      <c r="AX347" s="195"/>
      <c r="AY347" s="195"/>
      <c r="AZ347" s="195"/>
      <c r="BA347" s="195"/>
      <c r="BB347" s="195"/>
      <c r="BC347" s="195"/>
      <c r="BD347" s="195"/>
      <c r="BE347" s="195"/>
      <c r="BF347" s="195"/>
      <c r="BG347" s="195"/>
      <c r="BH347" s="195"/>
      <c r="BI347" s="195"/>
      <c r="BJ347" s="195"/>
      <c r="BK347" s="195"/>
      <c r="BL347" s="195"/>
      <c r="BM347" s="195"/>
      <c r="BN347" s="195"/>
      <c r="BO347" s="195"/>
      <c r="BP347" s="195"/>
      <c r="BQ347" s="195"/>
      <c r="BR347" s="195"/>
      <c r="BS347" s="195"/>
      <c r="BT347" s="195"/>
      <c r="BU347" s="195"/>
      <c r="BV347" s="195"/>
      <c r="BW347" s="195"/>
      <c r="BX347" s="195"/>
      <c r="BY347" s="195"/>
      <c r="BZ347" s="195"/>
      <c r="CA347" s="195"/>
      <c r="CB347" s="195"/>
      <c r="CC347" s="195"/>
      <c r="CD347" s="195"/>
      <c r="CE347" s="195"/>
      <c r="CF347" s="195"/>
      <c r="CG347" s="195"/>
      <c r="CH347" s="195"/>
      <c r="CI347" s="195"/>
      <c r="CJ347" s="195"/>
      <c r="CK347" s="195"/>
      <c r="CL347" s="195"/>
      <c r="CM347" s="195"/>
      <c r="CN347" s="195"/>
      <c r="CO347" s="195"/>
      <c r="CP347" s="195"/>
      <c r="CQ347" s="195"/>
      <c r="CR347" s="195"/>
      <c r="CS347" s="195"/>
      <c r="CT347" s="195"/>
      <c r="CU347" s="195"/>
      <c r="CV347" s="195"/>
      <c r="CW347" s="195"/>
      <c r="CX347" s="195"/>
      <c r="CY347" s="195"/>
      <c r="CZ347" s="195"/>
      <c r="DA347" s="195"/>
      <c r="DB347" s="195"/>
      <c r="DC347" s="195"/>
      <c r="DD347" s="195"/>
      <c r="DE347" s="195"/>
      <c r="DF347" s="195"/>
      <c r="DG347" s="195"/>
      <c r="DH347" s="195"/>
      <c r="DI347" s="195"/>
      <c r="DJ347" s="195"/>
      <c r="DK347" s="195"/>
      <c r="DL347" s="195"/>
      <c r="DM347" s="195"/>
      <c r="DN347" s="195"/>
    </row>
    <row r="348" spans="1:118" x14ac:dyDescent="0.2">
      <c r="A348" s="33" t="s">
        <v>140</v>
      </c>
      <c r="B348" s="33" t="s">
        <v>204</v>
      </c>
      <c r="C348" s="33">
        <v>25</v>
      </c>
      <c r="D348" s="33" t="s">
        <v>56</v>
      </c>
      <c r="E348" s="196">
        <v>0</v>
      </c>
      <c r="F348" s="195">
        <v>-2193141.02</v>
      </c>
      <c r="G348" s="196">
        <v>0</v>
      </c>
      <c r="H348" s="195">
        <v>-697829.18</v>
      </c>
      <c r="I348" s="196">
        <v>0</v>
      </c>
      <c r="J348" s="195">
        <v>-547052.16</v>
      </c>
      <c r="K348" s="195"/>
      <c r="L348" s="19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  <c r="AC348" s="195"/>
      <c r="AD348" s="195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195"/>
      <c r="BL348" s="195"/>
      <c r="BM348" s="195"/>
      <c r="BN348" s="195"/>
      <c r="BO348" s="195"/>
      <c r="BP348" s="195"/>
      <c r="BQ348" s="195"/>
      <c r="BR348" s="195"/>
      <c r="BS348" s="195"/>
      <c r="BT348" s="195"/>
      <c r="BU348" s="195"/>
      <c r="BV348" s="195"/>
      <c r="BW348" s="195"/>
      <c r="BX348" s="195"/>
      <c r="BY348" s="195"/>
      <c r="BZ348" s="195"/>
      <c r="CA348" s="195"/>
      <c r="CB348" s="195"/>
      <c r="CC348" s="195"/>
      <c r="CD348" s="195"/>
      <c r="CE348" s="195"/>
      <c r="CF348" s="195"/>
      <c r="CG348" s="195"/>
      <c r="CH348" s="195"/>
      <c r="CI348" s="195"/>
      <c r="CJ348" s="195"/>
      <c r="CK348" s="195"/>
      <c r="CL348" s="195"/>
      <c r="CM348" s="195"/>
      <c r="CN348" s="195"/>
      <c r="CO348" s="195"/>
      <c r="CP348" s="195"/>
      <c r="CQ348" s="195"/>
      <c r="CR348" s="195"/>
      <c r="CS348" s="195"/>
      <c r="CT348" s="195"/>
      <c r="CU348" s="195"/>
      <c r="CV348" s="195"/>
      <c r="CW348" s="195"/>
      <c r="CX348" s="195"/>
      <c r="CY348" s="195"/>
      <c r="CZ348" s="195"/>
      <c r="DA348" s="195"/>
      <c r="DB348" s="195"/>
      <c r="DC348" s="195"/>
      <c r="DD348" s="195"/>
      <c r="DE348" s="195"/>
      <c r="DF348" s="195"/>
      <c r="DG348" s="195"/>
      <c r="DH348" s="195"/>
      <c r="DI348" s="195"/>
      <c r="DJ348" s="195"/>
      <c r="DK348" s="195"/>
      <c r="DL348" s="195"/>
      <c r="DM348" s="195"/>
      <c r="DN348" s="195"/>
    </row>
    <row r="349" spans="1:118" x14ac:dyDescent="0.2">
      <c r="A349" s="33" t="s">
        <v>140</v>
      </c>
      <c r="B349" s="33" t="s">
        <v>204</v>
      </c>
      <c r="C349" s="33">
        <v>26</v>
      </c>
      <c r="D349" s="33" t="s">
        <v>132</v>
      </c>
      <c r="E349" s="196">
        <v>0</v>
      </c>
      <c r="F349" s="195">
        <v>0</v>
      </c>
      <c r="G349" s="196">
        <v>0</v>
      </c>
      <c r="H349" s="195">
        <v>0</v>
      </c>
      <c r="I349" s="196">
        <v>0</v>
      </c>
      <c r="J349" s="195">
        <v>0</v>
      </c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195"/>
      <c r="BL349" s="195"/>
      <c r="BM349" s="195"/>
      <c r="BN349" s="195"/>
      <c r="BO349" s="195"/>
      <c r="BP349" s="195"/>
      <c r="BQ349" s="195"/>
      <c r="BR349" s="195"/>
      <c r="BS349" s="195"/>
      <c r="BT349" s="195"/>
      <c r="BU349" s="195"/>
      <c r="BV349" s="195"/>
      <c r="BW349" s="195"/>
      <c r="BX349" s="195"/>
      <c r="BY349" s="195"/>
      <c r="BZ349" s="195"/>
      <c r="CA349" s="195"/>
      <c r="CB349" s="195"/>
      <c r="CC349" s="195"/>
      <c r="CD349" s="195"/>
      <c r="CE349" s="195"/>
      <c r="CF349" s="195"/>
      <c r="CG349" s="195"/>
      <c r="CH349" s="195"/>
      <c r="CI349" s="195"/>
      <c r="CJ349" s="195"/>
      <c r="CK349" s="195"/>
      <c r="CL349" s="195"/>
      <c r="CM349" s="195"/>
      <c r="CN349" s="195"/>
      <c r="CO349" s="195"/>
      <c r="CP349" s="195"/>
      <c r="CQ349" s="195"/>
      <c r="CR349" s="195"/>
      <c r="CS349" s="195"/>
      <c r="CT349" s="195"/>
      <c r="CU349" s="195"/>
      <c r="CV349" s="195"/>
      <c r="CW349" s="195"/>
      <c r="CX349" s="195"/>
      <c r="CY349" s="195"/>
      <c r="CZ349" s="195"/>
      <c r="DA349" s="195"/>
      <c r="DB349" s="195"/>
      <c r="DC349" s="195"/>
      <c r="DD349" s="195"/>
      <c r="DE349" s="195"/>
      <c r="DF349" s="195"/>
      <c r="DG349" s="195"/>
      <c r="DH349" s="195"/>
      <c r="DI349" s="195"/>
      <c r="DJ349" s="195"/>
      <c r="DK349" s="195"/>
      <c r="DL349" s="195"/>
      <c r="DM349" s="195"/>
      <c r="DN349" s="195"/>
    </row>
    <row r="350" spans="1:118" x14ac:dyDescent="0.2">
      <c r="A350" s="33" t="s">
        <v>140</v>
      </c>
      <c r="B350" s="33" t="s">
        <v>204</v>
      </c>
      <c r="C350" s="33">
        <v>27</v>
      </c>
      <c r="D350" s="33" t="s">
        <v>133</v>
      </c>
      <c r="E350" s="196">
        <v>0</v>
      </c>
      <c r="F350" s="195">
        <v>0</v>
      </c>
      <c r="G350" s="196">
        <v>0</v>
      </c>
      <c r="H350" s="195">
        <v>0</v>
      </c>
      <c r="I350" s="196">
        <v>0</v>
      </c>
      <c r="J350" s="195">
        <v>0</v>
      </c>
      <c r="K350" s="195"/>
      <c r="L350" s="19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  <c r="AC350" s="195"/>
      <c r="AD350" s="195"/>
      <c r="AE350" s="195"/>
      <c r="AF350" s="195"/>
      <c r="AG350" s="195"/>
      <c r="AH350" s="195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195"/>
      <c r="BL350" s="195"/>
      <c r="BM350" s="195"/>
      <c r="BN350" s="195"/>
      <c r="BO350" s="195"/>
      <c r="BP350" s="195"/>
      <c r="BQ350" s="195"/>
      <c r="BR350" s="195"/>
      <c r="BS350" s="195"/>
      <c r="BT350" s="195"/>
      <c r="BU350" s="195"/>
      <c r="BV350" s="195"/>
      <c r="BW350" s="195"/>
      <c r="BX350" s="195"/>
      <c r="BY350" s="195"/>
      <c r="BZ350" s="195"/>
      <c r="CA350" s="195"/>
      <c r="CB350" s="195"/>
      <c r="CC350" s="195"/>
      <c r="CD350" s="195"/>
      <c r="CE350" s="195"/>
      <c r="CF350" s="195"/>
      <c r="CG350" s="195"/>
      <c r="CH350" s="195"/>
      <c r="CI350" s="195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95"/>
      <c r="DA350" s="195"/>
      <c r="DB350" s="195"/>
      <c r="DC350" s="195"/>
      <c r="DD350" s="195"/>
      <c r="DE350" s="195"/>
      <c r="DF350" s="195"/>
      <c r="DG350" s="195"/>
      <c r="DH350" s="195"/>
      <c r="DI350" s="195"/>
      <c r="DJ350" s="195"/>
      <c r="DK350" s="195"/>
      <c r="DL350" s="195"/>
      <c r="DM350" s="195"/>
      <c r="DN350" s="195"/>
    </row>
    <row r="351" spans="1:118" x14ac:dyDescent="0.2">
      <c r="A351" s="33" t="s">
        <v>140</v>
      </c>
      <c r="B351" s="33" t="s">
        <v>204</v>
      </c>
      <c r="C351" s="33">
        <v>28</v>
      </c>
      <c r="D351" s="33" t="s">
        <v>134</v>
      </c>
      <c r="E351" s="201">
        <v>0</v>
      </c>
      <c r="F351" s="202">
        <v>0</v>
      </c>
      <c r="G351" s="201">
        <v>0</v>
      </c>
      <c r="H351" s="202">
        <v>0</v>
      </c>
      <c r="I351" s="201">
        <v>0</v>
      </c>
      <c r="J351" s="202">
        <v>0</v>
      </c>
      <c r="K351" s="202">
        <f>SUM(L639:L648)-L643-L647</f>
        <v>0</v>
      </c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  <c r="BM351" s="195"/>
      <c r="BN351" s="195"/>
      <c r="BO351" s="195"/>
      <c r="BP351" s="195"/>
      <c r="BQ351" s="195"/>
      <c r="BR351" s="195"/>
      <c r="BS351" s="195"/>
      <c r="BT351" s="195"/>
      <c r="BU351" s="195"/>
      <c r="BV351" s="195"/>
      <c r="BW351" s="195"/>
      <c r="BX351" s="195"/>
      <c r="BY351" s="195"/>
      <c r="BZ351" s="195"/>
      <c r="CA351" s="195"/>
      <c r="CB351" s="195"/>
      <c r="CC351" s="195"/>
      <c r="CD351" s="195"/>
      <c r="CE351" s="195"/>
      <c r="CF351" s="195"/>
      <c r="CG351" s="195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195"/>
      <c r="DB351" s="195"/>
      <c r="DC351" s="195"/>
      <c r="DD351" s="195"/>
      <c r="DE351" s="195"/>
      <c r="DF351" s="195"/>
      <c r="DG351" s="195"/>
      <c r="DH351" s="195"/>
      <c r="DI351" s="195"/>
      <c r="DJ351" s="195"/>
      <c r="DK351" s="195"/>
      <c r="DL351" s="195"/>
      <c r="DM351" s="195"/>
      <c r="DN351" s="195"/>
    </row>
    <row r="352" spans="1:118" x14ac:dyDescent="0.2">
      <c r="A352" s="33" t="s">
        <v>140</v>
      </c>
      <c r="B352" s="33" t="s">
        <v>204</v>
      </c>
      <c r="C352" s="33">
        <v>29</v>
      </c>
      <c r="D352" s="33" t="s">
        <v>135</v>
      </c>
      <c r="E352" s="196">
        <v>0</v>
      </c>
      <c r="F352" s="195">
        <v>0</v>
      </c>
      <c r="G352" s="196">
        <v>0</v>
      </c>
      <c r="H352" s="195">
        <v>0</v>
      </c>
      <c r="I352" s="196">
        <v>0</v>
      </c>
      <c r="J352" s="195">
        <v>0</v>
      </c>
      <c r="K352" s="195"/>
      <c r="L352" s="19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195"/>
      <c r="BL352" s="195"/>
      <c r="BM352" s="195"/>
      <c r="BN352" s="195"/>
      <c r="BO352" s="195"/>
      <c r="BP352" s="195"/>
      <c r="BQ352" s="195"/>
      <c r="BR352" s="195"/>
      <c r="BS352" s="195"/>
      <c r="BT352" s="195"/>
      <c r="BU352" s="195"/>
      <c r="BV352" s="195"/>
      <c r="BW352" s="195"/>
      <c r="BX352" s="195"/>
      <c r="BY352" s="195"/>
      <c r="BZ352" s="195"/>
      <c r="CA352" s="195"/>
      <c r="CB352" s="195"/>
      <c r="CC352" s="195"/>
      <c r="CD352" s="195"/>
      <c r="CE352" s="195"/>
      <c r="CF352" s="195"/>
      <c r="CG352" s="195"/>
      <c r="CH352" s="195"/>
      <c r="CI352" s="195"/>
      <c r="CJ352" s="195"/>
      <c r="CK352" s="195"/>
      <c r="CL352" s="195"/>
      <c r="CM352" s="195"/>
      <c r="CN352" s="195"/>
      <c r="CO352" s="195"/>
      <c r="CP352" s="195"/>
      <c r="CQ352" s="195"/>
      <c r="CR352" s="195"/>
      <c r="CS352" s="195"/>
      <c r="CT352" s="195"/>
      <c r="CU352" s="195"/>
      <c r="CV352" s="195"/>
      <c r="CW352" s="195"/>
      <c r="CX352" s="195"/>
      <c r="CY352" s="195"/>
      <c r="CZ352" s="195"/>
      <c r="DA352" s="195"/>
      <c r="DB352" s="195"/>
      <c r="DC352" s="195"/>
      <c r="DD352" s="195"/>
      <c r="DE352" s="195"/>
      <c r="DF352" s="195"/>
      <c r="DG352" s="195"/>
      <c r="DH352" s="195"/>
      <c r="DI352" s="195"/>
      <c r="DJ352" s="195"/>
      <c r="DK352" s="195"/>
      <c r="DL352" s="195"/>
      <c r="DM352" s="195"/>
      <c r="DN352" s="195"/>
    </row>
    <row r="353" spans="1:118" x14ac:dyDescent="0.2">
      <c r="A353" s="33" t="s">
        <v>140</v>
      </c>
      <c r="B353" s="33" t="s">
        <v>204</v>
      </c>
      <c r="C353" s="33">
        <v>30</v>
      </c>
      <c r="D353" s="33" t="s">
        <v>136</v>
      </c>
      <c r="E353" s="196">
        <v>0</v>
      </c>
      <c r="F353" s="195">
        <v>0</v>
      </c>
      <c r="G353" s="196">
        <v>0</v>
      </c>
      <c r="H353" s="195">
        <v>0</v>
      </c>
      <c r="I353" s="196">
        <v>0</v>
      </c>
      <c r="J353" s="195">
        <v>0</v>
      </c>
      <c r="K353" s="195"/>
      <c r="L353" s="19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195"/>
      <c r="BL353" s="195"/>
      <c r="BM353" s="195"/>
      <c r="BN353" s="195"/>
      <c r="BO353" s="195"/>
      <c r="BP353" s="195"/>
      <c r="BQ353" s="195"/>
      <c r="BR353" s="195"/>
      <c r="BS353" s="195"/>
      <c r="BT353" s="195"/>
      <c r="BU353" s="195"/>
      <c r="BV353" s="195"/>
      <c r="BW353" s="195"/>
      <c r="BX353" s="195"/>
      <c r="BY353" s="195"/>
      <c r="BZ353" s="195"/>
      <c r="CA353" s="195"/>
      <c r="CB353" s="195"/>
      <c r="CC353" s="195"/>
      <c r="CD353" s="195"/>
      <c r="CE353" s="195"/>
      <c r="CF353" s="195"/>
      <c r="CG353" s="195"/>
      <c r="CH353" s="195"/>
      <c r="CI353" s="195"/>
      <c r="CJ353" s="195"/>
      <c r="CK353" s="195"/>
      <c r="CL353" s="195"/>
      <c r="CM353" s="195"/>
      <c r="CN353" s="195"/>
      <c r="CO353" s="195"/>
      <c r="CP353" s="195"/>
      <c r="CQ353" s="195"/>
      <c r="CR353" s="195"/>
      <c r="CS353" s="195"/>
      <c r="CT353" s="195"/>
      <c r="CU353" s="195"/>
      <c r="CV353" s="195"/>
      <c r="CW353" s="195"/>
      <c r="CX353" s="195"/>
      <c r="CY353" s="195"/>
      <c r="CZ353" s="195"/>
      <c r="DA353" s="195"/>
      <c r="DB353" s="195"/>
      <c r="DC353" s="195"/>
      <c r="DD353" s="195"/>
      <c r="DE353" s="195"/>
      <c r="DF353" s="195"/>
      <c r="DG353" s="195"/>
      <c r="DH353" s="195"/>
      <c r="DI353" s="195"/>
      <c r="DJ353" s="195"/>
      <c r="DK353" s="195"/>
      <c r="DL353" s="195"/>
      <c r="DM353" s="195"/>
      <c r="DN353" s="195"/>
    </row>
    <row r="354" spans="1:118" x14ac:dyDescent="0.2">
      <c r="A354" s="33" t="s">
        <v>140</v>
      </c>
      <c r="B354" s="33" t="s">
        <v>204</v>
      </c>
      <c r="C354" s="33">
        <v>31</v>
      </c>
      <c r="D354" s="33" t="s">
        <v>137</v>
      </c>
      <c r="E354" s="196">
        <v>0</v>
      </c>
      <c r="F354" s="195">
        <v>0</v>
      </c>
      <c r="G354" s="196">
        <v>0</v>
      </c>
      <c r="H354" s="195">
        <v>0</v>
      </c>
      <c r="I354" s="196">
        <v>0</v>
      </c>
      <c r="J354" s="195">
        <v>0</v>
      </c>
      <c r="K354" s="195"/>
      <c r="L354" s="19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  <c r="AC354" s="195"/>
      <c r="AD354" s="195"/>
      <c r="AE354" s="195"/>
      <c r="AF354" s="195"/>
      <c r="AG354" s="195"/>
      <c r="AH354" s="195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195"/>
      <c r="BL354" s="195"/>
      <c r="BM354" s="195"/>
      <c r="BN354" s="195"/>
      <c r="BO354" s="195"/>
      <c r="BP354" s="195"/>
      <c r="BQ354" s="195"/>
      <c r="BR354" s="195"/>
      <c r="BS354" s="195"/>
      <c r="BT354" s="195"/>
      <c r="BU354" s="195"/>
      <c r="BV354" s="195"/>
      <c r="BW354" s="195"/>
      <c r="BX354" s="195"/>
      <c r="BY354" s="195"/>
      <c r="BZ354" s="195"/>
      <c r="CA354" s="195"/>
      <c r="CB354" s="195"/>
      <c r="CC354" s="195"/>
      <c r="CD354" s="195"/>
      <c r="CE354" s="195"/>
      <c r="CF354" s="195"/>
      <c r="CG354" s="195"/>
      <c r="CH354" s="195"/>
      <c r="CI354" s="195"/>
      <c r="CJ354" s="195"/>
      <c r="CK354" s="195"/>
      <c r="CL354" s="195"/>
      <c r="CM354" s="195"/>
      <c r="CN354" s="195"/>
      <c r="CO354" s="195"/>
      <c r="CP354" s="195"/>
      <c r="CQ354" s="195"/>
      <c r="CR354" s="195"/>
      <c r="CS354" s="195"/>
      <c r="CT354" s="195"/>
      <c r="CU354" s="195"/>
      <c r="CV354" s="195"/>
      <c r="CW354" s="195"/>
      <c r="CX354" s="195"/>
      <c r="CY354" s="195"/>
      <c r="CZ354" s="195"/>
      <c r="DA354" s="195"/>
      <c r="DB354" s="195"/>
      <c r="DC354" s="195"/>
      <c r="DD354" s="195"/>
      <c r="DE354" s="195"/>
      <c r="DF354" s="195"/>
      <c r="DG354" s="195"/>
      <c r="DH354" s="195"/>
      <c r="DI354" s="195"/>
      <c r="DJ354" s="195"/>
      <c r="DK354" s="195"/>
      <c r="DL354" s="195"/>
      <c r="DM354" s="195"/>
      <c r="DN354" s="195"/>
    </row>
    <row r="355" spans="1:118" x14ac:dyDescent="0.2">
      <c r="A355" s="33" t="s">
        <v>140</v>
      </c>
      <c r="B355" s="33" t="s">
        <v>204</v>
      </c>
      <c r="C355" s="33">
        <v>32</v>
      </c>
      <c r="D355" s="33" t="s">
        <v>70</v>
      </c>
      <c r="E355" s="196">
        <v>0</v>
      </c>
      <c r="F355" s="195">
        <v>0</v>
      </c>
      <c r="G355" s="196">
        <v>0</v>
      </c>
      <c r="H355" s="195">
        <v>0</v>
      </c>
      <c r="I355" s="196">
        <v>0</v>
      </c>
      <c r="J355" s="195">
        <v>0</v>
      </c>
      <c r="K355" s="195"/>
      <c r="L355" s="19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  <c r="AC355" s="195"/>
      <c r="AD355" s="195"/>
      <c r="AE355" s="195"/>
      <c r="AF355" s="195"/>
      <c r="AG355" s="195"/>
      <c r="AH355" s="195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195"/>
      <c r="BL355" s="195"/>
      <c r="BM355" s="195"/>
      <c r="BN355" s="195"/>
      <c r="BO355" s="195"/>
      <c r="BP355" s="195"/>
      <c r="BQ355" s="195"/>
      <c r="BR355" s="195"/>
      <c r="BS355" s="195"/>
      <c r="BT355" s="195"/>
      <c r="BU355" s="195"/>
      <c r="BV355" s="195"/>
      <c r="BW355" s="195"/>
      <c r="BX355" s="195"/>
      <c r="BY355" s="195"/>
      <c r="BZ355" s="195"/>
      <c r="CA355" s="195"/>
      <c r="CB355" s="195"/>
      <c r="CC355" s="195"/>
      <c r="CD355" s="195"/>
      <c r="CE355" s="195"/>
      <c r="CF355" s="195"/>
      <c r="CG355" s="195"/>
      <c r="CH355" s="195"/>
      <c r="CI355" s="195"/>
      <c r="CJ355" s="195"/>
      <c r="CK355" s="195"/>
      <c r="CL355" s="195"/>
      <c r="CM355" s="195"/>
      <c r="CN355" s="195"/>
      <c r="CO355" s="195"/>
      <c r="CP355" s="195"/>
      <c r="CQ355" s="195"/>
      <c r="CR355" s="195"/>
      <c r="CS355" s="195"/>
      <c r="CT355" s="195"/>
      <c r="CU355" s="195"/>
      <c r="CV355" s="195"/>
      <c r="CW355" s="195"/>
      <c r="CX355" s="195"/>
      <c r="CY355" s="195"/>
      <c r="CZ355" s="195"/>
      <c r="DA355" s="195"/>
      <c r="DB355" s="195"/>
      <c r="DC355" s="195"/>
      <c r="DD355" s="195"/>
      <c r="DE355" s="195"/>
      <c r="DF355" s="195"/>
      <c r="DG355" s="195"/>
      <c r="DH355" s="195"/>
      <c r="DI355" s="195"/>
      <c r="DJ355" s="195"/>
      <c r="DK355" s="195"/>
      <c r="DL355" s="195"/>
      <c r="DM355" s="195"/>
      <c r="DN355" s="195"/>
    </row>
    <row r="356" spans="1:118" x14ac:dyDescent="0.2">
      <c r="A356" s="33" t="s">
        <v>140</v>
      </c>
      <c r="B356" s="33" t="s">
        <v>204</v>
      </c>
      <c r="C356" s="33">
        <v>33</v>
      </c>
      <c r="D356" s="33" t="s">
        <v>71</v>
      </c>
      <c r="E356" s="196">
        <v>0</v>
      </c>
      <c r="F356" s="195">
        <v>0</v>
      </c>
      <c r="G356" s="196">
        <v>0</v>
      </c>
      <c r="H356" s="195">
        <v>0</v>
      </c>
      <c r="I356" s="196">
        <v>0</v>
      </c>
      <c r="J356" s="195">
        <v>0</v>
      </c>
      <c r="K356" s="195"/>
      <c r="L356" s="19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  <c r="AC356" s="195"/>
      <c r="AD356" s="195"/>
      <c r="AE356" s="195"/>
      <c r="AF356" s="195"/>
      <c r="AG356" s="195"/>
      <c r="AH356" s="195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195"/>
      <c r="BL356" s="195"/>
      <c r="BM356" s="195"/>
      <c r="BN356" s="195"/>
      <c r="BO356" s="195"/>
      <c r="BP356" s="195"/>
      <c r="BQ356" s="195"/>
      <c r="BR356" s="195"/>
      <c r="BS356" s="195"/>
      <c r="BT356" s="195"/>
      <c r="BU356" s="195"/>
      <c r="BV356" s="195"/>
      <c r="BW356" s="195"/>
      <c r="BX356" s="195"/>
      <c r="BY356" s="195"/>
      <c r="BZ356" s="195"/>
      <c r="CA356" s="195"/>
      <c r="CB356" s="195"/>
      <c r="CC356" s="195"/>
      <c r="CD356" s="195"/>
      <c r="CE356" s="195"/>
      <c r="CF356" s="195"/>
      <c r="CG356" s="195"/>
      <c r="CH356" s="195"/>
      <c r="CI356" s="195"/>
      <c r="CJ356" s="195"/>
      <c r="CK356" s="195"/>
      <c r="CL356" s="195"/>
      <c r="CM356" s="195"/>
      <c r="CN356" s="195"/>
      <c r="CO356" s="195"/>
      <c r="CP356" s="195"/>
      <c r="CQ356" s="195"/>
      <c r="CR356" s="195"/>
      <c r="CS356" s="195"/>
      <c r="CT356" s="195"/>
      <c r="CU356" s="195"/>
      <c r="CV356" s="195"/>
      <c r="CW356" s="195"/>
      <c r="CX356" s="195"/>
      <c r="CY356" s="195"/>
      <c r="CZ356" s="195"/>
      <c r="DA356" s="195"/>
      <c r="DB356" s="195"/>
      <c r="DC356" s="195"/>
      <c r="DD356" s="195"/>
      <c r="DE356" s="195"/>
      <c r="DF356" s="195"/>
      <c r="DG356" s="195"/>
      <c r="DH356" s="195"/>
      <c r="DI356" s="195"/>
      <c r="DJ356" s="195"/>
      <c r="DK356" s="195"/>
      <c r="DL356" s="195"/>
      <c r="DM356" s="195"/>
      <c r="DN356" s="195"/>
    </row>
    <row r="357" spans="1:118" x14ac:dyDescent="0.2">
      <c r="A357" s="33" t="s">
        <v>140</v>
      </c>
      <c r="B357" s="33" t="s">
        <v>204</v>
      </c>
      <c r="C357" s="33">
        <v>34</v>
      </c>
      <c r="D357" s="33" t="s">
        <v>72</v>
      </c>
      <c r="E357" s="196">
        <v>0</v>
      </c>
      <c r="F357" s="195">
        <v>0</v>
      </c>
      <c r="G357" s="196">
        <v>0</v>
      </c>
      <c r="H357" s="195">
        <v>0</v>
      </c>
      <c r="I357" s="196">
        <v>0</v>
      </c>
      <c r="J357" s="195">
        <v>0</v>
      </c>
      <c r="K357" s="195"/>
      <c r="L357" s="19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195"/>
      <c r="BL357" s="195"/>
      <c r="BM357" s="195"/>
      <c r="BN357" s="195"/>
      <c r="BO357" s="195"/>
      <c r="BP357" s="195"/>
      <c r="BQ357" s="195"/>
      <c r="BR357" s="195"/>
      <c r="BS357" s="195"/>
      <c r="BT357" s="195"/>
      <c r="BU357" s="195"/>
      <c r="BV357" s="195"/>
      <c r="BW357" s="195"/>
      <c r="BX357" s="195"/>
      <c r="BY357" s="195"/>
      <c r="BZ357" s="195"/>
      <c r="CA357" s="195"/>
      <c r="CB357" s="195"/>
      <c r="CC357" s="195"/>
      <c r="CD357" s="195"/>
      <c r="CE357" s="195"/>
      <c r="CF357" s="195"/>
      <c r="CG357" s="195"/>
      <c r="CH357" s="195"/>
      <c r="CI357" s="195"/>
      <c r="CJ357" s="195"/>
      <c r="CK357" s="195"/>
      <c r="CL357" s="195"/>
      <c r="CM357" s="195"/>
      <c r="CN357" s="195"/>
      <c r="CO357" s="195"/>
      <c r="CP357" s="195"/>
      <c r="CQ357" s="195"/>
      <c r="CR357" s="195"/>
      <c r="CS357" s="195"/>
      <c r="CT357" s="195"/>
      <c r="CU357" s="195"/>
      <c r="CV357" s="195"/>
      <c r="CW357" s="195"/>
      <c r="CX357" s="195"/>
      <c r="CY357" s="195"/>
      <c r="CZ357" s="195"/>
      <c r="DA357" s="195"/>
      <c r="DB357" s="195"/>
      <c r="DC357" s="195"/>
      <c r="DD357" s="195"/>
      <c r="DE357" s="195"/>
      <c r="DF357" s="195"/>
      <c r="DG357" s="195"/>
      <c r="DH357" s="195"/>
      <c r="DI357" s="195"/>
      <c r="DJ357" s="195"/>
      <c r="DK357" s="195"/>
      <c r="DL357" s="195"/>
      <c r="DM357" s="195"/>
      <c r="DN357" s="195"/>
    </row>
    <row r="358" spans="1:118" x14ac:dyDescent="0.2">
      <c r="A358" s="33" t="s">
        <v>140</v>
      </c>
      <c r="B358" s="33" t="s">
        <v>204</v>
      </c>
      <c r="C358" s="33">
        <v>35</v>
      </c>
      <c r="D358" s="33" t="s">
        <v>73</v>
      </c>
      <c r="E358" s="196">
        <v>0</v>
      </c>
      <c r="F358" s="195">
        <v>0</v>
      </c>
      <c r="G358" s="196">
        <v>0</v>
      </c>
      <c r="H358" s="195">
        <v>0</v>
      </c>
      <c r="I358" s="196">
        <v>0</v>
      </c>
      <c r="J358" s="195">
        <v>0</v>
      </c>
      <c r="K358" s="195"/>
      <c r="L358" s="19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  <c r="AC358" s="195"/>
      <c r="AD358" s="195"/>
      <c r="AE358" s="195"/>
      <c r="AF358" s="195"/>
      <c r="AG358" s="195"/>
      <c r="AH358" s="195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195"/>
      <c r="BL358" s="195"/>
      <c r="BM358" s="195"/>
      <c r="BN358" s="195"/>
      <c r="BO358" s="195"/>
      <c r="BP358" s="195"/>
      <c r="BQ358" s="195"/>
      <c r="BR358" s="195"/>
      <c r="BS358" s="195"/>
      <c r="BT358" s="195"/>
      <c r="BU358" s="195"/>
      <c r="BV358" s="195"/>
      <c r="BW358" s="195"/>
      <c r="BX358" s="195"/>
      <c r="BY358" s="195"/>
      <c r="BZ358" s="195"/>
      <c r="CA358" s="195"/>
      <c r="CB358" s="195"/>
      <c r="CC358" s="195"/>
      <c r="CD358" s="195"/>
      <c r="CE358" s="195"/>
      <c r="CF358" s="195"/>
      <c r="CG358" s="195"/>
      <c r="CH358" s="195"/>
      <c r="CI358" s="195"/>
      <c r="CJ358" s="195"/>
      <c r="CK358" s="195"/>
      <c r="CL358" s="195"/>
      <c r="CM358" s="195"/>
      <c r="CN358" s="195"/>
      <c r="CO358" s="195"/>
      <c r="CP358" s="195"/>
      <c r="CQ358" s="195"/>
      <c r="CR358" s="195"/>
      <c r="CS358" s="195"/>
      <c r="CT358" s="195"/>
      <c r="CU358" s="195"/>
      <c r="CV358" s="195"/>
      <c r="CW358" s="195"/>
      <c r="CX358" s="195"/>
      <c r="CY358" s="195"/>
      <c r="CZ358" s="195"/>
      <c r="DA358" s="195"/>
      <c r="DB358" s="195"/>
      <c r="DC358" s="195"/>
      <c r="DD358" s="195"/>
      <c r="DE358" s="195"/>
      <c r="DF358" s="195"/>
      <c r="DG358" s="195"/>
      <c r="DH358" s="195"/>
      <c r="DI358" s="195"/>
      <c r="DJ358" s="195"/>
      <c r="DK358" s="195"/>
      <c r="DL358" s="195"/>
      <c r="DM358" s="195"/>
      <c r="DN358" s="195"/>
    </row>
    <row r="359" spans="1:118" x14ac:dyDescent="0.2">
      <c r="A359" s="33" t="s">
        <v>140</v>
      </c>
      <c r="B359" s="33" t="s">
        <v>204</v>
      </c>
      <c r="C359" s="33">
        <v>36</v>
      </c>
      <c r="D359" s="33" t="s">
        <v>74</v>
      </c>
      <c r="E359" s="196">
        <v>0</v>
      </c>
      <c r="F359" s="195">
        <v>0</v>
      </c>
      <c r="G359" s="196">
        <v>0</v>
      </c>
      <c r="H359" s="195">
        <v>0</v>
      </c>
      <c r="I359" s="196">
        <v>0</v>
      </c>
      <c r="J359" s="195">
        <v>0</v>
      </c>
      <c r="K359" s="195"/>
      <c r="L359" s="19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  <c r="BM359" s="195"/>
      <c r="BN359" s="195"/>
      <c r="BO359" s="195"/>
      <c r="BP359" s="195"/>
      <c r="BQ359" s="195"/>
      <c r="BR359" s="195"/>
      <c r="BS359" s="195"/>
      <c r="BT359" s="195"/>
      <c r="BU359" s="195"/>
      <c r="BV359" s="195"/>
      <c r="BW359" s="195"/>
      <c r="BX359" s="195"/>
      <c r="BY359" s="195"/>
      <c r="BZ359" s="195"/>
      <c r="CA359" s="195"/>
      <c r="CB359" s="195"/>
      <c r="CC359" s="195"/>
      <c r="CD359" s="195"/>
      <c r="CE359" s="195"/>
      <c r="CF359" s="195"/>
      <c r="CG359" s="195"/>
      <c r="CH359" s="195"/>
      <c r="CI359" s="195"/>
      <c r="CJ359" s="195"/>
      <c r="CK359" s="195"/>
      <c r="CL359" s="195"/>
      <c r="CM359" s="195"/>
      <c r="CN359" s="195"/>
      <c r="CO359" s="195"/>
      <c r="CP359" s="195"/>
      <c r="CQ359" s="195"/>
      <c r="CR359" s="195"/>
      <c r="CS359" s="195"/>
      <c r="CT359" s="195"/>
      <c r="CU359" s="195"/>
      <c r="CV359" s="195"/>
      <c r="CW359" s="195"/>
      <c r="CX359" s="195"/>
      <c r="CY359" s="195"/>
      <c r="CZ359" s="195"/>
      <c r="DA359" s="195"/>
      <c r="DB359" s="195"/>
      <c r="DC359" s="195"/>
      <c r="DD359" s="195"/>
      <c r="DE359" s="195"/>
      <c r="DF359" s="195"/>
      <c r="DG359" s="195"/>
      <c r="DH359" s="195"/>
      <c r="DI359" s="195"/>
      <c r="DJ359" s="195"/>
      <c r="DK359" s="195"/>
      <c r="DL359" s="195"/>
      <c r="DM359" s="195"/>
      <c r="DN359" s="195"/>
    </row>
    <row r="360" spans="1:118" x14ac:dyDescent="0.2">
      <c r="A360" s="33" t="s">
        <v>140</v>
      </c>
      <c r="B360" s="33" t="s">
        <v>204</v>
      </c>
      <c r="C360" s="33">
        <v>37</v>
      </c>
      <c r="D360" s="33" t="s">
        <v>75</v>
      </c>
      <c r="E360" s="196">
        <v>0</v>
      </c>
      <c r="F360" s="195">
        <v>0</v>
      </c>
      <c r="G360" s="196">
        <v>0</v>
      </c>
      <c r="H360" s="195">
        <v>0</v>
      </c>
      <c r="I360" s="196">
        <v>0</v>
      </c>
      <c r="J360" s="195">
        <v>0</v>
      </c>
      <c r="K360" s="195"/>
      <c r="L360" s="19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  <c r="AC360" s="195"/>
      <c r="AD360" s="195"/>
      <c r="AE360" s="195"/>
      <c r="AF360" s="195"/>
      <c r="AG360" s="195"/>
      <c r="AH360" s="195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195"/>
      <c r="BL360" s="195"/>
      <c r="BM360" s="195"/>
      <c r="BN360" s="195"/>
      <c r="BO360" s="195"/>
      <c r="BP360" s="195"/>
      <c r="BQ360" s="195"/>
      <c r="BR360" s="195"/>
      <c r="BS360" s="195"/>
      <c r="BT360" s="195"/>
      <c r="BU360" s="195"/>
      <c r="BV360" s="195"/>
      <c r="BW360" s="195"/>
      <c r="BX360" s="195"/>
      <c r="BY360" s="195"/>
      <c r="BZ360" s="195"/>
      <c r="CA360" s="195"/>
      <c r="CB360" s="195"/>
      <c r="CC360" s="195"/>
      <c r="CD360" s="195"/>
      <c r="CE360" s="195"/>
      <c r="CF360" s="195"/>
      <c r="CG360" s="195"/>
      <c r="CH360" s="195"/>
      <c r="CI360" s="195"/>
      <c r="CJ360" s="195"/>
      <c r="CK360" s="195"/>
      <c r="CL360" s="195"/>
      <c r="CM360" s="195"/>
      <c r="CN360" s="195"/>
      <c r="CO360" s="195"/>
      <c r="CP360" s="195"/>
      <c r="CQ360" s="195"/>
      <c r="CR360" s="195"/>
      <c r="CS360" s="195"/>
      <c r="CT360" s="195"/>
      <c r="CU360" s="195"/>
      <c r="CV360" s="195"/>
      <c r="CW360" s="195"/>
      <c r="CX360" s="195"/>
      <c r="CY360" s="195"/>
      <c r="CZ360" s="195"/>
      <c r="DA360" s="195"/>
      <c r="DB360" s="195"/>
      <c r="DC360" s="195"/>
      <c r="DD360" s="195"/>
      <c r="DE360" s="195"/>
      <c r="DF360" s="195"/>
      <c r="DG360" s="195"/>
      <c r="DH360" s="195"/>
      <c r="DI360" s="195"/>
      <c r="DJ360" s="195"/>
      <c r="DK360" s="195"/>
      <c r="DL360" s="195"/>
      <c r="DM360" s="195"/>
      <c r="DN360" s="195"/>
    </row>
    <row r="361" spans="1:118" x14ac:dyDescent="0.2">
      <c r="A361" s="33" t="s">
        <v>140</v>
      </c>
      <c r="B361" s="33" t="s">
        <v>204</v>
      </c>
      <c r="C361" s="33">
        <v>38</v>
      </c>
      <c r="D361" s="33" t="s">
        <v>76</v>
      </c>
      <c r="E361" s="196">
        <v>0</v>
      </c>
      <c r="F361" s="195">
        <v>0</v>
      </c>
      <c r="G361" s="196">
        <v>0</v>
      </c>
      <c r="H361" s="195">
        <v>0</v>
      </c>
      <c r="I361" s="196">
        <v>0</v>
      </c>
      <c r="J361" s="195">
        <v>0</v>
      </c>
      <c r="K361" s="195"/>
      <c r="L361" s="19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  <c r="AC361" s="195"/>
      <c r="AD361" s="195"/>
      <c r="AE361" s="195"/>
      <c r="AF361" s="195"/>
      <c r="AG361" s="195"/>
      <c r="AH361" s="195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195"/>
      <c r="BL361" s="195"/>
      <c r="BM361" s="195"/>
      <c r="BN361" s="195"/>
      <c r="BO361" s="195"/>
      <c r="BP361" s="195"/>
      <c r="BQ361" s="195"/>
      <c r="BR361" s="195"/>
      <c r="BS361" s="195"/>
      <c r="BT361" s="195"/>
      <c r="BU361" s="195"/>
      <c r="BV361" s="195"/>
      <c r="BW361" s="195"/>
      <c r="BX361" s="195"/>
      <c r="BY361" s="195"/>
      <c r="BZ361" s="195"/>
      <c r="CA361" s="195"/>
      <c r="CB361" s="195"/>
      <c r="CC361" s="195"/>
      <c r="CD361" s="195"/>
      <c r="CE361" s="195"/>
      <c r="CF361" s="195"/>
      <c r="CG361" s="195"/>
      <c r="CH361" s="195"/>
      <c r="CI361" s="195"/>
      <c r="CJ361" s="195"/>
      <c r="CK361" s="195"/>
      <c r="CL361" s="195"/>
      <c r="CM361" s="195"/>
      <c r="CN361" s="195"/>
      <c r="CO361" s="195"/>
      <c r="CP361" s="195"/>
      <c r="CQ361" s="195"/>
      <c r="CR361" s="195"/>
      <c r="CS361" s="195"/>
      <c r="CT361" s="195"/>
      <c r="CU361" s="195"/>
      <c r="CV361" s="195"/>
      <c r="CW361" s="195"/>
      <c r="CX361" s="195"/>
      <c r="CY361" s="195"/>
      <c r="CZ361" s="195"/>
      <c r="DA361" s="195"/>
      <c r="DB361" s="195"/>
      <c r="DC361" s="195"/>
      <c r="DD361" s="195"/>
      <c r="DE361" s="195"/>
      <c r="DF361" s="195"/>
      <c r="DG361" s="195"/>
      <c r="DH361" s="195"/>
      <c r="DI361" s="195"/>
      <c r="DJ361" s="195"/>
      <c r="DK361" s="195"/>
      <c r="DL361" s="195"/>
      <c r="DM361" s="195"/>
      <c r="DN361" s="195"/>
    </row>
    <row r="362" spans="1:118" x14ac:dyDescent="0.2">
      <c r="A362" s="33" t="s">
        <v>140</v>
      </c>
      <c r="B362" s="33" t="s">
        <v>204</v>
      </c>
      <c r="C362" s="33">
        <v>39</v>
      </c>
      <c r="D362" s="33" t="s">
        <v>77</v>
      </c>
      <c r="E362" s="196">
        <v>0</v>
      </c>
      <c r="F362" s="195">
        <v>0</v>
      </c>
      <c r="G362" s="196">
        <v>0</v>
      </c>
      <c r="H362" s="195">
        <v>0</v>
      </c>
      <c r="I362" s="196">
        <v>0</v>
      </c>
      <c r="J362" s="195">
        <v>0</v>
      </c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195"/>
      <c r="BL362" s="195"/>
      <c r="BM362" s="195"/>
      <c r="BN362" s="195"/>
      <c r="BO362" s="195"/>
      <c r="BP362" s="195"/>
      <c r="BQ362" s="195"/>
      <c r="BR362" s="195"/>
      <c r="BS362" s="195"/>
      <c r="BT362" s="195"/>
      <c r="BU362" s="195"/>
      <c r="BV362" s="195"/>
      <c r="BW362" s="195"/>
      <c r="BX362" s="195"/>
      <c r="BY362" s="195"/>
      <c r="BZ362" s="195"/>
      <c r="CA362" s="195"/>
      <c r="CB362" s="195"/>
      <c r="CC362" s="195"/>
      <c r="CD362" s="195"/>
      <c r="CE362" s="195"/>
      <c r="CF362" s="195"/>
      <c r="CG362" s="195"/>
      <c r="CH362" s="195"/>
      <c r="CI362" s="195"/>
      <c r="CJ362" s="195"/>
      <c r="CK362" s="195"/>
      <c r="CL362" s="195"/>
      <c r="CM362" s="195"/>
      <c r="CN362" s="195"/>
      <c r="CO362" s="195"/>
      <c r="CP362" s="195"/>
      <c r="CQ362" s="195"/>
      <c r="CR362" s="195"/>
      <c r="CS362" s="195"/>
      <c r="CT362" s="195"/>
      <c r="CU362" s="195"/>
      <c r="CV362" s="195"/>
      <c r="CW362" s="195"/>
      <c r="CX362" s="195"/>
      <c r="CY362" s="195"/>
      <c r="CZ362" s="195"/>
      <c r="DA362" s="195"/>
      <c r="DB362" s="195"/>
      <c r="DC362" s="195"/>
      <c r="DD362" s="195"/>
      <c r="DE362" s="195"/>
      <c r="DF362" s="195"/>
      <c r="DG362" s="195"/>
      <c r="DH362" s="195"/>
      <c r="DI362" s="195"/>
      <c r="DJ362" s="195"/>
      <c r="DK362" s="195"/>
      <c r="DL362" s="195"/>
      <c r="DM362" s="195"/>
      <c r="DN362" s="195"/>
    </row>
    <row r="363" spans="1:118" x14ac:dyDescent="0.2">
      <c r="A363" s="33" t="s">
        <v>140</v>
      </c>
      <c r="B363" s="33" t="s">
        <v>204</v>
      </c>
      <c r="C363" s="33">
        <v>40</v>
      </c>
      <c r="D363" s="33" t="s">
        <v>78</v>
      </c>
      <c r="E363" s="196">
        <v>0</v>
      </c>
      <c r="F363" s="195">
        <v>0</v>
      </c>
      <c r="G363" s="196">
        <v>0</v>
      </c>
      <c r="H363" s="195">
        <v>0</v>
      </c>
      <c r="I363" s="196">
        <v>0</v>
      </c>
      <c r="J363" s="195">
        <v>0</v>
      </c>
      <c r="K363" s="195"/>
      <c r="L363" s="19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195"/>
      <c r="BL363" s="195"/>
      <c r="BM363" s="195"/>
      <c r="BN363" s="195"/>
      <c r="BO363" s="195"/>
      <c r="BP363" s="195"/>
      <c r="BQ363" s="195"/>
      <c r="BR363" s="195"/>
      <c r="BS363" s="195"/>
      <c r="BT363" s="195"/>
      <c r="BU363" s="195"/>
      <c r="BV363" s="195"/>
      <c r="BW363" s="195"/>
      <c r="BX363" s="195"/>
      <c r="BY363" s="195"/>
      <c r="BZ363" s="195"/>
      <c r="CA363" s="195"/>
      <c r="CB363" s="195"/>
      <c r="CC363" s="195"/>
      <c r="CD363" s="195"/>
      <c r="CE363" s="195"/>
      <c r="CF363" s="195"/>
      <c r="CG363" s="195"/>
      <c r="CH363" s="195"/>
      <c r="CI363" s="195"/>
      <c r="CJ363" s="195"/>
      <c r="CK363" s="195"/>
      <c r="CL363" s="195"/>
      <c r="CM363" s="195"/>
      <c r="CN363" s="195"/>
      <c r="CO363" s="195"/>
      <c r="CP363" s="195"/>
      <c r="CQ363" s="195"/>
      <c r="CR363" s="195"/>
      <c r="CS363" s="195"/>
      <c r="CT363" s="195"/>
      <c r="CU363" s="195"/>
      <c r="CV363" s="195"/>
      <c r="CW363" s="195"/>
      <c r="CX363" s="195"/>
      <c r="CY363" s="195"/>
      <c r="CZ363" s="195"/>
      <c r="DA363" s="195"/>
      <c r="DB363" s="195"/>
      <c r="DC363" s="195"/>
      <c r="DD363" s="195"/>
      <c r="DE363" s="195"/>
      <c r="DF363" s="195"/>
      <c r="DG363" s="195"/>
      <c r="DH363" s="195"/>
      <c r="DI363" s="195"/>
      <c r="DJ363" s="195"/>
      <c r="DK363" s="195"/>
      <c r="DL363" s="195"/>
      <c r="DM363" s="195"/>
      <c r="DN363" s="195"/>
    </row>
    <row r="364" spans="1:118" x14ac:dyDescent="0.2">
      <c r="A364" s="33" t="s">
        <v>140</v>
      </c>
      <c r="B364" s="33" t="s">
        <v>139</v>
      </c>
      <c r="C364" s="33">
        <v>1</v>
      </c>
      <c r="D364" s="33" t="s">
        <v>25</v>
      </c>
      <c r="E364" s="196">
        <v>0</v>
      </c>
      <c r="F364" s="195">
        <v>0</v>
      </c>
      <c r="G364" s="196">
        <v>0</v>
      </c>
      <c r="H364" s="195">
        <v>0</v>
      </c>
      <c r="I364" s="196">
        <v>0</v>
      </c>
      <c r="J364" s="195">
        <v>0</v>
      </c>
      <c r="K364" s="195"/>
      <c r="L364" s="19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  <c r="AC364" s="195"/>
      <c r="AD364" s="195"/>
      <c r="AE364" s="195"/>
      <c r="AF364" s="195"/>
      <c r="AG364" s="195"/>
      <c r="AH364" s="195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195"/>
      <c r="BL364" s="195"/>
      <c r="BM364" s="195"/>
      <c r="BN364" s="195"/>
      <c r="BO364" s="195"/>
      <c r="BP364" s="195"/>
      <c r="BQ364" s="195"/>
      <c r="BR364" s="195"/>
      <c r="BS364" s="195"/>
      <c r="BT364" s="195"/>
      <c r="BU364" s="195"/>
      <c r="BV364" s="195"/>
      <c r="BW364" s="195"/>
      <c r="BX364" s="195"/>
      <c r="BY364" s="195"/>
      <c r="BZ364" s="195"/>
      <c r="CA364" s="195"/>
      <c r="CB364" s="195"/>
      <c r="CC364" s="195"/>
      <c r="CD364" s="195"/>
      <c r="CE364" s="195"/>
      <c r="CF364" s="195"/>
      <c r="CG364" s="195"/>
      <c r="CH364" s="195"/>
      <c r="CI364" s="195"/>
      <c r="CJ364" s="195"/>
      <c r="CK364" s="195"/>
      <c r="CL364" s="195"/>
      <c r="CM364" s="195"/>
      <c r="CN364" s="195"/>
      <c r="CO364" s="195"/>
      <c r="CP364" s="195"/>
      <c r="CQ364" s="195"/>
      <c r="CR364" s="195"/>
      <c r="CS364" s="195"/>
      <c r="CT364" s="195"/>
      <c r="CU364" s="195"/>
      <c r="CV364" s="195"/>
      <c r="CW364" s="195"/>
      <c r="CX364" s="195"/>
      <c r="CY364" s="195"/>
      <c r="CZ364" s="195"/>
      <c r="DA364" s="195"/>
      <c r="DB364" s="195"/>
      <c r="DC364" s="195"/>
      <c r="DD364" s="195"/>
      <c r="DE364" s="195"/>
      <c r="DF364" s="195"/>
      <c r="DG364" s="195"/>
      <c r="DH364" s="195"/>
      <c r="DI364" s="195"/>
      <c r="DJ364" s="195"/>
      <c r="DK364" s="195"/>
      <c r="DL364" s="195"/>
      <c r="DM364" s="195"/>
      <c r="DN364" s="195"/>
    </row>
    <row r="365" spans="1:118" x14ac:dyDescent="0.2">
      <c r="A365" s="33" t="s">
        <v>140</v>
      </c>
      <c r="B365" s="33" t="s">
        <v>139</v>
      </c>
      <c r="C365" s="33">
        <v>2</v>
      </c>
      <c r="D365" s="33" t="s">
        <v>26</v>
      </c>
      <c r="E365" s="196">
        <v>0</v>
      </c>
      <c r="F365" s="195">
        <v>0</v>
      </c>
      <c r="G365" s="196">
        <v>0</v>
      </c>
      <c r="H365" s="195">
        <v>0</v>
      </c>
      <c r="I365" s="196">
        <v>0</v>
      </c>
      <c r="J365" s="195">
        <v>0</v>
      </c>
      <c r="K365" s="195"/>
      <c r="L365" s="19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195"/>
      <c r="BL365" s="195"/>
      <c r="BM365" s="195"/>
      <c r="BN365" s="195"/>
      <c r="BO365" s="195"/>
      <c r="BP365" s="195"/>
      <c r="BQ365" s="195"/>
      <c r="BR365" s="195"/>
      <c r="BS365" s="195"/>
      <c r="BT365" s="195"/>
      <c r="BU365" s="195"/>
      <c r="BV365" s="195"/>
      <c r="BW365" s="195"/>
      <c r="BX365" s="195"/>
      <c r="BY365" s="195"/>
      <c r="BZ365" s="195"/>
      <c r="CA365" s="195"/>
      <c r="CB365" s="195"/>
      <c r="CC365" s="195"/>
      <c r="CD365" s="195"/>
      <c r="CE365" s="195"/>
      <c r="CF365" s="195"/>
      <c r="CG365" s="195"/>
      <c r="CH365" s="195"/>
      <c r="CI365" s="195"/>
      <c r="CJ365" s="195"/>
      <c r="CK365" s="195"/>
      <c r="CL365" s="195"/>
      <c r="CM365" s="195"/>
      <c r="CN365" s="195"/>
      <c r="CO365" s="195"/>
      <c r="CP365" s="195"/>
      <c r="CQ365" s="195"/>
      <c r="CR365" s="195"/>
      <c r="CS365" s="195"/>
      <c r="CT365" s="195"/>
      <c r="CU365" s="195"/>
      <c r="CV365" s="195"/>
      <c r="CW365" s="195"/>
      <c r="CX365" s="195"/>
      <c r="CY365" s="195"/>
      <c r="CZ365" s="195"/>
      <c r="DA365" s="195"/>
      <c r="DB365" s="195"/>
      <c r="DC365" s="195"/>
      <c r="DD365" s="195"/>
      <c r="DE365" s="195"/>
      <c r="DF365" s="195"/>
      <c r="DG365" s="195"/>
      <c r="DH365" s="195"/>
      <c r="DI365" s="195"/>
      <c r="DJ365" s="195"/>
      <c r="DK365" s="195"/>
      <c r="DL365" s="195"/>
      <c r="DM365" s="195"/>
      <c r="DN365" s="195"/>
    </row>
    <row r="366" spans="1:118" x14ac:dyDescent="0.2">
      <c r="A366" s="33" t="s">
        <v>140</v>
      </c>
      <c r="B366" s="33" t="s">
        <v>139</v>
      </c>
      <c r="C366" s="33">
        <v>3</v>
      </c>
      <c r="D366" s="33" t="s">
        <v>27</v>
      </c>
      <c r="E366" s="196">
        <v>0</v>
      </c>
      <c r="F366" s="195">
        <v>0</v>
      </c>
      <c r="G366" s="196">
        <v>0</v>
      </c>
      <c r="H366" s="195">
        <v>0</v>
      </c>
      <c r="I366" s="196">
        <v>0</v>
      </c>
      <c r="J366" s="195">
        <v>0</v>
      </c>
      <c r="K366" s="195"/>
      <c r="L366" s="19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  <c r="AC366" s="195"/>
      <c r="AD366" s="195"/>
      <c r="AE366" s="195"/>
      <c r="AF366" s="195"/>
      <c r="AG366" s="195"/>
      <c r="AH366" s="195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195"/>
      <c r="BL366" s="195"/>
      <c r="BM366" s="195"/>
      <c r="BN366" s="195"/>
      <c r="BO366" s="195"/>
      <c r="BP366" s="195"/>
      <c r="BQ366" s="195"/>
      <c r="BR366" s="195"/>
      <c r="BS366" s="195"/>
      <c r="BT366" s="195"/>
      <c r="BU366" s="195"/>
      <c r="BV366" s="195"/>
      <c r="BW366" s="195"/>
      <c r="BX366" s="195"/>
      <c r="BY366" s="195"/>
      <c r="BZ366" s="195"/>
      <c r="CA366" s="195"/>
      <c r="CB366" s="195"/>
      <c r="CC366" s="195"/>
      <c r="CD366" s="195"/>
      <c r="CE366" s="195"/>
      <c r="CF366" s="195"/>
      <c r="CG366" s="195"/>
      <c r="CH366" s="195"/>
      <c r="CI366" s="195"/>
      <c r="CJ366" s="195"/>
      <c r="CK366" s="195"/>
      <c r="CL366" s="195"/>
      <c r="CM366" s="195"/>
      <c r="CN366" s="195"/>
      <c r="CO366" s="195"/>
      <c r="CP366" s="195"/>
      <c r="CQ366" s="195"/>
      <c r="CR366" s="195"/>
      <c r="CS366" s="195"/>
      <c r="CT366" s="195"/>
      <c r="CU366" s="195"/>
      <c r="CV366" s="195"/>
      <c r="CW366" s="195"/>
      <c r="CX366" s="195"/>
      <c r="CY366" s="195"/>
      <c r="CZ366" s="195"/>
      <c r="DA366" s="195"/>
      <c r="DB366" s="195"/>
      <c r="DC366" s="195"/>
      <c r="DD366" s="195"/>
      <c r="DE366" s="195"/>
      <c r="DF366" s="195"/>
      <c r="DG366" s="195"/>
      <c r="DH366" s="195"/>
      <c r="DI366" s="195"/>
      <c r="DJ366" s="195"/>
      <c r="DK366" s="195"/>
      <c r="DL366" s="195"/>
      <c r="DM366" s="195"/>
      <c r="DN366" s="195"/>
    </row>
    <row r="367" spans="1:118" x14ac:dyDescent="0.2">
      <c r="A367" s="33" t="s">
        <v>140</v>
      </c>
      <c r="B367" s="33" t="s">
        <v>139</v>
      </c>
      <c r="C367" s="33">
        <v>4</v>
      </c>
      <c r="D367" s="33" t="s">
        <v>28</v>
      </c>
      <c r="E367" s="196">
        <v>0</v>
      </c>
      <c r="F367" s="195">
        <v>0</v>
      </c>
      <c r="G367" s="196">
        <v>0</v>
      </c>
      <c r="H367" s="195">
        <v>0</v>
      </c>
      <c r="I367" s="196">
        <v>0</v>
      </c>
      <c r="J367" s="195">
        <v>0</v>
      </c>
      <c r="K367" s="195"/>
      <c r="L367" s="19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  <c r="AC367" s="195"/>
      <c r="AD367" s="195"/>
      <c r="AE367" s="195"/>
      <c r="AF367" s="195"/>
      <c r="AG367" s="195"/>
      <c r="AH367" s="195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195"/>
      <c r="BL367" s="195"/>
      <c r="BM367" s="195"/>
      <c r="BN367" s="195"/>
      <c r="BO367" s="195"/>
      <c r="BP367" s="195"/>
      <c r="BQ367" s="195"/>
      <c r="BR367" s="195"/>
      <c r="BS367" s="195"/>
      <c r="BT367" s="195"/>
      <c r="BU367" s="195"/>
      <c r="BV367" s="195"/>
      <c r="BW367" s="195"/>
      <c r="BX367" s="195"/>
      <c r="BY367" s="195"/>
      <c r="BZ367" s="195"/>
      <c r="CA367" s="195"/>
      <c r="CB367" s="195"/>
      <c r="CC367" s="195"/>
      <c r="CD367" s="195"/>
      <c r="CE367" s="195"/>
      <c r="CF367" s="195"/>
      <c r="CG367" s="195"/>
      <c r="CH367" s="195"/>
      <c r="CI367" s="195"/>
      <c r="CJ367" s="195"/>
      <c r="CK367" s="195"/>
      <c r="CL367" s="195"/>
      <c r="CM367" s="195"/>
      <c r="CN367" s="195"/>
      <c r="CO367" s="195"/>
      <c r="CP367" s="195"/>
      <c r="CQ367" s="195"/>
      <c r="CR367" s="195"/>
      <c r="CS367" s="195"/>
      <c r="CT367" s="195"/>
      <c r="CU367" s="195"/>
      <c r="CV367" s="195"/>
      <c r="CW367" s="195"/>
      <c r="CX367" s="195"/>
      <c r="CY367" s="195"/>
      <c r="CZ367" s="195"/>
      <c r="DA367" s="195"/>
      <c r="DB367" s="195"/>
      <c r="DC367" s="195"/>
      <c r="DD367" s="195"/>
      <c r="DE367" s="195"/>
      <c r="DF367" s="195"/>
      <c r="DG367" s="195"/>
      <c r="DH367" s="195"/>
      <c r="DI367" s="195"/>
      <c r="DJ367" s="195"/>
      <c r="DK367" s="195"/>
      <c r="DL367" s="195"/>
      <c r="DM367" s="195"/>
      <c r="DN367" s="195"/>
    </row>
    <row r="368" spans="1:118" x14ac:dyDescent="0.2">
      <c r="A368" s="33" t="s">
        <v>140</v>
      </c>
      <c r="B368" s="33" t="s">
        <v>139</v>
      </c>
      <c r="C368" s="33">
        <v>5</v>
      </c>
      <c r="D368" s="33" t="s">
        <v>125</v>
      </c>
      <c r="E368" s="196">
        <v>0</v>
      </c>
      <c r="F368" s="195">
        <v>0</v>
      </c>
      <c r="G368" s="196">
        <v>0</v>
      </c>
      <c r="H368" s="195">
        <v>0</v>
      </c>
      <c r="I368" s="196">
        <v>0</v>
      </c>
      <c r="J368" s="195">
        <v>0</v>
      </c>
      <c r="K368" s="195"/>
      <c r="L368" s="19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  <c r="AC368" s="195"/>
      <c r="AD368" s="195"/>
      <c r="AE368" s="195"/>
      <c r="AF368" s="195"/>
      <c r="AG368" s="195"/>
      <c r="AH368" s="195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195"/>
      <c r="BL368" s="195"/>
      <c r="BM368" s="195"/>
      <c r="BN368" s="195"/>
      <c r="BO368" s="195"/>
      <c r="BP368" s="195"/>
      <c r="BQ368" s="195"/>
      <c r="BR368" s="195"/>
      <c r="BS368" s="195"/>
      <c r="BT368" s="195"/>
      <c r="BU368" s="195"/>
      <c r="BV368" s="195"/>
      <c r="BW368" s="195"/>
      <c r="BX368" s="195"/>
      <c r="BY368" s="195"/>
      <c r="BZ368" s="195"/>
      <c r="CA368" s="195"/>
      <c r="CB368" s="195"/>
      <c r="CC368" s="195"/>
      <c r="CD368" s="195"/>
      <c r="CE368" s="195"/>
      <c r="CF368" s="195"/>
      <c r="CG368" s="195"/>
      <c r="CH368" s="195"/>
      <c r="CI368" s="195"/>
      <c r="CJ368" s="195"/>
      <c r="CK368" s="195"/>
      <c r="CL368" s="195"/>
      <c r="CM368" s="195"/>
      <c r="CN368" s="195"/>
      <c r="CO368" s="195"/>
      <c r="CP368" s="195"/>
      <c r="CQ368" s="195"/>
      <c r="CR368" s="195"/>
      <c r="CS368" s="195"/>
      <c r="CT368" s="195"/>
      <c r="CU368" s="195"/>
      <c r="CV368" s="195"/>
      <c r="CW368" s="195"/>
      <c r="CX368" s="195"/>
      <c r="CY368" s="195"/>
      <c r="CZ368" s="195"/>
      <c r="DA368" s="195"/>
      <c r="DB368" s="195"/>
      <c r="DC368" s="195"/>
      <c r="DD368" s="195"/>
      <c r="DE368" s="195"/>
      <c r="DF368" s="195"/>
      <c r="DG368" s="195"/>
      <c r="DH368" s="195"/>
      <c r="DI368" s="195"/>
      <c r="DJ368" s="195"/>
      <c r="DK368" s="195"/>
      <c r="DL368" s="195"/>
      <c r="DM368" s="195"/>
      <c r="DN368" s="195"/>
    </row>
    <row r="369" spans="1:118" x14ac:dyDescent="0.2">
      <c r="A369" s="33" t="s">
        <v>140</v>
      </c>
      <c r="B369" s="33" t="s">
        <v>139</v>
      </c>
      <c r="C369" s="33">
        <v>6</v>
      </c>
      <c r="D369" s="33" t="s">
        <v>25</v>
      </c>
      <c r="E369" s="196">
        <v>0</v>
      </c>
      <c r="F369" s="195">
        <v>0</v>
      </c>
      <c r="G369" s="196">
        <v>0</v>
      </c>
      <c r="H369" s="195">
        <v>0</v>
      </c>
      <c r="I369" s="196">
        <v>0</v>
      </c>
      <c r="J369" s="195">
        <v>0</v>
      </c>
      <c r="K369" s="195"/>
      <c r="L369" s="19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195"/>
      <c r="BL369" s="195"/>
      <c r="BM369" s="195"/>
      <c r="BN369" s="195"/>
      <c r="BO369" s="195"/>
      <c r="BP369" s="195"/>
      <c r="BQ369" s="195"/>
      <c r="BR369" s="195"/>
      <c r="BS369" s="195"/>
      <c r="BT369" s="195"/>
      <c r="BU369" s="195"/>
      <c r="BV369" s="195"/>
      <c r="BW369" s="195"/>
      <c r="BX369" s="195"/>
      <c r="BY369" s="195"/>
      <c r="BZ369" s="195"/>
      <c r="CA369" s="195"/>
      <c r="CB369" s="195"/>
      <c r="CC369" s="195"/>
      <c r="CD369" s="195"/>
      <c r="CE369" s="195"/>
      <c r="CF369" s="195"/>
      <c r="CG369" s="195"/>
      <c r="CH369" s="195"/>
      <c r="CI369" s="195"/>
      <c r="CJ369" s="195"/>
      <c r="CK369" s="195"/>
      <c r="CL369" s="195"/>
      <c r="CM369" s="195"/>
      <c r="CN369" s="195"/>
      <c r="CO369" s="195"/>
      <c r="CP369" s="195"/>
      <c r="CQ369" s="195"/>
      <c r="CR369" s="195"/>
      <c r="CS369" s="195"/>
      <c r="CT369" s="195"/>
      <c r="CU369" s="195"/>
      <c r="CV369" s="195"/>
      <c r="CW369" s="195"/>
      <c r="CX369" s="195"/>
      <c r="CY369" s="195"/>
      <c r="CZ369" s="195"/>
      <c r="DA369" s="195"/>
      <c r="DB369" s="195"/>
      <c r="DC369" s="195"/>
      <c r="DD369" s="195"/>
      <c r="DE369" s="195"/>
      <c r="DF369" s="195"/>
      <c r="DG369" s="195"/>
      <c r="DH369" s="195"/>
      <c r="DI369" s="195"/>
      <c r="DJ369" s="195"/>
      <c r="DK369" s="195"/>
      <c r="DL369" s="195"/>
      <c r="DM369" s="195"/>
      <c r="DN369" s="195"/>
    </row>
    <row r="370" spans="1:118" x14ac:dyDescent="0.2">
      <c r="A370" s="33" t="s">
        <v>140</v>
      </c>
      <c r="B370" s="33" t="s">
        <v>139</v>
      </c>
      <c r="C370" s="33">
        <v>7</v>
      </c>
      <c r="D370" s="33" t="s">
        <v>26</v>
      </c>
      <c r="E370" s="196">
        <v>0</v>
      </c>
      <c r="F370" s="195">
        <v>0</v>
      </c>
      <c r="G370" s="196">
        <v>0</v>
      </c>
      <c r="H370" s="195">
        <v>0</v>
      </c>
      <c r="I370" s="196">
        <v>0</v>
      </c>
      <c r="J370" s="195">
        <v>0</v>
      </c>
      <c r="K370" s="195"/>
      <c r="L370" s="19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  <c r="AC370" s="195"/>
      <c r="AD370" s="195"/>
      <c r="AE370" s="195"/>
      <c r="AF370" s="195"/>
      <c r="AG370" s="195"/>
      <c r="AH370" s="195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195"/>
      <c r="BL370" s="195"/>
      <c r="BM370" s="195"/>
      <c r="BN370" s="195"/>
      <c r="BO370" s="195"/>
      <c r="BP370" s="195"/>
      <c r="BQ370" s="195"/>
      <c r="BR370" s="195"/>
      <c r="BS370" s="195"/>
      <c r="BT370" s="195"/>
      <c r="BU370" s="195"/>
      <c r="BV370" s="195"/>
      <c r="BW370" s="195"/>
      <c r="BX370" s="195"/>
      <c r="BY370" s="195"/>
      <c r="BZ370" s="195"/>
      <c r="CA370" s="195"/>
      <c r="CB370" s="195"/>
      <c r="CC370" s="195"/>
      <c r="CD370" s="195"/>
      <c r="CE370" s="195"/>
      <c r="CF370" s="195"/>
      <c r="CG370" s="195"/>
      <c r="CH370" s="195"/>
      <c r="CI370" s="195"/>
      <c r="CJ370" s="195"/>
      <c r="CK370" s="195"/>
      <c r="CL370" s="195"/>
      <c r="CM370" s="195"/>
      <c r="CN370" s="195"/>
      <c r="CO370" s="195"/>
      <c r="CP370" s="195"/>
      <c r="CQ370" s="195"/>
      <c r="CR370" s="195"/>
      <c r="CS370" s="195"/>
      <c r="CT370" s="195"/>
      <c r="CU370" s="195"/>
      <c r="CV370" s="195"/>
      <c r="CW370" s="195"/>
      <c r="CX370" s="195"/>
      <c r="CY370" s="195"/>
      <c r="CZ370" s="195"/>
      <c r="DA370" s="195"/>
      <c r="DB370" s="195"/>
      <c r="DC370" s="195"/>
      <c r="DD370" s="195"/>
      <c r="DE370" s="195"/>
      <c r="DF370" s="195"/>
      <c r="DG370" s="195"/>
      <c r="DH370" s="195"/>
      <c r="DI370" s="195"/>
      <c r="DJ370" s="195"/>
      <c r="DK370" s="195"/>
      <c r="DL370" s="195"/>
      <c r="DM370" s="195"/>
      <c r="DN370" s="195"/>
    </row>
    <row r="371" spans="1:118" x14ac:dyDescent="0.2">
      <c r="A371" s="33" t="s">
        <v>140</v>
      </c>
      <c r="B371" s="33" t="s">
        <v>139</v>
      </c>
      <c r="C371" s="33">
        <v>8</v>
      </c>
      <c r="D371" s="33" t="s">
        <v>27</v>
      </c>
      <c r="E371" s="196">
        <v>0</v>
      </c>
      <c r="F371" s="195">
        <v>0</v>
      </c>
      <c r="G371" s="196">
        <v>0</v>
      </c>
      <c r="H371" s="195">
        <v>0</v>
      </c>
      <c r="I371" s="196">
        <v>0</v>
      </c>
      <c r="J371" s="195">
        <v>0</v>
      </c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195"/>
      <c r="BL371" s="195"/>
      <c r="BM371" s="195"/>
      <c r="BN371" s="195"/>
      <c r="BO371" s="195"/>
      <c r="BP371" s="195"/>
      <c r="BQ371" s="195"/>
      <c r="BR371" s="195"/>
      <c r="BS371" s="195"/>
      <c r="BT371" s="195"/>
      <c r="BU371" s="195"/>
      <c r="BV371" s="195"/>
      <c r="BW371" s="195"/>
      <c r="BX371" s="195"/>
      <c r="BY371" s="195"/>
      <c r="BZ371" s="195"/>
      <c r="CA371" s="195"/>
      <c r="CB371" s="195"/>
      <c r="CC371" s="195"/>
      <c r="CD371" s="195"/>
      <c r="CE371" s="195"/>
      <c r="CF371" s="195"/>
      <c r="CG371" s="195"/>
      <c r="CH371" s="195"/>
      <c r="CI371" s="195"/>
      <c r="CJ371" s="195"/>
      <c r="CK371" s="195"/>
      <c r="CL371" s="195"/>
      <c r="CM371" s="195"/>
      <c r="CN371" s="195"/>
      <c r="CO371" s="195"/>
      <c r="CP371" s="195"/>
      <c r="CQ371" s="195"/>
      <c r="CR371" s="195"/>
      <c r="CS371" s="195"/>
      <c r="CT371" s="195"/>
      <c r="CU371" s="195"/>
      <c r="CV371" s="195"/>
      <c r="CW371" s="195"/>
      <c r="CX371" s="195"/>
      <c r="CY371" s="195"/>
      <c r="CZ371" s="195"/>
      <c r="DA371" s="195"/>
      <c r="DB371" s="195"/>
      <c r="DC371" s="195"/>
      <c r="DD371" s="195"/>
      <c r="DE371" s="195"/>
      <c r="DF371" s="195"/>
      <c r="DG371" s="195"/>
      <c r="DH371" s="195"/>
      <c r="DI371" s="195"/>
      <c r="DJ371" s="195"/>
      <c r="DK371" s="195"/>
      <c r="DL371" s="195"/>
      <c r="DM371" s="195"/>
      <c r="DN371" s="195"/>
    </row>
    <row r="372" spans="1:118" x14ac:dyDescent="0.2">
      <c r="A372" s="33" t="s">
        <v>140</v>
      </c>
      <c r="B372" s="33" t="s">
        <v>139</v>
      </c>
      <c r="C372" s="33">
        <v>9</v>
      </c>
      <c r="D372" s="33" t="s">
        <v>28</v>
      </c>
      <c r="E372" s="196">
        <v>0</v>
      </c>
      <c r="F372" s="195">
        <v>0</v>
      </c>
      <c r="G372" s="196">
        <v>0</v>
      </c>
      <c r="H372" s="195">
        <v>0</v>
      </c>
      <c r="I372" s="196">
        <v>0</v>
      </c>
      <c r="J372" s="195">
        <v>0</v>
      </c>
      <c r="K372" s="195"/>
      <c r="L372" s="19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195"/>
      <c r="BL372" s="195"/>
      <c r="BM372" s="195"/>
      <c r="BN372" s="195"/>
      <c r="BO372" s="195"/>
      <c r="BP372" s="195"/>
      <c r="BQ372" s="195"/>
      <c r="BR372" s="195"/>
      <c r="BS372" s="195"/>
      <c r="BT372" s="195"/>
      <c r="BU372" s="195"/>
      <c r="BV372" s="195"/>
      <c r="BW372" s="195"/>
      <c r="BX372" s="195"/>
      <c r="BY372" s="195"/>
      <c r="BZ372" s="195"/>
      <c r="CA372" s="195"/>
      <c r="CB372" s="195"/>
      <c r="CC372" s="195"/>
      <c r="CD372" s="195"/>
      <c r="CE372" s="195"/>
      <c r="CF372" s="195"/>
      <c r="CG372" s="195"/>
      <c r="CH372" s="195"/>
      <c r="CI372" s="195"/>
      <c r="CJ372" s="195"/>
      <c r="CK372" s="195"/>
      <c r="CL372" s="195"/>
      <c r="CM372" s="195"/>
      <c r="CN372" s="195"/>
      <c r="CO372" s="195"/>
      <c r="CP372" s="195"/>
      <c r="CQ372" s="195"/>
      <c r="CR372" s="195"/>
      <c r="CS372" s="195"/>
      <c r="CT372" s="195"/>
      <c r="CU372" s="195"/>
      <c r="CV372" s="195"/>
      <c r="CW372" s="195"/>
      <c r="CX372" s="195"/>
      <c r="CY372" s="195"/>
      <c r="CZ372" s="195"/>
      <c r="DA372" s="195"/>
      <c r="DB372" s="195"/>
      <c r="DC372" s="195"/>
      <c r="DD372" s="195"/>
      <c r="DE372" s="195"/>
      <c r="DF372" s="195"/>
      <c r="DG372" s="195"/>
      <c r="DH372" s="195"/>
      <c r="DI372" s="195"/>
      <c r="DJ372" s="195"/>
      <c r="DK372" s="195"/>
      <c r="DL372" s="195"/>
      <c r="DM372" s="195"/>
      <c r="DN372" s="195"/>
    </row>
    <row r="373" spans="1:118" x14ac:dyDescent="0.2">
      <c r="A373" s="33" t="s">
        <v>140</v>
      </c>
      <c r="B373" s="33" t="s">
        <v>139</v>
      </c>
      <c r="C373" s="33">
        <v>10</v>
      </c>
      <c r="D373" s="33" t="s">
        <v>32</v>
      </c>
      <c r="E373" s="196">
        <v>0</v>
      </c>
      <c r="F373" s="195">
        <v>0</v>
      </c>
      <c r="G373" s="196">
        <v>0</v>
      </c>
      <c r="H373" s="195">
        <v>0</v>
      </c>
      <c r="I373" s="196">
        <v>0</v>
      </c>
      <c r="J373" s="195">
        <v>0</v>
      </c>
      <c r="K373" s="195"/>
      <c r="L373" s="19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195"/>
      <c r="BL373" s="195"/>
      <c r="BM373" s="195"/>
      <c r="BN373" s="195"/>
      <c r="BO373" s="195"/>
      <c r="BP373" s="195"/>
      <c r="BQ373" s="195"/>
      <c r="BR373" s="195"/>
      <c r="BS373" s="195"/>
      <c r="BT373" s="195"/>
      <c r="BU373" s="195"/>
      <c r="BV373" s="195"/>
      <c r="BW373" s="195"/>
      <c r="BX373" s="195"/>
      <c r="BY373" s="195"/>
      <c r="BZ373" s="195"/>
      <c r="CA373" s="195"/>
      <c r="CB373" s="195"/>
      <c r="CC373" s="195"/>
      <c r="CD373" s="195"/>
      <c r="CE373" s="195"/>
      <c r="CF373" s="195"/>
      <c r="CG373" s="195"/>
      <c r="CH373" s="195"/>
      <c r="CI373" s="195"/>
      <c r="CJ373" s="195"/>
      <c r="CK373" s="195"/>
      <c r="CL373" s="195"/>
      <c r="CM373" s="195"/>
      <c r="CN373" s="195"/>
      <c r="CO373" s="195"/>
      <c r="CP373" s="195"/>
      <c r="CQ373" s="195"/>
      <c r="CR373" s="195"/>
      <c r="CS373" s="195"/>
      <c r="CT373" s="195"/>
      <c r="CU373" s="195"/>
      <c r="CV373" s="195"/>
      <c r="CW373" s="195"/>
      <c r="CX373" s="195"/>
      <c r="CY373" s="195"/>
      <c r="CZ373" s="195"/>
      <c r="DA373" s="195"/>
      <c r="DB373" s="195"/>
      <c r="DC373" s="195"/>
      <c r="DD373" s="195"/>
      <c r="DE373" s="195"/>
      <c r="DF373" s="195"/>
      <c r="DG373" s="195"/>
      <c r="DH373" s="195"/>
      <c r="DI373" s="195"/>
      <c r="DJ373" s="195"/>
      <c r="DK373" s="195"/>
      <c r="DL373" s="195"/>
      <c r="DM373" s="195"/>
      <c r="DN373" s="195"/>
    </row>
    <row r="374" spans="1:118" x14ac:dyDescent="0.2">
      <c r="A374" s="33" t="s">
        <v>140</v>
      </c>
      <c r="B374" s="33" t="s">
        <v>139</v>
      </c>
      <c r="C374" s="33">
        <v>11</v>
      </c>
      <c r="D374" s="33" t="s">
        <v>35</v>
      </c>
      <c r="E374" s="196">
        <v>0</v>
      </c>
      <c r="F374" s="195">
        <v>0</v>
      </c>
      <c r="G374" s="196">
        <v>0</v>
      </c>
      <c r="H374" s="195">
        <v>0</v>
      </c>
      <c r="I374" s="196">
        <v>0</v>
      </c>
      <c r="J374" s="195">
        <v>0</v>
      </c>
      <c r="K374" s="195"/>
      <c r="L374" s="19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  <c r="AC374" s="195"/>
      <c r="AD374" s="195"/>
      <c r="AE374" s="195"/>
      <c r="AF374" s="195"/>
      <c r="AG374" s="195"/>
      <c r="AH374" s="195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195"/>
      <c r="BL374" s="195"/>
      <c r="BM374" s="195"/>
      <c r="BN374" s="195"/>
      <c r="BO374" s="195"/>
      <c r="BP374" s="195"/>
      <c r="BQ374" s="195"/>
      <c r="BR374" s="195"/>
      <c r="BS374" s="195"/>
      <c r="BT374" s="195"/>
      <c r="BU374" s="195"/>
      <c r="BV374" s="195"/>
      <c r="BW374" s="195"/>
      <c r="BX374" s="195"/>
      <c r="BY374" s="195"/>
      <c r="BZ374" s="195"/>
      <c r="CA374" s="195"/>
      <c r="CB374" s="195"/>
      <c r="CC374" s="195"/>
      <c r="CD374" s="195"/>
      <c r="CE374" s="195"/>
      <c r="CF374" s="195"/>
      <c r="CG374" s="195"/>
      <c r="CH374" s="195"/>
      <c r="CI374" s="195"/>
      <c r="CJ374" s="195"/>
      <c r="CK374" s="195"/>
      <c r="CL374" s="195"/>
      <c r="CM374" s="195"/>
      <c r="CN374" s="195"/>
      <c r="CO374" s="195"/>
      <c r="CP374" s="195"/>
      <c r="CQ374" s="195"/>
      <c r="CR374" s="195"/>
      <c r="CS374" s="195"/>
      <c r="CT374" s="195"/>
      <c r="CU374" s="195"/>
      <c r="CV374" s="195"/>
      <c r="CW374" s="195"/>
      <c r="CX374" s="195"/>
      <c r="CY374" s="195"/>
      <c r="CZ374" s="195"/>
      <c r="DA374" s="195"/>
      <c r="DB374" s="195"/>
      <c r="DC374" s="195"/>
      <c r="DD374" s="195"/>
      <c r="DE374" s="195"/>
      <c r="DF374" s="195"/>
      <c r="DG374" s="195"/>
      <c r="DH374" s="195"/>
      <c r="DI374" s="195"/>
      <c r="DJ374" s="195"/>
      <c r="DK374" s="195"/>
      <c r="DL374" s="195"/>
      <c r="DM374" s="195"/>
      <c r="DN374" s="195"/>
    </row>
    <row r="375" spans="1:118" x14ac:dyDescent="0.2">
      <c r="A375" s="33" t="s">
        <v>140</v>
      </c>
      <c r="B375" s="33" t="s">
        <v>139</v>
      </c>
      <c r="C375" s="33">
        <v>12</v>
      </c>
      <c r="D375" s="33" t="s">
        <v>36</v>
      </c>
      <c r="E375" s="196">
        <v>0</v>
      </c>
      <c r="F375" s="195">
        <v>0</v>
      </c>
      <c r="G375" s="196">
        <v>0</v>
      </c>
      <c r="H375" s="195">
        <v>0</v>
      </c>
      <c r="I375" s="196">
        <v>0</v>
      </c>
      <c r="J375" s="195">
        <v>0</v>
      </c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  <c r="AC375" s="195"/>
      <c r="AD375" s="195"/>
      <c r="AE375" s="195"/>
      <c r="AF375" s="195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195"/>
      <c r="BL375" s="195"/>
      <c r="BM375" s="195"/>
      <c r="BN375" s="195"/>
      <c r="BO375" s="195"/>
      <c r="BP375" s="195"/>
      <c r="BQ375" s="195"/>
      <c r="BR375" s="195"/>
      <c r="BS375" s="195"/>
      <c r="BT375" s="195"/>
      <c r="BU375" s="195"/>
      <c r="BV375" s="195"/>
      <c r="BW375" s="195"/>
      <c r="BX375" s="195"/>
      <c r="BY375" s="195"/>
      <c r="BZ375" s="195"/>
      <c r="CA375" s="195"/>
      <c r="CB375" s="195"/>
      <c r="CC375" s="195"/>
      <c r="CD375" s="195"/>
      <c r="CE375" s="195"/>
      <c r="CF375" s="195"/>
      <c r="CG375" s="195"/>
      <c r="CH375" s="195"/>
      <c r="CI375" s="195"/>
      <c r="CJ375" s="195"/>
      <c r="CK375" s="195"/>
      <c r="CL375" s="195"/>
      <c r="CM375" s="195"/>
      <c r="CN375" s="195"/>
      <c r="CO375" s="195"/>
      <c r="CP375" s="195"/>
      <c r="CQ375" s="195"/>
      <c r="CR375" s="195"/>
      <c r="CS375" s="195"/>
      <c r="CT375" s="195"/>
      <c r="CU375" s="195"/>
      <c r="CV375" s="195"/>
      <c r="CW375" s="195"/>
      <c r="CX375" s="195"/>
      <c r="CY375" s="195"/>
      <c r="CZ375" s="195"/>
      <c r="DA375" s="195"/>
      <c r="DB375" s="195"/>
      <c r="DC375" s="195"/>
      <c r="DD375" s="195"/>
      <c r="DE375" s="195"/>
      <c r="DF375" s="195"/>
      <c r="DG375" s="195"/>
      <c r="DH375" s="195"/>
      <c r="DI375" s="195"/>
      <c r="DJ375" s="195"/>
      <c r="DK375" s="195"/>
      <c r="DL375" s="195"/>
      <c r="DM375" s="195"/>
      <c r="DN375" s="195"/>
    </row>
    <row r="376" spans="1:118" x14ac:dyDescent="0.2">
      <c r="A376" s="33" t="s">
        <v>140</v>
      </c>
      <c r="B376" s="33" t="s">
        <v>139</v>
      </c>
      <c r="C376" s="33">
        <v>13</v>
      </c>
      <c r="D376" s="33" t="s">
        <v>39</v>
      </c>
      <c r="E376" s="196">
        <v>0</v>
      </c>
      <c r="F376" s="195">
        <v>0</v>
      </c>
      <c r="G376" s="196">
        <v>0</v>
      </c>
      <c r="H376" s="195">
        <v>0</v>
      </c>
      <c r="I376" s="196">
        <v>0</v>
      </c>
      <c r="J376" s="195">
        <v>0</v>
      </c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  <c r="BM376" s="195"/>
      <c r="BN376" s="195"/>
      <c r="BO376" s="195"/>
      <c r="BP376" s="195"/>
      <c r="BQ376" s="195"/>
      <c r="BR376" s="195"/>
      <c r="BS376" s="195"/>
      <c r="BT376" s="195"/>
      <c r="BU376" s="195"/>
      <c r="BV376" s="195"/>
      <c r="BW376" s="195"/>
      <c r="BX376" s="195"/>
      <c r="BY376" s="195"/>
      <c r="BZ376" s="195"/>
      <c r="CA376" s="195"/>
      <c r="CB376" s="195"/>
      <c r="CC376" s="195"/>
      <c r="CD376" s="195"/>
      <c r="CE376" s="195"/>
      <c r="CF376" s="195"/>
      <c r="CG376" s="195"/>
      <c r="CH376" s="195"/>
      <c r="CI376" s="195"/>
      <c r="CJ376" s="195"/>
      <c r="CK376" s="195"/>
      <c r="CL376" s="195"/>
      <c r="CM376" s="195"/>
      <c r="CN376" s="195"/>
      <c r="CO376" s="195"/>
      <c r="CP376" s="195"/>
      <c r="CQ376" s="195"/>
      <c r="CR376" s="195"/>
      <c r="CS376" s="195"/>
      <c r="CT376" s="195"/>
      <c r="CU376" s="195"/>
      <c r="CV376" s="195"/>
      <c r="CW376" s="195"/>
      <c r="CX376" s="195"/>
      <c r="CY376" s="195"/>
      <c r="CZ376" s="195"/>
      <c r="DA376" s="195"/>
      <c r="DB376" s="195"/>
      <c r="DC376" s="195"/>
      <c r="DD376" s="195"/>
      <c r="DE376" s="195"/>
      <c r="DF376" s="195"/>
      <c r="DG376" s="195"/>
      <c r="DH376" s="195"/>
      <c r="DI376" s="195"/>
      <c r="DJ376" s="195"/>
      <c r="DK376" s="195"/>
      <c r="DL376" s="195"/>
      <c r="DM376" s="195"/>
      <c r="DN376" s="195"/>
    </row>
    <row r="377" spans="1:118" x14ac:dyDescent="0.2">
      <c r="A377" s="33" t="s">
        <v>140</v>
      </c>
      <c r="B377" s="33" t="s">
        <v>139</v>
      </c>
      <c r="C377" s="33">
        <v>14</v>
      </c>
      <c r="D377" s="33" t="s">
        <v>40</v>
      </c>
      <c r="E377" s="196">
        <v>0</v>
      </c>
      <c r="F377" s="195">
        <v>0</v>
      </c>
      <c r="G377" s="196">
        <v>0</v>
      </c>
      <c r="H377" s="195">
        <v>0</v>
      </c>
      <c r="I377" s="196">
        <v>0</v>
      </c>
      <c r="J377" s="195">
        <v>0</v>
      </c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  <c r="AC377" s="195"/>
      <c r="AD377" s="195"/>
      <c r="AE377" s="195"/>
      <c r="AF377" s="195"/>
      <c r="AG377" s="195"/>
      <c r="AH377" s="195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195"/>
      <c r="BL377" s="195"/>
      <c r="BM377" s="195"/>
      <c r="BN377" s="195"/>
      <c r="BO377" s="195"/>
      <c r="BP377" s="195"/>
      <c r="BQ377" s="195"/>
      <c r="BR377" s="195"/>
      <c r="BS377" s="195"/>
      <c r="BT377" s="195"/>
      <c r="BU377" s="195"/>
      <c r="BV377" s="195"/>
      <c r="BW377" s="195"/>
      <c r="BX377" s="195"/>
      <c r="BY377" s="195"/>
      <c r="BZ377" s="195"/>
      <c r="CA377" s="195"/>
      <c r="CB377" s="195"/>
      <c r="CC377" s="195"/>
      <c r="CD377" s="195"/>
      <c r="CE377" s="195"/>
      <c r="CF377" s="195"/>
      <c r="CG377" s="195"/>
      <c r="CH377" s="195"/>
      <c r="CI377" s="195"/>
      <c r="CJ377" s="195"/>
      <c r="CK377" s="195"/>
      <c r="CL377" s="195"/>
      <c r="CM377" s="195"/>
      <c r="CN377" s="195"/>
      <c r="CO377" s="195"/>
      <c r="CP377" s="195"/>
      <c r="CQ377" s="195"/>
      <c r="CR377" s="195"/>
      <c r="CS377" s="195"/>
      <c r="CT377" s="195"/>
      <c r="CU377" s="195"/>
      <c r="CV377" s="195"/>
      <c r="CW377" s="195"/>
      <c r="CX377" s="195"/>
      <c r="CY377" s="195"/>
      <c r="CZ377" s="195"/>
      <c r="DA377" s="195"/>
      <c r="DB377" s="195"/>
      <c r="DC377" s="195"/>
      <c r="DD377" s="195"/>
      <c r="DE377" s="195"/>
      <c r="DF377" s="195"/>
      <c r="DG377" s="195"/>
      <c r="DH377" s="195"/>
      <c r="DI377" s="195"/>
      <c r="DJ377" s="195"/>
      <c r="DK377" s="195"/>
      <c r="DL377" s="195"/>
      <c r="DM377" s="195"/>
      <c r="DN377" s="195"/>
    </row>
    <row r="378" spans="1:118" x14ac:dyDescent="0.2">
      <c r="A378" s="33" t="s">
        <v>140</v>
      </c>
      <c r="B378" s="33" t="s">
        <v>139</v>
      </c>
      <c r="C378" s="33">
        <v>15</v>
      </c>
      <c r="D378" s="33" t="s">
        <v>41</v>
      </c>
      <c r="E378" s="196">
        <v>0</v>
      </c>
      <c r="F378" s="195">
        <v>0</v>
      </c>
      <c r="G378" s="196">
        <v>0</v>
      </c>
      <c r="H378" s="195">
        <v>0</v>
      </c>
      <c r="I378" s="196">
        <v>0</v>
      </c>
      <c r="J378" s="195">
        <v>0</v>
      </c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  <c r="AC378" s="195"/>
      <c r="AD378" s="195"/>
      <c r="AE378" s="195"/>
      <c r="AF378" s="195"/>
      <c r="AG378" s="195"/>
      <c r="AH378" s="195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195"/>
      <c r="BL378" s="195"/>
      <c r="BM378" s="195"/>
      <c r="BN378" s="195"/>
      <c r="BO378" s="195"/>
      <c r="BP378" s="195"/>
      <c r="BQ378" s="195"/>
      <c r="BR378" s="195"/>
      <c r="BS378" s="195"/>
      <c r="BT378" s="195"/>
      <c r="BU378" s="195"/>
      <c r="BV378" s="195"/>
      <c r="BW378" s="195"/>
      <c r="BX378" s="195"/>
      <c r="BY378" s="195"/>
      <c r="BZ378" s="195"/>
      <c r="CA378" s="195"/>
      <c r="CB378" s="195"/>
      <c r="CC378" s="195"/>
      <c r="CD378" s="195"/>
      <c r="CE378" s="195"/>
      <c r="CF378" s="195"/>
      <c r="CG378" s="195"/>
      <c r="CH378" s="195"/>
      <c r="CI378" s="195"/>
      <c r="CJ378" s="195"/>
      <c r="CK378" s="195"/>
      <c r="CL378" s="195"/>
      <c r="CM378" s="195"/>
      <c r="CN378" s="195"/>
      <c r="CO378" s="195"/>
      <c r="CP378" s="195"/>
      <c r="CQ378" s="195"/>
      <c r="CR378" s="195"/>
      <c r="CS378" s="195"/>
      <c r="CT378" s="195"/>
      <c r="CU378" s="195"/>
      <c r="CV378" s="195"/>
      <c r="CW378" s="195"/>
      <c r="CX378" s="195"/>
      <c r="CY378" s="195"/>
      <c r="CZ378" s="195"/>
      <c r="DA378" s="195"/>
      <c r="DB378" s="195"/>
      <c r="DC378" s="195"/>
      <c r="DD378" s="195"/>
      <c r="DE378" s="195"/>
      <c r="DF378" s="195"/>
      <c r="DG378" s="195"/>
      <c r="DH378" s="195"/>
      <c r="DI378" s="195"/>
      <c r="DJ378" s="195"/>
      <c r="DK378" s="195"/>
      <c r="DL378" s="195"/>
      <c r="DM378" s="195"/>
      <c r="DN378" s="195"/>
    </row>
    <row r="379" spans="1:118" x14ac:dyDescent="0.2">
      <c r="A379" s="33" t="s">
        <v>140</v>
      </c>
      <c r="B379" s="33" t="s">
        <v>139</v>
      </c>
      <c r="C379" s="33">
        <v>16</v>
      </c>
      <c r="D379" s="33" t="s">
        <v>42</v>
      </c>
      <c r="E379" s="196">
        <v>0</v>
      </c>
      <c r="F379" s="195">
        <v>0</v>
      </c>
      <c r="G379" s="196">
        <v>0</v>
      </c>
      <c r="H379" s="195">
        <v>0</v>
      </c>
      <c r="I379" s="196">
        <v>0</v>
      </c>
      <c r="J379" s="195">
        <v>0</v>
      </c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95"/>
      <c r="AD379" s="195"/>
      <c r="AE379" s="195"/>
      <c r="AF379" s="195"/>
      <c r="AG379" s="195"/>
      <c r="AH379" s="195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195"/>
      <c r="BL379" s="195"/>
      <c r="BM379" s="195"/>
      <c r="BN379" s="195"/>
      <c r="BO379" s="195"/>
      <c r="BP379" s="195"/>
      <c r="BQ379" s="195"/>
      <c r="BR379" s="195"/>
      <c r="BS379" s="195"/>
      <c r="BT379" s="195"/>
      <c r="BU379" s="195"/>
      <c r="BV379" s="195"/>
      <c r="BW379" s="195"/>
      <c r="BX379" s="195"/>
      <c r="BY379" s="195"/>
      <c r="BZ379" s="195"/>
      <c r="CA379" s="195"/>
      <c r="CB379" s="195"/>
      <c r="CC379" s="195"/>
      <c r="CD379" s="195"/>
      <c r="CE379" s="195"/>
      <c r="CF379" s="195"/>
      <c r="CG379" s="195"/>
      <c r="CH379" s="195"/>
      <c r="CI379" s="195"/>
      <c r="CJ379" s="195"/>
      <c r="CK379" s="195"/>
      <c r="CL379" s="195"/>
      <c r="CM379" s="195"/>
      <c r="CN379" s="195"/>
      <c r="CO379" s="195"/>
      <c r="CP379" s="195"/>
      <c r="CQ379" s="195"/>
      <c r="CR379" s="195"/>
      <c r="CS379" s="195"/>
      <c r="CT379" s="195"/>
      <c r="CU379" s="195"/>
      <c r="CV379" s="195"/>
      <c r="CW379" s="195"/>
      <c r="CX379" s="195"/>
      <c r="CY379" s="195"/>
      <c r="CZ379" s="195"/>
      <c r="DA379" s="195"/>
      <c r="DB379" s="195"/>
      <c r="DC379" s="195"/>
      <c r="DD379" s="195"/>
      <c r="DE379" s="195"/>
      <c r="DF379" s="195"/>
      <c r="DG379" s="195"/>
      <c r="DH379" s="195"/>
      <c r="DI379" s="195"/>
      <c r="DJ379" s="195"/>
      <c r="DK379" s="195"/>
      <c r="DL379" s="195"/>
      <c r="DM379" s="195"/>
      <c r="DN379" s="195"/>
    </row>
    <row r="380" spans="1:118" x14ac:dyDescent="0.2">
      <c r="A380" s="33" t="s">
        <v>140</v>
      </c>
      <c r="B380" s="33" t="s">
        <v>139</v>
      </c>
      <c r="C380" s="33">
        <v>17</v>
      </c>
      <c r="D380" s="33" t="s">
        <v>126</v>
      </c>
      <c r="E380" s="196">
        <v>0</v>
      </c>
      <c r="F380" s="195">
        <v>0</v>
      </c>
      <c r="G380" s="196">
        <v>0</v>
      </c>
      <c r="H380" s="195">
        <v>0</v>
      </c>
      <c r="I380" s="196">
        <v>0</v>
      </c>
      <c r="J380" s="195">
        <v>0</v>
      </c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195"/>
      <c r="BL380" s="195"/>
      <c r="BM380" s="195"/>
      <c r="BN380" s="195"/>
      <c r="BO380" s="195"/>
      <c r="BP380" s="195"/>
      <c r="BQ380" s="195"/>
      <c r="BR380" s="195"/>
      <c r="BS380" s="195"/>
      <c r="BT380" s="195"/>
      <c r="BU380" s="195"/>
      <c r="BV380" s="195"/>
      <c r="BW380" s="195"/>
      <c r="BX380" s="195"/>
      <c r="BY380" s="195"/>
      <c r="BZ380" s="195"/>
      <c r="CA380" s="195"/>
      <c r="CB380" s="195"/>
      <c r="CC380" s="195"/>
      <c r="CD380" s="195"/>
      <c r="CE380" s="195"/>
      <c r="CF380" s="195"/>
      <c r="CG380" s="195"/>
      <c r="CH380" s="195"/>
      <c r="CI380" s="195"/>
      <c r="CJ380" s="195"/>
      <c r="CK380" s="195"/>
      <c r="CL380" s="195"/>
      <c r="CM380" s="195"/>
      <c r="CN380" s="195"/>
      <c r="CO380" s="195"/>
      <c r="CP380" s="195"/>
      <c r="CQ380" s="195"/>
      <c r="CR380" s="195"/>
      <c r="CS380" s="195"/>
      <c r="CT380" s="195"/>
      <c r="CU380" s="195"/>
      <c r="CV380" s="195"/>
      <c r="CW380" s="195"/>
      <c r="CX380" s="195"/>
      <c r="CY380" s="195"/>
      <c r="CZ380" s="195"/>
      <c r="DA380" s="195"/>
      <c r="DB380" s="195"/>
      <c r="DC380" s="195"/>
      <c r="DD380" s="195"/>
      <c r="DE380" s="195"/>
      <c r="DF380" s="195"/>
      <c r="DG380" s="195"/>
      <c r="DH380" s="195"/>
      <c r="DI380" s="195"/>
      <c r="DJ380" s="195"/>
      <c r="DK380" s="195"/>
      <c r="DL380" s="195"/>
      <c r="DM380" s="195"/>
      <c r="DN380" s="195"/>
    </row>
    <row r="381" spans="1:118" x14ac:dyDescent="0.2">
      <c r="A381" s="33" t="s">
        <v>140</v>
      </c>
      <c r="B381" s="33" t="s">
        <v>139</v>
      </c>
      <c r="C381" s="33">
        <v>18</v>
      </c>
      <c r="D381" s="33" t="s">
        <v>127</v>
      </c>
      <c r="E381" s="196">
        <v>0</v>
      </c>
      <c r="F381" s="195">
        <v>0</v>
      </c>
      <c r="G381" s="196">
        <v>0</v>
      </c>
      <c r="H381" s="195">
        <v>0</v>
      </c>
      <c r="I381" s="196">
        <v>0</v>
      </c>
      <c r="J381" s="195">
        <v>0</v>
      </c>
      <c r="K381" s="195"/>
      <c r="L381" s="19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  <c r="AC381" s="195"/>
      <c r="AD381" s="195"/>
      <c r="AE381" s="195"/>
      <c r="AF381" s="195"/>
      <c r="AG381" s="195"/>
      <c r="AH381" s="195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195"/>
      <c r="BL381" s="195"/>
      <c r="BM381" s="195"/>
      <c r="BN381" s="195"/>
      <c r="BO381" s="195"/>
      <c r="BP381" s="195"/>
      <c r="BQ381" s="195"/>
      <c r="BR381" s="195"/>
      <c r="BS381" s="195"/>
      <c r="BT381" s="195"/>
      <c r="BU381" s="195"/>
      <c r="BV381" s="195"/>
      <c r="BW381" s="195"/>
      <c r="BX381" s="195"/>
      <c r="BY381" s="195"/>
      <c r="BZ381" s="195"/>
      <c r="CA381" s="195"/>
      <c r="CB381" s="195"/>
      <c r="CC381" s="195"/>
      <c r="CD381" s="195"/>
      <c r="CE381" s="195"/>
      <c r="CF381" s="195"/>
      <c r="CG381" s="195"/>
      <c r="CH381" s="195"/>
      <c r="CI381" s="195"/>
      <c r="CJ381" s="195"/>
      <c r="CK381" s="195"/>
      <c r="CL381" s="195"/>
      <c r="CM381" s="195"/>
      <c r="CN381" s="195"/>
      <c r="CO381" s="195"/>
      <c r="CP381" s="195"/>
      <c r="CQ381" s="195"/>
      <c r="CR381" s="195"/>
      <c r="CS381" s="195"/>
      <c r="CT381" s="195"/>
      <c r="CU381" s="195"/>
      <c r="CV381" s="195"/>
      <c r="CW381" s="195"/>
      <c r="CX381" s="195"/>
      <c r="CY381" s="195"/>
      <c r="CZ381" s="195"/>
      <c r="DA381" s="195"/>
      <c r="DB381" s="195"/>
      <c r="DC381" s="195"/>
      <c r="DD381" s="195"/>
      <c r="DE381" s="195"/>
      <c r="DF381" s="195"/>
      <c r="DG381" s="195"/>
      <c r="DH381" s="195"/>
      <c r="DI381" s="195"/>
      <c r="DJ381" s="195"/>
      <c r="DK381" s="195"/>
      <c r="DL381" s="195"/>
      <c r="DM381" s="195"/>
      <c r="DN381" s="195"/>
    </row>
    <row r="382" spans="1:118" x14ac:dyDescent="0.2">
      <c r="A382" s="33" t="s">
        <v>140</v>
      </c>
      <c r="B382" s="33" t="s">
        <v>139</v>
      </c>
      <c r="C382" s="33">
        <v>19</v>
      </c>
      <c r="D382" s="33" t="s">
        <v>47</v>
      </c>
      <c r="E382" s="196">
        <v>0</v>
      </c>
      <c r="F382" s="195">
        <v>0</v>
      </c>
      <c r="G382" s="196">
        <v>0</v>
      </c>
      <c r="H382" s="195">
        <v>0</v>
      </c>
      <c r="I382" s="196">
        <v>0</v>
      </c>
      <c r="J382" s="195">
        <v>0</v>
      </c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  <c r="AC382" s="195"/>
      <c r="AD382" s="195"/>
      <c r="AE382" s="195"/>
      <c r="AF382" s="195"/>
      <c r="AG382" s="195"/>
      <c r="AH382" s="195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195"/>
      <c r="BL382" s="195"/>
      <c r="BM382" s="195"/>
      <c r="BN382" s="195"/>
      <c r="BO382" s="195"/>
      <c r="BP382" s="195"/>
      <c r="BQ382" s="195"/>
      <c r="BR382" s="195"/>
      <c r="BS382" s="195"/>
      <c r="BT382" s="195"/>
      <c r="BU382" s="195"/>
      <c r="BV382" s="195"/>
      <c r="BW382" s="195"/>
      <c r="BX382" s="195"/>
      <c r="BY382" s="195"/>
      <c r="BZ382" s="195"/>
      <c r="CA382" s="195"/>
      <c r="CB382" s="195"/>
      <c r="CC382" s="195"/>
      <c r="CD382" s="195"/>
      <c r="CE382" s="195"/>
      <c r="CF382" s="195"/>
      <c r="CG382" s="195"/>
      <c r="CH382" s="195"/>
      <c r="CI382" s="195"/>
      <c r="CJ382" s="195"/>
      <c r="CK382" s="195"/>
      <c r="CL382" s="195"/>
      <c r="CM382" s="195"/>
      <c r="CN382" s="195"/>
      <c r="CO382" s="195"/>
      <c r="CP382" s="195"/>
      <c r="CQ382" s="195"/>
      <c r="CR382" s="195"/>
      <c r="CS382" s="195"/>
      <c r="CT382" s="195"/>
      <c r="CU382" s="195"/>
      <c r="CV382" s="195"/>
      <c r="CW382" s="195"/>
      <c r="CX382" s="195"/>
      <c r="CY382" s="195"/>
      <c r="CZ382" s="195"/>
      <c r="DA382" s="195"/>
      <c r="DB382" s="195"/>
      <c r="DC382" s="195"/>
      <c r="DD382" s="195"/>
      <c r="DE382" s="195"/>
      <c r="DF382" s="195"/>
      <c r="DG382" s="195"/>
      <c r="DH382" s="195"/>
      <c r="DI382" s="195"/>
      <c r="DJ382" s="195"/>
      <c r="DK382" s="195"/>
      <c r="DL382" s="195"/>
      <c r="DM382" s="195"/>
      <c r="DN382" s="195"/>
    </row>
    <row r="383" spans="1:118" x14ac:dyDescent="0.2">
      <c r="A383" s="33" t="s">
        <v>140</v>
      </c>
      <c r="B383" s="33" t="s">
        <v>139</v>
      </c>
      <c r="C383" s="33">
        <v>20</v>
      </c>
      <c r="D383" s="33" t="s">
        <v>128</v>
      </c>
      <c r="E383" s="196">
        <v>0</v>
      </c>
      <c r="F383" s="195">
        <v>0</v>
      </c>
      <c r="G383" s="196">
        <v>0</v>
      </c>
      <c r="H383" s="195">
        <v>0</v>
      </c>
      <c r="I383" s="196">
        <v>0</v>
      </c>
      <c r="J383" s="195">
        <v>0</v>
      </c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  <c r="AC383" s="195"/>
      <c r="AD383" s="195"/>
      <c r="AE383" s="195"/>
      <c r="AF383" s="195"/>
      <c r="AG383" s="195"/>
      <c r="AH383" s="195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195"/>
      <c r="BL383" s="195"/>
      <c r="BM383" s="195"/>
      <c r="BN383" s="195"/>
      <c r="BO383" s="195"/>
      <c r="BP383" s="195"/>
      <c r="BQ383" s="195"/>
      <c r="BR383" s="195"/>
      <c r="BS383" s="195"/>
      <c r="BT383" s="195"/>
      <c r="BU383" s="195"/>
      <c r="BV383" s="195"/>
      <c r="BW383" s="195"/>
      <c r="BX383" s="195"/>
      <c r="BY383" s="195"/>
      <c r="BZ383" s="195"/>
      <c r="CA383" s="195"/>
      <c r="CB383" s="195"/>
      <c r="CC383" s="195"/>
      <c r="CD383" s="195"/>
      <c r="CE383" s="195"/>
      <c r="CF383" s="195"/>
      <c r="CG383" s="195"/>
      <c r="CH383" s="195"/>
      <c r="CI383" s="195"/>
      <c r="CJ383" s="195"/>
      <c r="CK383" s="195"/>
      <c r="CL383" s="195"/>
      <c r="CM383" s="195"/>
      <c r="CN383" s="195"/>
      <c r="CO383" s="195"/>
      <c r="CP383" s="195"/>
      <c r="CQ383" s="195"/>
      <c r="CR383" s="195"/>
      <c r="CS383" s="195"/>
      <c r="CT383" s="195"/>
      <c r="CU383" s="195"/>
      <c r="CV383" s="195"/>
      <c r="CW383" s="195"/>
      <c r="CX383" s="195"/>
      <c r="CY383" s="195"/>
      <c r="CZ383" s="195"/>
      <c r="DA383" s="195"/>
      <c r="DB383" s="195"/>
      <c r="DC383" s="195"/>
      <c r="DD383" s="195"/>
      <c r="DE383" s="195"/>
      <c r="DF383" s="195"/>
      <c r="DG383" s="195"/>
      <c r="DH383" s="195"/>
      <c r="DI383" s="195"/>
      <c r="DJ383" s="195"/>
      <c r="DK383" s="195"/>
      <c r="DL383" s="195"/>
      <c r="DM383" s="195"/>
      <c r="DN383" s="195"/>
    </row>
    <row r="384" spans="1:118" x14ac:dyDescent="0.2">
      <c r="A384" s="33" t="s">
        <v>140</v>
      </c>
      <c r="B384" s="33" t="s">
        <v>139</v>
      </c>
      <c r="C384" s="33">
        <v>21</v>
      </c>
      <c r="D384" s="33" t="s">
        <v>129</v>
      </c>
      <c r="E384" s="196">
        <v>0</v>
      </c>
      <c r="F384" s="195">
        <v>0</v>
      </c>
      <c r="G384" s="196">
        <v>0</v>
      </c>
      <c r="H384" s="195">
        <v>0</v>
      </c>
      <c r="I384" s="196">
        <v>0</v>
      </c>
      <c r="J384" s="195">
        <v>0</v>
      </c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  <c r="BM384" s="195"/>
      <c r="BN384" s="195"/>
      <c r="BO384" s="195"/>
      <c r="BP384" s="195"/>
      <c r="BQ384" s="195"/>
      <c r="BR384" s="195"/>
      <c r="BS384" s="195"/>
      <c r="BT384" s="195"/>
      <c r="BU384" s="195"/>
      <c r="BV384" s="195"/>
      <c r="BW384" s="195"/>
      <c r="BX384" s="195"/>
      <c r="BY384" s="195"/>
      <c r="BZ384" s="195"/>
      <c r="CA384" s="195"/>
      <c r="CB384" s="195"/>
      <c r="CC384" s="195"/>
      <c r="CD384" s="195"/>
      <c r="CE384" s="195"/>
      <c r="CF384" s="195"/>
      <c r="CG384" s="195"/>
      <c r="CH384" s="195"/>
      <c r="CI384" s="195"/>
      <c r="CJ384" s="195"/>
      <c r="CK384" s="195"/>
      <c r="CL384" s="195"/>
      <c r="CM384" s="195"/>
      <c r="CN384" s="195"/>
      <c r="CO384" s="195"/>
      <c r="CP384" s="195"/>
      <c r="CQ384" s="195"/>
      <c r="CR384" s="195"/>
      <c r="CS384" s="195"/>
      <c r="CT384" s="195"/>
      <c r="CU384" s="195"/>
      <c r="CV384" s="195"/>
      <c r="CW384" s="195"/>
      <c r="CX384" s="195"/>
      <c r="CY384" s="195"/>
      <c r="CZ384" s="195"/>
      <c r="DA384" s="195"/>
      <c r="DB384" s="195"/>
      <c r="DC384" s="195"/>
      <c r="DD384" s="195"/>
      <c r="DE384" s="195"/>
      <c r="DF384" s="195"/>
      <c r="DG384" s="195"/>
      <c r="DH384" s="195"/>
      <c r="DI384" s="195"/>
      <c r="DJ384" s="195"/>
      <c r="DK384" s="195"/>
      <c r="DL384" s="195"/>
      <c r="DM384" s="195"/>
      <c r="DN384" s="195"/>
    </row>
    <row r="385" spans="1:118" x14ac:dyDescent="0.2">
      <c r="A385" s="33" t="s">
        <v>140</v>
      </c>
      <c r="B385" s="33" t="s">
        <v>139</v>
      </c>
      <c r="C385" s="33">
        <v>22</v>
      </c>
      <c r="D385" s="33" t="s">
        <v>130</v>
      </c>
      <c r="E385" s="196">
        <v>0</v>
      </c>
      <c r="F385" s="195">
        <v>0</v>
      </c>
      <c r="G385" s="196">
        <v>0</v>
      </c>
      <c r="H385" s="195">
        <v>0</v>
      </c>
      <c r="I385" s="196">
        <v>0</v>
      </c>
      <c r="J385" s="195">
        <v>0</v>
      </c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195"/>
      <c r="BL385" s="195"/>
      <c r="BM385" s="195"/>
      <c r="BN385" s="195"/>
      <c r="BO385" s="195"/>
      <c r="BP385" s="195"/>
      <c r="BQ385" s="195"/>
      <c r="BR385" s="195"/>
      <c r="BS385" s="195"/>
      <c r="BT385" s="195"/>
      <c r="BU385" s="195"/>
      <c r="BV385" s="195"/>
      <c r="BW385" s="195"/>
      <c r="BX385" s="195"/>
      <c r="BY385" s="195"/>
      <c r="BZ385" s="195"/>
      <c r="CA385" s="195"/>
      <c r="CB385" s="195"/>
      <c r="CC385" s="195"/>
      <c r="CD385" s="195"/>
      <c r="CE385" s="195"/>
      <c r="CF385" s="195"/>
      <c r="CG385" s="195"/>
      <c r="CH385" s="195"/>
      <c r="CI385" s="195"/>
      <c r="CJ385" s="195"/>
      <c r="CK385" s="195"/>
      <c r="CL385" s="195"/>
      <c r="CM385" s="195"/>
      <c r="CN385" s="195"/>
      <c r="CO385" s="195"/>
      <c r="CP385" s="195"/>
      <c r="CQ385" s="195"/>
      <c r="CR385" s="195"/>
      <c r="CS385" s="195"/>
      <c r="CT385" s="195"/>
      <c r="CU385" s="195"/>
      <c r="CV385" s="195"/>
      <c r="CW385" s="195"/>
      <c r="CX385" s="195"/>
      <c r="CY385" s="195"/>
      <c r="CZ385" s="195"/>
      <c r="DA385" s="195"/>
      <c r="DB385" s="195"/>
      <c r="DC385" s="195"/>
      <c r="DD385" s="195"/>
      <c r="DE385" s="195"/>
      <c r="DF385" s="195"/>
      <c r="DG385" s="195"/>
      <c r="DH385" s="195"/>
      <c r="DI385" s="195"/>
      <c r="DJ385" s="195"/>
      <c r="DK385" s="195"/>
      <c r="DL385" s="195"/>
      <c r="DM385" s="195"/>
      <c r="DN385" s="195"/>
    </row>
    <row r="386" spans="1:118" x14ac:dyDescent="0.2">
      <c r="A386" s="33" t="s">
        <v>140</v>
      </c>
      <c r="B386" s="33" t="s">
        <v>139</v>
      </c>
      <c r="C386" s="33">
        <v>23</v>
      </c>
      <c r="D386" s="33" t="s">
        <v>131</v>
      </c>
      <c r="E386" s="196">
        <v>0</v>
      </c>
      <c r="F386" s="195">
        <v>0</v>
      </c>
      <c r="G386" s="196">
        <v>0</v>
      </c>
      <c r="H386" s="195">
        <v>0</v>
      </c>
      <c r="I386" s="196">
        <v>0</v>
      </c>
      <c r="J386" s="195">
        <v>0</v>
      </c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  <c r="AC386" s="195"/>
      <c r="AD386" s="195"/>
      <c r="AE386" s="195"/>
      <c r="AF386" s="195"/>
      <c r="AG386" s="195"/>
      <c r="AH386" s="195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195"/>
      <c r="BL386" s="195"/>
      <c r="BM386" s="195"/>
      <c r="BN386" s="195"/>
      <c r="BO386" s="195"/>
      <c r="BP386" s="195"/>
      <c r="BQ386" s="195"/>
      <c r="BR386" s="195"/>
      <c r="BS386" s="195"/>
      <c r="BT386" s="195"/>
      <c r="BU386" s="195"/>
      <c r="BV386" s="195"/>
      <c r="BW386" s="195"/>
      <c r="BX386" s="195"/>
      <c r="BY386" s="195"/>
      <c r="BZ386" s="195"/>
      <c r="CA386" s="195"/>
      <c r="CB386" s="195"/>
      <c r="CC386" s="195"/>
      <c r="CD386" s="195"/>
      <c r="CE386" s="195"/>
      <c r="CF386" s="195"/>
      <c r="CG386" s="195"/>
      <c r="CH386" s="195"/>
      <c r="CI386" s="195"/>
      <c r="CJ386" s="195"/>
      <c r="CK386" s="195"/>
      <c r="CL386" s="195"/>
      <c r="CM386" s="195"/>
      <c r="CN386" s="195"/>
      <c r="CO386" s="195"/>
      <c r="CP386" s="195"/>
      <c r="CQ386" s="195"/>
      <c r="CR386" s="195"/>
      <c r="CS386" s="195"/>
      <c r="CT386" s="195"/>
      <c r="CU386" s="195"/>
      <c r="CV386" s="195"/>
      <c r="CW386" s="195"/>
      <c r="CX386" s="195"/>
      <c r="CY386" s="195"/>
      <c r="CZ386" s="195"/>
      <c r="DA386" s="195"/>
      <c r="DB386" s="195"/>
      <c r="DC386" s="195"/>
      <c r="DD386" s="195"/>
      <c r="DE386" s="195"/>
      <c r="DF386" s="195"/>
      <c r="DG386" s="195"/>
      <c r="DH386" s="195"/>
      <c r="DI386" s="195"/>
      <c r="DJ386" s="195"/>
      <c r="DK386" s="195"/>
      <c r="DL386" s="195"/>
      <c r="DM386" s="195"/>
      <c r="DN386" s="195"/>
    </row>
    <row r="387" spans="1:118" x14ac:dyDescent="0.2">
      <c r="A387" s="33" t="s">
        <v>140</v>
      </c>
      <c r="B387" s="33" t="s">
        <v>139</v>
      </c>
      <c r="C387" s="33">
        <v>24</v>
      </c>
      <c r="D387" s="33" t="s">
        <v>55</v>
      </c>
      <c r="E387" s="196">
        <v>0</v>
      </c>
      <c r="F387" s="195">
        <v>0</v>
      </c>
      <c r="G387" s="196">
        <v>0</v>
      </c>
      <c r="H387" s="195">
        <v>0</v>
      </c>
      <c r="I387" s="196">
        <v>0</v>
      </c>
      <c r="J387" s="195">
        <v>0</v>
      </c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  <c r="AC387" s="195"/>
      <c r="AD387" s="195"/>
      <c r="AE387" s="195"/>
      <c r="AF387" s="195"/>
      <c r="AG387" s="195"/>
      <c r="AH387" s="195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195"/>
      <c r="BL387" s="195"/>
      <c r="BM387" s="195"/>
      <c r="BN387" s="195"/>
      <c r="BO387" s="195"/>
      <c r="BP387" s="195"/>
      <c r="BQ387" s="195"/>
      <c r="BR387" s="195"/>
      <c r="BS387" s="195"/>
      <c r="BT387" s="195"/>
      <c r="BU387" s="195"/>
      <c r="BV387" s="195"/>
      <c r="BW387" s="195"/>
      <c r="BX387" s="195"/>
      <c r="BY387" s="195"/>
      <c r="BZ387" s="195"/>
      <c r="CA387" s="195"/>
      <c r="CB387" s="195"/>
      <c r="CC387" s="195"/>
      <c r="CD387" s="195"/>
      <c r="CE387" s="195"/>
      <c r="CF387" s="195"/>
      <c r="CG387" s="195"/>
      <c r="CH387" s="195"/>
      <c r="CI387" s="195"/>
      <c r="CJ387" s="195"/>
      <c r="CK387" s="195"/>
      <c r="CL387" s="195"/>
      <c r="CM387" s="195"/>
      <c r="CN387" s="195"/>
      <c r="CO387" s="195"/>
      <c r="CP387" s="195"/>
      <c r="CQ387" s="195"/>
      <c r="CR387" s="195"/>
      <c r="CS387" s="195"/>
      <c r="CT387" s="195"/>
      <c r="CU387" s="195"/>
      <c r="CV387" s="195"/>
      <c r="CW387" s="195"/>
      <c r="CX387" s="195"/>
      <c r="CY387" s="195"/>
      <c r="CZ387" s="195"/>
      <c r="DA387" s="195"/>
      <c r="DB387" s="195"/>
      <c r="DC387" s="195"/>
      <c r="DD387" s="195"/>
      <c r="DE387" s="195"/>
      <c r="DF387" s="195"/>
      <c r="DG387" s="195"/>
      <c r="DH387" s="195"/>
      <c r="DI387" s="195"/>
      <c r="DJ387" s="195"/>
      <c r="DK387" s="195"/>
      <c r="DL387" s="195"/>
      <c r="DM387" s="195"/>
      <c r="DN387" s="195"/>
    </row>
    <row r="388" spans="1:118" x14ac:dyDescent="0.2">
      <c r="A388" s="33" t="s">
        <v>140</v>
      </c>
      <c r="B388" s="33" t="s">
        <v>139</v>
      </c>
      <c r="C388" s="33">
        <v>25</v>
      </c>
      <c r="D388" s="33" t="s">
        <v>56</v>
      </c>
      <c r="E388" s="196">
        <v>0</v>
      </c>
      <c r="F388" s="195">
        <v>0</v>
      </c>
      <c r="G388" s="196">
        <v>0</v>
      </c>
      <c r="H388" s="195">
        <v>0</v>
      </c>
      <c r="I388" s="196">
        <v>0</v>
      </c>
      <c r="J388" s="195">
        <v>0</v>
      </c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  <c r="AC388" s="195"/>
      <c r="AD388" s="195"/>
      <c r="AE388" s="195"/>
      <c r="AF388" s="195"/>
      <c r="AG388" s="195"/>
      <c r="AH388" s="195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195"/>
      <c r="BL388" s="195"/>
      <c r="BM388" s="195"/>
      <c r="BN388" s="195"/>
      <c r="BO388" s="195"/>
      <c r="BP388" s="195"/>
      <c r="BQ388" s="195"/>
      <c r="BR388" s="195"/>
      <c r="BS388" s="195"/>
      <c r="BT388" s="195"/>
      <c r="BU388" s="195"/>
      <c r="BV388" s="195"/>
      <c r="BW388" s="195"/>
      <c r="BX388" s="195"/>
      <c r="BY388" s="195"/>
      <c r="BZ388" s="195"/>
      <c r="CA388" s="195"/>
      <c r="CB388" s="195"/>
      <c r="CC388" s="195"/>
      <c r="CD388" s="195"/>
      <c r="CE388" s="195"/>
      <c r="CF388" s="195"/>
      <c r="CG388" s="195"/>
      <c r="CH388" s="195"/>
      <c r="CI388" s="195"/>
      <c r="CJ388" s="195"/>
      <c r="CK388" s="195"/>
      <c r="CL388" s="195"/>
      <c r="CM388" s="195"/>
      <c r="CN388" s="195"/>
      <c r="CO388" s="195"/>
      <c r="CP388" s="195"/>
      <c r="CQ388" s="195"/>
      <c r="CR388" s="195"/>
      <c r="CS388" s="195"/>
      <c r="CT388" s="195"/>
      <c r="CU388" s="195"/>
      <c r="CV388" s="195"/>
      <c r="CW388" s="195"/>
      <c r="CX388" s="195"/>
      <c r="CY388" s="195"/>
      <c r="CZ388" s="195"/>
      <c r="DA388" s="195"/>
      <c r="DB388" s="195"/>
      <c r="DC388" s="195"/>
      <c r="DD388" s="195"/>
      <c r="DE388" s="195"/>
      <c r="DF388" s="195"/>
      <c r="DG388" s="195"/>
      <c r="DH388" s="195"/>
      <c r="DI388" s="195"/>
      <c r="DJ388" s="195"/>
      <c r="DK388" s="195"/>
      <c r="DL388" s="195"/>
      <c r="DM388" s="195"/>
      <c r="DN388" s="195"/>
    </row>
    <row r="389" spans="1:118" x14ac:dyDescent="0.2">
      <c r="A389" s="33" t="s">
        <v>140</v>
      </c>
      <c r="B389" s="33" t="s">
        <v>139</v>
      </c>
      <c r="C389" s="33">
        <v>26</v>
      </c>
      <c r="D389" s="33" t="s">
        <v>132</v>
      </c>
      <c r="E389" s="196">
        <v>0</v>
      </c>
      <c r="F389" s="195">
        <v>0</v>
      </c>
      <c r="G389" s="196">
        <v>0</v>
      </c>
      <c r="H389" s="195">
        <v>0</v>
      </c>
      <c r="I389" s="196">
        <v>0</v>
      </c>
      <c r="J389" s="195">
        <v>0</v>
      </c>
      <c r="K389" s="195"/>
      <c r="L389" s="19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  <c r="AC389" s="195"/>
      <c r="AD389" s="195"/>
      <c r="AE389" s="195"/>
      <c r="AF389" s="195"/>
      <c r="AG389" s="195"/>
      <c r="AH389" s="195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195"/>
      <c r="BL389" s="195"/>
      <c r="BM389" s="195"/>
      <c r="BN389" s="195"/>
      <c r="BO389" s="195"/>
      <c r="BP389" s="195"/>
      <c r="BQ389" s="195"/>
      <c r="BR389" s="195"/>
      <c r="BS389" s="195"/>
      <c r="BT389" s="195"/>
      <c r="BU389" s="195"/>
      <c r="BV389" s="195"/>
      <c r="BW389" s="195"/>
      <c r="BX389" s="195"/>
      <c r="BY389" s="195"/>
      <c r="BZ389" s="195"/>
      <c r="CA389" s="195"/>
      <c r="CB389" s="195"/>
      <c r="CC389" s="195"/>
      <c r="CD389" s="195"/>
      <c r="CE389" s="195"/>
      <c r="CF389" s="195"/>
      <c r="CG389" s="195"/>
      <c r="CH389" s="195"/>
      <c r="CI389" s="195"/>
      <c r="CJ389" s="195"/>
      <c r="CK389" s="195"/>
      <c r="CL389" s="195"/>
      <c r="CM389" s="195"/>
      <c r="CN389" s="195"/>
      <c r="CO389" s="195"/>
      <c r="CP389" s="195"/>
      <c r="CQ389" s="195"/>
      <c r="CR389" s="195"/>
      <c r="CS389" s="195"/>
      <c r="CT389" s="195"/>
      <c r="CU389" s="195"/>
      <c r="CV389" s="195"/>
      <c r="CW389" s="195"/>
      <c r="CX389" s="195"/>
      <c r="CY389" s="195"/>
      <c r="CZ389" s="195"/>
      <c r="DA389" s="195"/>
      <c r="DB389" s="195"/>
      <c r="DC389" s="195"/>
      <c r="DD389" s="195"/>
      <c r="DE389" s="195"/>
      <c r="DF389" s="195"/>
      <c r="DG389" s="195"/>
      <c r="DH389" s="195"/>
      <c r="DI389" s="195"/>
      <c r="DJ389" s="195"/>
      <c r="DK389" s="195"/>
      <c r="DL389" s="195"/>
      <c r="DM389" s="195"/>
      <c r="DN389" s="195"/>
    </row>
    <row r="390" spans="1:118" x14ac:dyDescent="0.2">
      <c r="A390" s="33" t="s">
        <v>140</v>
      </c>
      <c r="B390" s="33" t="s">
        <v>139</v>
      </c>
      <c r="C390" s="33">
        <v>27</v>
      </c>
      <c r="D390" s="33" t="s">
        <v>133</v>
      </c>
      <c r="E390" s="196">
        <v>0</v>
      </c>
      <c r="F390" s="195">
        <v>0</v>
      </c>
      <c r="G390" s="196">
        <v>0</v>
      </c>
      <c r="H390" s="195">
        <v>0</v>
      </c>
      <c r="I390" s="196">
        <v>0</v>
      </c>
      <c r="J390" s="195">
        <v>0</v>
      </c>
      <c r="K390" s="195"/>
      <c r="L390" s="19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195"/>
      <c r="BL390" s="195"/>
      <c r="BM390" s="195"/>
      <c r="BN390" s="195"/>
      <c r="BO390" s="195"/>
      <c r="BP390" s="195"/>
      <c r="BQ390" s="195"/>
      <c r="BR390" s="195"/>
      <c r="BS390" s="195"/>
      <c r="BT390" s="195"/>
      <c r="BU390" s="195"/>
      <c r="BV390" s="195"/>
      <c r="BW390" s="195"/>
      <c r="BX390" s="195"/>
      <c r="BY390" s="195"/>
      <c r="BZ390" s="195"/>
      <c r="CA390" s="195"/>
      <c r="CB390" s="195"/>
      <c r="CC390" s="195"/>
      <c r="CD390" s="195"/>
      <c r="CE390" s="195"/>
      <c r="CF390" s="195"/>
      <c r="CG390" s="195"/>
      <c r="CH390" s="195"/>
      <c r="CI390" s="195"/>
      <c r="CJ390" s="195"/>
      <c r="CK390" s="195"/>
      <c r="CL390" s="195"/>
      <c r="CM390" s="195"/>
      <c r="CN390" s="195"/>
      <c r="CO390" s="195"/>
      <c r="CP390" s="195"/>
      <c r="CQ390" s="195"/>
      <c r="CR390" s="195"/>
      <c r="CS390" s="195"/>
      <c r="CT390" s="195"/>
      <c r="CU390" s="195"/>
      <c r="CV390" s="195"/>
      <c r="CW390" s="195"/>
      <c r="CX390" s="195"/>
      <c r="CY390" s="195"/>
      <c r="CZ390" s="195"/>
      <c r="DA390" s="195"/>
      <c r="DB390" s="195"/>
      <c r="DC390" s="195"/>
      <c r="DD390" s="195"/>
      <c r="DE390" s="195"/>
      <c r="DF390" s="195"/>
      <c r="DG390" s="195"/>
      <c r="DH390" s="195"/>
      <c r="DI390" s="195"/>
      <c r="DJ390" s="195"/>
      <c r="DK390" s="195"/>
      <c r="DL390" s="195"/>
      <c r="DM390" s="195"/>
      <c r="DN390" s="195"/>
    </row>
    <row r="391" spans="1:118" x14ac:dyDescent="0.2">
      <c r="A391" s="33" t="s">
        <v>140</v>
      </c>
      <c r="B391" s="33" t="s">
        <v>139</v>
      </c>
      <c r="C391" s="33">
        <v>28</v>
      </c>
      <c r="D391" s="33" t="s">
        <v>134</v>
      </c>
      <c r="E391" s="196">
        <v>0</v>
      </c>
      <c r="F391" s="195">
        <v>0</v>
      </c>
      <c r="G391" s="196">
        <v>0</v>
      </c>
      <c r="H391" s="195">
        <v>0</v>
      </c>
      <c r="I391" s="196">
        <v>0</v>
      </c>
      <c r="J391" s="195">
        <v>0</v>
      </c>
      <c r="K391" s="195"/>
      <c r="L391" s="19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195"/>
      <c r="BL391" s="195"/>
      <c r="BM391" s="195"/>
      <c r="BN391" s="195"/>
      <c r="BO391" s="195"/>
      <c r="BP391" s="195"/>
      <c r="BQ391" s="195"/>
      <c r="BR391" s="195"/>
      <c r="BS391" s="195"/>
      <c r="BT391" s="195"/>
      <c r="BU391" s="195"/>
      <c r="BV391" s="195"/>
      <c r="BW391" s="195"/>
      <c r="BX391" s="195"/>
      <c r="BY391" s="195"/>
      <c r="BZ391" s="195"/>
      <c r="CA391" s="195"/>
      <c r="CB391" s="195"/>
      <c r="CC391" s="195"/>
      <c r="CD391" s="195"/>
      <c r="CE391" s="195"/>
      <c r="CF391" s="195"/>
      <c r="CG391" s="195"/>
      <c r="CH391" s="195"/>
      <c r="CI391" s="195"/>
      <c r="CJ391" s="195"/>
      <c r="CK391" s="195"/>
      <c r="CL391" s="195"/>
      <c r="CM391" s="195"/>
      <c r="CN391" s="195"/>
      <c r="CO391" s="195"/>
      <c r="CP391" s="195"/>
      <c r="CQ391" s="195"/>
      <c r="CR391" s="195"/>
      <c r="CS391" s="195"/>
      <c r="CT391" s="195"/>
      <c r="CU391" s="195"/>
      <c r="CV391" s="195"/>
      <c r="CW391" s="195"/>
      <c r="CX391" s="195"/>
      <c r="CY391" s="195"/>
      <c r="CZ391" s="195"/>
      <c r="DA391" s="195"/>
      <c r="DB391" s="195"/>
      <c r="DC391" s="195"/>
      <c r="DD391" s="195"/>
      <c r="DE391" s="195"/>
      <c r="DF391" s="195"/>
      <c r="DG391" s="195"/>
      <c r="DH391" s="195"/>
      <c r="DI391" s="195"/>
      <c r="DJ391" s="195"/>
      <c r="DK391" s="195"/>
      <c r="DL391" s="195"/>
      <c r="DM391" s="195"/>
      <c r="DN391" s="195"/>
    </row>
    <row r="392" spans="1:118" x14ac:dyDescent="0.2">
      <c r="A392" s="33" t="s">
        <v>140</v>
      </c>
      <c r="B392" s="33" t="s">
        <v>139</v>
      </c>
      <c r="C392" s="33">
        <v>29</v>
      </c>
      <c r="D392" s="33" t="s">
        <v>135</v>
      </c>
      <c r="E392" s="196">
        <v>0</v>
      </c>
      <c r="F392" s="195">
        <v>0</v>
      </c>
      <c r="G392" s="196">
        <v>0</v>
      </c>
      <c r="H392" s="195">
        <v>0</v>
      </c>
      <c r="I392" s="196">
        <v>0</v>
      </c>
      <c r="J392" s="195">
        <v>0</v>
      </c>
      <c r="K392" s="195"/>
      <c r="L392" s="19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195"/>
      <c r="BL392" s="195"/>
      <c r="BM392" s="195"/>
      <c r="BN392" s="195"/>
      <c r="BO392" s="195"/>
      <c r="BP392" s="195"/>
      <c r="BQ392" s="195"/>
      <c r="BR392" s="195"/>
      <c r="BS392" s="195"/>
      <c r="BT392" s="195"/>
      <c r="BU392" s="195"/>
      <c r="BV392" s="195"/>
      <c r="BW392" s="195"/>
      <c r="BX392" s="195"/>
      <c r="BY392" s="195"/>
      <c r="BZ392" s="195"/>
      <c r="CA392" s="195"/>
      <c r="CB392" s="195"/>
      <c r="CC392" s="195"/>
      <c r="CD392" s="195"/>
      <c r="CE392" s="195"/>
      <c r="CF392" s="195"/>
      <c r="CG392" s="195"/>
      <c r="CH392" s="195"/>
      <c r="CI392" s="195"/>
      <c r="CJ392" s="195"/>
      <c r="CK392" s="195"/>
      <c r="CL392" s="195"/>
      <c r="CM392" s="195"/>
      <c r="CN392" s="195"/>
      <c r="CO392" s="195"/>
      <c r="CP392" s="195"/>
      <c r="CQ392" s="195"/>
      <c r="CR392" s="195"/>
      <c r="CS392" s="195"/>
      <c r="CT392" s="195"/>
      <c r="CU392" s="195"/>
      <c r="CV392" s="195"/>
      <c r="CW392" s="195"/>
      <c r="CX392" s="195"/>
      <c r="CY392" s="195"/>
      <c r="CZ392" s="195"/>
      <c r="DA392" s="195"/>
      <c r="DB392" s="195"/>
      <c r="DC392" s="195"/>
      <c r="DD392" s="195"/>
      <c r="DE392" s="195"/>
      <c r="DF392" s="195"/>
      <c r="DG392" s="195"/>
      <c r="DH392" s="195"/>
      <c r="DI392" s="195"/>
      <c r="DJ392" s="195"/>
      <c r="DK392" s="195"/>
      <c r="DL392" s="195"/>
      <c r="DM392" s="195"/>
      <c r="DN392" s="195"/>
    </row>
    <row r="393" spans="1:118" x14ac:dyDescent="0.2">
      <c r="A393" s="33" t="s">
        <v>140</v>
      </c>
      <c r="B393" s="33" t="s">
        <v>139</v>
      </c>
      <c r="C393" s="33">
        <v>30</v>
      </c>
      <c r="D393" s="33" t="s">
        <v>136</v>
      </c>
      <c r="E393" s="196">
        <v>0</v>
      </c>
      <c r="F393" s="195">
        <v>0</v>
      </c>
      <c r="G393" s="196">
        <v>0</v>
      </c>
      <c r="H393" s="195">
        <v>0</v>
      </c>
      <c r="I393" s="196">
        <v>0</v>
      </c>
      <c r="J393" s="195">
        <v>0</v>
      </c>
      <c r="K393" s="195"/>
      <c r="L393" s="19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195"/>
      <c r="BL393" s="195"/>
      <c r="BM393" s="195"/>
      <c r="BN393" s="195"/>
      <c r="BO393" s="195"/>
      <c r="BP393" s="195"/>
      <c r="BQ393" s="195"/>
      <c r="BR393" s="195"/>
      <c r="BS393" s="195"/>
      <c r="BT393" s="195"/>
      <c r="BU393" s="195"/>
      <c r="BV393" s="195"/>
      <c r="BW393" s="195"/>
      <c r="BX393" s="195"/>
      <c r="BY393" s="195"/>
      <c r="BZ393" s="195"/>
      <c r="CA393" s="195"/>
      <c r="CB393" s="195"/>
      <c r="CC393" s="195"/>
      <c r="CD393" s="195"/>
      <c r="CE393" s="195"/>
      <c r="CF393" s="195"/>
      <c r="CG393" s="195"/>
      <c r="CH393" s="195"/>
      <c r="CI393" s="195"/>
      <c r="CJ393" s="195"/>
      <c r="CK393" s="195"/>
      <c r="CL393" s="195"/>
      <c r="CM393" s="195"/>
      <c r="CN393" s="195"/>
      <c r="CO393" s="195"/>
      <c r="CP393" s="195"/>
      <c r="CQ393" s="195"/>
      <c r="CR393" s="195"/>
      <c r="CS393" s="195"/>
      <c r="CT393" s="195"/>
      <c r="CU393" s="195"/>
      <c r="CV393" s="195"/>
      <c r="CW393" s="195"/>
      <c r="CX393" s="195"/>
      <c r="CY393" s="195"/>
      <c r="CZ393" s="195"/>
      <c r="DA393" s="195"/>
      <c r="DB393" s="195"/>
      <c r="DC393" s="195"/>
      <c r="DD393" s="195"/>
      <c r="DE393" s="195"/>
      <c r="DF393" s="195"/>
      <c r="DG393" s="195"/>
      <c r="DH393" s="195"/>
      <c r="DI393" s="195"/>
      <c r="DJ393" s="195"/>
      <c r="DK393" s="195"/>
      <c r="DL393" s="195"/>
      <c r="DM393" s="195"/>
      <c r="DN393" s="195"/>
    </row>
    <row r="394" spans="1:118" x14ac:dyDescent="0.2">
      <c r="A394" s="33" t="s">
        <v>140</v>
      </c>
      <c r="B394" s="33" t="s">
        <v>139</v>
      </c>
      <c r="C394" s="33">
        <v>31</v>
      </c>
      <c r="D394" s="33" t="s">
        <v>137</v>
      </c>
      <c r="E394" s="196">
        <v>0</v>
      </c>
      <c r="F394" s="195">
        <v>0</v>
      </c>
      <c r="G394" s="196">
        <v>0</v>
      </c>
      <c r="H394" s="195">
        <v>0</v>
      </c>
      <c r="I394" s="196">
        <v>0</v>
      </c>
      <c r="J394" s="195">
        <v>0</v>
      </c>
      <c r="K394" s="195"/>
      <c r="L394" s="19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195"/>
      <c r="BL394" s="195"/>
      <c r="BM394" s="195"/>
      <c r="BN394" s="195"/>
      <c r="BO394" s="195"/>
      <c r="BP394" s="195"/>
      <c r="BQ394" s="195"/>
      <c r="BR394" s="195"/>
      <c r="BS394" s="195"/>
      <c r="BT394" s="195"/>
      <c r="BU394" s="195"/>
      <c r="BV394" s="195"/>
      <c r="BW394" s="195"/>
      <c r="BX394" s="195"/>
      <c r="BY394" s="195"/>
      <c r="BZ394" s="195"/>
      <c r="CA394" s="195"/>
      <c r="CB394" s="195"/>
      <c r="CC394" s="195"/>
      <c r="CD394" s="195"/>
      <c r="CE394" s="195"/>
      <c r="CF394" s="195"/>
      <c r="CG394" s="195"/>
      <c r="CH394" s="195"/>
      <c r="CI394" s="195"/>
      <c r="CJ394" s="195"/>
      <c r="CK394" s="195"/>
      <c r="CL394" s="195"/>
      <c r="CM394" s="195"/>
      <c r="CN394" s="195"/>
      <c r="CO394" s="195"/>
      <c r="CP394" s="195"/>
      <c r="CQ394" s="195"/>
      <c r="CR394" s="195"/>
      <c r="CS394" s="195"/>
      <c r="CT394" s="195"/>
      <c r="CU394" s="195"/>
      <c r="CV394" s="195"/>
      <c r="CW394" s="195"/>
      <c r="CX394" s="195"/>
      <c r="CY394" s="195"/>
      <c r="CZ394" s="195"/>
      <c r="DA394" s="195"/>
      <c r="DB394" s="195"/>
      <c r="DC394" s="195"/>
      <c r="DD394" s="195"/>
      <c r="DE394" s="195"/>
      <c r="DF394" s="195"/>
      <c r="DG394" s="195"/>
      <c r="DH394" s="195"/>
      <c r="DI394" s="195"/>
      <c r="DJ394" s="195"/>
      <c r="DK394" s="195"/>
      <c r="DL394" s="195"/>
      <c r="DM394" s="195"/>
      <c r="DN394" s="195"/>
    </row>
    <row r="395" spans="1:118" x14ac:dyDescent="0.2">
      <c r="A395" s="33" t="s">
        <v>140</v>
      </c>
      <c r="B395" s="33" t="s">
        <v>139</v>
      </c>
      <c r="C395" s="33">
        <v>32</v>
      </c>
      <c r="D395" s="33" t="s">
        <v>70</v>
      </c>
      <c r="E395" s="196">
        <v>0</v>
      </c>
      <c r="F395" s="195">
        <v>0</v>
      </c>
      <c r="G395" s="196">
        <v>0</v>
      </c>
      <c r="H395" s="195">
        <v>0</v>
      </c>
      <c r="I395" s="196">
        <v>0</v>
      </c>
      <c r="J395" s="195">
        <v>0</v>
      </c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195"/>
      <c r="BL395" s="195"/>
      <c r="BM395" s="195"/>
      <c r="BN395" s="195"/>
      <c r="BO395" s="195"/>
      <c r="BP395" s="195"/>
      <c r="BQ395" s="195"/>
      <c r="BR395" s="195"/>
      <c r="BS395" s="195"/>
      <c r="BT395" s="195"/>
      <c r="BU395" s="195"/>
      <c r="BV395" s="195"/>
      <c r="BW395" s="195"/>
      <c r="BX395" s="195"/>
      <c r="BY395" s="195"/>
      <c r="BZ395" s="195"/>
      <c r="CA395" s="195"/>
      <c r="CB395" s="195"/>
      <c r="CC395" s="195"/>
      <c r="CD395" s="195"/>
      <c r="CE395" s="195"/>
      <c r="CF395" s="195"/>
      <c r="CG395" s="195"/>
      <c r="CH395" s="195"/>
      <c r="CI395" s="195"/>
      <c r="CJ395" s="195"/>
      <c r="CK395" s="195"/>
      <c r="CL395" s="195"/>
      <c r="CM395" s="195"/>
      <c r="CN395" s="195"/>
      <c r="CO395" s="195"/>
      <c r="CP395" s="195"/>
      <c r="CQ395" s="195"/>
      <c r="CR395" s="195"/>
      <c r="CS395" s="195"/>
      <c r="CT395" s="195"/>
      <c r="CU395" s="195"/>
      <c r="CV395" s="195"/>
      <c r="CW395" s="195"/>
      <c r="CX395" s="195"/>
      <c r="CY395" s="195"/>
      <c r="CZ395" s="195"/>
      <c r="DA395" s="195"/>
      <c r="DB395" s="195"/>
      <c r="DC395" s="195"/>
      <c r="DD395" s="195"/>
      <c r="DE395" s="195"/>
      <c r="DF395" s="195"/>
      <c r="DG395" s="195"/>
      <c r="DH395" s="195"/>
      <c r="DI395" s="195"/>
      <c r="DJ395" s="195"/>
      <c r="DK395" s="195"/>
      <c r="DL395" s="195"/>
      <c r="DM395" s="195"/>
      <c r="DN395" s="195"/>
    </row>
    <row r="396" spans="1:118" x14ac:dyDescent="0.2">
      <c r="A396" s="33" t="s">
        <v>140</v>
      </c>
      <c r="B396" s="33" t="s">
        <v>139</v>
      </c>
      <c r="C396" s="33">
        <v>33</v>
      </c>
      <c r="D396" s="33" t="s">
        <v>71</v>
      </c>
      <c r="E396" s="196">
        <v>0</v>
      </c>
      <c r="F396" s="195">
        <v>0</v>
      </c>
      <c r="G396" s="196">
        <v>0</v>
      </c>
      <c r="H396" s="195">
        <v>0</v>
      </c>
      <c r="I396" s="196">
        <v>0</v>
      </c>
      <c r="J396" s="195">
        <v>0</v>
      </c>
      <c r="K396" s="195"/>
      <c r="L396" s="19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  <c r="AC396" s="195"/>
      <c r="AD396" s="195"/>
      <c r="AE396" s="195"/>
      <c r="AF396" s="195"/>
      <c r="AG396" s="195"/>
      <c r="AH396" s="195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195"/>
      <c r="BL396" s="195"/>
      <c r="BM396" s="195"/>
      <c r="BN396" s="195"/>
      <c r="BO396" s="195"/>
      <c r="BP396" s="195"/>
      <c r="BQ396" s="195"/>
      <c r="BR396" s="195"/>
      <c r="BS396" s="195"/>
      <c r="BT396" s="195"/>
      <c r="BU396" s="195"/>
      <c r="BV396" s="195"/>
      <c r="BW396" s="195"/>
      <c r="BX396" s="195"/>
      <c r="BY396" s="195"/>
      <c r="BZ396" s="195"/>
      <c r="CA396" s="195"/>
      <c r="CB396" s="195"/>
      <c r="CC396" s="195"/>
      <c r="CD396" s="195"/>
      <c r="CE396" s="195"/>
      <c r="CF396" s="195"/>
      <c r="CG396" s="195"/>
      <c r="CH396" s="195"/>
      <c r="CI396" s="195"/>
      <c r="CJ396" s="195"/>
      <c r="CK396" s="195"/>
      <c r="CL396" s="195"/>
      <c r="CM396" s="195"/>
      <c r="CN396" s="195"/>
      <c r="CO396" s="195"/>
      <c r="CP396" s="195"/>
      <c r="CQ396" s="195"/>
      <c r="CR396" s="195"/>
      <c r="CS396" s="195"/>
      <c r="CT396" s="195"/>
      <c r="CU396" s="195"/>
      <c r="CV396" s="195"/>
      <c r="CW396" s="195"/>
      <c r="CX396" s="195"/>
      <c r="CY396" s="195"/>
      <c r="CZ396" s="195"/>
      <c r="DA396" s="195"/>
      <c r="DB396" s="195"/>
      <c r="DC396" s="195"/>
      <c r="DD396" s="195"/>
      <c r="DE396" s="195"/>
      <c r="DF396" s="195"/>
      <c r="DG396" s="195"/>
      <c r="DH396" s="195"/>
      <c r="DI396" s="195"/>
      <c r="DJ396" s="195"/>
      <c r="DK396" s="195"/>
      <c r="DL396" s="195"/>
      <c r="DM396" s="195"/>
      <c r="DN396" s="195"/>
    </row>
    <row r="397" spans="1:118" x14ac:dyDescent="0.2">
      <c r="A397" s="33" t="s">
        <v>140</v>
      </c>
      <c r="B397" s="33" t="s">
        <v>139</v>
      </c>
      <c r="C397" s="33">
        <v>34</v>
      </c>
      <c r="D397" s="33" t="s">
        <v>72</v>
      </c>
      <c r="E397" s="196">
        <v>0</v>
      </c>
      <c r="F397" s="195">
        <v>0</v>
      </c>
      <c r="G397" s="196">
        <v>0</v>
      </c>
      <c r="H397" s="195">
        <v>0</v>
      </c>
      <c r="I397" s="196">
        <v>0</v>
      </c>
      <c r="J397" s="195">
        <v>0</v>
      </c>
      <c r="K397" s="195"/>
      <c r="L397" s="19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195"/>
      <c r="BL397" s="195"/>
      <c r="BM397" s="195"/>
      <c r="BN397" s="195"/>
      <c r="BO397" s="195"/>
      <c r="BP397" s="195"/>
      <c r="BQ397" s="195"/>
      <c r="BR397" s="195"/>
      <c r="BS397" s="195"/>
      <c r="BT397" s="195"/>
      <c r="BU397" s="195"/>
      <c r="BV397" s="195"/>
      <c r="BW397" s="195"/>
      <c r="BX397" s="195"/>
      <c r="BY397" s="195"/>
      <c r="BZ397" s="195"/>
      <c r="CA397" s="195"/>
      <c r="CB397" s="195"/>
      <c r="CC397" s="195"/>
      <c r="CD397" s="195"/>
      <c r="CE397" s="195"/>
      <c r="CF397" s="195"/>
      <c r="CG397" s="195"/>
      <c r="CH397" s="195"/>
      <c r="CI397" s="195"/>
      <c r="CJ397" s="195"/>
      <c r="CK397" s="195"/>
      <c r="CL397" s="195"/>
      <c r="CM397" s="195"/>
      <c r="CN397" s="195"/>
      <c r="CO397" s="195"/>
      <c r="CP397" s="195"/>
      <c r="CQ397" s="195"/>
      <c r="CR397" s="195"/>
      <c r="CS397" s="195"/>
      <c r="CT397" s="195"/>
      <c r="CU397" s="195"/>
      <c r="CV397" s="195"/>
      <c r="CW397" s="195"/>
      <c r="CX397" s="195"/>
      <c r="CY397" s="195"/>
      <c r="CZ397" s="195"/>
      <c r="DA397" s="195"/>
      <c r="DB397" s="195"/>
      <c r="DC397" s="195"/>
      <c r="DD397" s="195"/>
      <c r="DE397" s="195"/>
      <c r="DF397" s="195"/>
      <c r="DG397" s="195"/>
      <c r="DH397" s="195"/>
      <c r="DI397" s="195"/>
      <c r="DJ397" s="195"/>
      <c r="DK397" s="195"/>
      <c r="DL397" s="195"/>
      <c r="DM397" s="195"/>
      <c r="DN397" s="195"/>
    </row>
    <row r="398" spans="1:118" x14ac:dyDescent="0.2">
      <c r="A398" s="33" t="s">
        <v>140</v>
      </c>
      <c r="B398" s="33" t="s">
        <v>139</v>
      </c>
      <c r="C398" s="33">
        <v>35</v>
      </c>
      <c r="D398" s="33" t="s">
        <v>73</v>
      </c>
      <c r="E398" s="196">
        <v>0</v>
      </c>
      <c r="F398" s="195">
        <v>0</v>
      </c>
      <c r="G398" s="196">
        <v>0</v>
      </c>
      <c r="H398" s="195">
        <v>0</v>
      </c>
      <c r="I398" s="196">
        <v>0</v>
      </c>
      <c r="J398" s="195">
        <v>0</v>
      </c>
      <c r="K398" s="195"/>
      <c r="L398" s="19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  <c r="AC398" s="195"/>
      <c r="AD398" s="195"/>
      <c r="AE398" s="195"/>
      <c r="AF398" s="195"/>
      <c r="AG398" s="195"/>
      <c r="AH398" s="195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195"/>
      <c r="BL398" s="195"/>
      <c r="BM398" s="195"/>
      <c r="BN398" s="195"/>
      <c r="BO398" s="195"/>
      <c r="BP398" s="195"/>
      <c r="BQ398" s="195"/>
      <c r="BR398" s="195"/>
      <c r="BS398" s="195"/>
      <c r="BT398" s="195"/>
      <c r="BU398" s="195"/>
      <c r="BV398" s="195"/>
      <c r="BW398" s="195"/>
      <c r="BX398" s="195"/>
      <c r="BY398" s="195"/>
      <c r="BZ398" s="195"/>
      <c r="CA398" s="195"/>
      <c r="CB398" s="195"/>
      <c r="CC398" s="195"/>
      <c r="CD398" s="195"/>
      <c r="CE398" s="195"/>
      <c r="CF398" s="195"/>
      <c r="CG398" s="195"/>
      <c r="CH398" s="195"/>
      <c r="CI398" s="195"/>
      <c r="CJ398" s="195"/>
      <c r="CK398" s="195"/>
      <c r="CL398" s="195"/>
      <c r="CM398" s="195"/>
      <c r="CN398" s="195"/>
      <c r="CO398" s="195"/>
      <c r="CP398" s="195"/>
      <c r="CQ398" s="195"/>
      <c r="CR398" s="195"/>
      <c r="CS398" s="195"/>
      <c r="CT398" s="195"/>
      <c r="CU398" s="195"/>
      <c r="CV398" s="195"/>
      <c r="CW398" s="195"/>
      <c r="CX398" s="195"/>
      <c r="CY398" s="195"/>
      <c r="CZ398" s="195"/>
      <c r="DA398" s="195"/>
      <c r="DB398" s="195"/>
      <c r="DC398" s="195"/>
      <c r="DD398" s="195"/>
      <c r="DE398" s="195"/>
      <c r="DF398" s="195"/>
      <c r="DG398" s="195"/>
      <c r="DH398" s="195"/>
      <c r="DI398" s="195"/>
      <c r="DJ398" s="195"/>
      <c r="DK398" s="195"/>
      <c r="DL398" s="195"/>
      <c r="DM398" s="195"/>
      <c r="DN398" s="195"/>
    </row>
    <row r="399" spans="1:118" x14ac:dyDescent="0.2">
      <c r="A399" s="33" t="s">
        <v>140</v>
      </c>
      <c r="B399" s="33" t="s">
        <v>139</v>
      </c>
      <c r="C399" s="33">
        <v>36</v>
      </c>
      <c r="D399" s="33" t="s">
        <v>74</v>
      </c>
      <c r="E399" s="196">
        <v>0</v>
      </c>
      <c r="F399" s="195">
        <v>0</v>
      </c>
      <c r="G399" s="196">
        <v>0</v>
      </c>
      <c r="H399" s="195">
        <v>0</v>
      </c>
      <c r="I399" s="196">
        <v>0</v>
      </c>
      <c r="J399" s="195">
        <v>0</v>
      </c>
      <c r="K399" s="195"/>
      <c r="L399" s="19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  <c r="AC399" s="195"/>
      <c r="AD399" s="195"/>
      <c r="AE399" s="195"/>
      <c r="AF399" s="195"/>
      <c r="AG399" s="195"/>
      <c r="AH399" s="195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195"/>
      <c r="BL399" s="195"/>
      <c r="BM399" s="195"/>
      <c r="BN399" s="195"/>
      <c r="BO399" s="195"/>
      <c r="BP399" s="195"/>
      <c r="BQ399" s="195"/>
      <c r="BR399" s="195"/>
      <c r="BS399" s="195"/>
      <c r="BT399" s="195"/>
      <c r="BU399" s="195"/>
      <c r="BV399" s="195"/>
      <c r="BW399" s="195"/>
      <c r="BX399" s="195"/>
      <c r="BY399" s="195"/>
      <c r="BZ399" s="195"/>
      <c r="CA399" s="195"/>
      <c r="CB399" s="195"/>
      <c r="CC399" s="195"/>
      <c r="CD399" s="195"/>
      <c r="CE399" s="195"/>
      <c r="CF399" s="195"/>
      <c r="CG399" s="195"/>
      <c r="CH399" s="195"/>
      <c r="CI399" s="195"/>
      <c r="CJ399" s="195"/>
      <c r="CK399" s="195"/>
      <c r="CL399" s="195"/>
      <c r="CM399" s="195"/>
      <c r="CN399" s="195"/>
      <c r="CO399" s="195"/>
      <c r="CP399" s="195"/>
      <c r="CQ399" s="195"/>
      <c r="CR399" s="195"/>
      <c r="CS399" s="195"/>
      <c r="CT399" s="195"/>
      <c r="CU399" s="195"/>
      <c r="CV399" s="195"/>
      <c r="CW399" s="195"/>
      <c r="CX399" s="195"/>
      <c r="CY399" s="195"/>
      <c r="CZ399" s="195"/>
      <c r="DA399" s="195"/>
      <c r="DB399" s="195"/>
      <c r="DC399" s="195"/>
      <c r="DD399" s="195"/>
      <c r="DE399" s="195"/>
      <c r="DF399" s="195"/>
      <c r="DG399" s="195"/>
      <c r="DH399" s="195"/>
      <c r="DI399" s="195"/>
      <c r="DJ399" s="195"/>
      <c r="DK399" s="195"/>
      <c r="DL399" s="195"/>
      <c r="DM399" s="195"/>
      <c r="DN399" s="195"/>
    </row>
    <row r="400" spans="1:118" x14ac:dyDescent="0.2">
      <c r="A400" s="33" t="s">
        <v>140</v>
      </c>
      <c r="B400" s="33" t="s">
        <v>139</v>
      </c>
      <c r="C400" s="33">
        <v>37</v>
      </c>
      <c r="D400" s="33" t="s">
        <v>75</v>
      </c>
      <c r="E400" s="196">
        <v>0</v>
      </c>
      <c r="F400" s="195">
        <v>0</v>
      </c>
      <c r="G400" s="196">
        <v>0</v>
      </c>
      <c r="H400" s="195">
        <v>0</v>
      </c>
      <c r="I400" s="196">
        <v>0</v>
      </c>
      <c r="J400" s="195">
        <v>0</v>
      </c>
      <c r="K400" s="195"/>
      <c r="L400" s="19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  <c r="AC400" s="195"/>
      <c r="AD400" s="195"/>
      <c r="AE400" s="195"/>
      <c r="AF400" s="195"/>
      <c r="AG400" s="195"/>
      <c r="AH400" s="195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195"/>
      <c r="AW400" s="195"/>
      <c r="AX400" s="195"/>
      <c r="AY400" s="195"/>
      <c r="AZ400" s="195"/>
      <c r="BA400" s="195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195"/>
      <c r="BL400" s="195"/>
      <c r="BM400" s="195"/>
      <c r="BN400" s="195"/>
      <c r="BO400" s="195"/>
      <c r="BP400" s="195"/>
      <c r="BQ400" s="195"/>
      <c r="BR400" s="195"/>
      <c r="BS400" s="195"/>
      <c r="BT400" s="195"/>
      <c r="BU400" s="195"/>
      <c r="BV400" s="195"/>
      <c r="BW400" s="195"/>
      <c r="BX400" s="195"/>
      <c r="BY400" s="195"/>
      <c r="BZ400" s="195"/>
      <c r="CA400" s="195"/>
      <c r="CB400" s="195"/>
      <c r="CC400" s="195"/>
      <c r="CD400" s="195"/>
      <c r="CE400" s="195"/>
      <c r="CF400" s="195"/>
      <c r="CG400" s="195"/>
      <c r="CH400" s="195"/>
      <c r="CI400" s="195"/>
      <c r="CJ400" s="195"/>
      <c r="CK400" s="195"/>
      <c r="CL400" s="195"/>
      <c r="CM400" s="195"/>
      <c r="CN400" s="195"/>
      <c r="CO400" s="195"/>
      <c r="CP400" s="195"/>
      <c r="CQ400" s="195"/>
      <c r="CR400" s="195"/>
      <c r="CS400" s="195"/>
      <c r="CT400" s="195"/>
      <c r="CU400" s="195"/>
      <c r="CV400" s="195"/>
      <c r="CW400" s="195"/>
      <c r="CX400" s="195"/>
      <c r="CY400" s="195"/>
      <c r="CZ400" s="195"/>
      <c r="DA400" s="195"/>
      <c r="DB400" s="195"/>
      <c r="DC400" s="195"/>
      <c r="DD400" s="195"/>
      <c r="DE400" s="195"/>
      <c r="DF400" s="195"/>
      <c r="DG400" s="195"/>
      <c r="DH400" s="195"/>
      <c r="DI400" s="195"/>
      <c r="DJ400" s="195"/>
      <c r="DK400" s="195"/>
      <c r="DL400" s="195"/>
      <c r="DM400" s="195"/>
      <c r="DN400" s="195"/>
    </row>
    <row r="401" spans="1:118" x14ac:dyDescent="0.2">
      <c r="A401" s="33" t="s">
        <v>140</v>
      </c>
      <c r="B401" s="33" t="s">
        <v>139</v>
      </c>
      <c r="C401" s="33">
        <v>38</v>
      </c>
      <c r="D401" s="33" t="s">
        <v>76</v>
      </c>
      <c r="E401" s="196">
        <v>0</v>
      </c>
      <c r="F401" s="195">
        <v>0</v>
      </c>
      <c r="G401" s="196">
        <v>0</v>
      </c>
      <c r="H401" s="195">
        <v>0</v>
      </c>
      <c r="I401" s="196">
        <v>0</v>
      </c>
      <c r="J401" s="195">
        <v>0</v>
      </c>
      <c r="K401" s="195"/>
      <c r="L401" s="19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  <c r="AC401" s="195"/>
      <c r="AD401" s="195"/>
      <c r="AE401" s="195"/>
      <c r="AF401" s="195"/>
      <c r="AG401" s="195"/>
      <c r="AH401" s="195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195"/>
      <c r="AW401" s="195"/>
      <c r="AX401" s="195"/>
      <c r="AY401" s="195"/>
      <c r="AZ401" s="195"/>
      <c r="BA401" s="195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195"/>
      <c r="BL401" s="195"/>
      <c r="BM401" s="195"/>
      <c r="BN401" s="195"/>
      <c r="BO401" s="195"/>
      <c r="BP401" s="195"/>
      <c r="BQ401" s="195"/>
      <c r="BR401" s="195"/>
      <c r="BS401" s="195"/>
      <c r="BT401" s="195"/>
      <c r="BU401" s="195"/>
      <c r="BV401" s="195"/>
      <c r="BW401" s="195"/>
      <c r="BX401" s="195"/>
      <c r="BY401" s="195"/>
      <c r="BZ401" s="195"/>
      <c r="CA401" s="195"/>
      <c r="CB401" s="195"/>
      <c r="CC401" s="195"/>
      <c r="CD401" s="195"/>
      <c r="CE401" s="195"/>
      <c r="CF401" s="195"/>
      <c r="CG401" s="195"/>
      <c r="CH401" s="195"/>
      <c r="CI401" s="195"/>
      <c r="CJ401" s="195"/>
      <c r="CK401" s="195"/>
      <c r="CL401" s="195"/>
      <c r="CM401" s="195"/>
      <c r="CN401" s="195"/>
      <c r="CO401" s="195"/>
      <c r="CP401" s="195"/>
      <c r="CQ401" s="195"/>
      <c r="CR401" s="195"/>
      <c r="CS401" s="195"/>
      <c r="CT401" s="195"/>
      <c r="CU401" s="195"/>
      <c r="CV401" s="195"/>
      <c r="CW401" s="195"/>
      <c r="CX401" s="195"/>
      <c r="CY401" s="195"/>
      <c r="CZ401" s="195"/>
      <c r="DA401" s="195"/>
      <c r="DB401" s="195"/>
      <c r="DC401" s="195"/>
      <c r="DD401" s="195"/>
      <c r="DE401" s="195"/>
      <c r="DF401" s="195"/>
      <c r="DG401" s="195"/>
      <c r="DH401" s="195"/>
      <c r="DI401" s="195"/>
      <c r="DJ401" s="195"/>
      <c r="DK401" s="195"/>
      <c r="DL401" s="195"/>
      <c r="DM401" s="195"/>
      <c r="DN401" s="195"/>
    </row>
    <row r="402" spans="1:118" x14ac:dyDescent="0.2">
      <c r="A402" s="33" t="s">
        <v>140</v>
      </c>
      <c r="B402" s="33" t="s">
        <v>139</v>
      </c>
      <c r="C402" s="33">
        <v>39</v>
      </c>
      <c r="D402" s="33" t="s">
        <v>77</v>
      </c>
      <c r="E402" s="196">
        <v>0</v>
      </c>
      <c r="F402" s="195">
        <v>0</v>
      </c>
      <c r="G402" s="196">
        <v>0</v>
      </c>
      <c r="H402" s="195">
        <v>0</v>
      </c>
      <c r="I402" s="196">
        <v>0</v>
      </c>
      <c r="J402" s="195">
        <v>0</v>
      </c>
      <c r="K402" s="195"/>
      <c r="L402" s="19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  <c r="AC402" s="195"/>
      <c r="AD402" s="195"/>
      <c r="AE402" s="195"/>
      <c r="AF402" s="195"/>
      <c r="AG402" s="195"/>
      <c r="AH402" s="195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195"/>
      <c r="AW402" s="195"/>
      <c r="AX402" s="195"/>
      <c r="AY402" s="195"/>
      <c r="AZ402" s="195"/>
      <c r="BA402" s="195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195"/>
      <c r="BL402" s="195"/>
      <c r="BM402" s="195"/>
      <c r="BN402" s="195"/>
      <c r="BO402" s="195"/>
      <c r="BP402" s="195"/>
      <c r="BQ402" s="195"/>
      <c r="BR402" s="195"/>
      <c r="BS402" s="195"/>
      <c r="BT402" s="195"/>
      <c r="BU402" s="195"/>
      <c r="BV402" s="195"/>
      <c r="BW402" s="195"/>
      <c r="BX402" s="195"/>
      <c r="BY402" s="195"/>
      <c r="BZ402" s="195"/>
      <c r="CA402" s="195"/>
      <c r="CB402" s="195"/>
      <c r="CC402" s="195"/>
      <c r="CD402" s="195"/>
      <c r="CE402" s="195"/>
      <c r="CF402" s="195"/>
      <c r="CG402" s="195"/>
      <c r="CH402" s="195"/>
      <c r="CI402" s="195"/>
      <c r="CJ402" s="195"/>
      <c r="CK402" s="195"/>
      <c r="CL402" s="195"/>
      <c r="CM402" s="195"/>
      <c r="CN402" s="195"/>
      <c r="CO402" s="195"/>
      <c r="CP402" s="195"/>
      <c r="CQ402" s="195"/>
      <c r="CR402" s="195"/>
      <c r="CS402" s="195"/>
      <c r="CT402" s="195"/>
      <c r="CU402" s="195"/>
      <c r="CV402" s="195"/>
      <c r="CW402" s="195"/>
      <c r="CX402" s="195"/>
      <c r="CY402" s="195"/>
      <c r="CZ402" s="195"/>
      <c r="DA402" s="195"/>
      <c r="DB402" s="195"/>
      <c r="DC402" s="195"/>
      <c r="DD402" s="195"/>
      <c r="DE402" s="195"/>
      <c r="DF402" s="195"/>
      <c r="DG402" s="195"/>
      <c r="DH402" s="195"/>
      <c r="DI402" s="195"/>
      <c r="DJ402" s="195"/>
      <c r="DK402" s="195"/>
      <c r="DL402" s="195"/>
      <c r="DM402" s="195"/>
      <c r="DN402" s="195"/>
    </row>
    <row r="403" spans="1:118" x14ac:dyDescent="0.2">
      <c r="A403" s="33" t="s">
        <v>140</v>
      </c>
      <c r="B403" s="33" t="s">
        <v>139</v>
      </c>
      <c r="C403" s="33">
        <v>40</v>
      </c>
      <c r="D403" s="33" t="s">
        <v>78</v>
      </c>
      <c r="E403" s="196">
        <v>0</v>
      </c>
      <c r="F403" s="195">
        <v>0</v>
      </c>
      <c r="G403" s="196">
        <v>0</v>
      </c>
      <c r="H403" s="195">
        <v>0</v>
      </c>
      <c r="I403" s="196">
        <v>0</v>
      </c>
      <c r="J403" s="195">
        <v>0</v>
      </c>
      <c r="K403" s="195"/>
      <c r="L403" s="19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  <c r="AC403" s="195"/>
      <c r="AD403" s="195"/>
      <c r="AE403" s="195"/>
      <c r="AF403" s="195"/>
      <c r="AG403" s="195"/>
      <c r="AH403" s="195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195"/>
      <c r="AW403" s="195"/>
      <c r="AX403" s="195"/>
      <c r="AY403" s="195"/>
      <c r="AZ403" s="195"/>
      <c r="BA403" s="195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195"/>
      <c r="BL403" s="195"/>
      <c r="BM403" s="195"/>
      <c r="BN403" s="195"/>
      <c r="BO403" s="195"/>
      <c r="BP403" s="195"/>
      <c r="BQ403" s="195"/>
      <c r="BR403" s="195"/>
      <c r="BS403" s="195"/>
      <c r="BT403" s="195"/>
      <c r="BU403" s="195"/>
      <c r="BV403" s="195"/>
      <c r="BW403" s="195"/>
      <c r="BX403" s="195"/>
      <c r="BY403" s="195"/>
      <c r="BZ403" s="195"/>
      <c r="CA403" s="195"/>
      <c r="CB403" s="195"/>
      <c r="CC403" s="195"/>
      <c r="CD403" s="195"/>
      <c r="CE403" s="195"/>
      <c r="CF403" s="195"/>
      <c r="CG403" s="195"/>
      <c r="CH403" s="195"/>
      <c r="CI403" s="195"/>
      <c r="CJ403" s="195"/>
      <c r="CK403" s="195"/>
      <c r="CL403" s="195"/>
      <c r="CM403" s="195"/>
      <c r="CN403" s="195"/>
      <c r="CO403" s="195"/>
      <c r="CP403" s="195"/>
      <c r="CQ403" s="195"/>
      <c r="CR403" s="195"/>
      <c r="CS403" s="195"/>
      <c r="CT403" s="195"/>
      <c r="CU403" s="195"/>
      <c r="CV403" s="195"/>
      <c r="CW403" s="195"/>
      <c r="CX403" s="195"/>
      <c r="CY403" s="195"/>
      <c r="CZ403" s="195"/>
      <c r="DA403" s="195"/>
      <c r="DB403" s="195"/>
      <c r="DC403" s="195"/>
      <c r="DD403" s="195"/>
      <c r="DE403" s="195"/>
      <c r="DF403" s="195"/>
      <c r="DG403" s="195"/>
      <c r="DH403" s="195"/>
      <c r="DI403" s="195"/>
      <c r="DJ403" s="195"/>
      <c r="DK403" s="195"/>
      <c r="DL403" s="195"/>
      <c r="DM403" s="195"/>
      <c r="DN403" s="195"/>
    </row>
    <row r="404" spans="1:118" x14ac:dyDescent="0.2">
      <c r="A404" s="33" t="s">
        <v>140</v>
      </c>
      <c r="B404" s="33" t="s">
        <v>197</v>
      </c>
      <c r="C404" s="33">
        <v>1</v>
      </c>
      <c r="D404" s="33" t="s">
        <v>25</v>
      </c>
      <c r="E404" s="196">
        <v>5709814</v>
      </c>
      <c r="F404" s="195">
        <v>19378552.57</v>
      </c>
      <c r="G404" s="196">
        <v>-805</v>
      </c>
      <c r="H404" s="195">
        <v>-3269253.79</v>
      </c>
      <c r="I404" s="196">
        <v>0</v>
      </c>
      <c r="J404" s="195">
        <v>0</v>
      </c>
      <c r="K404" s="195"/>
      <c r="L404" s="19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  <c r="AC404" s="195"/>
      <c r="AD404" s="195"/>
      <c r="AE404" s="195"/>
      <c r="AF404" s="195"/>
      <c r="AG404" s="195"/>
      <c r="AH404" s="195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195"/>
      <c r="AW404" s="195"/>
      <c r="AX404" s="195"/>
      <c r="AY404" s="195"/>
      <c r="AZ404" s="195"/>
      <c r="BA404" s="195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195"/>
      <c r="BL404" s="195"/>
      <c r="BM404" s="195"/>
      <c r="BN404" s="195"/>
      <c r="BO404" s="195"/>
      <c r="BP404" s="195"/>
      <c r="BQ404" s="195"/>
      <c r="BR404" s="195"/>
      <c r="BS404" s="195"/>
      <c r="BT404" s="195"/>
      <c r="BU404" s="195"/>
      <c r="BV404" s="195"/>
      <c r="BW404" s="195"/>
      <c r="BX404" s="195"/>
      <c r="BY404" s="195"/>
      <c r="BZ404" s="195"/>
      <c r="CA404" s="195"/>
      <c r="CB404" s="195"/>
      <c r="CC404" s="195"/>
      <c r="CD404" s="195"/>
      <c r="CE404" s="195"/>
      <c r="CF404" s="195"/>
      <c r="CG404" s="195"/>
      <c r="CH404" s="195"/>
      <c r="CI404" s="195"/>
      <c r="CJ404" s="195"/>
      <c r="CK404" s="195"/>
      <c r="CL404" s="195"/>
      <c r="CM404" s="195"/>
      <c r="CN404" s="195"/>
      <c r="CO404" s="195"/>
      <c r="CP404" s="195"/>
      <c r="CQ404" s="195"/>
      <c r="CR404" s="195"/>
      <c r="CS404" s="195"/>
      <c r="CT404" s="195"/>
      <c r="CU404" s="195"/>
      <c r="CV404" s="195"/>
      <c r="CW404" s="195"/>
      <c r="CX404" s="195"/>
      <c r="CY404" s="195"/>
      <c r="CZ404" s="195"/>
      <c r="DA404" s="195"/>
      <c r="DB404" s="195"/>
      <c r="DC404" s="195"/>
      <c r="DD404" s="195"/>
      <c r="DE404" s="195"/>
      <c r="DF404" s="195"/>
      <c r="DG404" s="195"/>
      <c r="DH404" s="195"/>
      <c r="DI404" s="195"/>
      <c r="DJ404" s="195"/>
      <c r="DK404" s="195"/>
      <c r="DL404" s="195"/>
      <c r="DM404" s="195"/>
      <c r="DN404" s="195"/>
    </row>
    <row r="405" spans="1:118" x14ac:dyDescent="0.2">
      <c r="A405" s="33" t="s">
        <v>140</v>
      </c>
      <c r="B405" s="33" t="s">
        <v>197</v>
      </c>
      <c r="C405" s="33">
        <v>2</v>
      </c>
      <c r="D405" s="33" t="s">
        <v>26</v>
      </c>
      <c r="E405" s="196">
        <v>0</v>
      </c>
      <c r="F405" s="195">
        <v>0</v>
      </c>
      <c r="G405" s="196">
        <v>0</v>
      </c>
      <c r="H405" s="195">
        <v>0</v>
      </c>
      <c r="I405" s="196">
        <v>0</v>
      </c>
      <c r="J405" s="195">
        <v>0</v>
      </c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195"/>
      <c r="AW405" s="195"/>
      <c r="AX405" s="195"/>
      <c r="AY405" s="195"/>
      <c r="AZ405" s="195"/>
      <c r="BA405" s="195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195"/>
      <c r="BL405" s="195"/>
      <c r="BM405" s="195"/>
      <c r="BN405" s="195"/>
      <c r="BO405" s="195"/>
      <c r="BP405" s="195"/>
      <c r="BQ405" s="195"/>
      <c r="BR405" s="195"/>
      <c r="BS405" s="195"/>
      <c r="BT405" s="195"/>
      <c r="BU405" s="195"/>
      <c r="BV405" s="195"/>
      <c r="BW405" s="195"/>
      <c r="BX405" s="195"/>
      <c r="BY405" s="195"/>
      <c r="BZ405" s="195"/>
      <c r="CA405" s="195"/>
      <c r="CB405" s="195"/>
      <c r="CC405" s="195"/>
      <c r="CD405" s="195"/>
      <c r="CE405" s="195"/>
      <c r="CF405" s="195"/>
      <c r="CG405" s="195"/>
      <c r="CH405" s="195"/>
      <c r="CI405" s="195"/>
      <c r="CJ405" s="195"/>
      <c r="CK405" s="195"/>
      <c r="CL405" s="195"/>
      <c r="CM405" s="195"/>
      <c r="CN405" s="195"/>
      <c r="CO405" s="195"/>
      <c r="CP405" s="195"/>
      <c r="CQ405" s="195"/>
      <c r="CR405" s="195"/>
      <c r="CS405" s="195"/>
      <c r="CT405" s="195"/>
      <c r="CU405" s="195"/>
      <c r="CV405" s="195"/>
      <c r="CW405" s="195"/>
      <c r="CX405" s="195"/>
      <c r="CY405" s="195"/>
      <c r="CZ405" s="195"/>
      <c r="DA405" s="195"/>
      <c r="DB405" s="195"/>
      <c r="DC405" s="195"/>
      <c r="DD405" s="195"/>
      <c r="DE405" s="195"/>
      <c r="DF405" s="195"/>
      <c r="DG405" s="195"/>
      <c r="DH405" s="195"/>
      <c r="DI405" s="195"/>
      <c r="DJ405" s="195"/>
      <c r="DK405" s="195"/>
      <c r="DL405" s="195"/>
      <c r="DM405" s="195"/>
      <c r="DN405" s="195"/>
    </row>
    <row r="406" spans="1:118" x14ac:dyDescent="0.2">
      <c r="A406" s="33" t="s">
        <v>140</v>
      </c>
      <c r="B406" s="33" t="s">
        <v>197</v>
      </c>
      <c r="C406" s="33">
        <v>3</v>
      </c>
      <c r="D406" s="33" t="s">
        <v>27</v>
      </c>
      <c r="E406" s="196">
        <v>4527333</v>
      </c>
      <c r="F406" s="195">
        <v>12032946</v>
      </c>
      <c r="G406" s="196">
        <v>-4155698</v>
      </c>
      <c r="H406" s="195">
        <v>-10975725</v>
      </c>
      <c r="I406" s="196">
        <v>0</v>
      </c>
      <c r="J406" s="195">
        <v>0</v>
      </c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95"/>
      <c r="CX406" s="195"/>
      <c r="CY406" s="195"/>
      <c r="CZ406" s="195"/>
      <c r="DA406" s="195"/>
      <c r="DB406" s="195"/>
      <c r="DC406" s="195"/>
      <c r="DD406" s="195"/>
      <c r="DE406" s="195"/>
      <c r="DF406" s="195"/>
      <c r="DG406" s="195"/>
      <c r="DH406" s="195"/>
      <c r="DI406" s="195"/>
      <c r="DJ406" s="195"/>
      <c r="DK406" s="195"/>
      <c r="DL406" s="195"/>
      <c r="DM406" s="195"/>
      <c r="DN406" s="195"/>
    </row>
    <row r="407" spans="1:118" x14ac:dyDescent="0.2">
      <c r="A407" s="33" t="s">
        <v>140</v>
      </c>
      <c r="B407" s="33" t="s">
        <v>197</v>
      </c>
      <c r="C407" s="33">
        <v>4</v>
      </c>
      <c r="D407" s="33" t="s">
        <v>28</v>
      </c>
      <c r="E407" s="196">
        <v>0</v>
      </c>
      <c r="F407" s="195">
        <v>0</v>
      </c>
      <c r="G407" s="196">
        <v>0</v>
      </c>
      <c r="H407" s="195">
        <v>0</v>
      </c>
      <c r="I407" s="196">
        <v>0</v>
      </c>
      <c r="J407" s="195">
        <v>0</v>
      </c>
      <c r="K407" s="195"/>
      <c r="L407" s="19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  <c r="AC407" s="195"/>
      <c r="AD407" s="195"/>
      <c r="AE407" s="195"/>
      <c r="AF407" s="195"/>
      <c r="AG407" s="195"/>
      <c r="AH407" s="195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195"/>
      <c r="AW407" s="195"/>
      <c r="AX407" s="195"/>
      <c r="AY407" s="195"/>
      <c r="AZ407" s="195"/>
      <c r="BA407" s="195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195"/>
      <c r="BL407" s="195"/>
      <c r="BM407" s="195"/>
      <c r="BN407" s="195"/>
      <c r="BO407" s="195"/>
      <c r="BP407" s="195"/>
      <c r="BQ407" s="195"/>
      <c r="BR407" s="195"/>
      <c r="BS407" s="195"/>
      <c r="BT407" s="195"/>
      <c r="BU407" s="195"/>
      <c r="BV407" s="195"/>
      <c r="BW407" s="195"/>
      <c r="BX407" s="195"/>
      <c r="BY407" s="195"/>
      <c r="BZ407" s="195"/>
      <c r="CA407" s="195"/>
      <c r="CB407" s="195"/>
      <c r="CC407" s="195"/>
      <c r="CD407" s="195"/>
      <c r="CE407" s="195"/>
      <c r="CF407" s="195"/>
      <c r="CG407" s="195"/>
      <c r="CH407" s="195"/>
      <c r="CI407" s="195"/>
      <c r="CJ407" s="195"/>
      <c r="CK407" s="195"/>
      <c r="CL407" s="195"/>
      <c r="CM407" s="195"/>
      <c r="CN407" s="195"/>
      <c r="CO407" s="195"/>
      <c r="CP407" s="195"/>
      <c r="CQ407" s="195"/>
      <c r="CR407" s="195"/>
      <c r="CS407" s="195"/>
      <c r="CT407" s="195"/>
      <c r="CU407" s="195"/>
      <c r="CV407" s="195"/>
      <c r="CW407" s="195"/>
      <c r="CX407" s="195"/>
      <c r="CY407" s="195"/>
      <c r="CZ407" s="195"/>
      <c r="DA407" s="195"/>
      <c r="DB407" s="195"/>
      <c r="DC407" s="195"/>
      <c r="DD407" s="195"/>
      <c r="DE407" s="195"/>
      <c r="DF407" s="195"/>
      <c r="DG407" s="195"/>
      <c r="DH407" s="195"/>
      <c r="DI407" s="195"/>
      <c r="DJ407" s="195"/>
      <c r="DK407" s="195"/>
      <c r="DL407" s="195"/>
      <c r="DM407" s="195"/>
      <c r="DN407" s="195"/>
    </row>
    <row r="408" spans="1:118" x14ac:dyDescent="0.2">
      <c r="A408" s="33" t="s">
        <v>140</v>
      </c>
      <c r="B408" s="33" t="s">
        <v>197</v>
      </c>
      <c r="C408" s="33">
        <v>5</v>
      </c>
      <c r="D408" s="33" t="s">
        <v>125</v>
      </c>
      <c r="E408" s="196">
        <v>0</v>
      </c>
      <c r="F408" s="195">
        <v>0</v>
      </c>
      <c r="G408" s="196">
        <v>0</v>
      </c>
      <c r="H408" s="195">
        <v>0</v>
      </c>
      <c r="I408" s="196">
        <v>0</v>
      </c>
      <c r="J408" s="195">
        <v>0</v>
      </c>
      <c r="K408" s="195"/>
      <c r="L408" s="19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  <c r="AC408" s="195"/>
      <c r="AD408" s="195"/>
      <c r="AE408" s="195"/>
      <c r="AF408" s="195"/>
      <c r="AG408" s="195"/>
      <c r="AH408" s="195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195"/>
      <c r="AW408" s="195"/>
      <c r="AX408" s="195"/>
      <c r="AY408" s="195"/>
      <c r="AZ408" s="195"/>
      <c r="BA408" s="195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195"/>
      <c r="BL408" s="195"/>
      <c r="BM408" s="195"/>
      <c r="BN408" s="195"/>
      <c r="BO408" s="195"/>
      <c r="BP408" s="195"/>
      <c r="BQ408" s="195"/>
      <c r="BR408" s="195"/>
      <c r="BS408" s="195"/>
      <c r="BT408" s="195"/>
      <c r="BU408" s="195"/>
      <c r="BV408" s="195"/>
      <c r="BW408" s="195"/>
      <c r="BX408" s="195"/>
      <c r="BY408" s="195"/>
      <c r="BZ408" s="195"/>
      <c r="CA408" s="195"/>
      <c r="CB408" s="195"/>
      <c r="CC408" s="195"/>
      <c r="CD408" s="195"/>
      <c r="CE408" s="195"/>
      <c r="CF408" s="195"/>
      <c r="CG408" s="195"/>
      <c r="CH408" s="195"/>
      <c r="CI408" s="195"/>
      <c r="CJ408" s="195"/>
      <c r="CK408" s="195"/>
      <c r="CL408" s="195"/>
      <c r="CM408" s="195"/>
      <c r="CN408" s="195"/>
      <c r="CO408" s="195"/>
      <c r="CP408" s="195"/>
      <c r="CQ408" s="195"/>
      <c r="CR408" s="195"/>
      <c r="CS408" s="195"/>
      <c r="CT408" s="195"/>
      <c r="CU408" s="195"/>
      <c r="CV408" s="195"/>
      <c r="CW408" s="195"/>
      <c r="CX408" s="195"/>
      <c r="CY408" s="195"/>
      <c r="CZ408" s="195"/>
      <c r="DA408" s="195"/>
      <c r="DB408" s="195"/>
      <c r="DC408" s="195"/>
      <c r="DD408" s="195"/>
      <c r="DE408" s="195"/>
      <c r="DF408" s="195"/>
      <c r="DG408" s="195"/>
      <c r="DH408" s="195"/>
      <c r="DI408" s="195"/>
      <c r="DJ408" s="195"/>
      <c r="DK408" s="195"/>
      <c r="DL408" s="195"/>
      <c r="DM408" s="195"/>
      <c r="DN408" s="195"/>
    </row>
    <row r="409" spans="1:118" x14ac:dyDescent="0.2">
      <c r="A409" s="33" t="s">
        <v>140</v>
      </c>
      <c r="B409" s="33" t="s">
        <v>197</v>
      </c>
      <c r="C409" s="33">
        <v>6</v>
      </c>
      <c r="D409" s="33" t="s">
        <v>25</v>
      </c>
      <c r="E409" s="196">
        <v>-953683</v>
      </c>
      <c r="F409" s="195">
        <v>-3328698.97</v>
      </c>
      <c r="G409" s="196">
        <v>-51927</v>
      </c>
      <c r="H409" s="195">
        <v>206199.02</v>
      </c>
      <c r="I409" s="196">
        <v>0</v>
      </c>
      <c r="J409" s="195">
        <v>0</v>
      </c>
      <c r="K409" s="195"/>
      <c r="L409" s="195"/>
      <c r="M409" s="195"/>
      <c r="N409" s="195"/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  <c r="AA409" s="195"/>
      <c r="AB409" s="195"/>
      <c r="AC409" s="195"/>
      <c r="AD409" s="195"/>
      <c r="AE409" s="195"/>
      <c r="AF409" s="195"/>
      <c r="AG409" s="195"/>
      <c r="AH409" s="195"/>
      <c r="AI409" s="195"/>
      <c r="AJ409" s="195"/>
      <c r="AK409" s="195"/>
      <c r="AL409" s="195"/>
      <c r="AM409" s="195"/>
      <c r="AN409" s="195"/>
      <c r="AO409" s="195"/>
      <c r="AP409" s="195"/>
      <c r="AQ409" s="195"/>
      <c r="AR409" s="195"/>
      <c r="AS409" s="195"/>
      <c r="AT409" s="195"/>
      <c r="AU409" s="195"/>
      <c r="AV409" s="195"/>
      <c r="AW409" s="195"/>
      <c r="AX409" s="195"/>
      <c r="AY409" s="195"/>
      <c r="AZ409" s="195"/>
      <c r="BA409" s="195"/>
      <c r="BB409" s="195"/>
      <c r="BC409" s="195"/>
      <c r="BD409" s="195"/>
      <c r="BE409" s="195"/>
      <c r="BF409" s="195"/>
      <c r="BG409" s="195"/>
      <c r="BH409" s="195"/>
      <c r="BI409" s="195"/>
      <c r="BJ409" s="195"/>
      <c r="BK409" s="195"/>
      <c r="BL409" s="195"/>
      <c r="BM409" s="195"/>
      <c r="BN409" s="195"/>
      <c r="BO409" s="195"/>
      <c r="BP409" s="195"/>
      <c r="BQ409" s="195"/>
      <c r="BR409" s="195"/>
      <c r="BS409" s="195"/>
      <c r="BT409" s="195"/>
      <c r="BU409" s="195"/>
      <c r="BV409" s="195"/>
      <c r="BW409" s="195"/>
      <c r="BX409" s="195"/>
      <c r="BY409" s="195"/>
      <c r="BZ409" s="195"/>
      <c r="CA409" s="195"/>
      <c r="CB409" s="195"/>
      <c r="CC409" s="195"/>
      <c r="CD409" s="195"/>
      <c r="CE409" s="195"/>
      <c r="CF409" s="195"/>
      <c r="CG409" s="195"/>
      <c r="CH409" s="195"/>
      <c r="CI409" s="195"/>
      <c r="CJ409" s="195"/>
      <c r="CK409" s="195"/>
      <c r="CL409" s="195"/>
      <c r="CM409" s="195"/>
      <c r="CN409" s="195"/>
      <c r="CO409" s="195"/>
      <c r="CP409" s="195"/>
      <c r="CQ409" s="195"/>
      <c r="CR409" s="195"/>
      <c r="CS409" s="195"/>
      <c r="CT409" s="195"/>
      <c r="CU409" s="195"/>
      <c r="CV409" s="195"/>
      <c r="CW409" s="195"/>
      <c r="CX409" s="195"/>
      <c r="CY409" s="195"/>
      <c r="CZ409" s="195"/>
      <c r="DA409" s="195"/>
      <c r="DB409" s="195"/>
      <c r="DC409" s="195"/>
      <c r="DD409" s="195"/>
      <c r="DE409" s="195"/>
      <c r="DF409" s="195"/>
      <c r="DG409" s="195"/>
      <c r="DH409" s="195"/>
      <c r="DI409" s="195"/>
      <c r="DJ409" s="195"/>
      <c r="DK409" s="195"/>
      <c r="DL409" s="195"/>
      <c r="DM409" s="195"/>
      <c r="DN409" s="195"/>
    </row>
    <row r="410" spans="1:118" x14ac:dyDescent="0.2">
      <c r="A410" s="33" t="s">
        <v>140</v>
      </c>
      <c r="B410" s="33" t="s">
        <v>197</v>
      </c>
      <c r="C410" s="33">
        <v>7</v>
      </c>
      <c r="D410" s="33" t="s">
        <v>26</v>
      </c>
      <c r="E410" s="196">
        <v>0</v>
      </c>
      <c r="F410" s="195">
        <v>0</v>
      </c>
      <c r="G410" s="196">
        <v>0</v>
      </c>
      <c r="H410" s="195">
        <v>0</v>
      </c>
      <c r="I410" s="196">
        <v>0</v>
      </c>
      <c r="J410" s="195">
        <v>0</v>
      </c>
      <c r="K410" s="195"/>
      <c r="L410" s="195"/>
      <c r="M410" s="195"/>
      <c r="N410" s="195"/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  <c r="AA410" s="195"/>
      <c r="AB410" s="195"/>
      <c r="AC410" s="195"/>
      <c r="AD410" s="195"/>
      <c r="AE410" s="195"/>
      <c r="AF410" s="195"/>
      <c r="AG410" s="195"/>
      <c r="AH410" s="195"/>
      <c r="AI410" s="195"/>
      <c r="AJ410" s="195"/>
      <c r="AK410" s="195"/>
      <c r="AL410" s="195"/>
      <c r="AM410" s="195"/>
      <c r="AN410" s="195"/>
      <c r="AO410" s="195"/>
      <c r="AP410" s="195"/>
      <c r="AQ410" s="195"/>
      <c r="AR410" s="195"/>
      <c r="AS410" s="195"/>
      <c r="AT410" s="195"/>
      <c r="AU410" s="195"/>
      <c r="AV410" s="195"/>
      <c r="AW410" s="195"/>
      <c r="AX410" s="195"/>
      <c r="AY410" s="195"/>
      <c r="AZ410" s="195"/>
      <c r="BA410" s="195"/>
      <c r="BB410" s="195"/>
      <c r="BC410" s="195"/>
      <c r="BD410" s="195"/>
      <c r="BE410" s="195"/>
      <c r="BF410" s="195"/>
      <c r="BG410" s="195"/>
      <c r="BH410" s="195"/>
      <c r="BI410" s="195"/>
      <c r="BJ410" s="195"/>
      <c r="BK410" s="195"/>
      <c r="BL410" s="195"/>
      <c r="BM410" s="195"/>
      <c r="BN410" s="195"/>
      <c r="BO410" s="195"/>
      <c r="BP410" s="195"/>
      <c r="BQ410" s="195"/>
      <c r="BR410" s="195"/>
      <c r="BS410" s="195"/>
      <c r="BT410" s="195"/>
      <c r="BU410" s="195"/>
      <c r="BV410" s="195"/>
      <c r="BW410" s="195"/>
      <c r="BX410" s="195"/>
      <c r="BY410" s="195"/>
      <c r="BZ410" s="195"/>
      <c r="CA410" s="195"/>
      <c r="CB410" s="195"/>
      <c r="CC410" s="195"/>
      <c r="CD410" s="195"/>
      <c r="CE410" s="195"/>
      <c r="CF410" s="195"/>
      <c r="CG410" s="195"/>
      <c r="CH410" s="195"/>
      <c r="CI410" s="195"/>
      <c r="CJ410" s="195"/>
      <c r="CK410" s="195"/>
      <c r="CL410" s="195"/>
      <c r="CM410" s="195"/>
      <c r="CN410" s="195"/>
      <c r="CO410" s="195"/>
      <c r="CP410" s="195"/>
      <c r="CQ410" s="195"/>
      <c r="CR410" s="195"/>
      <c r="CS410" s="195"/>
      <c r="CT410" s="195"/>
      <c r="CU410" s="195"/>
      <c r="CV410" s="195"/>
      <c r="CW410" s="195"/>
      <c r="CX410" s="195"/>
      <c r="CY410" s="195"/>
      <c r="CZ410" s="195"/>
      <c r="DA410" s="195"/>
      <c r="DB410" s="195"/>
      <c r="DC410" s="195"/>
      <c r="DD410" s="195"/>
      <c r="DE410" s="195"/>
      <c r="DF410" s="195"/>
      <c r="DG410" s="195"/>
      <c r="DH410" s="195"/>
      <c r="DI410" s="195"/>
      <c r="DJ410" s="195"/>
      <c r="DK410" s="195"/>
      <c r="DL410" s="195"/>
      <c r="DM410" s="195"/>
      <c r="DN410" s="195"/>
    </row>
    <row r="411" spans="1:118" x14ac:dyDescent="0.2">
      <c r="A411" s="33" t="s">
        <v>140</v>
      </c>
      <c r="B411" s="33" t="s">
        <v>197</v>
      </c>
      <c r="C411" s="33">
        <v>8</v>
      </c>
      <c r="D411" s="33" t="s">
        <v>27</v>
      </c>
      <c r="E411" s="196">
        <v>-9553121</v>
      </c>
      <c r="F411" s="195">
        <v>-25028042</v>
      </c>
      <c r="G411" s="196">
        <v>7025667</v>
      </c>
      <c r="H411" s="195">
        <v>18404854</v>
      </c>
      <c r="I411" s="196">
        <v>-10672</v>
      </c>
      <c r="J411" s="195">
        <v>-27703</v>
      </c>
      <c r="K411" s="195"/>
      <c r="L411" s="195"/>
      <c r="M411" s="195"/>
      <c r="N411" s="195"/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  <c r="AA411" s="195"/>
      <c r="AB411" s="195"/>
      <c r="AC411" s="195"/>
      <c r="AD411" s="195"/>
      <c r="AE411" s="195"/>
      <c r="AF411" s="195"/>
      <c r="AG411" s="195"/>
      <c r="AH411" s="195"/>
      <c r="AI411" s="195"/>
      <c r="AJ411" s="195"/>
      <c r="AK411" s="195"/>
      <c r="AL411" s="195"/>
      <c r="AM411" s="195"/>
      <c r="AN411" s="195"/>
      <c r="AO411" s="195"/>
      <c r="AP411" s="195"/>
      <c r="AQ411" s="195"/>
      <c r="AR411" s="195"/>
      <c r="AS411" s="195"/>
      <c r="AT411" s="195"/>
      <c r="AU411" s="195"/>
      <c r="AV411" s="195"/>
      <c r="AW411" s="195"/>
      <c r="AX411" s="195"/>
      <c r="AY411" s="195"/>
      <c r="AZ411" s="195"/>
      <c r="BA411" s="195"/>
      <c r="BB411" s="195"/>
      <c r="BC411" s="195"/>
      <c r="BD411" s="195"/>
      <c r="BE411" s="195"/>
      <c r="BF411" s="195"/>
      <c r="BG411" s="195"/>
      <c r="BH411" s="195"/>
      <c r="BI411" s="195"/>
      <c r="BJ411" s="195"/>
      <c r="BK411" s="195"/>
      <c r="BL411" s="195"/>
      <c r="BM411" s="195"/>
      <c r="BN411" s="195"/>
      <c r="BO411" s="195"/>
      <c r="BP411" s="195"/>
      <c r="BQ411" s="195"/>
      <c r="BR411" s="195"/>
      <c r="BS411" s="195"/>
      <c r="BT411" s="195"/>
      <c r="BU411" s="195"/>
      <c r="BV411" s="195"/>
      <c r="BW411" s="195"/>
      <c r="BX411" s="195"/>
      <c r="BY411" s="195"/>
      <c r="BZ411" s="195"/>
      <c r="CA411" s="195"/>
      <c r="CB411" s="195"/>
      <c r="CC411" s="195"/>
      <c r="CD411" s="195"/>
      <c r="CE411" s="195"/>
      <c r="CF411" s="195"/>
      <c r="CG411" s="195"/>
      <c r="CH411" s="195"/>
      <c r="CI411" s="195"/>
      <c r="CJ411" s="195"/>
      <c r="CK411" s="195"/>
      <c r="CL411" s="195"/>
      <c r="CM411" s="195"/>
      <c r="CN411" s="195"/>
      <c r="CO411" s="195"/>
      <c r="CP411" s="195"/>
      <c r="CQ411" s="195"/>
      <c r="CR411" s="195"/>
      <c r="CS411" s="195"/>
      <c r="CT411" s="195"/>
      <c r="CU411" s="195"/>
      <c r="CV411" s="195"/>
      <c r="CW411" s="195"/>
      <c r="CX411" s="195"/>
      <c r="CY411" s="195"/>
      <c r="CZ411" s="195"/>
      <c r="DA411" s="195"/>
      <c r="DB411" s="195"/>
      <c r="DC411" s="195"/>
      <c r="DD411" s="195"/>
      <c r="DE411" s="195"/>
      <c r="DF411" s="195"/>
      <c r="DG411" s="195"/>
      <c r="DH411" s="195"/>
      <c r="DI411" s="195"/>
      <c r="DJ411" s="195"/>
      <c r="DK411" s="195"/>
      <c r="DL411" s="195"/>
      <c r="DM411" s="195"/>
      <c r="DN411" s="195"/>
    </row>
    <row r="412" spans="1:118" x14ac:dyDescent="0.2">
      <c r="A412" s="33" t="s">
        <v>140</v>
      </c>
      <c r="B412" s="33" t="s">
        <v>197</v>
      </c>
      <c r="C412" s="33">
        <v>9</v>
      </c>
      <c r="D412" s="33" t="s">
        <v>28</v>
      </c>
      <c r="E412" s="196">
        <v>0</v>
      </c>
      <c r="F412" s="195">
        <v>0</v>
      </c>
      <c r="G412" s="196">
        <v>0</v>
      </c>
      <c r="H412" s="195">
        <v>0</v>
      </c>
      <c r="I412" s="196">
        <v>0</v>
      </c>
      <c r="J412" s="195">
        <v>0</v>
      </c>
      <c r="K412" s="195"/>
      <c r="L412" s="195"/>
      <c r="M412" s="195"/>
      <c r="N412" s="195"/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  <c r="AA412" s="195"/>
      <c r="AB412" s="195"/>
      <c r="AC412" s="195"/>
      <c r="AD412" s="195"/>
      <c r="AE412" s="195"/>
      <c r="AF412" s="195"/>
      <c r="AG412" s="195"/>
      <c r="AH412" s="195"/>
      <c r="AI412" s="195"/>
      <c r="AJ412" s="195"/>
      <c r="AK412" s="195"/>
      <c r="AL412" s="195"/>
      <c r="AM412" s="195"/>
      <c r="AN412" s="195"/>
      <c r="AO412" s="195"/>
      <c r="AP412" s="195"/>
      <c r="AQ412" s="195"/>
      <c r="AR412" s="195"/>
      <c r="AS412" s="195"/>
      <c r="AT412" s="195"/>
      <c r="AU412" s="195"/>
      <c r="AV412" s="195"/>
      <c r="AW412" s="195"/>
      <c r="AX412" s="195"/>
      <c r="AY412" s="195"/>
      <c r="AZ412" s="195"/>
      <c r="BA412" s="195"/>
      <c r="BB412" s="195"/>
      <c r="BC412" s="195"/>
      <c r="BD412" s="195"/>
      <c r="BE412" s="195"/>
      <c r="BF412" s="195"/>
      <c r="BG412" s="195"/>
      <c r="BH412" s="195"/>
      <c r="BI412" s="195"/>
      <c r="BJ412" s="195"/>
      <c r="BK412" s="195"/>
      <c r="BL412" s="195"/>
      <c r="BM412" s="195"/>
      <c r="BN412" s="195"/>
      <c r="BO412" s="195"/>
      <c r="BP412" s="195"/>
      <c r="BQ412" s="195"/>
      <c r="BR412" s="195"/>
      <c r="BS412" s="195"/>
      <c r="BT412" s="195"/>
      <c r="BU412" s="195"/>
      <c r="BV412" s="195"/>
      <c r="BW412" s="195"/>
      <c r="BX412" s="195"/>
      <c r="BY412" s="195"/>
      <c r="BZ412" s="195"/>
      <c r="CA412" s="195"/>
      <c r="CB412" s="195"/>
      <c r="CC412" s="195"/>
      <c r="CD412" s="195"/>
      <c r="CE412" s="195"/>
      <c r="CF412" s="195"/>
      <c r="CG412" s="195"/>
      <c r="CH412" s="195"/>
      <c r="CI412" s="195"/>
      <c r="CJ412" s="195"/>
      <c r="CK412" s="195"/>
      <c r="CL412" s="195"/>
      <c r="CM412" s="195"/>
      <c r="CN412" s="195"/>
      <c r="CO412" s="195"/>
      <c r="CP412" s="195"/>
      <c r="CQ412" s="195"/>
      <c r="CR412" s="195"/>
      <c r="CS412" s="195"/>
      <c r="CT412" s="195"/>
      <c r="CU412" s="195"/>
      <c r="CV412" s="195"/>
      <c r="CW412" s="195"/>
      <c r="CX412" s="195"/>
      <c r="CY412" s="195"/>
      <c r="CZ412" s="195"/>
      <c r="DA412" s="195"/>
      <c r="DB412" s="195"/>
      <c r="DC412" s="195"/>
      <c r="DD412" s="195"/>
      <c r="DE412" s="195"/>
      <c r="DF412" s="195"/>
      <c r="DG412" s="195"/>
      <c r="DH412" s="195"/>
      <c r="DI412" s="195"/>
      <c r="DJ412" s="195"/>
      <c r="DK412" s="195"/>
      <c r="DL412" s="195"/>
      <c r="DM412" s="195"/>
      <c r="DN412" s="195"/>
    </row>
    <row r="413" spans="1:118" x14ac:dyDescent="0.2">
      <c r="A413" s="33" t="s">
        <v>140</v>
      </c>
      <c r="B413" s="33" t="s">
        <v>197</v>
      </c>
      <c r="C413" s="33">
        <v>10</v>
      </c>
      <c r="D413" s="33" t="s">
        <v>32</v>
      </c>
      <c r="E413" s="196">
        <v>0</v>
      </c>
      <c r="F413" s="195">
        <v>0</v>
      </c>
      <c r="G413" s="196">
        <v>0</v>
      </c>
      <c r="H413" s="195">
        <v>0</v>
      </c>
      <c r="I413" s="196">
        <v>0</v>
      </c>
      <c r="J413" s="195">
        <v>0</v>
      </c>
      <c r="K413" s="195"/>
      <c r="L413" s="195"/>
      <c r="M413" s="195"/>
      <c r="N413" s="195"/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  <c r="AA413" s="195"/>
      <c r="AB413" s="195"/>
      <c r="AC413" s="195"/>
      <c r="AD413" s="195"/>
      <c r="AE413" s="195"/>
      <c r="AF413" s="195"/>
      <c r="AG413" s="195"/>
      <c r="AH413" s="195"/>
      <c r="AI413" s="195"/>
      <c r="AJ413" s="195"/>
      <c r="AK413" s="195"/>
      <c r="AL413" s="195"/>
      <c r="AM413" s="195"/>
      <c r="AN413" s="195"/>
      <c r="AO413" s="195"/>
      <c r="AP413" s="195"/>
      <c r="AQ413" s="195"/>
      <c r="AR413" s="195"/>
      <c r="AS413" s="195"/>
      <c r="AT413" s="195"/>
      <c r="AU413" s="195"/>
      <c r="AV413" s="195"/>
      <c r="AW413" s="195"/>
      <c r="AX413" s="195"/>
      <c r="AY413" s="195"/>
      <c r="AZ413" s="195"/>
      <c r="BA413" s="195"/>
      <c r="BB413" s="195"/>
      <c r="BC413" s="195"/>
      <c r="BD413" s="195"/>
      <c r="BE413" s="195"/>
      <c r="BF413" s="195"/>
      <c r="BG413" s="195"/>
      <c r="BH413" s="195"/>
      <c r="BI413" s="195"/>
      <c r="BJ413" s="195"/>
      <c r="BK413" s="195"/>
      <c r="BL413" s="195"/>
      <c r="BM413" s="195"/>
      <c r="BN413" s="195"/>
      <c r="BO413" s="195"/>
      <c r="BP413" s="195"/>
      <c r="BQ413" s="195"/>
      <c r="BR413" s="195"/>
      <c r="BS413" s="195"/>
      <c r="BT413" s="195"/>
      <c r="BU413" s="195"/>
      <c r="BV413" s="195"/>
      <c r="BW413" s="195"/>
      <c r="BX413" s="195"/>
      <c r="BY413" s="195"/>
      <c r="BZ413" s="195"/>
      <c r="CA413" s="195"/>
      <c r="CB413" s="195"/>
      <c r="CC413" s="195"/>
      <c r="CD413" s="195"/>
      <c r="CE413" s="195"/>
      <c r="CF413" s="195"/>
      <c r="CG413" s="195"/>
      <c r="CH413" s="195"/>
      <c r="CI413" s="195"/>
      <c r="CJ413" s="195"/>
      <c r="CK413" s="195"/>
      <c r="CL413" s="195"/>
      <c r="CM413" s="195"/>
      <c r="CN413" s="195"/>
      <c r="CO413" s="195"/>
      <c r="CP413" s="195"/>
      <c r="CQ413" s="195"/>
      <c r="CR413" s="195"/>
      <c r="CS413" s="195"/>
      <c r="CT413" s="195"/>
      <c r="CU413" s="195"/>
      <c r="CV413" s="195"/>
      <c r="CW413" s="195"/>
      <c r="CX413" s="195"/>
      <c r="CY413" s="195"/>
      <c r="CZ413" s="195"/>
      <c r="DA413" s="195"/>
      <c r="DB413" s="195"/>
      <c r="DC413" s="195"/>
      <c r="DD413" s="195"/>
      <c r="DE413" s="195"/>
      <c r="DF413" s="195"/>
      <c r="DG413" s="195"/>
      <c r="DH413" s="195"/>
      <c r="DI413" s="195"/>
      <c r="DJ413" s="195"/>
      <c r="DK413" s="195"/>
      <c r="DL413" s="195"/>
      <c r="DM413" s="195"/>
      <c r="DN413" s="195"/>
    </row>
    <row r="414" spans="1:118" x14ac:dyDescent="0.2">
      <c r="A414" s="33" t="s">
        <v>140</v>
      </c>
      <c r="B414" s="33" t="s">
        <v>197</v>
      </c>
      <c r="C414" s="33">
        <v>11</v>
      </c>
      <c r="D414" s="33" t="s">
        <v>35</v>
      </c>
      <c r="E414" s="196">
        <v>0</v>
      </c>
      <c r="F414" s="195">
        <v>0</v>
      </c>
      <c r="G414" s="196">
        <v>0</v>
      </c>
      <c r="H414" s="195">
        <v>0</v>
      </c>
      <c r="I414" s="196">
        <v>0</v>
      </c>
      <c r="J414" s="195">
        <v>0</v>
      </c>
      <c r="K414" s="195"/>
      <c r="L414" s="195"/>
      <c r="M414" s="195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  <c r="AA414" s="195"/>
      <c r="AB414" s="195"/>
      <c r="AC414" s="195"/>
      <c r="AD414" s="195"/>
      <c r="AE414" s="195"/>
      <c r="AF414" s="195"/>
      <c r="AG414" s="195"/>
      <c r="AH414" s="195"/>
      <c r="AI414" s="195"/>
      <c r="AJ414" s="195"/>
      <c r="AK414" s="195"/>
      <c r="AL414" s="195"/>
      <c r="AM414" s="195"/>
      <c r="AN414" s="195"/>
      <c r="AO414" s="195"/>
      <c r="AP414" s="195"/>
      <c r="AQ414" s="195"/>
      <c r="AR414" s="195"/>
      <c r="AS414" s="195"/>
      <c r="AT414" s="195"/>
      <c r="AU414" s="195"/>
      <c r="AV414" s="195"/>
      <c r="AW414" s="195"/>
      <c r="AX414" s="195"/>
      <c r="AY414" s="195"/>
      <c r="AZ414" s="195"/>
      <c r="BA414" s="195"/>
      <c r="BB414" s="195"/>
      <c r="BC414" s="195"/>
      <c r="BD414" s="195"/>
      <c r="BE414" s="195"/>
      <c r="BF414" s="195"/>
      <c r="BG414" s="195"/>
      <c r="BH414" s="195"/>
      <c r="BI414" s="195"/>
      <c r="BJ414" s="195"/>
      <c r="BK414" s="195"/>
      <c r="BL414" s="195"/>
      <c r="BM414" s="195"/>
      <c r="BN414" s="195"/>
      <c r="BO414" s="195"/>
      <c r="BP414" s="195"/>
      <c r="BQ414" s="195"/>
      <c r="BR414" s="195"/>
      <c r="BS414" s="195"/>
      <c r="BT414" s="195"/>
      <c r="BU414" s="195"/>
      <c r="BV414" s="195"/>
      <c r="BW414" s="195"/>
      <c r="BX414" s="195"/>
      <c r="BY414" s="195"/>
      <c r="BZ414" s="195"/>
      <c r="CA414" s="195"/>
      <c r="CB414" s="195"/>
      <c r="CC414" s="195"/>
      <c r="CD414" s="195"/>
      <c r="CE414" s="195"/>
      <c r="CF414" s="195"/>
      <c r="CG414" s="195"/>
      <c r="CH414" s="195"/>
      <c r="CI414" s="195"/>
      <c r="CJ414" s="195"/>
      <c r="CK414" s="195"/>
      <c r="CL414" s="195"/>
      <c r="CM414" s="195"/>
      <c r="CN414" s="195"/>
      <c r="CO414" s="195"/>
      <c r="CP414" s="195"/>
      <c r="CQ414" s="195"/>
      <c r="CR414" s="195"/>
      <c r="CS414" s="195"/>
      <c r="CT414" s="195"/>
      <c r="CU414" s="195"/>
      <c r="CV414" s="195"/>
      <c r="CW414" s="195"/>
      <c r="CX414" s="195"/>
      <c r="CY414" s="195"/>
      <c r="CZ414" s="195"/>
      <c r="DA414" s="195"/>
      <c r="DB414" s="195"/>
      <c r="DC414" s="195"/>
      <c r="DD414" s="195"/>
      <c r="DE414" s="195"/>
      <c r="DF414" s="195"/>
      <c r="DG414" s="195"/>
      <c r="DH414" s="195"/>
      <c r="DI414" s="195"/>
      <c r="DJ414" s="195"/>
      <c r="DK414" s="195"/>
      <c r="DL414" s="195"/>
      <c r="DM414" s="195"/>
      <c r="DN414" s="195"/>
    </row>
    <row r="415" spans="1:118" x14ac:dyDescent="0.2">
      <c r="A415" s="33" t="s">
        <v>140</v>
      </c>
      <c r="B415" s="33" t="s">
        <v>197</v>
      </c>
      <c r="C415" s="33">
        <v>12</v>
      </c>
      <c r="D415" s="33" t="s">
        <v>36</v>
      </c>
      <c r="E415" s="196">
        <v>0</v>
      </c>
      <c r="F415" s="195">
        <v>0</v>
      </c>
      <c r="G415" s="196">
        <v>0</v>
      </c>
      <c r="H415" s="195">
        <v>0</v>
      </c>
      <c r="I415" s="196">
        <v>0</v>
      </c>
      <c r="J415" s="195">
        <v>0</v>
      </c>
      <c r="K415" s="195"/>
      <c r="L415" s="19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  <c r="AA415" s="195"/>
      <c r="AB415" s="195"/>
      <c r="AC415" s="195"/>
      <c r="AD415" s="195"/>
      <c r="AE415" s="195"/>
      <c r="AF415" s="195"/>
      <c r="AG415" s="195"/>
      <c r="AH415" s="195"/>
      <c r="AI415" s="195"/>
      <c r="AJ415" s="195"/>
      <c r="AK415" s="195"/>
      <c r="AL415" s="195"/>
      <c r="AM415" s="195"/>
      <c r="AN415" s="195"/>
      <c r="AO415" s="195"/>
      <c r="AP415" s="195"/>
      <c r="AQ415" s="195"/>
      <c r="AR415" s="195"/>
      <c r="AS415" s="195"/>
      <c r="AT415" s="195"/>
      <c r="AU415" s="195"/>
      <c r="AV415" s="195"/>
      <c r="AW415" s="195"/>
      <c r="AX415" s="195"/>
      <c r="AY415" s="195"/>
      <c r="AZ415" s="195"/>
      <c r="BA415" s="195"/>
      <c r="BB415" s="195"/>
      <c r="BC415" s="195"/>
      <c r="BD415" s="195"/>
      <c r="BE415" s="195"/>
      <c r="BF415" s="195"/>
      <c r="BG415" s="195"/>
      <c r="BH415" s="195"/>
      <c r="BI415" s="195"/>
      <c r="BJ415" s="195"/>
      <c r="BK415" s="195"/>
      <c r="BL415" s="195"/>
      <c r="BM415" s="195"/>
      <c r="BN415" s="195"/>
      <c r="BO415" s="195"/>
      <c r="BP415" s="195"/>
      <c r="BQ415" s="195"/>
      <c r="BR415" s="195"/>
      <c r="BS415" s="195"/>
      <c r="BT415" s="195"/>
      <c r="BU415" s="195"/>
      <c r="BV415" s="195"/>
      <c r="BW415" s="195"/>
      <c r="BX415" s="195"/>
      <c r="BY415" s="195"/>
      <c r="BZ415" s="195"/>
      <c r="CA415" s="195"/>
      <c r="CB415" s="195"/>
      <c r="CC415" s="195"/>
      <c r="CD415" s="195"/>
      <c r="CE415" s="195"/>
      <c r="CF415" s="195"/>
      <c r="CG415" s="195"/>
      <c r="CH415" s="195"/>
      <c r="CI415" s="195"/>
      <c r="CJ415" s="195"/>
      <c r="CK415" s="195"/>
      <c r="CL415" s="195"/>
      <c r="CM415" s="195"/>
      <c r="CN415" s="195"/>
      <c r="CO415" s="195"/>
      <c r="CP415" s="195"/>
      <c r="CQ415" s="195"/>
      <c r="CR415" s="195"/>
      <c r="CS415" s="195"/>
      <c r="CT415" s="195"/>
      <c r="CU415" s="195"/>
      <c r="CV415" s="195"/>
      <c r="CW415" s="195"/>
      <c r="CX415" s="195"/>
      <c r="CY415" s="195"/>
      <c r="CZ415" s="195"/>
      <c r="DA415" s="195"/>
      <c r="DB415" s="195"/>
      <c r="DC415" s="195"/>
      <c r="DD415" s="195"/>
      <c r="DE415" s="195"/>
      <c r="DF415" s="195"/>
      <c r="DG415" s="195"/>
      <c r="DH415" s="195"/>
      <c r="DI415" s="195"/>
      <c r="DJ415" s="195"/>
      <c r="DK415" s="195"/>
      <c r="DL415" s="195"/>
      <c r="DM415" s="195"/>
      <c r="DN415" s="195"/>
    </row>
    <row r="416" spans="1:118" x14ac:dyDescent="0.2">
      <c r="A416" s="33" t="s">
        <v>140</v>
      </c>
      <c r="B416" s="33" t="s">
        <v>197</v>
      </c>
      <c r="C416" s="33">
        <v>13</v>
      </c>
      <c r="D416" s="33" t="s">
        <v>39</v>
      </c>
      <c r="E416" s="196">
        <v>0</v>
      </c>
      <c r="F416" s="195">
        <v>0</v>
      </c>
      <c r="G416" s="196">
        <v>0</v>
      </c>
      <c r="H416" s="195">
        <v>0</v>
      </c>
      <c r="I416" s="196">
        <v>0</v>
      </c>
      <c r="J416" s="195">
        <v>0</v>
      </c>
      <c r="K416" s="195"/>
      <c r="L416" s="195"/>
      <c r="M416" s="195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  <c r="AA416" s="195"/>
      <c r="AB416" s="195"/>
      <c r="AC416" s="195"/>
      <c r="AD416" s="195"/>
      <c r="AE416" s="195"/>
      <c r="AF416" s="195"/>
      <c r="AG416" s="195"/>
      <c r="AH416" s="195"/>
      <c r="AI416" s="195"/>
      <c r="AJ416" s="195"/>
      <c r="AK416" s="195"/>
      <c r="AL416" s="195"/>
      <c r="AM416" s="195"/>
      <c r="AN416" s="195"/>
      <c r="AO416" s="195"/>
      <c r="AP416" s="195"/>
      <c r="AQ416" s="195"/>
      <c r="AR416" s="195"/>
      <c r="AS416" s="195"/>
      <c r="AT416" s="195"/>
      <c r="AU416" s="195"/>
      <c r="AV416" s="195"/>
      <c r="AW416" s="195"/>
      <c r="AX416" s="195"/>
      <c r="AY416" s="195"/>
      <c r="AZ416" s="195"/>
      <c r="BA416" s="195"/>
      <c r="BB416" s="195"/>
      <c r="BC416" s="195"/>
      <c r="BD416" s="195"/>
      <c r="BE416" s="195"/>
      <c r="BF416" s="195"/>
      <c r="BG416" s="195"/>
      <c r="BH416" s="195"/>
      <c r="BI416" s="195"/>
      <c r="BJ416" s="195"/>
      <c r="BK416" s="195"/>
      <c r="BL416" s="195"/>
      <c r="BM416" s="195"/>
      <c r="BN416" s="195"/>
      <c r="BO416" s="195"/>
      <c r="BP416" s="195"/>
      <c r="BQ416" s="195"/>
      <c r="BR416" s="195"/>
      <c r="BS416" s="195"/>
      <c r="BT416" s="195"/>
      <c r="BU416" s="195"/>
      <c r="BV416" s="195"/>
      <c r="BW416" s="195"/>
      <c r="BX416" s="195"/>
      <c r="BY416" s="195"/>
      <c r="BZ416" s="195"/>
      <c r="CA416" s="195"/>
      <c r="CB416" s="195"/>
      <c r="CC416" s="195"/>
      <c r="CD416" s="195"/>
      <c r="CE416" s="195"/>
      <c r="CF416" s="195"/>
      <c r="CG416" s="195"/>
      <c r="CH416" s="195"/>
      <c r="CI416" s="195"/>
      <c r="CJ416" s="195"/>
      <c r="CK416" s="195"/>
      <c r="CL416" s="195"/>
      <c r="CM416" s="195"/>
      <c r="CN416" s="195"/>
      <c r="CO416" s="195"/>
      <c r="CP416" s="195"/>
      <c r="CQ416" s="195"/>
      <c r="CR416" s="195"/>
      <c r="CS416" s="195"/>
      <c r="CT416" s="195"/>
      <c r="CU416" s="195"/>
      <c r="CV416" s="195"/>
      <c r="CW416" s="195"/>
      <c r="CX416" s="195"/>
      <c r="CY416" s="195"/>
      <c r="CZ416" s="195"/>
      <c r="DA416" s="195"/>
      <c r="DB416" s="195"/>
      <c r="DC416" s="195"/>
      <c r="DD416" s="195"/>
      <c r="DE416" s="195"/>
      <c r="DF416" s="195"/>
      <c r="DG416" s="195"/>
      <c r="DH416" s="195"/>
      <c r="DI416" s="195"/>
      <c r="DJ416" s="195"/>
      <c r="DK416" s="195"/>
      <c r="DL416" s="195"/>
      <c r="DM416" s="195"/>
      <c r="DN416" s="195"/>
    </row>
    <row r="417" spans="1:118" x14ac:dyDescent="0.2">
      <c r="A417" s="33" t="s">
        <v>140</v>
      </c>
      <c r="B417" s="33" t="s">
        <v>197</v>
      </c>
      <c r="C417" s="33">
        <v>14</v>
      </c>
      <c r="D417" s="33" t="s">
        <v>40</v>
      </c>
      <c r="E417" s="196">
        <v>0</v>
      </c>
      <c r="F417" s="195">
        <v>0</v>
      </c>
      <c r="G417" s="196">
        <v>0</v>
      </c>
      <c r="H417" s="195">
        <v>0</v>
      </c>
      <c r="I417" s="196">
        <v>0</v>
      </c>
      <c r="J417" s="195">
        <v>0</v>
      </c>
      <c r="K417" s="195"/>
      <c r="L417" s="195"/>
      <c r="M417" s="195"/>
      <c r="N417" s="195"/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  <c r="AA417" s="195"/>
      <c r="AB417" s="195"/>
      <c r="AC417" s="195"/>
      <c r="AD417" s="195"/>
      <c r="AE417" s="195"/>
      <c r="AF417" s="195"/>
      <c r="AG417" s="195"/>
      <c r="AH417" s="195"/>
      <c r="AI417" s="195"/>
      <c r="AJ417" s="195"/>
      <c r="AK417" s="195"/>
      <c r="AL417" s="195"/>
      <c r="AM417" s="195"/>
      <c r="AN417" s="195"/>
      <c r="AO417" s="195"/>
      <c r="AP417" s="195"/>
      <c r="AQ417" s="195"/>
      <c r="AR417" s="195"/>
      <c r="AS417" s="195"/>
      <c r="AT417" s="195"/>
      <c r="AU417" s="195"/>
      <c r="AV417" s="195"/>
      <c r="AW417" s="195"/>
      <c r="AX417" s="195"/>
      <c r="AY417" s="195"/>
      <c r="AZ417" s="195"/>
      <c r="BA417" s="195"/>
      <c r="BB417" s="195"/>
      <c r="BC417" s="195"/>
      <c r="BD417" s="195"/>
      <c r="BE417" s="195"/>
      <c r="BF417" s="195"/>
      <c r="BG417" s="195"/>
      <c r="BH417" s="195"/>
      <c r="BI417" s="195"/>
      <c r="BJ417" s="195"/>
      <c r="BK417" s="195"/>
      <c r="BL417" s="195"/>
      <c r="BM417" s="195"/>
      <c r="BN417" s="195"/>
      <c r="BO417" s="195"/>
      <c r="BP417" s="195"/>
      <c r="BQ417" s="195"/>
      <c r="BR417" s="195"/>
      <c r="BS417" s="195"/>
      <c r="BT417" s="195"/>
      <c r="BU417" s="195"/>
      <c r="BV417" s="195"/>
      <c r="BW417" s="195"/>
      <c r="BX417" s="195"/>
      <c r="BY417" s="195"/>
      <c r="BZ417" s="195"/>
      <c r="CA417" s="195"/>
      <c r="CB417" s="195"/>
      <c r="CC417" s="195"/>
      <c r="CD417" s="195"/>
      <c r="CE417" s="195"/>
      <c r="CF417" s="195"/>
      <c r="CG417" s="195"/>
      <c r="CH417" s="195"/>
      <c r="CI417" s="195"/>
      <c r="CJ417" s="195"/>
      <c r="CK417" s="195"/>
      <c r="CL417" s="195"/>
      <c r="CM417" s="195"/>
      <c r="CN417" s="195"/>
      <c r="CO417" s="195"/>
      <c r="CP417" s="195"/>
      <c r="CQ417" s="195"/>
      <c r="CR417" s="195"/>
      <c r="CS417" s="195"/>
      <c r="CT417" s="195"/>
      <c r="CU417" s="195"/>
      <c r="CV417" s="195"/>
      <c r="CW417" s="195"/>
      <c r="CX417" s="195"/>
      <c r="CY417" s="195"/>
      <c r="CZ417" s="195"/>
      <c r="DA417" s="195"/>
      <c r="DB417" s="195"/>
      <c r="DC417" s="195"/>
      <c r="DD417" s="195"/>
      <c r="DE417" s="195"/>
      <c r="DF417" s="195"/>
      <c r="DG417" s="195"/>
      <c r="DH417" s="195"/>
      <c r="DI417" s="195"/>
      <c r="DJ417" s="195"/>
      <c r="DK417" s="195"/>
      <c r="DL417" s="195"/>
      <c r="DM417" s="195"/>
      <c r="DN417" s="195"/>
    </row>
    <row r="418" spans="1:118" x14ac:dyDescent="0.2">
      <c r="A418" s="33" t="s">
        <v>140</v>
      </c>
      <c r="B418" s="33" t="s">
        <v>197</v>
      </c>
      <c r="C418" s="33">
        <v>15</v>
      </c>
      <c r="D418" s="33" t="s">
        <v>41</v>
      </c>
      <c r="E418" s="196">
        <v>0</v>
      </c>
      <c r="F418" s="195">
        <v>0</v>
      </c>
      <c r="G418" s="196">
        <v>0</v>
      </c>
      <c r="H418" s="195">
        <v>0</v>
      </c>
      <c r="I418" s="196">
        <v>0</v>
      </c>
      <c r="J418" s="195">
        <v>0</v>
      </c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95"/>
      <c r="AD418" s="195"/>
      <c r="AE418" s="195"/>
      <c r="AF418" s="195"/>
      <c r="AG418" s="195"/>
      <c r="AH418" s="195"/>
      <c r="AI418" s="195"/>
      <c r="AJ418" s="195"/>
      <c r="AK418" s="195"/>
      <c r="AL418" s="195"/>
      <c r="AM418" s="195"/>
      <c r="AN418" s="195"/>
      <c r="AO418" s="195"/>
      <c r="AP418" s="195"/>
      <c r="AQ418" s="195"/>
      <c r="AR418" s="195"/>
      <c r="AS418" s="195"/>
      <c r="AT418" s="195"/>
      <c r="AU418" s="195"/>
      <c r="AV418" s="195"/>
      <c r="AW418" s="195"/>
      <c r="AX418" s="195"/>
      <c r="AY418" s="195"/>
      <c r="AZ418" s="195"/>
      <c r="BA418" s="195"/>
      <c r="BB418" s="195"/>
      <c r="BC418" s="195"/>
      <c r="BD418" s="195"/>
      <c r="BE418" s="195"/>
      <c r="BF418" s="195"/>
      <c r="BG418" s="195"/>
      <c r="BH418" s="195"/>
      <c r="BI418" s="195"/>
      <c r="BJ418" s="195"/>
      <c r="BK418" s="195"/>
      <c r="BL418" s="195"/>
      <c r="BM418" s="195"/>
      <c r="BN418" s="195"/>
      <c r="BO418" s="195"/>
      <c r="BP418" s="195"/>
      <c r="BQ418" s="195"/>
      <c r="BR418" s="195"/>
      <c r="BS418" s="195"/>
      <c r="BT418" s="195"/>
      <c r="BU418" s="195"/>
      <c r="BV418" s="195"/>
      <c r="BW418" s="195"/>
      <c r="BX418" s="195"/>
      <c r="BY418" s="195"/>
      <c r="BZ418" s="195"/>
      <c r="CA418" s="195"/>
      <c r="CB418" s="195"/>
      <c r="CC418" s="195"/>
      <c r="CD418" s="195"/>
      <c r="CE418" s="195"/>
      <c r="CF418" s="195"/>
      <c r="CG418" s="195"/>
      <c r="CH418" s="195"/>
      <c r="CI418" s="195"/>
      <c r="CJ418" s="195"/>
      <c r="CK418" s="195"/>
      <c r="CL418" s="195"/>
      <c r="CM418" s="195"/>
      <c r="CN418" s="195"/>
      <c r="CO418" s="195"/>
      <c r="CP418" s="195"/>
      <c r="CQ418" s="195"/>
      <c r="CR418" s="195"/>
      <c r="CS418" s="195"/>
      <c r="CT418" s="195"/>
      <c r="CU418" s="195"/>
      <c r="CV418" s="195"/>
      <c r="CW418" s="195"/>
      <c r="CX418" s="195"/>
      <c r="CY418" s="195"/>
      <c r="CZ418" s="195"/>
      <c r="DA418" s="195"/>
      <c r="DB418" s="195"/>
      <c r="DC418" s="195"/>
      <c r="DD418" s="195"/>
      <c r="DE418" s="195"/>
      <c r="DF418" s="195"/>
      <c r="DG418" s="195"/>
      <c r="DH418" s="195"/>
      <c r="DI418" s="195"/>
      <c r="DJ418" s="195"/>
      <c r="DK418" s="195"/>
      <c r="DL418" s="195"/>
      <c r="DM418" s="195"/>
      <c r="DN418" s="195"/>
    </row>
    <row r="419" spans="1:118" x14ac:dyDescent="0.2">
      <c r="A419" s="33" t="s">
        <v>140</v>
      </c>
      <c r="B419" s="33" t="s">
        <v>197</v>
      </c>
      <c r="C419" s="33">
        <v>16</v>
      </c>
      <c r="D419" s="33" t="s">
        <v>42</v>
      </c>
      <c r="E419" s="196">
        <v>0</v>
      </c>
      <c r="F419" s="195">
        <v>0</v>
      </c>
      <c r="G419" s="196">
        <v>0</v>
      </c>
      <c r="H419" s="195">
        <v>0</v>
      </c>
      <c r="I419" s="196">
        <v>0</v>
      </c>
      <c r="J419" s="195">
        <v>0</v>
      </c>
      <c r="K419" s="195"/>
      <c r="L419" s="195"/>
      <c r="M419" s="195"/>
      <c r="N419" s="195"/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  <c r="AA419" s="195"/>
      <c r="AB419" s="195"/>
      <c r="AC419" s="195"/>
      <c r="AD419" s="195"/>
      <c r="AE419" s="195"/>
      <c r="AF419" s="195"/>
      <c r="AG419" s="195"/>
      <c r="AH419" s="195"/>
      <c r="AI419" s="195"/>
      <c r="AJ419" s="195"/>
      <c r="AK419" s="195"/>
      <c r="AL419" s="195"/>
      <c r="AM419" s="195"/>
      <c r="AN419" s="195"/>
      <c r="AO419" s="195"/>
      <c r="AP419" s="195"/>
      <c r="AQ419" s="195"/>
      <c r="AR419" s="195"/>
      <c r="AS419" s="195"/>
      <c r="AT419" s="195"/>
      <c r="AU419" s="195"/>
      <c r="AV419" s="195"/>
      <c r="AW419" s="195"/>
      <c r="AX419" s="195"/>
      <c r="AY419" s="195"/>
      <c r="AZ419" s="195"/>
      <c r="BA419" s="195"/>
      <c r="BB419" s="195"/>
      <c r="BC419" s="195"/>
      <c r="BD419" s="195"/>
      <c r="BE419" s="195"/>
      <c r="BF419" s="195"/>
      <c r="BG419" s="195"/>
      <c r="BH419" s="195"/>
      <c r="BI419" s="195"/>
      <c r="BJ419" s="195"/>
      <c r="BK419" s="195"/>
      <c r="BL419" s="195"/>
      <c r="BM419" s="195"/>
      <c r="BN419" s="195"/>
      <c r="BO419" s="195"/>
      <c r="BP419" s="195"/>
      <c r="BQ419" s="195"/>
      <c r="BR419" s="195"/>
      <c r="BS419" s="195"/>
      <c r="BT419" s="195"/>
      <c r="BU419" s="195"/>
      <c r="BV419" s="195"/>
      <c r="BW419" s="195"/>
      <c r="BX419" s="195"/>
      <c r="BY419" s="195"/>
      <c r="BZ419" s="195"/>
      <c r="CA419" s="195"/>
      <c r="CB419" s="195"/>
      <c r="CC419" s="195"/>
      <c r="CD419" s="195"/>
      <c r="CE419" s="195"/>
      <c r="CF419" s="195"/>
      <c r="CG419" s="195"/>
      <c r="CH419" s="195"/>
      <c r="CI419" s="195"/>
      <c r="CJ419" s="195"/>
      <c r="CK419" s="195"/>
      <c r="CL419" s="195"/>
      <c r="CM419" s="195"/>
      <c r="CN419" s="195"/>
      <c r="CO419" s="195"/>
      <c r="CP419" s="195"/>
      <c r="CQ419" s="195"/>
      <c r="CR419" s="195"/>
      <c r="CS419" s="195"/>
      <c r="CT419" s="195"/>
      <c r="CU419" s="195"/>
      <c r="CV419" s="195"/>
      <c r="CW419" s="195"/>
      <c r="CX419" s="195"/>
      <c r="CY419" s="195"/>
      <c r="CZ419" s="195"/>
      <c r="DA419" s="195"/>
      <c r="DB419" s="195"/>
      <c r="DC419" s="195"/>
      <c r="DD419" s="195"/>
      <c r="DE419" s="195"/>
      <c r="DF419" s="195"/>
      <c r="DG419" s="195"/>
      <c r="DH419" s="195"/>
      <c r="DI419" s="195"/>
      <c r="DJ419" s="195"/>
      <c r="DK419" s="195"/>
      <c r="DL419" s="195"/>
      <c r="DM419" s="195"/>
      <c r="DN419" s="195"/>
    </row>
    <row r="420" spans="1:118" x14ac:dyDescent="0.2">
      <c r="A420" s="33" t="s">
        <v>140</v>
      </c>
      <c r="B420" s="33" t="s">
        <v>197</v>
      </c>
      <c r="C420" s="33">
        <v>17</v>
      </c>
      <c r="D420" s="33" t="s">
        <v>126</v>
      </c>
      <c r="E420" s="196">
        <v>0</v>
      </c>
      <c r="F420" s="195">
        <v>0</v>
      </c>
      <c r="G420" s="196">
        <v>0</v>
      </c>
      <c r="H420" s="195">
        <v>0</v>
      </c>
      <c r="I420" s="196">
        <v>0</v>
      </c>
      <c r="J420" s="195">
        <v>0</v>
      </c>
      <c r="K420" s="195"/>
      <c r="L420" s="195"/>
      <c r="M420" s="195"/>
      <c r="N420" s="195"/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  <c r="AA420" s="195"/>
      <c r="AB420" s="195"/>
      <c r="AC420" s="195"/>
      <c r="AD420" s="195"/>
      <c r="AE420" s="195"/>
      <c r="AF420" s="195"/>
      <c r="AG420" s="195"/>
      <c r="AH420" s="195"/>
      <c r="AI420" s="195"/>
      <c r="AJ420" s="195"/>
      <c r="AK420" s="195"/>
      <c r="AL420" s="195"/>
      <c r="AM420" s="195"/>
      <c r="AN420" s="195"/>
      <c r="AO420" s="195"/>
      <c r="AP420" s="195"/>
      <c r="AQ420" s="195"/>
      <c r="AR420" s="195"/>
      <c r="AS420" s="195"/>
      <c r="AT420" s="195"/>
      <c r="AU420" s="195"/>
      <c r="AV420" s="195"/>
      <c r="AW420" s="195"/>
      <c r="AX420" s="195"/>
      <c r="AY420" s="195"/>
      <c r="AZ420" s="195"/>
      <c r="BA420" s="195"/>
      <c r="BB420" s="195"/>
      <c r="BC420" s="195"/>
      <c r="BD420" s="195"/>
      <c r="BE420" s="195"/>
      <c r="BF420" s="195"/>
      <c r="BG420" s="195"/>
      <c r="BH420" s="195"/>
      <c r="BI420" s="195"/>
      <c r="BJ420" s="195"/>
      <c r="BK420" s="195"/>
      <c r="BL420" s="195"/>
      <c r="BM420" s="195"/>
      <c r="BN420" s="195"/>
      <c r="BO420" s="195"/>
      <c r="BP420" s="195"/>
      <c r="BQ420" s="195"/>
      <c r="BR420" s="195"/>
      <c r="BS420" s="195"/>
      <c r="BT420" s="195"/>
      <c r="BU420" s="195"/>
      <c r="BV420" s="195"/>
      <c r="BW420" s="195"/>
      <c r="BX420" s="195"/>
      <c r="BY420" s="195"/>
      <c r="BZ420" s="195"/>
      <c r="CA420" s="195"/>
      <c r="CB420" s="195"/>
      <c r="CC420" s="195"/>
      <c r="CD420" s="195"/>
      <c r="CE420" s="195"/>
      <c r="CF420" s="195"/>
      <c r="CG420" s="195"/>
      <c r="CH420" s="195"/>
      <c r="CI420" s="195"/>
      <c r="CJ420" s="195"/>
      <c r="CK420" s="195"/>
      <c r="CL420" s="195"/>
      <c r="CM420" s="195"/>
      <c r="CN420" s="195"/>
      <c r="CO420" s="195"/>
      <c r="CP420" s="195"/>
      <c r="CQ420" s="195"/>
      <c r="CR420" s="195"/>
      <c r="CS420" s="195"/>
      <c r="CT420" s="195"/>
      <c r="CU420" s="195"/>
      <c r="CV420" s="195"/>
      <c r="CW420" s="195"/>
      <c r="CX420" s="195"/>
      <c r="CY420" s="195"/>
      <c r="CZ420" s="195"/>
      <c r="DA420" s="195"/>
      <c r="DB420" s="195"/>
      <c r="DC420" s="195"/>
      <c r="DD420" s="195"/>
      <c r="DE420" s="195"/>
      <c r="DF420" s="195"/>
      <c r="DG420" s="195"/>
      <c r="DH420" s="195"/>
      <c r="DI420" s="195"/>
      <c r="DJ420" s="195"/>
      <c r="DK420" s="195"/>
      <c r="DL420" s="195"/>
      <c r="DM420" s="195"/>
      <c r="DN420" s="195"/>
    </row>
    <row r="421" spans="1:118" x14ac:dyDescent="0.2">
      <c r="A421" s="33" t="s">
        <v>140</v>
      </c>
      <c r="B421" s="33" t="s">
        <v>197</v>
      </c>
      <c r="C421" s="33">
        <v>18</v>
      </c>
      <c r="D421" s="33" t="s">
        <v>127</v>
      </c>
      <c r="E421" s="196">
        <v>0</v>
      </c>
      <c r="F421" s="195">
        <v>0</v>
      </c>
      <c r="G421" s="196">
        <v>0</v>
      </c>
      <c r="H421" s="195">
        <v>0</v>
      </c>
      <c r="I421" s="196">
        <v>0</v>
      </c>
      <c r="J421" s="195">
        <v>0</v>
      </c>
      <c r="K421" s="195"/>
      <c r="L421" s="195"/>
      <c r="M421" s="195"/>
      <c r="N421" s="195"/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  <c r="AA421" s="195"/>
      <c r="AB421" s="195"/>
      <c r="AC421" s="195"/>
      <c r="AD421" s="195"/>
      <c r="AE421" s="195"/>
      <c r="AF421" s="195"/>
      <c r="AG421" s="195"/>
      <c r="AH421" s="195"/>
      <c r="AI421" s="195"/>
      <c r="AJ421" s="195"/>
      <c r="AK421" s="195"/>
      <c r="AL421" s="195"/>
      <c r="AM421" s="195"/>
      <c r="AN421" s="195"/>
      <c r="AO421" s="195"/>
      <c r="AP421" s="195"/>
      <c r="AQ421" s="195"/>
      <c r="AR421" s="195"/>
      <c r="AS421" s="195"/>
      <c r="AT421" s="195"/>
      <c r="AU421" s="195"/>
      <c r="AV421" s="195"/>
      <c r="AW421" s="195"/>
      <c r="AX421" s="195"/>
      <c r="AY421" s="195"/>
      <c r="AZ421" s="195"/>
      <c r="BA421" s="195"/>
      <c r="BB421" s="195"/>
      <c r="BC421" s="195"/>
      <c r="BD421" s="195"/>
      <c r="BE421" s="195"/>
      <c r="BF421" s="195"/>
      <c r="BG421" s="195"/>
      <c r="BH421" s="195"/>
      <c r="BI421" s="195"/>
      <c r="BJ421" s="195"/>
      <c r="BK421" s="195"/>
      <c r="BL421" s="195"/>
      <c r="BM421" s="195"/>
      <c r="BN421" s="195"/>
      <c r="BO421" s="195"/>
      <c r="BP421" s="195"/>
      <c r="BQ421" s="195"/>
      <c r="BR421" s="195"/>
      <c r="BS421" s="195"/>
      <c r="BT421" s="195"/>
      <c r="BU421" s="195"/>
      <c r="BV421" s="195"/>
      <c r="BW421" s="195"/>
      <c r="BX421" s="195"/>
      <c r="BY421" s="195"/>
      <c r="BZ421" s="195"/>
      <c r="CA421" s="195"/>
      <c r="CB421" s="195"/>
      <c r="CC421" s="195"/>
      <c r="CD421" s="195"/>
      <c r="CE421" s="195"/>
      <c r="CF421" s="195"/>
      <c r="CG421" s="195"/>
      <c r="CH421" s="195"/>
      <c r="CI421" s="195"/>
      <c r="CJ421" s="195"/>
      <c r="CK421" s="195"/>
      <c r="CL421" s="195"/>
      <c r="CM421" s="195"/>
      <c r="CN421" s="195"/>
      <c r="CO421" s="195"/>
      <c r="CP421" s="195"/>
      <c r="CQ421" s="195"/>
      <c r="CR421" s="195"/>
      <c r="CS421" s="195"/>
      <c r="CT421" s="195"/>
      <c r="CU421" s="195"/>
      <c r="CV421" s="195"/>
      <c r="CW421" s="195"/>
      <c r="CX421" s="195"/>
      <c r="CY421" s="195"/>
      <c r="CZ421" s="195"/>
      <c r="DA421" s="195"/>
      <c r="DB421" s="195"/>
      <c r="DC421" s="195"/>
      <c r="DD421" s="195"/>
      <c r="DE421" s="195"/>
      <c r="DF421" s="195"/>
      <c r="DG421" s="195"/>
      <c r="DH421" s="195"/>
      <c r="DI421" s="195"/>
      <c r="DJ421" s="195"/>
      <c r="DK421" s="195"/>
      <c r="DL421" s="195"/>
      <c r="DM421" s="195"/>
      <c r="DN421" s="195"/>
    </row>
    <row r="422" spans="1:118" x14ac:dyDescent="0.2">
      <c r="A422" s="33" t="s">
        <v>140</v>
      </c>
      <c r="B422" s="33" t="s">
        <v>197</v>
      </c>
      <c r="C422" s="33">
        <v>19</v>
      </c>
      <c r="D422" s="33" t="s">
        <v>47</v>
      </c>
      <c r="E422" s="196">
        <v>0</v>
      </c>
      <c r="F422" s="195">
        <v>0</v>
      </c>
      <c r="G422" s="196">
        <v>0</v>
      </c>
      <c r="H422" s="195">
        <v>0</v>
      </c>
      <c r="I422" s="196">
        <v>0</v>
      </c>
      <c r="J422" s="195">
        <v>0</v>
      </c>
      <c r="K422" s="195"/>
      <c r="L422" s="195"/>
      <c r="M422" s="195"/>
      <c r="N422" s="195"/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  <c r="AA422" s="195"/>
      <c r="AB422" s="195"/>
      <c r="AC422" s="195"/>
      <c r="AD422" s="195"/>
      <c r="AE422" s="195"/>
      <c r="AF422" s="195"/>
      <c r="AG422" s="195"/>
      <c r="AH422" s="195"/>
      <c r="AI422" s="195"/>
      <c r="AJ422" s="195"/>
      <c r="AK422" s="195"/>
      <c r="AL422" s="195"/>
      <c r="AM422" s="195"/>
      <c r="AN422" s="195"/>
      <c r="AO422" s="195"/>
      <c r="AP422" s="195"/>
      <c r="AQ422" s="195"/>
      <c r="AR422" s="195"/>
      <c r="AS422" s="195"/>
      <c r="AT422" s="195"/>
      <c r="AU422" s="195"/>
      <c r="AV422" s="195"/>
      <c r="AW422" s="195"/>
      <c r="AX422" s="195"/>
      <c r="AY422" s="195"/>
      <c r="AZ422" s="195"/>
      <c r="BA422" s="195"/>
      <c r="BB422" s="195"/>
      <c r="BC422" s="195"/>
      <c r="BD422" s="195"/>
      <c r="BE422" s="195"/>
      <c r="BF422" s="195"/>
      <c r="BG422" s="195"/>
      <c r="BH422" s="195"/>
      <c r="BI422" s="195"/>
      <c r="BJ422" s="195"/>
      <c r="BK422" s="195"/>
      <c r="BL422" s="195"/>
      <c r="BM422" s="195"/>
      <c r="BN422" s="195"/>
      <c r="BO422" s="195"/>
      <c r="BP422" s="195"/>
      <c r="BQ422" s="195"/>
      <c r="BR422" s="195"/>
      <c r="BS422" s="195"/>
      <c r="BT422" s="195"/>
      <c r="BU422" s="195"/>
      <c r="BV422" s="195"/>
      <c r="BW422" s="195"/>
      <c r="BX422" s="195"/>
      <c r="BY422" s="195"/>
      <c r="BZ422" s="195"/>
      <c r="CA422" s="195"/>
      <c r="CB422" s="195"/>
      <c r="CC422" s="195"/>
      <c r="CD422" s="195"/>
      <c r="CE422" s="195"/>
      <c r="CF422" s="195"/>
      <c r="CG422" s="195"/>
      <c r="CH422" s="195"/>
      <c r="CI422" s="195"/>
      <c r="CJ422" s="195"/>
      <c r="CK422" s="195"/>
      <c r="CL422" s="195"/>
      <c r="CM422" s="195"/>
      <c r="CN422" s="195"/>
      <c r="CO422" s="195"/>
      <c r="CP422" s="195"/>
      <c r="CQ422" s="195"/>
      <c r="CR422" s="195"/>
      <c r="CS422" s="195"/>
      <c r="CT422" s="195"/>
      <c r="CU422" s="195"/>
      <c r="CV422" s="195"/>
      <c r="CW422" s="195"/>
      <c r="CX422" s="195"/>
      <c r="CY422" s="195"/>
      <c r="CZ422" s="195"/>
      <c r="DA422" s="195"/>
      <c r="DB422" s="195"/>
      <c r="DC422" s="195"/>
      <c r="DD422" s="195"/>
      <c r="DE422" s="195"/>
      <c r="DF422" s="195"/>
      <c r="DG422" s="195"/>
      <c r="DH422" s="195"/>
      <c r="DI422" s="195"/>
      <c r="DJ422" s="195"/>
      <c r="DK422" s="195"/>
      <c r="DL422" s="195"/>
      <c r="DM422" s="195"/>
      <c r="DN422" s="195"/>
    </row>
    <row r="423" spans="1:118" x14ac:dyDescent="0.2">
      <c r="A423" s="33" t="s">
        <v>140</v>
      </c>
      <c r="B423" s="33" t="s">
        <v>197</v>
      </c>
      <c r="C423" s="33">
        <v>20</v>
      </c>
      <c r="D423" s="33" t="s">
        <v>128</v>
      </c>
      <c r="E423" s="196">
        <v>0</v>
      </c>
      <c r="F423" s="195">
        <v>0</v>
      </c>
      <c r="G423" s="196">
        <v>0</v>
      </c>
      <c r="H423" s="195">
        <v>0</v>
      </c>
      <c r="I423" s="196">
        <v>0</v>
      </c>
      <c r="J423" s="195">
        <v>0</v>
      </c>
      <c r="K423" s="195"/>
      <c r="L423" s="195"/>
      <c r="M423" s="195"/>
      <c r="N423" s="195"/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  <c r="AA423" s="195"/>
      <c r="AB423" s="195"/>
      <c r="AC423" s="195"/>
      <c r="AD423" s="195"/>
      <c r="AE423" s="195"/>
      <c r="AF423" s="195"/>
      <c r="AG423" s="195"/>
      <c r="AH423" s="195"/>
      <c r="AI423" s="195"/>
      <c r="AJ423" s="195"/>
      <c r="AK423" s="195"/>
      <c r="AL423" s="195"/>
      <c r="AM423" s="195"/>
      <c r="AN423" s="195"/>
      <c r="AO423" s="195"/>
      <c r="AP423" s="195"/>
      <c r="AQ423" s="195"/>
      <c r="AR423" s="195"/>
      <c r="AS423" s="195"/>
      <c r="AT423" s="195"/>
      <c r="AU423" s="195"/>
      <c r="AV423" s="195"/>
      <c r="AW423" s="195"/>
      <c r="AX423" s="195"/>
      <c r="AY423" s="195"/>
      <c r="AZ423" s="195"/>
      <c r="BA423" s="195"/>
      <c r="BB423" s="195"/>
      <c r="BC423" s="195"/>
      <c r="BD423" s="195"/>
      <c r="BE423" s="195"/>
      <c r="BF423" s="195"/>
      <c r="BG423" s="195"/>
      <c r="BH423" s="195"/>
      <c r="BI423" s="195"/>
      <c r="BJ423" s="195"/>
      <c r="BK423" s="195"/>
      <c r="BL423" s="195"/>
      <c r="BM423" s="195"/>
      <c r="BN423" s="195"/>
      <c r="BO423" s="195"/>
      <c r="BP423" s="195"/>
      <c r="BQ423" s="195"/>
      <c r="BR423" s="195"/>
      <c r="BS423" s="195"/>
      <c r="BT423" s="195"/>
      <c r="BU423" s="195"/>
      <c r="BV423" s="195"/>
      <c r="BW423" s="195"/>
      <c r="BX423" s="195"/>
      <c r="BY423" s="195"/>
      <c r="BZ423" s="195"/>
      <c r="CA423" s="195"/>
      <c r="CB423" s="195"/>
      <c r="CC423" s="195"/>
      <c r="CD423" s="195"/>
      <c r="CE423" s="195"/>
      <c r="CF423" s="195"/>
      <c r="CG423" s="195"/>
      <c r="CH423" s="195"/>
      <c r="CI423" s="195"/>
      <c r="CJ423" s="195"/>
      <c r="CK423" s="195"/>
      <c r="CL423" s="195"/>
      <c r="CM423" s="195"/>
      <c r="CN423" s="195"/>
      <c r="CO423" s="195"/>
      <c r="CP423" s="195"/>
      <c r="CQ423" s="195"/>
      <c r="CR423" s="195"/>
      <c r="CS423" s="195"/>
      <c r="CT423" s="195"/>
      <c r="CU423" s="195"/>
      <c r="CV423" s="195"/>
      <c r="CW423" s="195"/>
      <c r="CX423" s="195"/>
      <c r="CY423" s="195"/>
      <c r="CZ423" s="195"/>
      <c r="DA423" s="195"/>
      <c r="DB423" s="195"/>
      <c r="DC423" s="195"/>
      <c r="DD423" s="195"/>
      <c r="DE423" s="195"/>
      <c r="DF423" s="195"/>
      <c r="DG423" s="195"/>
      <c r="DH423" s="195"/>
      <c r="DI423" s="195"/>
      <c r="DJ423" s="195"/>
      <c r="DK423" s="195"/>
      <c r="DL423" s="195"/>
      <c r="DM423" s="195"/>
      <c r="DN423" s="195"/>
    </row>
    <row r="424" spans="1:118" x14ac:dyDescent="0.2">
      <c r="A424" s="33" t="s">
        <v>140</v>
      </c>
      <c r="B424" s="33" t="s">
        <v>197</v>
      </c>
      <c r="C424" s="33">
        <v>21</v>
      </c>
      <c r="D424" s="33" t="s">
        <v>129</v>
      </c>
      <c r="E424" s="196">
        <v>0</v>
      </c>
      <c r="F424" s="195">
        <v>0</v>
      </c>
      <c r="G424" s="196">
        <v>0</v>
      </c>
      <c r="H424" s="195">
        <v>0</v>
      </c>
      <c r="I424" s="196">
        <v>0</v>
      </c>
      <c r="J424" s="195">
        <v>0</v>
      </c>
      <c r="K424" s="195"/>
      <c r="L424" s="195"/>
      <c r="M424" s="195"/>
      <c r="N424" s="195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  <c r="AA424" s="195"/>
      <c r="AB424" s="195"/>
      <c r="AC424" s="195"/>
      <c r="AD424" s="195"/>
      <c r="AE424" s="195"/>
      <c r="AF424" s="195"/>
      <c r="AG424" s="195"/>
      <c r="AH424" s="195"/>
      <c r="AI424" s="195"/>
      <c r="AJ424" s="195"/>
      <c r="AK424" s="195"/>
      <c r="AL424" s="195"/>
      <c r="AM424" s="195"/>
      <c r="AN424" s="195"/>
      <c r="AO424" s="195"/>
      <c r="AP424" s="195"/>
      <c r="AQ424" s="195"/>
      <c r="AR424" s="195"/>
      <c r="AS424" s="195"/>
      <c r="AT424" s="195"/>
      <c r="AU424" s="195"/>
      <c r="AV424" s="195"/>
      <c r="AW424" s="195"/>
      <c r="AX424" s="195"/>
      <c r="AY424" s="195"/>
      <c r="AZ424" s="195"/>
      <c r="BA424" s="195"/>
      <c r="BB424" s="195"/>
      <c r="BC424" s="195"/>
      <c r="BD424" s="195"/>
      <c r="BE424" s="195"/>
      <c r="BF424" s="195"/>
      <c r="BG424" s="195"/>
      <c r="BH424" s="195"/>
      <c r="BI424" s="195"/>
      <c r="BJ424" s="195"/>
      <c r="BK424" s="195"/>
      <c r="BL424" s="195"/>
      <c r="BM424" s="195"/>
      <c r="BN424" s="195"/>
      <c r="BO424" s="195"/>
      <c r="BP424" s="195"/>
      <c r="BQ424" s="195"/>
      <c r="BR424" s="195"/>
      <c r="BS424" s="195"/>
      <c r="BT424" s="195"/>
      <c r="BU424" s="195"/>
      <c r="BV424" s="195"/>
      <c r="BW424" s="195"/>
      <c r="BX424" s="195"/>
      <c r="BY424" s="195"/>
      <c r="BZ424" s="195"/>
      <c r="CA424" s="195"/>
      <c r="CB424" s="195"/>
      <c r="CC424" s="195"/>
      <c r="CD424" s="195"/>
      <c r="CE424" s="195"/>
      <c r="CF424" s="195"/>
      <c r="CG424" s="195"/>
      <c r="CH424" s="195"/>
      <c r="CI424" s="195"/>
      <c r="CJ424" s="195"/>
      <c r="CK424" s="195"/>
      <c r="CL424" s="195"/>
      <c r="CM424" s="195"/>
      <c r="CN424" s="195"/>
      <c r="CO424" s="195"/>
      <c r="CP424" s="195"/>
      <c r="CQ424" s="195"/>
      <c r="CR424" s="195"/>
      <c r="CS424" s="195"/>
      <c r="CT424" s="195"/>
      <c r="CU424" s="195"/>
      <c r="CV424" s="195"/>
      <c r="CW424" s="195"/>
      <c r="CX424" s="195"/>
      <c r="CY424" s="195"/>
      <c r="CZ424" s="195"/>
      <c r="DA424" s="195"/>
      <c r="DB424" s="195"/>
      <c r="DC424" s="195"/>
      <c r="DD424" s="195"/>
      <c r="DE424" s="195"/>
      <c r="DF424" s="195"/>
      <c r="DG424" s="195"/>
      <c r="DH424" s="195"/>
      <c r="DI424" s="195"/>
      <c r="DJ424" s="195"/>
      <c r="DK424" s="195"/>
      <c r="DL424" s="195"/>
      <c r="DM424" s="195"/>
      <c r="DN424" s="195"/>
    </row>
    <row r="425" spans="1:118" x14ac:dyDescent="0.2">
      <c r="A425" s="33" t="s">
        <v>140</v>
      </c>
      <c r="B425" s="33" t="s">
        <v>197</v>
      </c>
      <c r="C425" s="33">
        <v>22</v>
      </c>
      <c r="D425" s="33" t="s">
        <v>130</v>
      </c>
      <c r="E425" s="196">
        <v>269657</v>
      </c>
      <c r="F425" s="195">
        <v>686007.40800000005</v>
      </c>
      <c r="G425" s="196">
        <v>-2817237</v>
      </c>
      <c r="H425" s="195">
        <v>-7167050.9279999994</v>
      </c>
      <c r="I425" s="196">
        <v>10672</v>
      </c>
      <c r="J425" s="195">
        <v>27149.567999999999</v>
      </c>
      <c r="K425" s="195"/>
      <c r="L425" s="195"/>
      <c r="M425" s="195"/>
      <c r="N425" s="195"/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  <c r="AA425" s="195"/>
      <c r="AB425" s="195"/>
      <c r="AC425" s="195"/>
      <c r="AD425" s="195"/>
      <c r="AE425" s="195"/>
      <c r="AF425" s="195"/>
      <c r="AG425" s="195"/>
      <c r="AH425" s="195"/>
      <c r="AI425" s="195"/>
      <c r="AJ425" s="195"/>
      <c r="AK425" s="195"/>
      <c r="AL425" s="195"/>
      <c r="AM425" s="195"/>
      <c r="AN425" s="195"/>
      <c r="AO425" s="195"/>
      <c r="AP425" s="195"/>
      <c r="AQ425" s="195"/>
      <c r="AR425" s="195"/>
      <c r="AS425" s="195"/>
      <c r="AT425" s="195"/>
      <c r="AU425" s="195"/>
      <c r="AV425" s="195"/>
      <c r="AW425" s="195"/>
      <c r="AX425" s="195"/>
      <c r="AY425" s="195"/>
      <c r="AZ425" s="195"/>
      <c r="BA425" s="195"/>
      <c r="BB425" s="195"/>
      <c r="BC425" s="195"/>
      <c r="BD425" s="195"/>
      <c r="BE425" s="195"/>
      <c r="BF425" s="195"/>
      <c r="BG425" s="195"/>
      <c r="BH425" s="195"/>
      <c r="BI425" s="195"/>
      <c r="BJ425" s="195"/>
      <c r="BK425" s="195"/>
      <c r="BL425" s="195"/>
      <c r="BM425" s="195"/>
      <c r="BN425" s="195"/>
      <c r="BO425" s="195"/>
      <c r="BP425" s="195"/>
      <c r="BQ425" s="195"/>
      <c r="BR425" s="195"/>
      <c r="BS425" s="195"/>
      <c r="BT425" s="195"/>
      <c r="BU425" s="195"/>
      <c r="BV425" s="195"/>
      <c r="BW425" s="195"/>
      <c r="BX425" s="195"/>
      <c r="BY425" s="195"/>
      <c r="BZ425" s="195"/>
      <c r="CA425" s="195"/>
      <c r="CB425" s="195"/>
      <c r="CC425" s="195"/>
      <c r="CD425" s="195"/>
      <c r="CE425" s="195"/>
      <c r="CF425" s="195"/>
      <c r="CG425" s="195"/>
      <c r="CH425" s="195"/>
      <c r="CI425" s="195"/>
      <c r="CJ425" s="195"/>
      <c r="CK425" s="195"/>
      <c r="CL425" s="195"/>
      <c r="CM425" s="195"/>
      <c r="CN425" s="195"/>
      <c r="CO425" s="195"/>
      <c r="CP425" s="195"/>
      <c r="CQ425" s="195"/>
      <c r="CR425" s="195"/>
      <c r="CS425" s="195"/>
      <c r="CT425" s="195"/>
      <c r="CU425" s="195"/>
      <c r="CV425" s="195"/>
      <c r="CW425" s="195"/>
      <c r="CX425" s="195"/>
      <c r="CY425" s="195"/>
      <c r="CZ425" s="195"/>
      <c r="DA425" s="195"/>
      <c r="DB425" s="195"/>
      <c r="DC425" s="195"/>
      <c r="DD425" s="195"/>
      <c r="DE425" s="195"/>
      <c r="DF425" s="195"/>
      <c r="DG425" s="195"/>
      <c r="DH425" s="195"/>
      <c r="DI425" s="195"/>
      <c r="DJ425" s="195"/>
      <c r="DK425" s="195"/>
      <c r="DL425" s="195"/>
      <c r="DM425" s="195"/>
      <c r="DN425" s="195"/>
    </row>
    <row r="426" spans="1:118" x14ac:dyDescent="0.2">
      <c r="A426" s="33" t="s">
        <v>140</v>
      </c>
      <c r="B426" s="33" t="s">
        <v>197</v>
      </c>
      <c r="C426" s="33">
        <v>23</v>
      </c>
      <c r="D426" s="33" t="s">
        <v>131</v>
      </c>
      <c r="E426" s="196">
        <v>0</v>
      </c>
      <c r="F426" s="195">
        <v>0</v>
      </c>
      <c r="G426" s="196">
        <v>0</v>
      </c>
      <c r="H426" s="195">
        <v>0</v>
      </c>
      <c r="I426" s="196">
        <v>0</v>
      </c>
      <c r="J426" s="195">
        <v>0</v>
      </c>
      <c r="K426" s="195"/>
      <c r="L426" s="195"/>
      <c r="M426" s="195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  <c r="AA426" s="195"/>
      <c r="AB426" s="195"/>
      <c r="AC426" s="195"/>
      <c r="AD426" s="195"/>
      <c r="AE426" s="195"/>
      <c r="AF426" s="195"/>
      <c r="AG426" s="195"/>
      <c r="AH426" s="195"/>
      <c r="AI426" s="195"/>
      <c r="AJ426" s="195"/>
      <c r="AK426" s="195"/>
      <c r="AL426" s="195"/>
      <c r="AM426" s="195"/>
      <c r="AN426" s="195"/>
      <c r="AO426" s="195"/>
      <c r="AP426" s="195"/>
      <c r="AQ426" s="195"/>
      <c r="AR426" s="195"/>
      <c r="AS426" s="195"/>
      <c r="AT426" s="195"/>
      <c r="AU426" s="195"/>
      <c r="AV426" s="195"/>
      <c r="AW426" s="195"/>
      <c r="AX426" s="195"/>
      <c r="AY426" s="195"/>
      <c r="AZ426" s="195"/>
      <c r="BA426" s="195"/>
      <c r="BB426" s="195"/>
      <c r="BC426" s="195"/>
      <c r="BD426" s="195"/>
      <c r="BE426" s="195"/>
      <c r="BF426" s="195"/>
      <c r="BG426" s="195"/>
      <c r="BH426" s="195"/>
      <c r="BI426" s="195"/>
      <c r="BJ426" s="195"/>
      <c r="BK426" s="195"/>
      <c r="BL426" s="195"/>
      <c r="BM426" s="195"/>
      <c r="BN426" s="195"/>
      <c r="BO426" s="195"/>
      <c r="BP426" s="195"/>
      <c r="BQ426" s="195"/>
      <c r="BR426" s="195"/>
      <c r="BS426" s="195"/>
      <c r="BT426" s="195"/>
      <c r="BU426" s="195"/>
      <c r="BV426" s="195"/>
      <c r="BW426" s="195"/>
      <c r="BX426" s="195"/>
      <c r="BY426" s="195"/>
      <c r="BZ426" s="195"/>
      <c r="CA426" s="195"/>
      <c r="CB426" s="195"/>
      <c r="CC426" s="195"/>
      <c r="CD426" s="195"/>
      <c r="CE426" s="195"/>
      <c r="CF426" s="195"/>
      <c r="CG426" s="195"/>
      <c r="CH426" s="195"/>
      <c r="CI426" s="195"/>
      <c r="CJ426" s="195"/>
      <c r="CK426" s="195"/>
      <c r="CL426" s="195"/>
      <c r="CM426" s="195"/>
      <c r="CN426" s="195"/>
      <c r="CO426" s="195"/>
      <c r="CP426" s="195"/>
      <c r="CQ426" s="195"/>
      <c r="CR426" s="195"/>
      <c r="CS426" s="195"/>
      <c r="CT426" s="195"/>
      <c r="CU426" s="195"/>
      <c r="CV426" s="195"/>
      <c r="CW426" s="195"/>
      <c r="CX426" s="195"/>
      <c r="CY426" s="195"/>
      <c r="CZ426" s="195"/>
      <c r="DA426" s="195"/>
      <c r="DB426" s="195"/>
      <c r="DC426" s="195"/>
      <c r="DD426" s="195"/>
      <c r="DE426" s="195"/>
      <c r="DF426" s="195"/>
      <c r="DG426" s="195"/>
      <c r="DH426" s="195"/>
      <c r="DI426" s="195"/>
      <c r="DJ426" s="195"/>
      <c r="DK426" s="195"/>
      <c r="DL426" s="195"/>
      <c r="DM426" s="195"/>
      <c r="DN426" s="195"/>
    </row>
    <row r="427" spans="1:118" x14ac:dyDescent="0.2">
      <c r="A427" s="33" t="s">
        <v>140</v>
      </c>
      <c r="B427" s="33" t="s">
        <v>197</v>
      </c>
      <c r="C427" s="33">
        <v>24</v>
      </c>
      <c r="D427" s="33" t="s">
        <v>55</v>
      </c>
      <c r="E427" s="196">
        <v>0</v>
      </c>
      <c r="F427" s="195">
        <v>0</v>
      </c>
      <c r="G427" s="196">
        <v>0</v>
      </c>
      <c r="H427" s="195">
        <v>0</v>
      </c>
      <c r="I427" s="196">
        <v>0</v>
      </c>
      <c r="J427" s="195">
        <v>0</v>
      </c>
      <c r="K427" s="195"/>
      <c r="L427" s="195"/>
      <c r="M427" s="195"/>
      <c r="N427" s="195"/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  <c r="AA427" s="195"/>
      <c r="AB427" s="195"/>
      <c r="AC427" s="195"/>
      <c r="AD427" s="195"/>
      <c r="AE427" s="195"/>
      <c r="AF427" s="195"/>
      <c r="AG427" s="195"/>
      <c r="AH427" s="195"/>
      <c r="AI427" s="195"/>
      <c r="AJ427" s="195"/>
      <c r="AK427" s="195"/>
      <c r="AL427" s="195"/>
      <c r="AM427" s="195"/>
      <c r="AN427" s="195"/>
      <c r="AO427" s="195"/>
      <c r="AP427" s="195"/>
      <c r="AQ427" s="195"/>
      <c r="AR427" s="195"/>
      <c r="AS427" s="195"/>
      <c r="AT427" s="195"/>
      <c r="AU427" s="195"/>
      <c r="AV427" s="195"/>
      <c r="AW427" s="195"/>
      <c r="AX427" s="195"/>
      <c r="AY427" s="195"/>
      <c r="AZ427" s="195"/>
      <c r="BA427" s="195"/>
      <c r="BB427" s="195"/>
      <c r="BC427" s="195"/>
      <c r="BD427" s="195"/>
      <c r="BE427" s="195"/>
      <c r="BF427" s="195"/>
      <c r="BG427" s="195"/>
      <c r="BH427" s="195"/>
      <c r="BI427" s="195"/>
      <c r="BJ427" s="195"/>
      <c r="BK427" s="195"/>
      <c r="BL427" s="195"/>
      <c r="BM427" s="195"/>
      <c r="BN427" s="195"/>
      <c r="BO427" s="195"/>
      <c r="BP427" s="195"/>
      <c r="BQ427" s="195"/>
      <c r="BR427" s="195"/>
      <c r="BS427" s="195"/>
      <c r="BT427" s="195"/>
      <c r="BU427" s="195"/>
      <c r="BV427" s="195"/>
      <c r="BW427" s="195"/>
      <c r="BX427" s="195"/>
      <c r="BY427" s="195"/>
      <c r="BZ427" s="195"/>
      <c r="CA427" s="195"/>
      <c r="CB427" s="195"/>
      <c r="CC427" s="195"/>
      <c r="CD427" s="195"/>
      <c r="CE427" s="195"/>
      <c r="CF427" s="195"/>
      <c r="CG427" s="195"/>
      <c r="CH427" s="195"/>
      <c r="CI427" s="195"/>
      <c r="CJ427" s="195"/>
      <c r="CK427" s="195"/>
      <c r="CL427" s="195"/>
      <c r="CM427" s="195"/>
      <c r="CN427" s="195"/>
      <c r="CO427" s="195"/>
      <c r="CP427" s="195"/>
      <c r="CQ427" s="195"/>
      <c r="CR427" s="195"/>
      <c r="CS427" s="195"/>
      <c r="CT427" s="195"/>
      <c r="CU427" s="195"/>
      <c r="CV427" s="195"/>
      <c r="CW427" s="195"/>
      <c r="CX427" s="195"/>
      <c r="CY427" s="195"/>
      <c r="CZ427" s="195"/>
      <c r="DA427" s="195"/>
      <c r="DB427" s="195"/>
      <c r="DC427" s="195"/>
      <c r="DD427" s="195"/>
      <c r="DE427" s="195"/>
      <c r="DF427" s="195"/>
      <c r="DG427" s="195"/>
      <c r="DH427" s="195"/>
      <c r="DI427" s="195"/>
      <c r="DJ427" s="195"/>
      <c r="DK427" s="195"/>
      <c r="DL427" s="195"/>
      <c r="DM427" s="195"/>
      <c r="DN427" s="195"/>
    </row>
    <row r="428" spans="1:118" x14ac:dyDescent="0.2">
      <c r="A428" s="33" t="s">
        <v>140</v>
      </c>
      <c r="B428" s="33" t="s">
        <v>197</v>
      </c>
      <c r="C428" s="33">
        <v>25</v>
      </c>
      <c r="D428" s="33" t="s">
        <v>56</v>
      </c>
      <c r="E428" s="196">
        <v>0</v>
      </c>
      <c r="F428" s="195">
        <v>0</v>
      </c>
      <c r="G428" s="196">
        <v>0</v>
      </c>
      <c r="H428" s="195">
        <v>0</v>
      </c>
      <c r="I428" s="196">
        <v>0</v>
      </c>
      <c r="J428" s="195">
        <v>0</v>
      </c>
      <c r="K428" s="195"/>
      <c r="L428" s="195"/>
      <c r="M428" s="195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  <c r="AA428" s="195"/>
      <c r="AB428" s="195"/>
      <c r="AC428" s="195"/>
      <c r="AD428" s="195"/>
      <c r="AE428" s="195"/>
      <c r="AF428" s="195"/>
      <c r="AG428" s="195"/>
      <c r="AH428" s="195"/>
      <c r="AI428" s="195"/>
      <c r="AJ428" s="195"/>
      <c r="AK428" s="195"/>
      <c r="AL428" s="195"/>
      <c r="AM428" s="195"/>
      <c r="AN428" s="195"/>
      <c r="AO428" s="195"/>
      <c r="AP428" s="195"/>
      <c r="AQ428" s="195"/>
      <c r="AR428" s="195"/>
      <c r="AS428" s="195"/>
      <c r="AT428" s="195"/>
      <c r="AU428" s="195"/>
      <c r="AV428" s="195"/>
      <c r="AW428" s="195"/>
      <c r="AX428" s="195"/>
      <c r="AY428" s="195"/>
      <c r="AZ428" s="195"/>
      <c r="BA428" s="195"/>
      <c r="BB428" s="195"/>
      <c r="BC428" s="195"/>
      <c r="BD428" s="195"/>
      <c r="BE428" s="195"/>
      <c r="BF428" s="195"/>
      <c r="BG428" s="195"/>
      <c r="BH428" s="195"/>
      <c r="BI428" s="195"/>
      <c r="BJ428" s="195"/>
      <c r="BK428" s="195"/>
      <c r="BL428" s="195"/>
      <c r="BM428" s="195"/>
      <c r="BN428" s="195"/>
      <c r="BO428" s="195"/>
      <c r="BP428" s="195"/>
      <c r="BQ428" s="195"/>
      <c r="BR428" s="195"/>
      <c r="BS428" s="195"/>
      <c r="BT428" s="195"/>
      <c r="BU428" s="195"/>
      <c r="BV428" s="195"/>
      <c r="BW428" s="195"/>
      <c r="BX428" s="195"/>
      <c r="BY428" s="195"/>
      <c r="BZ428" s="195"/>
      <c r="CA428" s="195"/>
      <c r="CB428" s="195"/>
      <c r="CC428" s="195"/>
      <c r="CD428" s="195"/>
      <c r="CE428" s="195"/>
      <c r="CF428" s="195"/>
      <c r="CG428" s="195"/>
      <c r="CH428" s="195"/>
      <c r="CI428" s="195"/>
      <c r="CJ428" s="195"/>
      <c r="CK428" s="195"/>
      <c r="CL428" s="195"/>
      <c r="CM428" s="195"/>
      <c r="CN428" s="195"/>
      <c r="CO428" s="195"/>
      <c r="CP428" s="195"/>
      <c r="CQ428" s="195"/>
      <c r="CR428" s="195"/>
      <c r="CS428" s="195"/>
      <c r="CT428" s="195"/>
      <c r="CU428" s="195"/>
      <c r="CV428" s="195"/>
      <c r="CW428" s="195"/>
      <c r="CX428" s="195"/>
      <c r="CY428" s="195"/>
      <c r="CZ428" s="195"/>
      <c r="DA428" s="195"/>
      <c r="DB428" s="195"/>
      <c r="DC428" s="195"/>
      <c r="DD428" s="195"/>
      <c r="DE428" s="195"/>
      <c r="DF428" s="195"/>
      <c r="DG428" s="195"/>
      <c r="DH428" s="195"/>
      <c r="DI428" s="195"/>
      <c r="DJ428" s="195"/>
      <c r="DK428" s="195"/>
      <c r="DL428" s="195"/>
      <c r="DM428" s="195"/>
      <c r="DN428" s="195"/>
    </row>
    <row r="429" spans="1:118" x14ac:dyDescent="0.2">
      <c r="A429" s="33" t="s">
        <v>140</v>
      </c>
      <c r="B429" s="33" t="s">
        <v>197</v>
      </c>
      <c r="C429" s="33">
        <v>26</v>
      </c>
      <c r="D429" s="33" t="s">
        <v>132</v>
      </c>
      <c r="E429" s="196">
        <v>0</v>
      </c>
      <c r="F429" s="195">
        <v>0</v>
      </c>
      <c r="G429" s="196">
        <v>0</v>
      </c>
      <c r="H429" s="195">
        <v>0</v>
      </c>
      <c r="I429" s="196">
        <v>0</v>
      </c>
      <c r="J429" s="195">
        <v>0</v>
      </c>
      <c r="K429" s="195"/>
      <c r="L429" s="195"/>
      <c r="M429" s="195"/>
      <c r="N429" s="195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  <c r="AA429" s="195"/>
      <c r="AB429" s="195"/>
      <c r="AC429" s="195"/>
      <c r="AD429" s="195"/>
      <c r="AE429" s="195"/>
      <c r="AF429" s="195"/>
      <c r="AG429" s="195"/>
      <c r="AH429" s="195"/>
      <c r="AI429" s="195"/>
      <c r="AJ429" s="195"/>
      <c r="AK429" s="195"/>
      <c r="AL429" s="195"/>
      <c r="AM429" s="195"/>
      <c r="AN429" s="195"/>
      <c r="AO429" s="195"/>
      <c r="AP429" s="195"/>
      <c r="AQ429" s="195"/>
      <c r="AR429" s="195"/>
      <c r="AS429" s="195"/>
      <c r="AT429" s="195"/>
      <c r="AU429" s="195"/>
      <c r="AV429" s="195"/>
      <c r="AW429" s="195"/>
      <c r="AX429" s="195"/>
      <c r="AY429" s="195"/>
      <c r="AZ429" s="195"/>
      <c r="BA429" s="195"/>
      <c r="BB429" s="195"/>
      <c r="BC429" s="195"/>
      <c r="BD429" s="195"/>
      <c r="BE429" s="195"/>
      <c r="BF429" s="195"/>
      <c r="BG429" s="195"/>
      <c r="BH429" s="195"/>
      <c r="BI429" s="195"/>
      <c r="BJ429" s="195"/>
      <c r="BK429" s="195"/>
      <c r="BL429" s="195"/>
      <c r="BM429" s="195"/>
      <c r="BN429" s="195"/>
      <c r="BO429" s="195"/>
      <c r="BP429" s="195"/>
      <c r="BQ429" s="195"/>
      <c r="BR429" s="195"/>
      <c r="BS429" s="195"/>
      <c r="BT429" s="195"/>
      <c r="BU429" s="195"/>
      <c r="BV429" s="195"/>
      <c r="BW429" s="195"/>
      <c r="BX429" s="195"/>
      <c r="BY429" s="195"/>
      <c r="BZ429" s="195"/>
      <c r="CA429" s="195"/>
      <c r="CB429" s="195"/>
      <c r="CC429" s="195"/>
      <c r="CD429" s="195"/>
      <c r="CE429" s="195"/>
      <c r="CF429" s="195"/>
      <c r="CG429" s="195"/>
      <c r="CH429" s="195"/>
      <c r="CI429" s="195"/>
      <c r="CJ429" s="195"/>
      <c r="CK429" s="195"/>
      <c r="CL429" s="195"/>
      <c r="CM429" s="195"/>
      <c r="CN429" s="195"/>
      <c r="CO429" s="195"/>
      <c r="CP429" s="195"/>
      <c r="CQ429" s="195"/>
      <c r="CR429" s="195"/>
      <c r="CS429" s="195"/>
      <c r="CT429" s="195"/>
      <c r="CU429" s="195"/>
      <c r="CV429" s="195"/>
      <c r="CW429" s="195"/>
      <c r="CX429" s="195"/>
      <c r="CY429" s="195"/>
      <c r="CZ429" s="195"/>
      <c r="DA429" s="195"/>
      <c r="DB429" s="195"/>
      <c r="DC429" s="195"/>
      <c r="DD429" s="195"/>
      <c r="DE429" s="195"/>
      <c r="DF429" s="195"/>
      <c r="DG429" s="195"/>
      <c r="DH429" s="195"/>
      <c r="DI429" s="195"/>
      <c r="DJ429" s="195"/>
      <c r="DK429" s="195"/>
      <c r="DL429" s="195"/>
      <c r="DM429" s="195"/>
      <c r="DN429" s="195"/>
    </row>
    <row r="430" spans="1:118" x14ac:dyDescent="0.2">
      <c r="A430" s="33" t="s">
        <v>140</v>
      </c>
      <c r="B430" s="33" t="s">
        <v>197</v>
      </c>
      <c r="C430" s="33">
        <v>27</v>
      </c>
      <c r="D430" s="33" t="s">
        <v>133</v>
      </c>
      <c r="E430" s="196">
        <v>0</v>
      </c>
      <c r="F430" s="195">
        <v>0</v>
      </c>
      <c r="G430" s="196">
        <v>0</v>
      </c>
      <c r="H430" s="195">
        <v>0</v>
      </c>
      <c r="I430" s="196">
        <v>0</v>
      </c>
      <c r="J430" s="195">
        <v>0</v>
      </c>
      <c r="K430" s="195"/>
      <c r="L430" s="195"/>
      <c r="M430" s="195"/>
      <c r="N430" s="195"/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  <c r="AA430" s="195"/>
      <c r="AB430" s="195"/>
      <c r="AC430" s="195"/>
      <c r="AD430" s="195"/>
      <c r="AE430" s="195"/>
      <c r="AF430" s="195"/>
      <c r="AG430" s="195"/>
      <c r="AH430" s="195"/>
      <c r="AI430" s="195"/>
      <c r="AJ430" s="195"/>
      <c r="AK430" s="195"/>
      <c r="AL430" s="195"/>
      <c r="AM430" s="195"/>
      <c r="AN430" s="195"/>
      <c r="AO430" s="195"/>
      <c r="AP430" s="195"/>
      <c r="AQ430" s="195"/>
      <c r="AR430" s="195"/>
      <c r="AS430" s="195"/>
      <c r="AT430" s="195"/>
      <c r="AU430" s="195"/>
      <c r="AV430" s="195"/>
      <c r="AW430" s="195"/>
      <c r="AX430" s="195"/>
      <c r="AY430" s="195"/>
      <c r="AZ430" s="195"/>
      <c r="BA430" s="195"/>
      <c r="BB430" s="195"/>
      <c r="BC430" s="195"/>
      <c r="BD430" s="195"/>
      <c r="BE430" s="195"/>
      <c r="BF430" s="195"/>
      <c r="BG430" s="195"/>
      <c r="BH430" s="195"/>
      <c r="BI430" s="195"/>
      <c r="BJ430" s="195"/>
      <c r="BK430" s="195"/>
      <c r="BL430" s="195"/>
      <c r="BM430" s="195"/>
      <c r="BN430" s="195"/>
      <c r="BO430" s="195"/>
      <c r="BP430" s="195"/>
      <c r="BQ430" s="195"/>
      <c r="BR430" s="195"/>
      <c r="BS430" s="195"/>
      <c r="BT430" s="195"/>
      <c r="BU430" s="195"/>
      <c r="BV430" s="195"/>
      <c r="BW430" s="195"/>
      <c r="BX430" s="195"/>
      <c r="BY430" s="195"/>
      <c r="BZ430" s="195"/>
      <c r="CA430" s="195"/>
      <c r="CB430" s="195"/>
      <c r="CC430" s="195"/>
      <c r="CD430" s="195"/>
      <c r="CE430" s="195"/>
      <c r="CF430" s="195"/>
      <c r="CG430" s="195"/>
      <c r="CH430" s="195"/>
      <c r="CI430" s="195"/>
      <c r="CJ430" s="195"/>
      <c r="CK430" s="195"/>
      <c r="CL430" s="195"/>
      <c r="CM430" s="195"/>
      <c r="CN430" s="195"/>
      <c r="CO430" s="195"/>
      <c r="CP430" s="195"/>
      <c r="CQ430" s="195"/>
      <c r="CR430" s="195"/>
      <c r="CS430" s="195"/>
      <c r="CT430" s="195"/>
      <c r="CU430" s="195"/>
      <c r="CV430" s="195"/>
      <c r="CW430" s="195"/>
      <c r="CX430" s="195"/>
      <c r="CY430" s="195"/>
      <c r="CZ430" s="195"/>
      <c r="DA430" s="195"/>
      <c r="DB430" s="195"/>
      <c r="DC430" s="195"/>
      <c r="DD430" s="195"/>
      <c r="DE430" s="195"/>
      <c r="DF430" s="195"/>
      <c r="DG430" s="195"/>
      <c r="DH430" s="195"/>
      <c r="DI430" s="195"/>
      <c r="DJ430" s="195"/>
      <c r="DK430" s="195"/>
      <c r="DL430" s="195"/>
      <c r="DM430" s="195"/>
      <c r="DN430" s="195"/>
    </row>
    <row r="431" spans="1:118" x14ac:dyDescent="0.2">
      <c r="A431" s="33" t="s">
        <v>140</v>
      </c>
      <c r="B431" s="33" t="s">
        <v>197</v>
      </c>
      <c r="C431" s="33">
        <v>28</v>
      </c>
      <c r="D431" s="33" t="s">
        <v>134</v>
      </c>
      <c r="E431" s="196">
        <v>0</v>
      </c>
      <c r="F431" s="195">
        <v>0</v>
      </c>
      <c r="G431" s="196">
        <v>0</v>
      </c>
      <c r="H431" s="195">
        <v>0</v>
      </c>
      <c r="I431" s="196">
        <v>0</v>
      </c>
      <c r="J431" s="195">
        <v>0</v>
      </c>
      <c r="K431" s="195"/>
      <c r="L431" s="195"/>
      <c r="M431" s="195"/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  <c r="AA431" s="195"/>
      <c r="AB431" s="195"/>
      <c r="AC431" s="195"/>
      <c r="AD431" s="195"/>
      <c r="AE431" s="195"/>
      <c r="AF431" s="195"/>
      <c r="AG431" s="195"/>
      <c r="AH431" s="195"/>
      <c r="AI431" s="195"/>
      <c r="AJ431" s="195"/>
      <c r="AK431" s="195"/>
      <c r="AL431" s="195"/>
      <c r="AM431" s="195"/>
      <c r="AN431" s="195"/>
      <c r="AO431" s="195"/>
      <c r="AP431" s="195"/>
      <c r="AQ431" s="195"/>
      <c r="AR431" s="195"/>
      <c r="AS431" s="195"/>
      <c r="AT431" s="195"/>
      <c r="AU431" s="195"/>
      <c r="AV431" s="195"/>
      <c r="AW431" s="195"/>
      <c r="AX431" s="195"/>
      <c r="AY431" s="195"/>
      <c r="AZ431" s="195"/>
      <c r="BA431" s="195"/>
      <c r="BB431" s="195"/>
      <c r="BC431" s="195"/>
      <c r="BD431" s="195"/>
      <c r="BE431" s="195"/>
      <c r="BF431" s="195"/>
      <c r="BG431" s="195"/>
      <c r="BH431" s="195"/>
      <c r="BI431" s="195"/>
      <c r="BJ431" s="195"/>
      <c r="BK431" s="195"/>
      <c r="BL431" s="195"/>
      <c r="BM431" s="195"/>
      <c r="BN431" s="195"/>
      <c r="BO431" s="195"/>
      <c r="BP431" s="195"/>
      <c r="BQ431" s="195"/>
      <c r="BR431" s="195"/>
      <c r="BS431" s="195"/>
      <c r="BT431" s="195"/>
      <c r="BU431" s="195"/>
      <c r="BV431" s="195"/>
      <c r="BW431" s="195"/>
      <c r="BX431" s="195"/>
      <c r="BY431" s="195"/>
      <c r="BZ431" s="195"/>
      <c r="CA431" s="195"/>
      <c r="CB431" s="195"/>
      <c r="CC431" s="195"/>
      <c r="CD431" s="195"/>
      <c r="CE431" s="195"/>
      <c r="CF431" s="195"/>
      <c r="CG431" s="195"/>
      <c r="CH431" s="195"/>
      <c r="CI431" s="195"/>
      <c r="CJ431" s="195"/>
      <c r="CK431" s="195"/>
      <c r="CL431" s="195"/>
      <c r="CM431" s="195"/>
      <c r="CN431" s="195"/>
      <c r="CO431" s="195"/>
      <c r="CP431" s="195"/>
      <c r="CQ431" s="195"/>
      <c r="CR431" s="195"/>
      <c r="CS431" s="195"/>
      <c r="CT431" s="195"/>
      <c r="CU431" s="195"/>
      <c r="CV431" s="195"/>
      <c r="CW431" s="195"/>
      <c r="CX431" s="195"/>
      <c r="CY431" s="195"/>
      <c r="CZ431" s="195"/>
      <c r="DA431" s="195"/>
      <c r="DB431" s="195"/>
      <c r="DC431" s="195"/>
      <c r="DD431" s="195"/>
      <c r="DE431" s="195"/>
      <c r="DF431" s="195"/>
      <c r="DG431" s="195"/>
      <c r="DH431" s="195"/>
      <c r="DI431" s="195"/>
      <c r="DJ431" s="195"/>
      <c r="DK431" s="195"/>
      <c r="DL431" s="195"/>
      <c r="DM431" s="195"/>
      <c r="DN431" s="195"/>
    </row>
    <row r="432" spans="1:118" x14ac:dyDescent="0.2">
      <c r="A432" s="33" t="s">
        <v>140</v>
      </c>
      <c r="B432" s="33" t="s">
        <v>197</v>
      </c>
      <c r="C432" s="33">
        <v>29</v>
      </c>
      <c r="D432" s="33" t="s">
        <v>135</v>
      </c>
      <c r="E432" s="196">
        <v>0</v>
      </c>
      <c r="F432" s="195">
        <v>0</v>
      </c>
      <c r="G432" s="196">
        <v>0</v>
      </c>
      <c r="H432" s="195">
        <v>0</v>
      </c>
      <c r="I432" s="196">
        <v>0</v>
      </c>
      <c r="J432" s="195">
        <v>0</v>
      </c>
      <c r="K432" s="195"/>
      <c r="L432" s="195"/>
      <c r="M432" s="195"/>
      <c r="N432" s="195"/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  <c r="AA432" s="195"/>
      <c r="AB432" s="195"/>
      <c r="AC432" s="195"/>
      <c r="AD432" s="195"/>
      <c r="AE432" s="195"/>
      <c r="AF432" s="195"/>
      <c r="AG432" s="195"/>
      <c r="AH432" s="195"/>
      <c r="AI432" s="195"/>
      <c r="AJ432" s="195"/>
      <c r="AK432" s="195"/>
      <c r="AL432" s="195"/>
      <c r="AM432" s="195"/>
      <c r="AN432" s="195"/>
      <c r="AO432" s="195"/>
      <c r="AP432" s="195"/>
      <c r="AQ432" s="195"/>
      <c r="AR432" s="195"/>
      <c r="AS432" s="195"/>
      <c r="AT432" s="195"/>
      <c r="AU432" s="195"/>
      <c r="AV432" s="195"/>
      <c r="AW432" s="195"/>
      <c r="AX432" s="195"/>
      <c r="AY432" s="195"/>
      <c r="AZ432" s="195"/>
      <c r="BA432" s="195"/>
      <c r="BB432" s="195"/>
      <c r="BC432" s="195"/>
      <c r="BD432" s="195"/>
      <c r="BE432" s="195"/>
      <c r="BF432" s="195"/>
      <c r="BG432" s="195"/>
      <c r="BH432" s="195"/>
      <c r="BI432" s="195"/>
      <c r="BJ432" s="195"/>
      <c r="BK432" s="195"/>
      <c r="BL432" s="195"/>
      <c r="BM432" s="195"/>
      <c r="BN432" s="195"/>
      <c r="BO432" s="195"/>
      <c r="BP432" s="195"/>
      <c r="BQ432" s="195"/>
      <c r="BR432" s="195"/>
      <c r="BS432" s="195"/>
      <c r="BT432" s="195"/>
      <c r="BU432" s="195"/>
      <c r="BV432" s="195"/>
      <c r="BW432" s="195"/>
      <c r="BX432" s="195"/>
      <c r="BY432" s="195"/>
      <c r="BZ432" s="195"/>
      <c r="CA432" s="195"/>
      <c r="CB432" s="195"/>
      <c r="CC432" s="195"/>
      <c r="CD432" s="195"/>
      <c r="CE432" s="195"/>
      <c r="CF432" s="195"/>
      <c r="CG432" s="195"/>
      <c r="CH432" s="195"/>
      <c r="CI432" s="195"/>
      <c r="CJ432" s="195"/>
      <c r="CK432" s="195"/>
      <c r="CL432" s="195"/>
      <c r="CM432" s="195"/>
      <c r="CN432" s="195"/>
      <c r="CO432" s="195"/>
      <c r="CP432" s="195"/>
      <c r="CQ432" s="195"/>
      <c r="CR432" s="195"/>
      <c r="CS432" s="195"/>
      <c r="CT432" s="195"/>
      <c r="CU432" s="195"/>
      <c r="CV432" s="195"/>
      <c r="CW432" s="195"/>
      <c r="CX432" s="195"/>
      <c r="CY432" s="195"/>
      <c r="CZ432" s="195"/>
      <c r="DA432" s="195"/>
      <c r="DB432" s="195"/>
      <c r="DC432" s="195"/>
      <c r="DD432" s="195"/>
      <c r="DE432" s="195"/>
      <c r="DF432" s="195"/>
      <c r="DG432" s="195"/>
      <c r="DH432" s="195"/>
      <c r="DI432" s="195"/>
      <c r="DJ432" s="195"/>
      <c r="DK432" s="195"/>
      <c r="DL432" s="195"/>
      <c r="DM432" s="195"/>
      <c r="DN432" s="195"/>
    </row>
    <row r="433" spans="1:118" x14ac:dyDescent="0.2">
      <c r="A433" s="33" t="s">
        <v>140</v>
      </c>
      <c r="B433" s="33" t="s">
        <v>197</v>
      </c>
      <c r="C433" s="33">
        <v>30</v>
      </c>
      <c r="D433" s="33" t="s">
        <v>136</v>
      </c>
      <c r="E433" s="196">
        <v>0</v>
      </c>
      <c r="F433" s="195">
        <v>0</v>
      </c>
      <c r="G433" s="196">
        <v>0</v>
      </c>
      <c r="H433" s="195">
        <v>0</v>
      </c>
      <c r="I433" s="196">
        <v>0</v>
      </c>
      <c r="J433" s="195">
        <v>0</v>
      </c>
      <c r="K433" s="195"/>
      <c r="L433" s="195"/>
      <c r="M433" s="195"/>
      <c r="N433" s="195"/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  <c r="AA433" s="195"/>
      <c r="AB433" s="195"/>
      <c r="AC433" s="195"/>
      <c r="AD433" s="195"/>
      <c r="AE433" s="195"/>
      <c r="AF433" s="195"/>
      <c r="AG433" s="195"/>
      <c r="AH433" s="195"/>
      <c r="AI433" s="195"/>
      <c r="AJ433" s="195"/>
      <c r="AK433" s="195"/>
      <c r="AL433" s="195"/>
      <c r="AM433" s="195"/>
      <c r="AN433" s="195"/>
      <c r="AO433" s="195"/>
      <c r="AP433" s="195"/>
      <c r="AQ433" s="195"/>
      <c r="AR433" s="195"/>
      <c r="AS433" s="195"/>
      <c r="AT433" s="195"/>
      <c r="AU433" s="195"/>
      <c r="AV433" s="195"/>
      <c r="AW433" s="195"/>
      <c r="AX433" s="195"/>
      <c r="AY433" s="195"/>
      <c r="AZ433" s="195"/>
      <c r="BA433" s="195"/>
      <c r="BB433" s="195"/>
      <c r="BC433" s="195"/>
      <c r="BD433" s="195"/>
      <c r="BE433" s="195"/>
      <c r="BF433" s="195"/>
      <c r="BG433" s="195"/>
      <c r="BH433" s="195"/>
      <c r="BI433" s="195"/>
      <c r="BJ433" s="195"/>
      <c r="BK433" s="195"/>
      <c r="BL433" s="195"/>
      <c r="BM433" s="195"/>
      <c r="BN433" s="195"/>
      <c r="BO433" s="195"/>
      <c r="BP433" s="195"/>
      <c r="BQ433" s="195"/>
      <c r="BR433" s="195"/>
      <c r="BS433" s="195"/>
      <c r="BT433" s="195"/>
      <c r="BU433" s="195"/>
      <c r="BV433" s="195"/>
      <c r="BW433" s="195"/>
      <c r="BX433" s="195"/>
      <c r="BY433" s="195"/>
      <c r="BZ433" s="195"/>
      <c r="CA433" s="195"/>
      <c r="CB433" s="195"/>
      <c r="CC433" s="195"/>
      <c r="CD433" s="195"/>
      <c r="CE433" s="195"/>
      <c r="CF433" s="195"/>
      <c r="CG433" s="195"/>
      <c r="CH433" s="195"/>
      <c r="CI433" s="195"/>
      <c r="CJ433" s="195"/>
      <c r="CK433" s="195"/>
      <c r="CL433" s="195"/>
      <c r="CM433" s="195"/>
      <c r="CN433" s="195"/>
      <c r="CO433" s="195"/>
      <c r="CP433" s="195"/>
      <c r="CQ433" s="195"/>
      <c r="CR433" s="195"/>
      <c r="CS433" s="195"/>
      <c r="CT433" s="195"/>
      <c r="CU433" s="195"/>
      <c r="CV433" s="195"/>
      <c r="CW433" s="195"/>
      <c r="CX433" s="195"/>
      <c r="CY433" s="195"/>
      <c r="CZ433" s="195"/>
      <c r="DA433" s="195"/>
      <c r="DB433" s="195"/>
      <c r="DC433" s="195"/>
      <c r="DD433" s="195"/>
      <c r="DE433" s="195"/>
      <c r="DF433" s="195"/>
      <c r="DG433" s="195"/>
      <c r="DH433" s="195"/>
      <c r="DI433" s="195"/>
      <c r="DJ433" s="195"/>
      <c r="DK433" s="195"/>
      <c r="DL433" s="195"/>
      <c r="DM433" s="195"/>
      <c r="DN433" s="195"/>
    </row>
    <row r="434" spans="1:118" x14ac:dyDescent="0.2">
      <c r="A434" s="33" t="s">
        <v>140</v>
      </c>
      <c r="B434" s="33" t="s">
        <v>197</v>
      </c>
      <c r="C434" s="33">
        <v>31</v>
      </c>
      <c r="D434" s="33" t="s">
        <v>137</v>
      </c>
      <c r="E434" s="196">
        <v>0</v>
      </c>
      <c r="F434" s="195">
        <v>0</v>
      </c>
      <c r="G434" s="196">
        <v>0</v>
      </c>
      <c r="H434" s="195">
        <v>0</v>
      </c>
      <c r="I434" s="196">
        <v>0</v>
      </c>
      <c r="J434" s="195">
        <v>0</v>
      </c>
      <c r="K434" s="195"/>
      <c r="L434" s="195"/>
      <c r="M434" s="195"/>
      <c r="N434" s="195"/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  <c r="AA434" s="195"/>
      <c r="AB434" s="195"/>
      <c r="AC434" s="195"/>
      <c r="AD434" s="195"/>
      <c r="AE434" s="195"/>
      <c r="AF434" s="195"/>
      <c r="AG434" s="195"/>
      <c r="AH434" s="195"/>
      <c r="AI434" s="195"/>
      <c r="AJ434" s="195"/>
      <c r="AK434" s="195"/>
      <c r="AL434" s="195"/>
      <c r="AM434" s="195"/>
      <c r="AN434" s="195"/>
      <c r="AO434" s="195"/>
      <c r="AP434" s="195"/>
      <c r="AQ434" s="195"/>
      <c r="AR434" s="195"/>
      <c r="AS434" s="195"/>
      <c r="AT434" s="195"/>
      <c r="AU434" s="195"/>
      <c r="AV434" s="195"/>
      <c r="AW434" s="195"/>
      <c r="AX434" s="195"/>
      <c r="AY434" s="195"/>
      <c r="AZ434" s="195"/>
      <c r="BA434" s="195"/>
      <c r="BB434" s="195"/>
      <c r="BC434" s="195"/>
      <c r="BD434" s="195"/>
      <c r="BE434" s="195"/>
      <c r="BF434" s="195"/>
      <c r="BG434" s="195"/>
      <c r="BH434" s="195"/>
      <c r="BI434" s="195"/>
      <c r="BJ434" s="195"/>
      <c r="BK434" s="195"/>
      <c r="BL434" s="195"/>
      <c r="BM434" s="195"/>
      <c r="BN434" s="195"/>
      <c r="BO434" s="195"/>
      <c r="BP434" s="195"/>
      <c r="BQ434" s="195"/>
      <c r="BR434" s="195"/>
      <c r="BS434" s="195"/>
      <c r="BT434" s="195"/>
      <c r="BU434" s="195"/>
      <c r="BV434" s="195"/>
      <c r="BW434" s="195"/>
      <c r="BX434" s="195"/>
      <c r="BY434" s="195"/>
      <c r="BZ434" s="195"/>
      <c r="CA434" s="195"/>
      <c r="CB434" s="195"/>
      <c r="CC434" s="195"/>
      <c r="CD434" s="195"/>
      <c r="CE434" s="195"/>
      <c r="CF434" s="195"/>
      <c r="CG434" s="195"/>
      <c r="CH434" s="195"/>
      <c r="CI434" s="195"/>
      <c r="CJ434" s="195"/>
      <c r="CK434" s="195"/>
      <c r="CL434" s="195"/>
      <c r="CM434" s="195"/>
      <c r="CN434" s="195"/>
      <c r="CO434" s="195"/>
      <c r="CP434" s="195"/>
      <c r="CQ434" s="195"/>
      <c r="CR434" s="195"/>
      <c r="CS434" s="195"/>
      <c r="CT434" s="195"/>
      <c r="CU434" s="195"/>
      <c r="CV434" s="195"/>
      <c r="CW434" s="195"/>
      <c r="CX434" s="195"/>
      <c r="CY434" s="195"/>
      <c r="CZ434" s="195"/>
      <c r="DA434" s="195"/>
      <c r="DB434" s="195"/>
      <c r="DC434" s="195"/>
      <c r="DD434" s="195"/>
      <c r="DE434" s="195"/>
      <c r="DF434" s="195"/>
      <c r="DG434" s="195"/>
      <c r="DH434" s="195"/>
      <c r="DI434" s="195"/>
      <c r="DJ434" s="195"/>
      <c r="DK434" s="195"/>
      <c r="DL434" s="195"/>
      <c r="DM434" s="195"/>
      <c r="DN434" s="195"/>
    </row>
    <row r="435" spans="1:118" x14ac:dyDescent="0.2">
      <c r="A435" s="33" t="s">
        <v>140</v>
      </c>
      <c r="B435" s="33" t="s">
        <v>197</v>
      </c>
      <c r="C435" s="33">
        <v>32</v>
      </c>
      <c r="D435" s="33" t="s">
        <v>70</v>
      </c>
      <c r="E435" s="196">
        <v>0</v>
      </c>
      <c r="F435" s="195">
        <v>0</v>
      </c>
      <c r="G435" s="196">
        <v>0</v>
      </c>
      <c r="H435" s="195">
        <v>0</v>
      </c>
      <c r="I435" s="196">
        <v>0</v>
      </c>
      <c r="J435" s="195">
        <v>0</v>
      </c>
      <c r="K435" s="195"/>
      <c r="L435" s="195"/>
      <c r="M435" s="195"/>
      <c r="N435" s="195"/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  <c r="AA435" s="195"/>
      <c r="AB435" s="195"/>
      <c r="AC435" s="195"/>
      <c r="AD435" s="195"/>
      <c r="AE435" s="195"/>
      <c r="AF435" s="195"/>
      <c r="AG435" s="195"/>
      <c r="AH435" s="195"/>
      <c r="AI435" s="195"/>
      <c r="AJ435" s="195"/>
      <c r="AK435" s="195"/>
      <c r="AL435" s="195"/>
      <c r="AM435" s="195"/>
      <c r="AN435" s="195"/>
      <c r="AO435" s="195"/>
      <c r="AP435" s="195"/>
      <c r="AQ435" s="195"/>
      <c r="AR435" s="195"/>
      <c r="AS435" s="195"/>
      <c r="AT435" s="195"/>
      <c r="AU435" s="195"/>
      <c r="AV435" s="195"/>
      <c r="AW435" s="195"/>
      <c r="AX435" s="195"/>
      <c r="AY435" s="195"/>
      <c r="AZ435" s="195"/>
      <c r="BA435" s="195"/>
      <c r="BB435" s="195"/>
      <c r="BC435" s="195"/>
      <c r="BD435" s="195"/>
      <c r="BE435" s="195"/>
      <c r="BF435" s="195"/>
      <c r="BG435" s="195"/>
      <c r="BH435" s="195"/>
      <c r="BI435" s="195"/>
      <c r="BJ435" s="195"/>
      <c r="BK435" s="195"/>
      <c r="BL435" s="195"/>
      <c r="BM435" s="195"/>
      <c r="BN435" s="195"/>
      <c r="BO435" s="195"/>
      <c r="BP435" s="195"/>
      <c r="BQ435" s="195"/>
      <c r="BR435" s="195"/>
      <c r="BS435" s="195"/>
      <c r="BT435" s="195"/>
      <c r="BU435" s="195"/>
      <c r="BV435" s="195"/>
      <c r="BW435" s="195"/>
      <c r="BX435" s="195"/>
      <c r="BY435" s="195"/>
      <c r="BZ435" s="195"/>
      <c r="CA435" s="195"/>
      <c r="CB435" s="195"/>
      <c r="CC435" s="195"/>
      <c r="CD435" s="195"/>
      <c r="CE435" s="195"/>
      <c r="CF435" s="195"/>
      <c r="CG435" s="195"/>
      <c r="CH435" s="195"/>
      <c r="CI435" s="195"/>
      <c r="CJ435" s="195"/>
      <c r="CK435" s="195"/>
      <c r="CL435" s="195"/>
      <c r="CM435" s="195"/>
      <c r="CN435" s="195"/>
      <c r="CO435" s="195"/>
      <c r="CP435" s="195"/>
      <c r="CQ435" s="195"/>
      <c r="CR435" s="195"/>
      <c r="CS435" s="195"/>
      <c r="CT435" s="195"/>
      <c r="CU435" s="195"/>
      <c r="CV435" s="195"/>
      <c r="CW435" s="195"/>
      <c r="CX435" s="195"/>
      <c r="CY435" s="195"/>
      <c r="CZ435" s="195"/>
      <c r="DA435" s="195"/>
      <c r="DB435" s="195"/>
      <c r="DC435" s="195"/>
      <c r="DD435" s="195"/>
      <c r="DE435" s="195"/>
      <c r="DF435" s="195"/>
      <c r="DG435" s="195"/>
      <c r="DH435" s="195"/>
      <c r="DI435" s="195"/>
      <c r="DJ435" s="195"/>
      <c r="DK435" s="195"/>
      <c r="DL435" s="195"/>
      <c r="DM435" s="195"/>
      <c r="DN435" s="195"/>
    </row>
    <row r="436" spans="1:118" x14ac:dyDescent="0.2">
      <c r="A436" s="33" t="s">
        <v>140</v>
      </c>
      <c r="B436" s="33" t="s">
        <v>197</v>
      </c>
      <c r="C436" s="33">
        <v>33</v>
      </c>
      <c r="D436" s="33" t="s">
        <v>71</v>
      </c>
      <c r="E436" s="196">
        <v>0</v>
      </c>
      <c r="F436" s="195">
        <v>0</v>
      </c>
      <c r="G436" s="196">
        <v>0</v>
      </c>
      <c r="H436" s="195">
        <v>0</v>
      </c>
      <c r="I436" s="196">
        <v>0</v>
      </c>
      <c r="J436" s="195">
        <v>0</v>
      </c>
      <c r="K436" s="195"/>
      <c r="L436" s="195"/>
      <c r="M436" s="195"/>
      <c r="N436" s="195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  <c r="AA436" s="195"/>
      <c r="AB436" s="195"/>
      <c r="AC436" s="195"/>
      <c r="AD436" s="195"/>
      <c r="AE436" s="195"/>
      <c r="AF436" s="195"/>
      <c r="AG436" s="195"/>
      <c r="AH436" s="195"/>
      <c r="AI436" s="195"/>
      <c r="AJ436" s="195"/>
      <c r="AK436" s="195"/>
      <c r="AL436" s="195"/>
      <c r="AM436" s="195"/>
      <c r="AN436" s="195"/>
      <c r="AO436" s="195"/>
      <c r="AP436" s="195"/>
      <c r="AQ436" s="195"/>
      <c r="AR436" s="195"/>
      <c r="AS436" s="195"/>
      <c r="AT436" s="195"/>
      <c r="AU436" s="195"/>
      <c r="AV436" s="195"/>
      <c r="AW436" s="195"/>
      <c r="AX436" s="195"/>
      <c r="AY436" s="195"/>
      <c r="AZ436" s="195"/>
      <c r="BA436" s="195"/>
      <c r="BB436" s="195"/>
      <c r="BC436" s="195"/>
      <c r="BD436" s="195"/>
      <c r="BE436" s="195"/>
      <c r="BF436" s="195"/>
      <c r="BG436" s="195"/>
      <c r="BH436" s="195"/>
      <c r="BI436" s="195"/>
      <c r="BJ436" s="195"/>
      <c r="BK436" s="195"/>
      <c r="BL436" s="195"/>
      <c r="BM436" s="195"/>
      <c r="BN436" s="195"/>
      <c r="BO436" s="195"/>
      <c r="BP436" s="195"/>
      <c r="BQ436" s="195"/>
      <c r="BR436" s="195"/>
      <c r="BS436" s="195"/>
      <c r="BT436" s="195"/>
      <c r="BU436" s="195"/>
      <c r="BV436" s="195"/>
      <c r="BW436" s="195"/>
      <c r="BX436" s="195"/>
      <c r="BY436" s="195"/>
      <c r="BZ436" s="195"/>
      <c r="CA436" s="195"/>
      <c r="CB436" s="195"/>
      <c r="CC436" s="195"/>
      <c r="CD436" s="195"/>
      <c r="CE436" s="195"/>
      <c r="CF436" s="195"/>
      <c r="CG436" s="195"/>
      <c r="CH436" s="195"/>
      <c r="CI436" s="195"/>
      <c r="CJ436" s="195"/>
      <c r="CK436" s="195"/>
      <c r="CL436" s="195"/>
      <c r="CM436" s="195"/>
      <c r="CN436" s="195"/>
      <c r="CO436" s="195"/>
      <c r="CP436" s="195"/>
      <c r="CQ436" s="195"/>
      <c r="CR436" s="195"/>
      <c r="CS436" s="195"/>
      <c r="CT436" s="195"/>
      <c r="CU436" s="195"/>
      <c r="CV436" s="195"/>
      <c r="CW436" s="195"/>
      <c r="CX436" s="195"/>
      <c r="CY436" s="195"/>
      <c r="CZ436" s="195"/>
      <c r="DA436" s="195"/>
      <c r="DB436" s="195"/>
      <c r="DC436" s="195"/>
      <c r="DD436" s="195"/>
      <c r="DE436" s="195"/>
      <c r="DF436" s="195"/>
      <c r="DG436" s="195"/>
      <c r="DH436" s="195"/>
      <c r="DI436" s="195"/>
      <c r="DJ436" s="195"/>
      <c r="DK436" s="195"/>
      <c r="DL436" s="195"/>
      <c r="DM436" s="195"/>
      <c r="DN436" s="195"/>
    </row>
    <row r="437" spans="1:118" x14ac:dyDescent="0.2">
      <c r="A437" s="33" t="s">
        <v>140</v>
      </c>
      <c r="B437" s="33" t="s">
        <v>197</v>
      </c>
      <c r="C437" s="33">
        <v>34</v>
      </c>
      <c r="D437" s="33" t="s">
        <v>72</v>
      </c>
      <c r="E437" s="196">
        <v>0</v>
      </c>
      <c r="F437" s="195">
        <v>0</v>
      </c>
      <c r="G437" s="196">
        <v>0</v>
      </c>
      <c r="H437" s="195">
        <v>0</v>
      </c>
      <c r="I437" s="196">
        <v>0</v>
      </c>
      <c r="J437" s="195">
        <v>0</v>
      </c>
      <c r="K437" s="195"/>
      <c r="L437" s="195"/>
      <c r="M437" s="195"/>
      <c r="N437" s="195"/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  <c r="AA437" s="195"/>
      <c r="AB437" s="195"/>
      <c r="AC437" s="195"/>
      <c r="AD437" s="195"/>
      <c r="AE437" s="195"/>
      <c r="AF437" s="195"/>
      <c r="AG437" s="195"/>
      <c r="AH437" s="195"/>
      <c r="AI437" s="195"/>
      <c r="AJ437" s="195"/>
      <c r="AK437" s="195"/>
      <c r="AL437" s="195"/>
      <c r="AM437" s="195"/>
      <c r="AN437" s="195"/>
      <c r="AO437" s="195"/>
      <c r="AP437" s="195"/>
      <c r="AQ437" s="195"/>
      <c r="AR437" s="195"/>
      <c r="AS437" s="195"/>
      <c r="AT437" s="195"/>
      <c r="AU437" s="195"/>
      <c r="AV437" s="195"/>
      <c r="AW437" s="195"/>
      <c r="AX437" s="195"/>
      <c r="AY437" s="195"/>
      <c r="AZ437" s="195"/>
      <c r="BA437" s="195"/>
      <c r="BB437" s="195"/>
      <c r="BC437" s="195"/>
      <c r="BD437" s="195"/>
      <c r="BE437" s="195"/>
      <c r="BF437" s="195"/>
      <c r="BG437" s="195"/>
      <c r="BH437" s="195"/>
      <c r="BI437" s="195"/>
      <c r="BJ437" s="195"/>
      <c r="BK437" s="195"/>
      <c r="BL437" s="195"/>
      <c r="BM437" s="195"/>
      <c r="BN437" s="195"/>
      <c r="BO437" s="195"/>
      <c r="BP437" s="195"/>
      <c r="BQ437" s="195"/>
      <c r="BR437" s="195"/>
      <c r="BS437" s="195"/>
      <c r="BT437" s="195"/>
      <c r="BU437" s="195"/>
      <c r="BV437" s="195"/>
      <c r="BW437" s="195"/>
      <c r="BX437" s="195"/>
      <c r="BY437" s="195"/>
      <c r="BZ437" s="195"/>
      <c r="CA437" s="195"/>
      <c r="CB437" s="195"/>
      <c r="CC437" s="195"/>
      <c r="CD437" s="195"/>
      <c r="CE437" s="195"/>
      <c r="CF437" s="195"/>
      <c r="CG437" s="195"/>
      <c r="CH437" s="195"/>
      <c r="CI437" s="195"/>
      <c r="CJ437" s="195"/>
      <c r="CK437" s="195"/>
      <c r="CL437" s="195"/>
      <c r="CM437" s="195"/>
      <c r="CN437" s="195"/>
      <c r="CO437" s="195"/>
      <c r="CP437" s="195"/>
      <c r="CQ437" s="195"/>
      <c r="CR437" s="195"/>
      <c r="CS437" s="195"/>
      <c r="CT437" s="195"/>
      <c r="CU437" s="195"/>
      <c r="CV437" s="195"/>
      <c r="CW437" s="195"/>
      <c r="CX437" s="195"/>
      <c r="CY437" s="195"/>
      <c r="CZ437" s="195"/>
      <c r="DA437" s="195"/>
      <c r="DB437" s="195"/>
      <c r="DC437" s="195"/>
      <c r="DD437" s="195"/>
      <c r="DE437" s="195"/>
      <c r="DF437" s="195"/>
      <c r="DG437" s="195"/>
      <c r="DH437" s="195"/>
      <c r="DI437" s="195"/>
      <c r="DJ437" s="195"/>
      <c r="DK437" s="195"/>
      <c r="DL437" s="195"/>
      <c r="DM437" s="195"/>
      <c r="DN437" s="195"/>
    </row>
    <row r="438" spans="1:118" x14ac:dyDescent="0.2">
      <c r="A438" s="33" t="s">
        <v>140</v>
      </c>
      <c r="B438" s="33" t="s">
        <v>197</v>
      </c>
      <c r="C438" s="33">
        <v>35</v>
      </c>
      <c r="D438" s="33" t="s">
        <v>73</v>
      </c>
      <c r="E438" s="196">
        <v>0</v>
      </c>
      <c r="F438" s="195">
        <v>0</v>
      </c>
      <c r="G438" s="196">
        <v>0</v>
      </c>
      <c r="H438" s="195">
        <v>0</v>
      </c>
      <c r="I438" s="196">
        <v>0</v>
      </c>
      <c r="J438" s="195">
        <v>0</v>
      </c>
      <c r="K438" s="195"/>
      <c r="L438" s="195"/>
      <c r="M438" s="195"/>
      <c r="N438" s="195"/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  <c r="AA438" s="195"/>
      <c r="AB438" s="195"/>
      <c r="AC438" s="195"/>
      <c r="AD438" s="195"/>
      <c r="AE438" s="195"/>
      <c r="AF438" s="195"/>
      <c r="AG438" s="195"/>
      <c r="AH438" s="195"/>
      <c r="AI438" s="195"/>
      <c r="AJ438" s="195"/>
      <c r="AK438" s="195"/>
      <c r="AL438" s="195"/>
      <c r="AM438" s="195"/>
      <c r="AN438" s="195"/>
      <c r="AO438" s="195"/>
      <c r="AP438" s="195"/>
      <c r="AQ438" s="195"/>
      <c r="AR438" s="195"/>
      <c r="AS438" s="195"/>
      <c r="AT438" s="195"/>
      <c r="AU438" s="195"/>
      <c r="AV438" s="195"/>
      <c r="AW438" s="195"/>
      <c r="AX438" s="195"/>
      <c r="AY438" s="195"/>
      <c r="AZ438" s="195"/>
      <c r="BA438" s="195"/>
      <c r="BB438" s="195"/>
      <c r="BC438" s="195"/>
      <c r="BD438" s="195"/>
      <c r="BE438" s="195"/>
      <c r="BF438" s="195"/>
      <c r="BG438" s="195"/>
      <c r="BH438" s="195"/>
      <c r="BI438" s="195"/>
      <c r="BJ438" s="195"/>
      <c r="BK438" s="195"/>
      <c r="BL438" s="195"/>
      <c r="BM438" s="195"/>
      <c r="BN438" s="195"/>
      <c r="BO438" s="195"/>
      <c r="BP438" s="195"/>
      <c r="BQ438" s="195"/>
      <c r="BR438" s="195"/>
      <c r="BS438" s="195"/>
      <c r="BT438" s="195"/>
      <c r="BU438" s="195"/>
      <c r="BV438" s="195"/>
      <c r="BW438" s="195"/>
      <c r="BX438" s="195"/>
      <c r="BY438" s="195"/>
      <c r="BZ438" s="195"/>
      <c r="CA438" s="195"/>
      <c r="CB438" s="195"/>
      <c r="CC438" s="195"/>
      <c r="CD438" s="195"/>
      <c r="CE438" s="195"/>
      <c r="CF438" s="195"/>
      <c r="CG438" s="195"/>
      <c r="CH438" s="195"/>
      <c r="CI438" s="195"/>
      <c r="CJ438" s="195"/>
      <c r="CK438" s="195"/>
      <c r="CL438" s="195"/>
      <c r="CM438" s="195"/>
      <c r="CN438" s="195"/>
      <c r="CO438" s="195"/>
      <c r="CP438" s="195"/>
      <c r="CQ438" s="195"/>
      <c r="CR438" s="195"/>
      <c r="CS438" s="195"/>
      <c r="CT438" s="195"/>
      <c r="CU438" s="195"/>
      <c r="CV438" s="195"/>
      <c r="CW438" s="195"/>
      <c r="CX438" s="195"/>
      <c r="CY438" s="195"/>
      <c r="CZ438" s="195"/>
      <c r="DA438" s="195"/>
      <c r="DB438" s="195"/>
      <c r="DC438" s="195"/>
      <c r="DD438" s="195"/>
      <c r="DE438" s="195"/>
      <c r="DF438" s="195"/>
      <c r="DG438" s="195"/>
      <c r="DH438" s="195"/>
      <c r="DI438" s="195"/>
      <c r="DJ438" s="195"/>
      <c r="DK438" s="195"/>
      <c r="DL438" s="195"/>
      <c r="DM438" s="195"/>
      <c r="DN438" s="195"/>
    </row>
    <row r="439" spans="1:118" x14ac:dyDescent="0.2">
      <c r="A439" s="33" t="s">
        <v>140</v>
      </c>
      <c r="B439" s="33" t="s">
        <v>197</v>
      </c>
      <c r="C439" s="33">
        <v>36</v>
      </c>
      <c r="D439" s="33" t="s">
        <v>74</v>
      </c>
      <c r="E439" s="196">
        <v>0</v>
      </c>
      <c r="F439" s="195">
        <v>0</v>
      </c>
      <c r="G439" s="196">
        <v>0</v>
      </c>
      <c r="H439" s="195">
        <v>0</v>
      </c>
      <c r="I439" s="196">
        <v>0</v>
      </c>
      <c r="J439" s="195">
        <v>0</v>
      </c>
      <c r="K439" s="195"/>
      <c r="L439" s="195"/>
      <c r="M439" s="195"/>
      <c r="N439" s="195"/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  <c r="AA439" s="195"/>
      <c r="AB439" s="195"/>
      <c r="AC439" s="195"/>
      <c r="AD439" s="195"/>
      <c r="AE439" s="195"/>
      <c r="AF439" s="195"/>
      <c r="AG439" s="195"/>
      <c r="AH439" s="195"/>
      <c r="AI439" s="195"/>
      <c r="AJ439" s="195"/>
      <c r="AK439" s="195"/>
      <c r="AL439" s="195"/>
      <c r="AM439" s="195"/>
      <c r="AN439" s="195"/>
      <c r="AO439" s="195"/>
      <c r="AP439" s="195"/>
      <c r="AQ439" s="195"/>
      <c r="AR439" s="195"/>
      <c r="AS439" s="195"/>
      <c r="AT439" s="195"/>
      <c r="AU439" s="195"/>
      <c r="AV439" s="195"/>
      <c r="AW439" s="195"/>
      <c r="AX439" s="195"/>
      <c r="AY439" s="195"/>
      <c r="AZ439" s="195"/>
      <c r="BA439" s="195"/>
      <c r="BB439" s="195"/>
      <c r="BC439" s="195"/>
      <c r="BD439" s="195"/>
      <c r="BE439" s="195"/>
      <c r="BF439" s="195"/>
      <c r="BG439" s="195"/>
      <c r="BH439" s="195"/>
      <c r="BI439" s="195"/>
      <c r="BJ439" s="195"/>
      <c r="BK439" s="195"/>
      <c r="BL439" s="195"/>
      <c r="BM439" s="195"/>
      <c r="BN439" s="195"/>
      <c r="BO439" s="195"/>
      <c r="BP439" s="195"/>
      <c r="BQ439" s="195"/>
      <c r="BR439" s="195"/>
      <c r="BS439" s="195"/>
      <c r="BT439" s="195"/>
      <c r="BU439" s="195"/>
      <c r="BV439" s="195"/>
      <c r="BW439" s="195"/>
      <c r="BX439" s="195"/>
      <c r="BY439" s="195"/>
      <c r="BZ439" s="195"/>
      <c r="CA439" s="195"/>
      <c r="CB439" s="195"/>
      <c r="CC439" s="195"/>
      <c r="CD439" s="195"/>
      <c r="CE439" s="195"/>
      <c r="CF439" s="195"/>
      <c r="CG439" s="195"/>
      <c r="CH439" s="195"/>
      <c r="CI439" s="195"/>
      <c r="CJ439" s="195"/>
      <c r="CK439" s="195"/>
      <c r="CL439" s="195"/>
      <c r="CM439" s="195"/>
      <c r="CN439" s="195"/>
      <c r="CO439" s="195"/>
      <c r="CP439" s="195"/>
      <c r="CQ439" s="195"/>
      <c r="CR439" s="195"/>
      <c r="CS439" s="195"/>
      <c r="CT439" s="195"/>
      <c r="CU439" s="195"/>
      <c r="CV439" s="195"/>
      <c r="CW439" s="195"/>
      <c r="CX439" s="195"/>
      <c r="CY439" s="195"/>
      <c r="CZ439" s="195"/>
      <c r="DA439" s="195"/>
      <c r="DB439" s="195"/>
      <c r="DC439" s="195"/>
      <c r="DD439" s="195"/>
      <c r="DE439" s="195"/>
      <c r="DF439" s="195"/>
      <c r="DG439" s="195"/>
      <c r="DH439" s="195"/>
      <c r="DI439" s="195"/>
      <c r="DJ439" s="195"/>
      <c r="DK439" s="195"/>
      <c r="DL439" s="195"/>
      <c r="DM439" s="195"/>
      <c r="DN439" s="195"/>
    </row>
    <row r="440" spans="1:118" x14ac:dyDescent="0.2">
      <c r="A440" s="33" t="s">
        <v>140</v>
      </c>
      <c r="B440" s="33" t="s">
        <v>197</v>
      </c>
      <c r="C440" s="33">
        <v>37</v>
      </c>
      <c r="D440" s="33" t="s">
        <v>75</v>
      </c>
      <c r="E440" s="196">
        <v>0</v>
      </c>
      <c r="F440" s="195">
        <v>0</v>
      </c>
      <c r="G440" s="196">
        <v>0</v>
      </c>
      <c r="H440" s="195">
        <v>0</v>
      </c>
      <c r="I440" s="196">
        <v>0</v>
      </c>
      <c r="J440" s="195">
        <v>0</v>
      </c>
      <c r="K440" s="195"/>
      <c r="L440" s="195"/>
      <c r="M440" s="195"/>
      <c r="N440" s="195"/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  <c r="AA440" s="195"/>
      <c r="AB440" s="195"/>
      <c r="AC440" s="195"/>
      <c r="AD440" s="195"/>
      <c r="AE440" s="195"/>
      <c r="AF440" s="195"/>
      <c r="AG440" s="195"/>
      <c r="AH440" s="195"/>
      <c r="AI440" s="195"/>
      <c r="AJ440" s="195"/>
      <c r="AK440" s="195"/>
      <c r="AL440" s="195"/>
      <c r="AM440" s="195"/>
      <c r="AN440" s="195"/>
      <c r="AO440" s="195"/>
      <c r="AP440" s="195"/>
      <c r="AQ440" s="195"/>
      <c r="AR440" s="195"/>
      <c r="AS440" s="195"/>
      <c r="AT440" s="195"/>
      <c r="AU440" s="195"/>
      <c r="AV440" s="195"/>
      <c r="AW440" s="195"/>
      <c r="AX440" s="195"/>
      <c r="AY440" s="195"/>
      <c r="AZ440" s="195"/>
      <c r="BA440" s="195"/>
      <c r="BB440" s="195"/>
      <c r="BC440" s="195"/>
      <c r="BD440" s="195"/>
      <c r="BE440" s="195"/>
      <c r="BF440" s="195"/>
      <c r="BG440" s="195"/>
      <c r="BH440" s="195"/>
      <c r="BI440" s="195"/>
      <c r="BJ440" s="195"/>
      <c r="BK440" s="195"/>
      <c r="BL440" s="195"/>
      <c r="BM440" s="195"/>
      <c r="BN440" s="195"/>
      <c r="BO440" s="195"/>
      <c r="BP440" s="195"/>
      <c r="BQ440" s="195"/>
      <c r="BR440" s="195"/>
      <c r="BS440" s="195"/>
      <c r="BT440" s="195"/>
      <c r="BU440" s="195"/>
      <c r="BV440" s="195"/>
      <c r="BW440" s="195"/>
      <c r="BX440" s="195"/>
      <c r="BY440" s="195"/>
      <c r="BZ440" s="195"/>
      <c r="CA440" s="195"/>
      <c r="CB440" s="195"/>
      <c r="CC440" s="195"/>
      <c r="CD440" s="195"/>
      <c r="CE440" s="195"/>
      <c r="CF440" s="195"/>
      <c r="CG440" s="195"/>
      <c r="CH440" s="195"/>
      <c r="CI440" s="195"/>
      <c r="CJ440" s="195"/>
      <c r="CK440" s="195"/>
      <c r="CL440" s="195"/>
      <c r="CM440" s="195"/>
      <c r="CN440" s="195"/>
      <c r="CO440" s="195"/>
      <c r="CP440" s="195"/>
      <c r="CQ440" s="195"/>
      <c r="CR440" s="195"/>
      <c r="CS440" s="195"/>
      <c r="CT440" s="195"/>
      <c r="CU440" s="195"/>
      <c r="CV440" s="195"/>
      <c r="CW440" s="195"/>
      <c r="CX440" s="195"/>
      <c r="CY440" s="195"/>
      <c r="CZ440" s="195"/>
      <c r="DA440" s="195"/>
      <c r="DB440" s="195"/>
      <c r="DC440" s="195"/>
      <c r="DD440" s="195"/>
      <c r="DE440" s="195"/>
      <c r="DF440" s="195"/>
      <c r="DG440" s="195"/>
      <c r="DH440" s="195"/>
      <c r="DI440" s="195"/>
      <c r="DJ440" s="195"/>
      <c r="DK440" s="195"/>
      <c r="DL440" s="195"/>
      <c r="DM440" s="195"/>
      <c r="DN440" s="195"/>
    </row>
    <row r="441" spans="1:118" x14ac:dyDescent="0.2">
      <c r="A441" s="33" t="s">
        <v>140</v>
      </c>
      <c r="B441" s="33" t="s">
        <v>197</v>
      </c>
      <c r="C441" s="33">
        <v>38</v>
      </c>
      <c r="D441" s="33" t="s">
        <v>76</v>
      </c>
      <c r="E441" s="196">
        <v>0</v>
      </c>
      <c r="F441" s="195">
        <v>0</v>
      </c>
      <c r="G441" s="196">
        <v>0</v>
      </c>
      <c r="H441" s="195">
        <v>0</v>
      </c>
      <c r="I441" s="196">
        <v>0</v>
      </c>
      <c r="J441" s="195">
        <v>0</v>
      </c>
      <c r="K441" s="195"/>
      <c r="L441" s="195"/>
      <c r="M441" s="195"/>
      <c r="N441" s="195"/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  <c r="AA441" s="195"/>
      <c r="AB441" s="195"/>
      <c r="AC441" s="195"/>
      <c r="AD441" s="195"/>
      <c r="AE441" s="195"/>
      <c r="AF441" s="195"/>
      <c r="AG441" s="195"/>
      <c r="AH441" s="195"/>
      <c r="AI441" s="195"/>
      <c r="AJ441" s="195"/>
      <c r="AK441" s="195"/>
      <c r="AL441" s="195"/>
      <c r="AM441" s="195"/>
      <c r="AN441" s="195"/>
      <c r="AO441" s="195"/>
      <c r="AP441" s="195"/>
      <c r="AQ441" s="195"/>
      <c r="AR441" s="195"/>
      <c r="AS441" s="195"/>
      <c r="AT441" s="195"/>
      <c r="AU441" s="195"/>
      <c r="AV441" s="195"/>
      <c r="AW441" s="195"/>
      <c r="AX441" s="195"/>
      <c r="AY441" s="195"/>
      <c r="AZ441" s="195"/>
      <c r="BA441" s="195"/>
      <c r="BB441" s="195"/>
      <c r="BC441" s="195"/>
      <c r="BD441" s="195"/>
      <c r="BE441" s="195"/>
      <c r="BF441" s="195"/>
      <c r="BG441" s="195"/>
      <c r="BH441" s="195"/>
      <c r="BI441" s="195"/>
      <c r="BJ441" s="195"/>
      <c r="BK441" s="195"/>
      <c r="BL441" s="195"/>
      <c r="BM441" s="195"/>
      <c r="BN441" s="195"/>
      <c r="BO441" s="195"/>
      <c r="BP441" s="195"/>
      <c r="BQ441" s="195"/>
      <c r="BR441" s="195"/>
      <c r="BS441" s="195"/>
      <c r="BT441" s="195"/>
      <c r="BU441" s="195"/>
      <c r="BV441" s="195"/>
      <c r="BW441" s="195"/>
      <c r="BX441" s="195"/>
      <c r="BY441" s="195"/>
      <c r="BZ441" s="195"/>
      <c r="CA441" s="195"/>
      <c r="CB441" s="195"/>
      <c r="CC441" s="195"/>
      <c r="CD441" s="195"/>
      <c r="CE441" s="195"/>
      <c r="CF441" s="195"/>
      <c r="CG441" s="195"/>
      <c r="CH441" s="195"/>
      <c r="CI441" s="195"/>
      <c r="CJ441" s="195"/>
      <c r="CK441" s="195"/>
      <c r="CL441" s="195"/>
      <c r="CM441" s="195"/>
      <c r="CN441" s="195"/>
      <c r="CO441" s="195"/>
      <c r="CP441" s="195"/>
      <c r="CQ441" s="195"/>
      <c r="CR441" s="195"/>
      <c r="CS441" s="195"/>
      <c r="CT441" s="195"/>
      <c r="CU441" s="195"/>
      <c r="CV441" s="195"/>
      <c r="CW441" s="195"/>
      <c r="CX441" s="195"/>
      <c r="CY441" s="195"/>
      <c r="CZ441" s="195"/>
      <c r="DA441" s="195"/>
      <c r="DB441" s="195"/>
      <c r="DC441" s="195"/>
      <c r="DD441" s="195"/>
      <c r="DE441" s="195"/>
      <c r="DF441" s="195"/>
      <c r="DG441" s="195"/>
      <c r="DH441" s="195"/>
      <c r="DI441" s="195"/>
      <c r="DJ441" s="195"/>
      <c r="DK441" s="195"/>
      <c r="DL441" s="195"/>
      <c r="DM441" s="195"/>
      <c r="DN441" s="195"/>
    </row>
    <row r="442" spans="1:118" x14ac:dyDescent="0.2">
      <c r="A442" s="33" t="s">
        <v>140</v>
      </c>
      <c r="B442" s="33" t="s">
        <v>197</v>
      </c>
      <c r="C442" s="33">
        <v>39</v>
      </c>
      <c r="D442" s="33" t="s">
        <v>77</v>
      </c>
      <c r="E442" s="196">
        <v>0</v>
      </c>
      <c r="F442" s="195">
        <v>0</v>
      </c>
      <c r="G442" s="196">
        <v>0</v>
      </c>
      <c r="H442" s="195">
        <v>0</v>
      </c>
      <c r="I442" s="196">
        <v>0</v>
      </c>
      <c r="J442" s="195">
        <v>0</v>
      </c>
      <c r="K442" s="195"/>
      <c r="L442" s="195"/>
      <c r="M442" s="195"/>
      <c r="N442" s="195"/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  <c r="AA442" s="195"/>
      <c r="AB442" s="195"/>
      <c r="AC442" s="195"/>
      <c r="AD442" s="195"/>
      <c r="AE442" s="195"/>
      <c r="AF442" s="195"/>
      <c r="AG442" s="195"/>
      <c r="AH442" s="195"/>
      <c r="AI442" s="195"/>
      <c r="AJ442" s="195"/>
      <c r="AK442" s="195"/>
      <c r="AL442" s="195"/>
      <c r="AM442" s="195"/>
      <c r="AN442" s="195"/>
      <c r="AO442" s="195"/>
      <c r="AP442" s="195"/>
      <c r="AQ442" s="195"/>
      <c r="AR442" s="195"/>
      <c r="AS442" s="195"/>
      <c r="AT442" s="195"/>
      <c r="AU442" s="195"/>
      <c r="AV442" s="195"/>
      <c r="AW442" s="195"/>
      <c r="AX442" s="195"/>
      <c r="AY442" s="195"/>
      <c r="AZ442" s="195"/>
      <c r="BA442" s="195"/>
      <c r="BB442" s="195"/>
      <c r="BC442" s="195"/>
      <c r="BD442" s="195"/>
      <c r="BE442" s="195"/>
      <c r="BF442" s="195"/>
      <c r="BG442" s="195"/>
      <c r="BH442" s="195"/>
      <c r="BI442" s="195"/>
      <c r="BJ442" s="195"/>
      <c r="BK442" s="195"/>
      <c r="BL442" s="195"/>
      <c r="BM442" s="195"/>
      <c r="BN442" s="195"/>
      <c r="BO442" s="195"/>
      <c r="BP442" s="195"/>
      <c r="BQ442" s="195"/>
      <c r="BR442" s="195"/>
      <c r="BS442" s="195"/>
      <c r="BT442" s="195"/>
      <c r="BU442" s="195"/>
      <c r="BV442" s="195"/>
      <c r="BW442" s="195"/>
      <c r="BX442" s="195"/>
      <c r="BY442" s="195"/>
      <c r="BZ442" s="195"/>
      <c r="CA442" s="195"/>
      <c r="CB442" s="195"/>
      <c r="CC442" s="195"/>
      <c r="CD442" s="195"/>
      <c r="CE442" s="195"/>
      <c r="CF442" s="195"/>
      <c r="CG442" s="195"/>
      <c r="CH442" s="195"/>
      <c r="CI442" s="195"/>
      <c r="CJ442" s="195"/>
      <c r="CK442" s="195"/>
      <c r="CL442" s="195"/>
      <c r="CM442" s="195"/>
      <c r="CN442" s="195"/>
      <c r="CO442" s="195"/>
      <c r="CP442" s="195"/>
      <c r="CQ442" s="195"/>
      <c r="CR442" s="195"/>
      <c r="CS442" s="195"/>
      <c r="CT442" s="195"/>
      <c r="CU442" s="195"/>
      <c r="CV442" s="195"/>
      <c r="CW442" s="195"/>
      <c r="CX442" s="195"/>
      <c r="CY442" s="195"/>
      <c r="CZ442" s="195"/>
      <c r="DA442" s="195"/>
      <c r="DB442" s="195"/>
      <c r="DC442" s="195"/>
      <c r="DD442" s="195"/>
      <c r="DE442" s="195"/>
      <c r="DF442" s="195"/>
      <c r="DG442" s="195"/>
      <c r="DH442" s="195"/>
      <c r="DI442" s="195"/>
      <c r="DJ442" s="195"/>
      <c r="DK442" s="195"/>
      <c r="DL442" s="195"/>
      <c r="DM442" s="195"/>
      <c r="DN442" s="195"/>
    </row>
    <row r="443" spans="1:118" x14ac:dyDescent="0.2">
      <c r="A443" s="33" t="s">
        <v>140</v>
      </c>
      <c r="B443" s="33" t="s">
        <v>197</v>
      </c>
      <c r="C443" s="33">
        <v>40</v>
      </c>
      <c r="D443" s="33" t="s">
        <v>78</v>
      </c>
      <c r="E443" s="196">
        <v>0</v>
      </c>
      <c r="F443" s="195">
        <v>0</v>
      </c>
      <c r="G443" s="196">
        <v>0</v>
      </c>
      <c r="H443" s="195">
        <v>0</v>
      </c>
      <c r="I443" s="196">
        <v>0</v>
      </c>
      <c r="J443" s="195">
        <v>0</v>
      </c>
      <c r="K443" s="195"/>
      <c r="L443" s="195"/>
      <c r="M443" s="195"/>
      <c r="N443" s="195"/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  <c r="AA443" s="195"/>
      <c r="AB443" s="195"/>
      <c r="AC443" s="195"/>
      <c r="AD443" s="195"/>
      <c r="AE443" s="195"/>
      <c r="AF443" s="195"/>
      <c r="AG443" s="195"/>
      <c r="AH443" s="195"/>
      <c r="AI443" s="195"/>
      <c r="AJ443" s="195"/>
      <c r="AK443" s="195"/>
      <c r="AL443" s="195"/>
      <c r="AM443" s="195"/>
      <c r="AN443" s="195"/>
      <c r="AO443" s="195"/>
      <c r="AP443" s="195"/>
      <c r="AQ443" s="195"/>
      <c r="AR443" s="195"/>
      <c r="AS443" s="195"/>
      <c r="AT443" s="195"/>
      <c r="AU443" s="195"/>
      <c r="AV443" s="195"/>
      <c r="AW443" s="195"/>
      <c r="AX443" s="195"/>
      <c r="AY443" s="195"/>
      <c r="AZ443" s="195"/>
      <c r="BA443" s="195"/>
      <c r="BB443" s="195"/>
      <c r="BC443" s="195"/>
      <c r="BD443" s="195"/>
      <c r="BE443" s="195"/>
      <c r="BF443" s="195"/>
      <c r="BG443" s="195"/>
      <c r="BH443" s="195"/>
      <c r="BI443" s="195"/>
      <c r="BJ443" s="195"/>
      <c r="BK443" s="195"/>
      <c r="BL443" s="195"/>
      <c r="BM443" s="195"/>
      <c r="BN443" s="195"/>
      <c r="BO443" s="195"/>
      <c r="BP443" s="195"/>
      <c r="BQ443" s="195"/>
      <c r="BR443" s="195"/>
      <c r="BS443" s="195"/>
      <c r="BT443" s="195"/>
      <c r="BU443" s="195"/>
      <c r="BV443" s="195"/>
      <c r="BW443" s="195"/>
      <c r="BX443" s="195"/>
      <c r="BY443" s="195"/>
      <c r="BZ443" s="195"/>
      <c r="CA443" s="195"/>
      <c r="CB443" s="195"/>
      <c r="CC443" s="195"/>
      <c r="CD443" s="195"/>
      <c r="CE443" s="195"/>
      <c r="CF443" s="195"/>
      <c r="CG443" s="195"/>
      <c r="CH443" s="195"/>
      <c r="CI443" s="195"/>
      <c r="CJ443" s="195"/>
      <c r="CK443" s="195"/>
      <c r="CL443" s="195"/>
      <c r="CM443" s="195"/>
      <c r="CN443" s="195"/>
      <c r="CO443" s="195"/>
      <c r="CP443" s="195"/>
      <c r="CQ443" s="195"/>
      <c r="CR443" s="195"/>
      <c r="CS443" s="195"/>
      <c r="CT443" s="195"/>
      <c r="CU443" s="195"/>
      <c r="CV443" s="195"/>
      <c r="CW443" s="195"/>
      <c r="CX443" s="195"/>
      <c r="CY443" s="195"/>
      <c r="CZ443" s="195"/>
      <c r="DA443" s="195"/>
      <c r="DB443" s="195"/>
      <c r="DC443" s="195"/>
      <c r="DD443" s="195"/>
      <c r="DE443" s="195"/>
      <c r="DF443" s="195"/>
      <c r="DG443" s="195"/>
      <c r="DH443" s="195"/>
      <c r="DI443" s="195"/>
      <c r="DJ443" s="195"/>
      <c r="DK443" s="195"/>
      <c r="DL443" s="195"/>
      <c r="DM443" s="195"/>
      <c r="DN443" s="195"/>
    </row>
    <row r="444" spans="1:118" x14ac:dyDescent="0.2">
      <c r="A444" s="33" t="s">
        <v>140</v>
      </c>
      <c r="B444" s="33" t="s">
        <v>143</v>
      </c>
      <c r="C444" s="33">
        <v>1</v>
      </c>
      <c r="D444" s="33" t="s">
        <v>25</v>
      </c>
      <c r="E444" s="196">
        <v>14669792</v>
      </c>
      <c r="F444" s="195">
        <v>39816010.850000001</v>
      </c>
      <c r="G444" s="196">
        <v>110244</v>
      </c>
      <c r="H444" s="195">
        <v>121206.34</v>
      </c>
      <c r="I444" s="196">
        <v>-1064</v>
      </c>
      <c r="J444" s="195">
        <v>586146.02</v>
      </c>
      <c r="K444" s="195"/>
      <c r="L444" s="195"/>
      <c r="M444" s="195"/>
      <c r="N444" s="195"/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  <c r="AA444" s="195"/>
      <c r="AB444" s="195"/>
      <c r="AC444" s="195"/>
      <c r="AD444" s="195"/>
      <c r="AE444" s="195"/>
      <c r="AF444" s="195"/>
      <c r="AG444" s="195"/>
      <c r="AH444" s="195"/>
      <c r="AI444" s="195"/>
      <c r="AJ444" s="195"/>
      <c r="AK444" s="195"/>
      <c r="AL444" s="195"/>
      <c r="AM444" s="195"/>
      <c r="AN444" s="195"/>
      <c r="AO444" s="195"/>
      <c r="AP444" s="195"/>
      <c r="AQ444" s="195"/>
      <c r="AR444" s="195"/>
      <c r="AS444" s="195"/>
      <c r="AT444" s="195"/>
      <c r="AU444" s="195"/>
      <c r="AV444" s="195"/>
      <c r="AW444" s="195"/>
      <c r="AX444" s="195"/>
      <c r="AY444" s="195"/>
      <c r="AZ444" s="195"/>
      <c r="BA444" s="195"/>
      <c r="BB444" s="195"/>
      <c r="BC444" s="195"/>
      <c r="BD444" s="195"/>
      <c r="BE444" s="195"/>
      <c r="BF444" s="195"/>
      <c r="BG444" s="195"/>
      <c r="BH444" s="195"/>
      <c r="BI444" s="195"/>
      <c r="BJ444" s="195"/>
      <c r="BK444" s="195"/>
      <c r="BL444" s="195"/>
      <c r="BM444" s="195"/>
      <c r="BN444" s="195"/>
      <c r="BO444" s="195"/>
      <c r="BP444" s="195"/>
      <c r="BQ444" s="195"/>
      <c r="BR444" s="195"/>
      <c r="BS444" s="195"/>
      <c r="BT444" s="195"/>
      <c r="BU444" s="195"/>
      <c r="BV444" s="195"/>
      <c r="BW444" s="195"/>
      <c r="BX444" s="195"/>
      <c r="BY444" s="195"/>
      <c r="BZ444" s="195"/>
      <c r="CA444" s="195"/>
      <c r="CB444" s="195"/>
      <c r="CC444" s="195"/>
      <c r="CD444" s="195"/>
      <c r="CE444" s="195"/>
      <c r="CF444" s="195"/>
      <c r="CG444" s="195"/>
      <c r="CH444" s="195"/>
      <c r="CI444" s="195"/>
      <c r="CJ444" s="195"/>
      <c r="CK444" s="195"/>
      <c r="CL444" s="195"/>
      <c r="CM444" s="195"/>
      <c r="CN444" s="195"/>
      <c r="CO444" s="195"/>
      <c r="CP444" s="195"/>
      <c r="CQ444" s="195"/>
      <c r="CR444" s="195"/>
      <c r="CS444" s="195"/>
      <c r="CT444" s="195"/>
      <c r="CU444" s="195"/>
      <c r="CV444" s="195"/>
      <c r="CW444" s="195"/>
      <c r="CX444" s="195"/>
      <c r="CY444" s="195"/>
      <c r="CZ444" s="195"/>
      <c r="DA444" s="195"/>
      <c r="DB444" s="195"/>
      <c r="DC444" s="195"/>
      <c r="DD444" s="195"/>
      <c r="DE444" s="195"/>
      <c r="DF444" s="195"/>
      <c r="DG444" s="195"/>
      <c r="DH444" s="195"/>
      <c r="DI444" s="195"/>
      <c r="DJ444" s="195"/>
      <c r="DK444" s="195"/>
      <c r="DL444" s="195"/>
      <c r="DM444" s="195"/>
      <c r="DN444" s="195"/>
    </row>
    <row r="445" spans="1:118" x14ac:dyDescent="0.2">
      <c r="A445" s="33" t="s">
        <v>140</v>
      </c>
      <c r="B445" s="33" t="s">
        <v>143</v>
      </c>
      <c r="C445" s="33">
        <v>2</v>
      </c>
      <c r="D445" s="33" t="s">
        <v>26</v>
      </c>
      <c r="E445" s="196">
        <v>0</v>
      </c>
      <c r="F445" s="195">
        <v>0</v>
      </c>
      <c r="G445" s="196">
        <v>0</v>
      </c>
      <c r="H445" s="195">
        <v>0</v>
      </c>
      <c r="I445" s="196">
        <v>0</v>
      </c>
      <c r="J445" s="195">
        <v>0</v>
      </c>
      <c r="K445" s="195"/>
      <c r="L445" s="195"/>
      <c r="M445" s="195"/>
      <c r="N445" s="195"/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  <c r="AA445" s="195"/>
      <c r="AB445" s="195"/>
      <c r="AC445" s="195"/>
      <c r="AD445" s="195"/>
      <c r="AE445" s="195"/>
      <c r="AF445" s="195"/>
      <c r="AG445" s="195"/>
      <c r="AH445" s="195"/>
      <c r="AI445" s="195"/>
      <c r="AJ445" s="195"/>
      <c r="AK445" s="195"/>
      <c r="AL445" s="195"/>
      <c r="AM445" s="195"/>
      <c r="AN445" s="195"/>
      <c r="AO445" s="195"/>
      <c r="AP445" s="195"/>
      <c r="AQ445" s="195"/>
      <c r="AR445" s="195"/>
      <c r="AS445" s="195"/>
      <c r="AT445" s="195"/>
      <c r="AU445" s="195"/>
      <c r="AV445" s="195"/>
      <c r="AW445" s="195"/>
      <c r="AX445" s="195"/>
      <c r="AY445" s="195"/>
      <c r="AZ445" s="195"/>
      <c r="BA445" s="195"/>
      <c r="BB445" s="195"/>
      <c r="BC445" s="195"/>
      <c r="BD445" s="195"/>
      <c r="BE445" s="195"/>
      <c r="BF445" s="195"/>
      <c r="BG445" s="195"/>
      <c r="BH445" s="195"/>
      <c r="BI445" s="195"/>
      <c r="BJ445" s="195"/>
      <c r="BK445" s="195"/>
      <c r="BL445" s="195"/>
      <c r="BM445" s="195"/>
      <c r="BN445" s="195"/>
      <c r="BO445" s="195"/>
      <c r="BP445" s="195"/>
      <c r="BQ445" s="195"/>
      <c r="BR445" s="195"/>
      <c r="BS445" s="195"/>
      <c r="BT445" s="195"/>
      <c r="BU445" s="195"/>
      <c r="BV445" s="195"/>
      <c r="BW445" s="195"/>
      <c r="BX445" s="195"/>
      <c r="BY445" s="195"/>
      <c r="BZ445" s="195"/>
      <c r="CA445" s="195"/>
      <c r="CB445" s="195"/>
      <c r="CC445" s="195"/>
      <c r="CD445" s="195"/>
      <c r="CE445" s="195"/>
      <c r="CF445" s="195"/>
      <c r="CG445" s="195"/>
      <c r="CH445" s="195"/>
      <c r="CI445" s="195"/>
      <c r="CJ445" s="195"/>
      <c r="CK445" s="195"/>
      <c r="CL445" s="195"/>
      <c r="CM445" s="195"/>
      <c r="CN445" s="195"/>
      <c r="CO445" s="195"/>
      <c r="CP445" s="195"/>
      <c r="CQ445" s="195"/>
      <c r="CR445" s="195"/>
      <c r="CS445" s="195"/>
      <c r="CT445" s="195"/>
      <c r="CU445" s="195"/>
      <c r="CV445" s="195"/>
      <c r="CW445" s="195"/>
      <c r="CX445" s="195"/>
      <c r="CY445" s="195"/>
      <c r="CZ445" s="195"/>
      <c r="DA445" s="195"/>
      <c r="DB445" s="195"/>
      <c r="DC445" s="195"/>
      <c r="DD445" s="195"/>
      <c r="DE445" s="195"/>
      <c r="DF445" s="195"/>
      <c r="DG445" s="195"/>
      <c r="DH445" s="195"/>
      <c r="DI445" s="195"/>
      <c r="DJ445" s="195"/>
      <c r="DK445" s="195"/>
      <c r="DL445" s="195"/>
      <c r="DM445" s="195"/>
      <c r="DN445" s="195"/>
    </row>
    <row r="446" spans="1:118" x14ac:dyDescent="0.2">
      <c r="A446" s="33" t="s">
        <v>140</v>
      </c>
      <c r="B446" s="33" t="s">
        <v>143</v>
      </c>
      <c r="C446" s="33">
        <v>3</v>
      </c>
      <c r="D446" s="33" t="s">
        <v>27</v>
      </c>
      <c r="E446" s="196">
        <v>9128921</v>
      </c>
      <c r="F446" s="195">
        <v>23569012</v>
      </c>
      <c r="G446" s="196">
        <v>-8175373</v>
      </c>
      <c r="H446" s="195">
        <v>-21144119</v>
      </c>
      <c r="I446" s="196">
        <v>0</v>
      </c>
      <c r="J446" s="195">
        <v>0</v>
      </c>
      <c r="K446" s="195"/>
      <c r="L446" s="195"/>
      <c r="M446" s="195"/>
      <c r="N446" s="195"/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  <c r="AC446" s="195"/>
      <c r="AD446" s="195"/>
      <c r="AE446" s="195"/>
      <c r="AF446" s="195"/>
      <c r="AG446" s="195"/>
      <c r="AH446" s="195"/>
      <c r="AI446" s="195"/>
      <c r="AJ446" s="195"/>
      <c r="AK446" s="195"/>
      <c r="AL446" s="195"/>
      <c r="AM446" s="195"/>
      <c r="AN446" s="195"/>
      <c r="AO446" s="195"/>
      <c r="AP446" s="195"/>
      <c r="AQ446" s="195"/>
      <c r="AR446" s="195"/>
      <c r="AS446" s="195"/>
      <c r="AT446" s="195"/>
      <c r="AU446" s="195"/>
      <c r="AV446" s="195"/>
      <c r="AW446" s="195"/>
      <c r="AX446" s="195"/>
      <c r="AY446" s="195"/>
      <c r="AZ446" s="195"/>
      <c r="BA446" s="195"/>
      <c r="BB446" s="195"/>
      <c r="BC446" s="195"/>
      <c r="BD446" s="195"/>
      <c r="BE446" s="195"/>
      <c r="BF446" s="195"/>
      <c r="BG446" s="195"/>
      <c r="BH446" s="195"/>
      <c r="BI446" s="195"/>
      <c r="BJ446" s="195"/>
      <c r="BK446" s="195"/>
      <c r="BL446" s="195"/>
      <c r="BM446" s="195"/>
      <c r="BN446" s="195"/>
      <c r="BO446" s="195"/>
      <c r="BP446" s="195"/>
      <c r="BQ446" s="195"/>
      <c r="BR446" s="195"/>
      <c r="BS446" s="195"/>
      <c r="BT446" s="195"/>
      <c r="BU446" s="195"/>
      <c r="BV446" s="195"/>
      <c r="BW446" s="195"/>
      <c r="BX446" s="195"/>
      <c r="BY446" s="195"/>
      <c r="BZ446" s="195"/>
      <c r="CA446" s="195"/>
      <c r="CB446" s="195"/>
      <c r="CC446" s="195"/>
      <c r="CD446" s="195"/>
      <c r="CE446" s="195"/>
      <c r="CF446" s="195"/>
      <c r="CG446" s="195"/>
      <c r="CH446" s="195"/>
      <c r="CI446" s="195"/>
      <c r="CJ446" s="195"/>
      <c r="CK446" s="195"/>
      <c r="CL446" s="195"/>
      <c r="CM446" s="195"/>
      <c r="CN446" s="195"/>
      <c r="CO446" s="195"/>
      <c r="CP446" s="195"/>
      <c r="CQ446" s="195"/>
      <c r="CR446" s="195"/>
      <c r="CS446" s="195"/>
      <c r="CT446" s="195"/>
      <c r="CU446" s="195"/>
      <c r="CV446" s="195"/>
      <c r="CW446" s="195"/>
      <c r="CX446" s="195"/>
      <c r="CY446" s="195"/>
      <c r="CZ446" s="195"/>
      <c r="DA446" s="195"/>
      <c r="DB446" s="195"/>
      <c r="DC446" s="195"/>
      <c r="DD446" s="195"/>
      <c r="DE446" s="195"/>
      <c r="DF446" s="195"/>
      <c r="DG446" s="195"/>
      <c r="DH446" s="195"/>
      <c r="DI446" s="195"/>
      <c r="DJ446" s="195"/>
      <c r="DK446" s="195"/>
      <c r="DL446" s="195"/>
      <c r="DM446" s="195"/>
      <c r="DN446" s="195"/>
    </row>
    <row r="447" spans="1:118" x14ac:dyDescent="0.2">
      <c r="A447" s="33" t="s">
        <v>140</v>
      </c>
      <c r="B447" s="33" t="s">
        <v>143</v>
      </c>
      <c r="C447" s="33">
        <v>4</v>
      </c>
      <c r="D447" s="33" t="s">
        <v>28</v>
      </c>
      <c r="E447" s="196">
        <v>0</v>
      </c>
      <c r="F447" s="195">
        <v>0</v>
      </c>
      <c r="G447" s="196">
        <v>0</v>
      </c>
      <c r="H447" s="195">
        <v>0</v>
      </c>
      <c r="I447" s="196">
        <v>0</v>
      </c>
      <c r="J447" s="195">
        <v>0</v>
      </c>
      <c r="K447" s="195"/>
      <c r="L447" s="195"/>
      <c r="M447" s="195"/>
      <c r="N447" s="195"/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  <c r="AA447" s="195"/>
      <c r="AB447" s="195"/>
      <c r="AC447" s="195"/>
      <c r="AD447" s="195"/>
      <c r="AE447" s="195"/>
      <c r="AF447" s="195"/>
      <c r="AG447" s="195"/>
      <c r="AH447" s="195"/>
      <c r="AI447" s="195"/>
      <c r="AJ447" s="195"/>
      <c r="AK447" s="195"/>
      <c r="AL447" s="195"/>
      <c r="AM447" s="195"/>
      <c r="AN447" s="195"/>
      <c r="AO447" s="195"/>
      <c r="AP447" s="195"/>
      <c r="AQ447" s="195"/>
      <c r="AR447" s="195"/>
      <c r="AS447" s="195"/>
      <c r="AT447" s="195"/>
      <c r="AU447" s="195"/>
      <c r="AV447" s="195"/>
      <c r="AW447" s="195"/>
      <c r="AX447" s="195"/>
      <c r="AY447" s="195"/>
      <c r="AZ447" s="195"/>
      <c r="BA447" s="195"/>
      <c r="BB447" s="195"/>
      <c r="BC447" s="195"/>
      <c r="BD447" s="195"/>
      <c r="BE447" s="195"/>
      <c r="BF447" s="195"/>
      <c r="BG447" s="195"/>
      <c r="BH447" s="195"/>
      <c r="BI447" s="195"/>
      <c r="BJ447" s="195"/>
      <c r="BK447" s="195"/>
      <c r="BL447" s="195"/>
      <c r="BM447" s="195"/>
      <c r="BN447" s="195"/>
      <c r="BO447" s="195"/>
      <c r="BP447" s="195"/>
      <c r="BQ447" s="195"/>
      <c r="BR447" s="195"/>
      <c r="BS447" s="195"/>
      <c r="BT447" s="195"/>
      <c r="BU447" s="195"/>
      <c r="BV447" s="195"/>
      <c r="BW447" s="195"/>
      <c r="BX447" s="195"/>
      <c r="BY447" s="195"/>
      <c r="BZ447" s="195"/>
      <c r="CA447" s="195"/>
      <c r="CB447" s="195"/>
      <c r="CC447" s="195"/>
      <c r="CD447" s="195"/>
      <c r="CE447" s="195"/>
      <c r="CF447" s="195"/>
      <c r="CG447" s="195"/>
      <c r="CH447" s="195"/>
      <c r="CI447" s="195"/>
      <c r="CJ447" s="195"/>
      <c r="CK447" s="195"/>
      <c r="CL447" s="195"/>
      <c r="CM447" s="195"/>
      <c r="CN447" s="195"/>
      <c r="CO447" s="195"/>
      <c r="CP447" s="195"/>
      <c r="CQ447" s="195"/>
      <c r="CR447" s="195"/>
      <c r="CS447" s="195"/>
      <c r="CT447" s="195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195"/>
      <c r="DM447" s="195"/>
      <c r="DN447" s="195"/>
    </row>
    <row r="448" spans="1:118" x14ac:dyDescent="0.2">
      <c r="A448" s="33" t="s">
        <v>140</v>
      </c>
      <c r="B448" s="33" t="s">
        <v>143</v>
      </c>
      <c r="C448" s="33">
        <v>5</v>
      </c>
      <c r="D448" s="33" t="s">
        <v>125</v>
      </c>
      <c r="E448" s="196">
        <v>0</v>
      </c>
      <c r="F448" s="195">
        <v>2025070</v>
      </c>
      <c r="G448" s="196">
        <v>0</v>
      </c>
      <c r="H448" s="195">
        <v>15780</v>
      </c>
      <c r="I448" s="196">
        <v>0</v>
      </c>
      <c r="J448" s="195">
        <v>0</v>
      </c>
      <c r="K448" s="195"/>
      <c r="L448" s="195"/>
      <c r="M448" s="195"/>
      <c r="N448" s="195"/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  <c r="AA448" s="195"/>
      <c r="AB448" s="195"/>
      <c r="AC448" s="195"/>
      <c r="AD448" s="195"/>
      <c r="AE448" s="195"/>
      <c r="AF448" s="195"/>
      <c r="AG448" s="195"/>
      <c r="AH448" s="195"/>
      <c r="AI448" s="195"/>
      <c r="AJ448" s="195"/>
      <c r="AK448" s="195"/>
      <c r="AL448" s="195"/>
      <c r="AM448" s="195"/>
      <c r="AN448" s="195"/>
      <c r="AO448" s="195"/>
      <c r="AP448" s="195"/>
      <c r="AQ448" s="195"/>
      <c r="AR448" s="195"/>
      <c r="AS448" s="195"/>
      <c r="AT448" s="195"/>
      <c r="AU448" s="195"/>
      <c r="AV448" s="195"/>
      <c r="AW448" s="195"/>
      <c r="AX448" s="195"/>
      <c r="AY448" s="195"/>
      <c r="AZ448" s="195"/>
      <c r="BA448" s="195"/>
      <c r="BB448" s="195"/>
      <c r="BC448" s="195"/>
      <c r="BD448" s="195"/>
      <c r="BE448" s="195"/>
      <c r="BF448" s="195"/>
      <c r="BG448" s="195"/>
      <c r="BH448" s="195"/>
      <c r="BI448" s="195"/>
      <c r="BJ448" s="195"/>
      <c r="BK448" s="195"/>
      <c r="BL448" s="195"/>
      <c r="BM448" s="195"/>
      <c r="BN448" s="195"/>
      <c r="BO448" s="195"/>
      <c r="BP448" s="195"/>
      <c r="BQ448" s="195"/>
      <c r="BR448" s="195"/>
      <c r="BS448" s="195"/>
      <c r="BT448" s="195"/>
      <c r="BU448" s="195"/>
      <c r="BV448" s="195"/>
      <c r="BW448" s="195"/>
      <c r="BX448" s="195"/>
      <c r="BY448" s="195"/>
      <c r="BZ448" s="195"/>
      <c r="CA448" s="195"/>
      <c r="CB448" s="195"/>
      <c r="CC448" s="195"/>
      <c r="CD448" s="195"/>
      <c r="CE448" s="195"/>
      <c r="CF448" s="195"/>
      <c r="CG448" s="195"/>
      <c r="CH448" s="195"/>
      <c r="CI448" s="195"/>
      <c r="CJ448" s="195"/>
      <c r="CK448" s="195"/>
      <c r="CL448" s="195"/>
      <c r="CM448" s="195"/>
      <c r="CN448" s="195"/>
      <c r="CO448" s="195"/>
      <c r="CP448" s="195"/>
      <c r="CQ448" s="195"/>
      <c r="CR448" s="195"/>
      <c r="CS448" s="195"/>
      <c r="CT448" s="195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195"/>
      <c r="DM448" s="195"/>
      <c r="DN448" s="195"/>
    </row>
    <row r="449" spans="1:118" x14ac:dyDescent="0.2">
      <c r="A449" s="33" t="s">
        <v>140</v>
      </c>
      <c r="B449" s="33" t="s">
        <v>143</v>
      </c>
      <c r="C449" s="33">
        <v>6</v>
      </c>
      <c r="D449" s="33" t="s">
        <v>25</v>
      </c>
      <c r="E449" s="196">
        <v>-3428091</v>
      </c>
      <c r="F449" s="195">
        <v>-8598836.1799999997</v>
      </c>
      <c r="G449" s="196">
        <v>-336402</v>
      </c>
      <c r="H449" s="195">
        <v>-825743.29</v>
      </c>
      <c r="I449" s="196">
        <v>26895</v>
      </c>
      <c r="J449" s="195">
        <v>61557.2</v>
      </c>
      <c r="K449" s="195"/>
      <c r="L449" s="195"/>
      <c r="M449" s="195"/>
      <c r="N449" s="195"/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  <c r="AA449" s="195"/>
      <c r="AB449" s="195"/>
      <c r="AC449" s="195"/>
      <c r="AD449" s="195"/>
      <c r="AE449" s="195"/>
      <c r="AF449" s="195"/>
      <c r="AG449" s="195"/>
      <c r="AH449" s="195"/>
      <c r="AI449" s="195"/>
      <c r="AJ449" s="195"/>
      <c r="AK449" s="195"/>
      <c r="AL449" s="195"/>
      <c r="AM449" s="195"/>
      <c r="AN449" s="195"/>
      <c r="AO449" s="195"/>
      <c r="AP449" s="195"/>
      <c r="AQ449" s="195"/>
      <c r="AR449" s="195"/>
      <c r="AS449" s="195"/>
      <c r="AT449" s="195"/>
      <c r="AU449" s="195"/>
      <c r="AV449" s="195"/>
      <c r="AW449" s="195"/>
      <c r="AX449" s="195"/>
      <c r="AY449" s="195"/>
      <c r="AZ449" s="195"/>
      <c r="BA449" s="195"/>
      <c r="BB449" s="195"/>
      <c r="BC449" s="195"/>
      <c r="BD449" s="195"/>
      <c r="BE449" s="195"/>
      <c r="BF449" s="195"/>
      <c r="BG449" s="195"/>
      <c r="BH449" s="195"/>
      <c r="BI449" s="195"/>
      <c r="BJ449" s="195"/>
      <c r="BK449" s="195"/>
      <c r="BL449" s="195"/>
      <c r="BM449" s="195"/>
      <c r="BN449" s="195"/>
      <c r="BO449" s="195"/>
      <c r="BP449" s="195"/>
      <c r="BQ449" s="195"/>
      <c r="BR449" s="195"/>
      <c r="BS449" s="195"/>
      <c r="BT449" s="195"/>
      <c r="BU449" s="195"/>
      <c r="BV449" s="195"/>
      <c r="BW449" s="195"/>
      <c r="BX449" s="195"/>
      <c r="BY449" s="195"/>
      <c r="BZ449" s="195"/>
      <c r="CA449" s="195"/>
      <c r="CB449" s="195"/>
      <c r="CC449" s="195"/>
      <c r="CD449" s="195"/>
      <c r="CE449" s="195"/>
      <c r="CF449" s="195"/>
      <c r="CG449" s="195"/>
      <c r="CH449" s="195"/>
      <c r="CI449" s="195"/>
      <c r="CJ449" s="195"/>
      <c r="CK449" s="195"/>
      <c r="CL449" s="195"/>
      <c r="CM449" s="195"/>
      <c r="CN449" s="195"/>
      <c r="CO449" s="195"/>
      <c r="CP449" s="195"/>
      <c r="CQ449" s="195"/>
      <c r="CR449" s="195"/>
      <c r="CS449" s="195"/>
      <c r="CT449" s="195"/>
      <c r="CU449" s="195"/>
      <c r="CV449" s="195"/>
      <c r="CW449" s="195"/>
      <c r="CX449" s="195"/>
      <c r="CY449" s="195"/>
      <c r="CZ449" s="195"/>
      <c r="DA449" s="195"/>
      <c r="DB449" s="195"/>
      <c r="DC449" s="195"/>
      <c r="DD449" s="195"/>
      <c r="DE449" s="195"/>
      <c r="DF449" s="195"/>
      <c r="DG449" s="195"/>
      <c r="DH449" s="195"/>
      <c r="DI449" s="195"/>
      <c r="DJ449" s="195"/>
      <c r="DK449" s="195"/>
      <c r="DL449" s="195"/>
      <c r="DM449" s="195"/>
      <c r="DN449" s="195"/>
    </row>
    <row r="450" spans="1:118" x14ac:dyDescent="0.2">
      <c r="A450" s="33" t="s">
        <v>140</v>
      </c>
      <c r="B450" s="33" t="s">
        <v>143</v>
      </c>
      <c r="C450" s="33">
        <v>7</v>
      </c>
      <c r="D450" s="33" t="s">
        <v>26</v>
      </c>
      <c r="E450" s="196">
        <v>0</v>
      </c>
      <c r="F450" s="195">
        <v>0</v>
      </c>
      <c r="G450" s="196">
        <v>0</v>
      </c>
      <c r="H450" s="195">
        <v>0</v>
      </c>
      <c r="I450" s="196">
        <v>0</v>
      </c>
      <c r="J450" s="195">
        <v>0</v>
      </c>
      <c r="K450" s="195"/>
      <c r="L450" s="195"/>
      <c r="M450" s="195"/>
      <c r="N450" s="195"/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  <c r="AA450" s="195"/>
      <c r="AB450" s="195"/>
      <c r="AC450" s="195"/>
      <c r="AD450" s="195"/>
      <c r="AE450" s="195"/>
      <c r="AF450" s="195"/>
      <c r="AG450" s="195"/>
      <c r="AH450" s="195"/>
      <c r="AI450" s="195"/>
      <c r="AJ450" s="195"/>
      <c r="AK450" s="195"/>
      <c r="AL450" s="195"/>
      <c r="AM450" s="195"/>
      <c r="AN450" s="195"/>
      <c r="AO450" s="195"/>
      <c r="AP450" s="195"/>
      <c r="AQ450" s="195"/>
      <c r="AR450" s="195"/>
      <c r="AS450" s="195"/>
      <c r="AT450" s="195"/>
      <c r="AU450" s="195"/>
      <c r="AV450" s="195"/>
      <c r="AW450" s="195"/>
      <c r="AX450" s="195"/>
      <c r="AY450" s="195"/>
      <c r="AZ450" s="195"/>
      <c r="BA450" s="195"/>
      <c r="BB450" s="195"/>
      <c r="BC450" s="195"/>
      <c r="BD450" s="195"/>
      <c r="BE450" s="195"/>
      <c r="BF450" s="195"/>
      <c r="BG450" s="195"/>
      <c r="BH450" s="195"/>
      <c r="BI450" s="195"/>
      <c r="BJ450" s="195"/>
      <c r="BK450" s="195"/>
      <c r="BL450" s="195"/>
      <c r="BM450" s="195"/>
      <c r="BN450" s="195"/>
      <c r="BO450" s="195"/>
      <c r="BP450" s="195"/>
      <c r="BQ450" s="195"/>
      <c r="BR450" s="195"/>
      <c r="BS450" s="195"/>
      <c r="BT450" s="195"/>
      <c r="BU450" s="195"/>
      <c r="BV450" s="195"/>
      <c r="BW450" s="195"/>
      <c r="BX450" s="195"/>
      <c r="BY450" s="195"/>
      <c r="BZ450" s="195"/>
      <c r="CA450" s="195"/>
      <c r="CB450" s="195"/>
      <c r="CC450" s="195"/>
      <c r="CD450" s="195"/>
      <c r="CE450" s="195"/>
      <c r="CF450" s="195"/>
      <c r="CG450" s="195"/>
      <c r="CH450" s="195"/>
      <c r="CI450" s="195"/>
      <c r="CJ450" s="195"/>
      <c r="CK450" s="195"/>
      <c r="CL450" s="195"/>
      <c r="CM450" s="195"/>
      <c r="CN450" s="195"/>
      <c r="CO450" s="195"/>
      <c r="CP450" s="195"/>
      <c r="CQ450" s="195"/>
      <c r="CR450" s="195"/>
      <c r="CS450" s="195"/>
      <c r="CT450" s="195"/>
      <c r="CU450" s="195"/>
      <c r="CV450" s="195"/>
      <c r="CW450" s="195"/>
      <c r="CX450" s="195"/>
      <c r="CY450" s="195"/>
      <c r="CZ450" s="195"/>
      <c r="DA450" s="195"/>
      <c r="DB450" s="195"/>
      <c r="DC450" s="195"/>
      <c r="DD450" s="195"/>
      <c r="DE450" s="195"/>
      <c r="DF450" s="195"/>
      <c r="DG450" s="195"/>
      <c r="DH450" s="195"/>
      <c r="DI450" s="195"/>
      <c r="DJ450" s="195"/>
      <c r="DK450" s="195"/>
      <c r="DL450" s="195"/>
      <c r="DM450" s="195"/>
      <c r="DN450" s="195"/>
    </row>
    <row r="451" spans="1:118" x14ac:dyDescent="0.2">
      <c r="A451" s="33" t="s">
        <v>140</v>
      </c>
      <c r="B451" s="33" t="s">
        <v>143</v>
      </c>
      <c r="C451" s="33">
        <v>8</v>
      </c>
      <c r="D451" s="33" t="s">
        <v>27</v>
      </c>
      <c r="E451" s="196">
        <v>-8188173</v>
      </c>
      <c r="F451" s="195">
        <v>-21176878</v>
      </c>
      <c r="G451" s="196">
        <v>8188173</v>
      </c>
      <c r="H451" s="195">
        <v>21176878</v>
      </c>
      <c r="I451" s="196">
        <v>0</v>
      </c>
      <c r="J451" s="195">
        <v>0</v>
      </c>
      <c r="K451" s="195"/>
      <c r="L451" s="195"/>
      <c r="M451" s="195"/>
      <c r="N451" s="195"/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  <c r="AA451" s="195"/>
      <c r="AB451" s="195"/>
      <c r="AC451" s="195"/>
      <c r="AD451" s="195"/>
      <c r="AE451" s="195"/>
      <c r="AF451" s="195"/>
      <c r="AG451" s="195"/>
      <c r="AH451" s="195"/>
      <c r="AI451" s="195"/>
      <c r="AJ451" s="195"/>
      <c r="AK451" s="195"/>
      <c r="AL451" s="195"/>
      <c r="AM451" s="195"/>
      <c r="AN451" s="195"/>
      <c r="AO451" s="195"/>
      <c r="AP451" s="195"/>
      <c r="AQ451" s="195"/>
      <c r="AR451" s="195"/>
      <c r="AS451" s="195"/>
      <c r="AT451" s="195"/>
      <c r="AU451" s="195"/>
      <c r="AV451" s="195"/>
      <c r="AW451" s="195"/>
      <c r="AX451" s="195"/>
      <c r="AY451" s="195"/>
      <c r="AZ451" s="195"/>
      <c r="BA451" s="195"/>
      <c r="BB451" s="195"/>
      <c r="BC451" s="195"/>
      <c r="BD451" s="195"/>
      <c r="BE451" s="195"/>
      <c r="BF451" s="195"/>
      <c r="BG451" s="195"/>
      <c r="BH451" s="195"/>
      <c r="BI451" s="195"/>
      <c r="BJ451" s="195"/>
      <c r="BK451" s="195"/>
      <c r="BL451" s="195"/>
      <c r="BM451" s="195"/>
      <c r="BN451" s="195"/>
      <c r="BO451" s="195"/>
      <c r="BP451" s="195"/>
      <c r="BQ451" s="195"/>
      <c r="BR451" s="195"/>
      <c r="BS451" s="195"/>
      <c r="BT451" s="195"/>
      <c r="BU451" s="195"/>
      <c r="BV451" s="195"/>
      <c r="BW451" s="195"/>
      <c r="BX451" s="195"/>
      <c r="BY451" s="195"/>
      <c r="BZ451" s="195"/>
      <c r="CA451" s="195"/>
      <c r="CB451" s="195"/>
      <c r="CC451" s="195"/>
      <c r="CD451" s="195"/>
      <c r="CE451" s="195"/>
      <c r="CF451" s="195"/>
      <c r="CG451" s="195"/>
      <c r="CH451" s="195"/>
      <c r="CI451" s="195"/>
      <c r="CJ451" s="195"/>
      <c r="CK451" s="195"/>
      <c r="CL451" s="195"/>
      <c r="CM451" s="195"/>
      <c r="CN451" s="195"/>
      <c r="CO451" s="195"/>
      <c r="CP451" s="195"/>
      <c r="CQ451" s="195"/>
      <c r="CR451" s="195"/>
      <c r="CS451" s="195"/>
      <c r="CT451" s="195"/>
      <c r="CU451" s="195"/>
      <c r="CV451" s="195"/>
      <c r="CW451" s="195"/>
      <c r="CX451" s="195"/>
      <c r="CY451" s="195"/>
      <c r="CZ451" s="195"/>
      <c r="DA451" s="195"/>
      <c r="DB451" s="195"/>
      <c r="DC451" s="195"/>
      <c r="DD451" s="195"/>
      <c r="DE451" s="195"/>
      <c r="DF451" s="195"/>
      <c r="DG451" s="195"/>
      <c r="DH451" s="195"/>
      <c r="DI451" s="195"/>
      <c r="DJ451" s="195"/>
      <c r="DK451" s="195"/>
      <c r="DL451" s="195"/>
      <c r="DM451" s="195"/>
      <c r="DN451" s="195"/>
    </row>
    <row r="452" spans="1:118" x14ac:dyDescent="0.2">
      <c r="A452" s="33" t="s">
        <v>140</v>
      </c>
      <c r="B452" s="33" t="s">
        <v>143</v>
      </c>
      <c r="C452" s="33">
        <v>9</v>
      </c>
      <c r="D452" s="33" t="s">
        <v>28</v>
      </c>
      <c r="E452" s="196">
        <v>0</v>
      </c>
      <c r="F452" s="195">
        <v>0</v>
      </c>
      <c r="G452" s="196">
        <v>0</v>
      </c>
      <c r="H452" s="195">
        <v>0</v>
      </c>
      <c r="I452" s="196">
        <v>0</v>
      </c>
      <c r="J452" s="195">
        <v>0</v>
      </c>
      <c r="K452" s="195"/>
      <c r="L452" s="195"/>
      <c r="M452" s="195"/>
      <c r="N452" s="195"/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  <c r="AA452" s="195"/>
      <c r="AB452" s="195"/>
      <c r="AC452" s="195"/>
      <c r="AD452" s="195"/>
      <c r="AE452" s="195"/>
      <c r="AF452" s="195"/>
      <c r="AG452" s="195"/>
      <c r="AH452" s="195"/>
      <c r="AI452" s="195"/>
      <c r="AJ452" s="195"/>
      <c r="AK452" s="195"/>
      <c r="AL452" s="195"/>
      <c r="AM452" s="195"/>
      <c r="AN452" s="195"/>
      <c r="AO452" s="195"/>
      <c r="AP452" s="195"/>
      <c r="AQ452" s="195"/>
      <c r="AR452" s="195"/>
      <c r="AS452" s="195"/>
      <c r="AT452" s="195"/>
      <c r="AU452" s="195"/>
      <c r="AV452" s="195"/>
      <c r="AW452" s="195"/>
      <c r="AX452" s="195"/>
      <c r="AY452" s="195"/>
      <c r="AZ452" s="195"/>
      <c r="BA452" s="195"/>
      <c r="BB452" s="195"/>
      <c r="BC452" s="195"/>
      <c r="BD452" s="195"/>
      <c r="BE452" s="195"/>
      <c r="BF452" s="195"/>
      <c r="BG452" s="195"/>
      <c r="BH452" s="195"/>
      <c r="BI452" s="195"/>
      <c r="BJ452" s="195"/>
      <c r="BK452" s="195"/>
      <c r="BL452" s="195"/>
      <c r="BM452" s="195"/>
      <c r="BN452" s="195"/>
      <c r="BO452" s="195"/>
      <c r="BP452" s="195"/>
      <c r="BQ452" s="195"/>
      <c r="BR452" s="195"/>
      <c r="BS452" s="195"/>
      <c r="BT452" s="195"/>
      <c r="BU452" s="195"/>
      <c r="BV452" s="195"/>
      <c r="BW452" s="195"/>
      <c r="BX452" s="195"/>
      <c r="BY452" s="195"/>
      <c r="BZ452" s="195"/>
      <c r="CA452" s="195"/>
      <c r="CB452" s="195"/>
      <c r="CC452" s="195"/>
      <c r="CD452" s="195"/>
      <c r="CE452" s="195"/>
      <c r="CF452" s="195"/>
      <c r="CG452" s="195"/>
      <c r="CH452" s="195"/>
      <c r="CI452" s="195"/>
      <c r="CJ452" s="195"/>
      <c r="CK452" s="195"/>
      <c r="CL452" s="195"/>
      <c r="CM452" s="195"/>
      <c r="CN452" s="195"/>
      <c r="CO452" s="195"/>
      <c r="CP452" s="195"/>
      <c r="CQ452" s="195"/>
      <c r="CR452" s="195"/>
      <c r="CS452" s="195"/>
      <c r="CT452" s="195"/>
      <c r="CU452" s="195"/>
      <c r="CV452" s="195"/>
      <c r="CW452" s="195"/>
      <c r="CX452" s="195"/>
      <c r="CY452" s="195"/>
      <c r="CZ452" s="195"/>
      <c r="DA452" s="195"/>
      <c r="DB452" s="195"/>
      <c r="DC452" s="195"/>
      <c r="DD452" s="195"/>
      <c r="DE452" s="195"/>
      <c r="DF452" s="195"/>
      <c r="DG452" s="195"/>
      <c r="DH452" s="195"/>
      <c r="DI452" s="195"/>
      <c r="DJ452" s="195"/>
      <c r="DK452" s="195"/>
      <c r="DL452" s="195"/>
      <c r="DM452" s="195"/>
      <c r="DN452" s="195"/>
    </row>
    <row r="453" spans="1:118" x14ac:dyDescent="0.2">
      <c r="A453" s="33" t="s">
        <v>140</v>
      </c>
      <c r="B453" s="33" t="s">
        <v>143</v>
      </c>
      <c r="C453" s="33">
        <v>10</v>
      </c>
      <c r="D453" s="33" t="s">
        <v>32</v>
      </c>
      <c r="E453" s="196">
        <v>10270</v>
      </c>
      <c r="F453" s="195">
        <v>25839.32</v>
      </c>
      <c r="G453" s="196">
        <v>108</v>
      </c>
      <c r="H453" s="195">
        <v>271.72800000000001</v>
      </c>
      <c r="I453" s="196">
        <v>-95</v>
      </c>
      <c r="J453" s="195">
        <v>-239.02</v>
      </c>
      <c r="K453" s="195"/>
      <c r="L453" s="195"/>
      <c r="M453" s="195"/>
      <c r="N453" s="195"/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  <c r="AA453" s="195"/>
      <c r="AB453" s="195"/>
      <c r="AC453" s="195"/>
      <c r="AD453" s="195"/>
      <c r="AE453" s="195"/>
      <c r="AF453" s="195"/>
      <c r="AG453" s="195"/>
      <c r="AH453" s="195"/>
      <c r="AI453" s="195"/>
      <c r="AJ453" s="195"/>
      <c r="AK453" s="195"/>
      <c r="AL453" s="195"/>
      <c r="AM453" s="195"/>
      <c r="AN453" s="195"/>
      <c r="AO453" s="195"/>
      <c r="AP453" s="195"/>
      <c r="AQ453" s="195"/>
      <c r="AR453" s="195"/>
      <c r="AS453" s="195"/>
      <c r="AT453" s="195"/>
      <c r="AU453" s="195"/>
      <c r="AV453" s="195"/>
      <c r="AW453" s="195"/>
      <c r="AX453" s="195"/>
      <c r="AY453" s="195"/>
      <c r="AZ453" s="195"/>
      <c r="BA453" s="195"/>
      <c r="BB453" s="195"/>
      <c r="BC453" s="195"/>
      <c r="BD453" s="195"/>
      <c r="BE453" s="195"/>
      <c r="BF453" s="195"/>
      <c r="BG453" s="195"/>
      <c r="BH453" s="195"/>
      <c r="BI453" s="195"/>
      <c r="BJ453" s="195"/>
      <c r="BK453" s="195"/>
      <c r="BL453" s="195"/>
      <c r="BM453" s="195"/>
      <c r="BN453" s="195"/>
      <c r="BO453" s="195"/>
      <c r="BP453" s="195"/>
      <c r="BQ453" s="195"/>
      <c r="BR453" s="195"/>
      <c r="BS453" s="195"/>
      <c r="BT453" s="195"/>
      <c r="BU453" s="195"/>
      <c r="BV453" s="195"/>
      <c r="BW453" s="195"/>
      <c r="BX453" s="195"/>
      <c r="BY453" s="195"/>
      <c r="BZ453" s="195"/>
      <c r="CA453" s="195"/>
      <c r="CB453" s="195"/>
      <c r="CC453" s="195"/>
      <c r="CD453" s="195"/>
      <c r="CE453" s="195"/>
      <c r="CF453" s="195"/>
      <c r="CG453" s="195"/>
      <c r="CH453" s="195"/>
      <c r="CI453" s="195"/>
      <c r="CJ453" s="195"/>
      <c r="CK453" s="195"/>
      <c r="CL453" s="195"/>
      <c r="CM453" s="195"/>
      <c r="CN453" s="195"/>
      <c r="CO453" s="195"/>
      <c r="CP453" s="195"/>
      <c r="CQ453" s="195"/>
      <c r="CR453" s="195"/>
      <c r="CS453" s="195"/>
      <c r="CT453" s="195"/>
      <c r="CU453" s="195"/>
      <c r="CV453" s="195"/>
      <c r="CW453" s="195"/>
      <c r="CX453" s="195"/>
      <c r="CY453" s="195"/>
      <c r="CZ453" s="195"/>
      <c r="DA453" s="195"/>
      <c r="DB453" s="195"/>
      <c r="DC453" s="195"/>
      <c r="DD453" s="195"/>
      <c r="DE453" s="195"/>
      <c r="DF453" s="195"/>
      <c r="DG453" s="195"/>
      <c r="DH453" s="195"/>
      <c r="DI453" s="195"/>
      <c r="DJ453" s="195"/>
      <c r="DK453" s="195"/>
      <c r="DL453" s="195"/>
      <c r="DM453" s="195"/>
      <c r="DN453" s="195"/>
    </row>
    <row r="454" spans="1:118" x14ac:dyDescent="0.2">
      <c r="A454" s="33" t="s">
        <v>140</v>
      </c>
      <c r="B454" s="33" t="s">
        <v>143</v>
      </c>
      <c r="C454" s="33">
        <v>11</v>
      </c>
      <c r="D454" s="33" t="s">
        <v>35</v>
      </c>
      <c r="E454" s="196">
        <v>6050342</v>
      </c>
      <c r="F454" s="195">
        <v>15656095.050000001</v>
      </c>
      <c r="G454" s="196">
        <v>1957346</v>
      </c>
      <c r="H454" s="195">
        <v>5190814.07</v>
      </c>
      <c r="I454" s="196">
        <v>-37987</v>
      </c>
      <c r="J454" s="195">
        <v>-98287.99</v>
      </c>
      <c r="K454" s="195"/>
      <c r="L454" s="195"/>
      <c r="M454" s="195"/>
      <c r="N454" s="195"/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  <c r="AA454" s="195"/>
      <c r="AB454" s="195"/>
      <c r="AC454" s="195"/>
      <c r="AD454" s="195"/>
      <c r="AE454" s="195"/>
      <c r="AF454" s="195"/>
      <c r="AG454" s="195"/>
      <c r="AH454" s="195"/>
      <c r="AI454" s="195"/>
      <c r="AJ454" s="195"/>
      <c r="AK454" s="195"/>
      <c r="AL454" s="195"/>
      <c r="AM454" s="195"/>
      <c r="AN454" s="195"/>
      <c r="AO454" s="195"/>
      <c r="AP454" s="195"/>
      <c r="AQ454" s="195"/>
      <c r="AR454" s="195"/>
      <c r="AS454" s="195"/>
      <c r="AT454" s="195"/>
      <c r="AU454" s="195"/>
      <c r="AV454" s="195"/>
      <c r="AW454" s="195"/>
      <c r="AX454" s="195"/>
      <c r="AY454" s="195"/>
      <c r="AZ454" s="195"/>
      <c r="BA454" s="195"/>
      <c r="BB454" s="195"/>
      <c r="BC454" s="195"/>
      <c r="BD454" s="195"/>
      <c r="BE454" s="195"/>
      <c r="BF454" s="195"/>
      <c r="BG454" s="195"/>
      <c r="BH454" s="195"/>
      <c r="BI454" s="195"/>
      <c r="BJ454" s="195"/>
      <c r="BK454" s="195"/>
      <c r="BL454" s="195"/>
      <c r="BM454" s="195"/>
      <c r="BN454" s="195"/>
      <c r="BO454" s="195"/>
      <c r="BP454" s="195"/>
      <c r="BQ454" s="195"/>
      <c r="BR454" s="195"/>
      <c r="BS454" s="195"/>
      <c r="BT454" s="195"/>
      <c r="BU454" s="195"/>
      <c r="BV454" s="195"/>
      <c r="BW454" s="195"/>
      <c r="BX454" s="195"/>
      <c r="BY454" s="195"/>
      <c r="BZ454" s="195"/>
      <c r="CA454" s="195"/>
      <c r="CB454" s="195"/>
      <c r="CC454" s="195"/>
      <c r="CD454" s="195"/>
      <c r="CE454" s="195"/>
      <c r="CF454" s="195"/>
      <c r="CG454" s="195"/>
      <c r="CH454" s="195"/>
      <c r="CI454" s="195"/>
      <c r="CJ454" s="195"/>
      <c r="CK454" s="195"/>
      <c r="CL454" s="195"/>
      <c r="CM454" s="195"/>
      <c r="CN454" s="195"/>
      <c r="CO454" s="195"/>
      <c r="CP454" s="195"/>
      <c r="CQ454" s="195"/>
      <c r="CR454" s="195"/>
      <c r="CS454" s="195"/>
      <c r="CT454" s="195"/>
      <c r="CU454" s="195"/>
      <c r="CV454" s="195"/>
      <c r="CW454" s="195"/>
      <c r="CX454" s="195"/>
      <c r="CY454" s="195"/>
      <c r="CZ454" s="195"/>
      <c r="DA454" s="195"/>
      <c r="DB454" s="195"/>
      <c r="DC454" s="195"/>
      <c r="DD454" s="195"/>
      <c r="DE454" s="195"/>
      <c r="DF454" s="195"/>
      <c r="DG454" s="195"/>
      <c r="DH454" s="195"/>
      <c r="DI454" s="195"/>
      <c r="DJ454" s="195"/>
      <c r="DK454" s="195"/>
      <c r="DL454" s="195"/>
      <c r="DM454" s="195"/>
      <c r="DN454" s="195"/>
    </row>
    <row r="455" spans="1:118" x14ac:dyDescent="0.2">
      <c r="A455" s="33" t="s">
        <v>140</v>
      </c>
      <c r="B455" s="33" t="s">
        <v>143</v>
      </c>
      <c r="C455" s="33">
        <v>12</v>
      </c>
      <c r="D455" s="33" t="s">
        <v>36</v>
      </c>
      <c r="E455" s="196">
        <v>-10785468</v>
      </c>
      <c r="F455" s="195">
        <v>-28066625.530000001</v>
      </c>
      <c r="G455" s="196">
        <v>-8804204</v>
      </c>
      <c r="H455" s="195">
        <v>-23001646.120000001</v>
      </c>
      <c r="I455" s="196">
        <v>278</v>
      </c>
      <c r="J455" s="195">
        <v>722.47</v>
      </c>
      <c r="K455" s="195"/>
      <c r="L455" s="195"/>
      <c r="M455" s="195"/>
      <c r="N455" s="195"/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  <c r="AA455" s="195"/>
      <c r="AB455" s="195"/>
      <c r="AC455" s="195"/>
      <c r="AD455" s="195"/>
      <c r="AE455" s="195"/>
      <c r="AF455" s="195"/>
      <c r="AG455" s="195"/>
      <c r="AH455" s="195"/>
      <c r="AI455" s="195"/>
      <c r="AJ455" s="195"/>
      <c r="AK455" s="195"/>
      <c r="AL455" s="195"/>
      <c r="AM455" s="195"/>
      <c r="AN455" s="195"/>
      <c r="AO455" s="195"/>
      <c r="AP455" s="195"/>
      <c r="AQ455" s="195"/>
      <c r="AR455" s="195"/>
      <c r="AS455" s="195"/>
      <c r="AT455" s="195"/>
      <c r="AU455" s="195"/>
      <c r="AV455" s="195"/>
      <c r="AW455" s="195"/>
      <c r="AX455" s="195"/>
      <c r="AY455" s="195"/>
      <c r="AZ455" s="195"/>
      <c r="BA455" s="195"/>
      <c r="BB455" s="195"/>
      <c r="BC455" s="195"/>
      <c r="BD455" s="195"/>
      <c r="BE455" s="195"/>
      <c r="BF455" s="195"/>
      <c r="BG455" s="195"/>
      <c r="BH455" s="195"/>
      <c r="BI455" s="195"/>
      <c r="BJ455" s="195"/>
      <c r="BK455" s="195"/>
      <c r="BL455" s="195"/>
      <c r="BM455" s="195"/>
      <c r="BN455" s="195"/>
      <c r="BO455" s="195"/>
      <c r="BP455" s="195"/>
      <c r="BQ455" s="195"/>
      <c r="BR455" s="195"/>
      <c r="BS455" s="195"/>
      <c r="BT455" s="195"/>
      <c r="BU455" s="195"/>
      <c r="BV455" s="195"/>
      <c r="BW455" s="195"/>
      <c r="BX455" s="195"/>
      <c r="BY455" s="195"/>
      <c r="BZ455" s="195"/>
      <c r="CA455" s="195"/>
      <c r="CB455" s="195"/>
      <c r="CC455" s="195"/>
      <c r="CD455" s="195"/>
      <c r="CE455" s="195"/>
      <c r="CF455" s="195"/>
      <c r="CG455" s="195"/>
      <c r="CH455" s="195"/>
      <c r="CI455" s="195"/>
      <c r="CJ455" s="195"/>
      <c r="CK455" s="195"/>
      <c r="CL455" s="195"/>
      <c r="CM455" s="195"/>
      <c r="CN455" s="195"/>
      <c r="CO455" s="195"/>
      <c r="CP455" s="195"/>
      <c r="CQ455" s="195"/>
      <c r="CR455" s="195"/>
      <c r="CS455" s="195"/>
      <c r="CT455" s="195"/>
      <c r="CU455" s="195"/>
      <c r="CV455" s="195"/>
      <c r="CW455" s="195"/>
      <c r="CX455" s="195"/>
      <c r="CY455" s="195"/>
      <c r="CZ455" s="195"/>
      <c r="DA455" s="195"/>
      <c r="DB455" s="195"/>
      <c r="DC455" s="195"/>
      <c r="DD455" s="195"/>
      <c r="DE455" s="195"/>
      <c r="DF455" s="195"/>
      <c r="DG455" s="195"/>
      <c r="DH455" s="195"/>
      <c r="DI455" s="195"/>
      <c r="DJ455" s="195"/>
      <c r="DK455" s="195"/>
      <c r="DL455" s="195"/>
      <c r="DM455" s="195"/>
      <c r="DN455" s="195"/>
    </row>
    <row r="456" spans="1:118" x14ac:dyDescent="0.2">
      <c r="A456" s="33" t="s">
        <v>140</v>
      </c>
      <c r="B456" s="33" t="s">
        <v>143</v>
      </c>
      <c r="C456" s="33">
        <v>13</v>
      </c>
      <c r="D456" s="33" t="s">
        <v>39</v>
      </c>
      <c r="E456" s="196">
        <v>-10370046</v>
      </c>
      <c r="F456" s="195">
        <v>-26091035.736000001</v>
      </c>
      <c r="G456" s="196">
        <v>10358953</v>
      </c>
      <c r="H456" s="195">
        <v>26063125.748</v>
      </c>
      <c r="I456" s="196">
        <v>11724</v>
      </c>
      <c r="J456" s="195">
        <v>29497.583999999999</v>
      </c>
      <c r="K456" s="195"/>
      <c r="L456" s="195"/>
      <c r="M456" s="195"/>
      <c r="N456" s="195"/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  <c r="AA456" s="195"/>
      <c r="AB456" s="195"/>
      <c r="AC456" s="195"/>
      <c r="AD456" s="195"/>
      <c r="AE456" s="195"/>
      <c r="AF456" s="195"/>
      <c r="AG456" s="195"/>
      <c r="AH456" s="195"/>
      <c r="AI456" s="195"/>
      <c r="AJ456" s="195"/>
      <c r="AK456" s="195"/>
      <c r="AL456" s="195"/>
      <c r="AM456" s="195"/>
      <c r="AN456" s="195"/>
      <c r="AO456" s="195"/>
      <c r="AP456" s="195"/>
      <c r="AQ456" s="195"/>
      <c r="AR456" s="195"/>
      <c r="AS456" s="195"/>
      <c r="AT456" s="195"/>
      <c r="AU456" s="195"/>
      <c r="AV456" s="195"/>
      <c r="AW456" s="195"/>
      <c r="AX456" s="195"/>
      <c r="AY456" s="195"/>
      <c r="AZ456" s="195"/>
      <c r="BA456" s="195"/>
      <c r="BB456" s="195"/>
      <c r="BC456" s="195"/>
      <c r="BD456" s="195"/>
      <c r="BE456" s="195"/>
      <c r="BF456" s="195"/>
      <c r="BG456" s="195"/>
      <c r="BH456" s="195"/>
      <c r="BI456" s="195"/>
      <c r="BJ456" s="195"/>
      <c r="BK456" s="195"/>
      <c r="BL456" s="195"/>
      <c r="BM456" s="195"/>
      <c r="BN456" s="195"/>
      <c r="BO456" s="195"/>
      <c r="BP456" s="195"/>
      <c r="BQ456" s="195"/>
      <c r="BR456" s="195"/>
      <c r="BS456" s="195"/>
      <c r="BT456" s="195"/>
      <c r="BU456" s="195"/>
      <c r="BV456" s="195"/>
      <c r="BW456" s="195"/>
      <c r="BX456" s="195"/>
      <c r="BY456" s="195"/>
      <c r="BZ456" s="195"/>
      <c r="CA456" s="195"/>
      <c r="CB456" s="195"/>
      <c r="CC456" s="195"/>
      <c r="CD456" s="195"/>
      <c r="CE456" s="195"/>
      <c r="CF456" s="195"/>
      <c r="CG456" s="195"/>
      <c r="CH456" s="195"/>
      <c r="CI456" s="195"/>
      <c r="CJ456" s="195"/>
      <c r="CK456" s="195"/>
      <c r="CL456" s="195"/>
      <c r="CM456" s="195"/>
      <c r="CN456" s="195"/>
      <c r="CO456" s="195"/>
      <c r="CP456" s="195"/>
      <c r="CQ456" s="195"/>
      <c r="CR456" s="195"/>
      <c r="CS456" s="195"/>
      <c r="CT456" s="195"/>
      <c r="CU456" s="195"/>
      <c r="CV456" s="195"/>
      <c r="CW456" s="195"/>
      <c r="CX456" s="195"/>
      <c r="CY456" s="195"/>
      <c r="CZ456" s="195"/>
      <c r="DA456" s="195"/>
      <c r="DB456" s="195"/>
      <c r="DC456" s="195"/>
      <c r="DD456" s="195"/>
      <c r="DE456" s="195"/>
      <c r="DF456" s="195"/>
      <c r="DG456" s="195"/>
      <c r="DH456" s="195"/>
      <c r="DI456" s="195"/>
      <c r="DJ456" s="195"/>
      <c r="DK456" s="195"/>
      <c r="DL456" s="195"/>
      <c r="DM456" s="195"/>
      <c r="DN456" s="195"/>
    </row>
    <row r="457" spans="1:118" x14ac:dyDescent="0.2">
      <c r="A457" s="33" t="s">
        <v>140</v>
      </c>
      <c r="B457" s="33" t="s">
        <v>143</v>
      </c>
      <c r="C457" s="33">
        <v>14</v>
      </c>
      <c r="D457" s="33" t="s">
        <v>40</v>
      </c>
      <c r="E457" s="196">
        <v>0</v>
      </c>
      <c r="F457" s="195">
        <v>0</v>
      </c>
      <c r="G457" s="196">
        <v>0</v>
      </c>
      <c r="H457" s="195">
        <v>0</v>
      </c>
      <c r="I457" s="196">
        <v>0</v>
      </c>
      <c r="J457" s="195">
        <v>0</v>
      </c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95"/>
      <c r="AD457" s="195"/>
      <c r="AE457" s="195"/>
      <c r="AF457" s="195"/>
      <c r="AG457" s="195"/>
      <c r="AH457" s="195"/>
      <c r="AI457" s="195"/>
      <c r="AJ457" s="195"/>
      <c r="AK457" s="195"/>
      <c r="AL457" s="195"/>
      <c r="AM457" s="195"/>
      <c r="AN457" s="195"/>
      <c r="AO457" s="195"/>
      <c r="AP457" s="195"/>
      <c r="AQ457" s="195"/>
      <c r="AR457" s="195"/>
      <c r="AS457" s="195"/>
      <c r="AT457" s="195"/>
      <c r="AU457" s="195"/>
      <c r="AV457" s="195"/>
      <c r="AW457" s="195"/>
      <c r="AX457" s="195"/>
      <c r="AY457" s="195"/>
      <c r="AZ457" s="195"/>
      <c r="BA457" s="195"/>
      <c r="BB457" s="195"/>
      <c r="BC457" s="195"/>
      <c r="BD457" s="195"/>
      <c r="BE457" s="195"/>
      <c r="BF457" s="195"/>
      <c r="BG457" s="195"/>
      <c r="BH457" s="195"/>
      <c r="BI457" s="195"/>
      <c r="BJ457" s="195"/>
      <c r="BK457" s="195"/>
      <c r="BL457" s="195"/>
      <c r="BM457" s="195"/>
      <c r="BN457" s="195"/>
      <c r="BO457" s="195"/>
      <c r="BP457" s="195"/>
      <c r="BQ457" s="195"/>
      <c r="BR457" s="195"/>
      <c r="BS457" s="195"/>
      <c r="BT457" s="195"/>
      <c r="BU457" s="195"/>
      <c r="BV457" s="195"/>
      <c r="BW457" s="195"/>
      <c r="BX457" s="195"/>
      <c r="BY457" s="195"/>
      <c r="BZ457" s="195"/>
      <c r="CA457" s="195"/>
      <c r="CB457" s="195"/>
      <c r="CC457" s="195"/>
      <c r="CD457" s="195"/>
      <c r="CE457" s="195"/>
      <c r="CF457" s="195"/>
      <c r="CG457" s="195"/>
      <c r="CH457" s="195"/>
      <c r="CI457" s="195"/>
      <c r="CJ457" s="195"/>
      <c r="CK457" s="195"/>
      <c r="CL457" s="195"/>
      <c r="CM457" s="195"/>
      <c r="CN457" s="195"/>
      <c r="CO457" s="195"/>
      <c r="CP457" s="195"/>
      <c r="CQ457" s="195"/>
      <c r="CR457" s="195"/>
      <c r="CS457" s="195"/>
      <c r="CT457" s="195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195"/>
      <c r="DM457" s="195"/>
      <c r="DN457" s="195"/>
    </row>
    <row r="458" spans="1:118" x14ac:dyDescent="0.2">
      <c r="A458" s="33" t="s">
        <v>140</v>
      </c>
      <c r="B458" s="33" t="s">
        <v>143</v>
      </c>
      <c r="C458" s="33">
        <v>15</v>
      </c>
      <c r="D458" s="33" t="s">
        <v>41</v>
      </c>
      <c r="E458" s="196">
        <v>0</v>
      </c>
      <c r="F458" s="195">
        <v>0</v>
      </c>
      <c r="G458" s="196">
        <v>0</v>
      </c>
      <c r="H458" s="195">
        <v>0</v>
      </c>
      <c r="I458" s="196">
        <v>0</v>
      </c>
      <c r="J458" s="195">
        <v>0</v>
      </c>
      <c r="K458" s="195"/>
      <c r="L458" s="195"/>
      <c r="M458" s="195"/>
      <c r="N458" s="195"/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  <c r="AA458" s="195"/>
      <c r="AB458" s="195"/>
      <c r="AC458" s="195"/>
      <c r="AD458" s="195"/>
      <c r="AE458" s="195"/>
      <c r="AF458" s="195"/>
      <c r="AG458" s="195"/>
      <c r="AH458" s="195"/>
      <c r="AI458" s="195"/>
      <c r="AJ458" s="195"/>
      <c r="AK458" s="195"/>
      <c r="AL458" s="195"/>
      <c r="AM458" s="195"/>
      <c r="AN458" s="195"/>
      <c r="AO458" s="195"/>
      <c r="AP458" s="195"/>
      <c r="AQ458" s="195"/>
      <c r="AR458" s="195"/>
      <c r="AS458" s="195"/>
      <c r="AT458" s="195"/>
      <c r="AU458" s="195"/>
      <c r="AV458" s="195"/>
      <c r="AW458" s="195"/>
      <c r="AX458" s="195"/>
      <c r="AY458" s="195"/>
      <c r="AZ458" s="195"/>
      <c r="BA458" s="195"/>
      <c r="BB458" s="195"/>
      <c r="BC458" s="195"/>
      <c r="BD458" s="195"/>
      <c r="BE458" s="195"/>
      <c r="BF458" s="195"/>
      <c r="BG458" s="195"/>
      <c r="BH458" s="195"/>
      <c r="BI458" s="195"/>
      <c r="BJ458" s="195"/>
      <c r="BK458" s="195"/>
      <c r="BL458" s="195"/>
      <c r="BM458" s="195"/>
      <c r="BN458" s="195"/>
      <c r="BO458" s="195"/>
      <c r="BP458" s="195"/>
      <c r="BQ458" s="195"/>
      <c r="BR458" s="195"/>
      <c r="BS458" s="195"/>
      <c r="BT458" s="195"/>
      <c r="BU458" s="195"/>
      <c r="BV458" s="195"/>
      <c r="BW458" s="195"/>
      <c r="BX458" s="195"/>
      <c r="BY458" s="195"/>
      <c r="BZ458" s="195"/>
      <c r="CA458" s="195"/>
      <c r="CB458" s="195"/>
      <c r="CC458" s="195"/>
      <c r="CD458" s="195"/>
      <c r="CE458" s="195"/>
      <c r="CF458" s="195"/>
      <c r="CG458" s="195"/>
      <c r="CH458" s="195"/>
      <c r="CI458" s="195"/>
      <c r="CJ458" s="195"/>
      <c r="CK458" s="195"/>
      <c r="CL458" s="195"/>
      <c r="CM458" s="195"/>
      <c r="CN458" s="195"/>
      <c r="CO458" s="195"/>
      <c r="CP458" s="195"/>
      <c r="CQ458" s="195"/>
      <c r="CR458" s="195"/>
      <c r="CS458" s="195"/>
      <c r="CT458" s="195"/>
      <c r="CU458" s="195"/>
      <c r="CV458" s="195"/>
      <c r="CW458" s="195"/>
      <c r="CX458" s="195"/>
      <c r="CY458" s="195"/>
      <c r="CZ458" s="195"/>
      <c r="DA458" s="195"/>
      <c r="DB458" s="195"/>
      <c r="DC458" s="195"/>
      <c r="DD458" s="195"/>
      <c r="DE458" s="195"/>
      <c r="DF458" s="195"/>
      <c r="DG458" s="195"/>
      <c r="DH458" s="195"/>
      <c r="DI458" s="195"/>
      <c r="DJ458" s="195"/>
      <c r="DK458" s="195"/>
      <c r="DL458" s="195"/>
      <c r="DM458" s="195"/>
      <c r="DN458" s="195"/>
    </row>
    <row r="459" spans="1:118" x14ac:dyDescent="0.2">
      <c r="A459" s="33" t="s">
        <v>140</v>
      </c>
      <c r="B459" s="33" t="s">
        <v>143</v>
      </c>
      <c r="C459" s="33">
        <v>16</v>
      </c>
      <c r="D459" s="33" t="s">
        <v>42</v>
      </c>
      <c r="E459" s="196">
        <v>0</v>
      </c>
      <c r="F459" s="195">
        <v>0</v>
      </c>
      <c r="G459" s="196">
        <v>0</v>
      </c>
      <c r="H459" s="195">
        <v>0</v>
      </c>
      <c r="I459" s="196">
        <v>0</v>
      </c>
      <c r="J459" s="195">
        <v>0</v>
      </c>
      <c r="K459" s="195"/>
      <c r="L459" s="195"/>
      <c r="M459" s="195"/>
      <c r="N459" s="195"/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  <c r="AA459" s="195"/>
      <c r="AB459" s="195"/>
      <c r="AC459" s="195"/>
      <c r="AD459" s="195"/>
      <c r="AE459" s="195"/>
      <c r="AF459" s="195"/>
      <c r="AG459" s="195"/>
      <c r="AH459" s="195"/>
      <c r="AI459" s="195"/>
      <c r="AJ459" s="195"/>
      <c r="AK459" s="195"/>
      <c r="AL459" s="195"/>
      <c r="AM459" s="195"/>
      <c r="AN459" s="195"/>
      <c r="AO459" s="195"/>
      <c r="AP459" s="195"/>
      <c r="AQ459" s="195"/>
      <c r="AR459" s="195"/>
      <c r="AS459" s="195"/>
      <c r="AT459" s="195"/>
      <c r="AU459" s="195"/>
      <c r="AV459" s="195"/>
      <c r="AW459" s="195"/>
      <c r="AX459" s="195"/>
      <c r="AY459" s="195"/>
      <c r="AZ459" s="195"/>
      <c r="BA459" s="195"/>
      <c r="BB459" s="195"/>
      <c r="BC459" s="195"/>
      <c r="BD459" s="195"/>
      <c r="BE459" s="195"/>
      <c r="BF459" s="195"/>
      <c r="BG459" s="195"/>
      <c r="BH459" s="195"/>
      <c r="BI459" s="195"/>
      <c r="BJ459" s="195"/>
      <c r="BK459" s="195"/>
      <c r="BL459" s="195"/>
      <c r="BM459" s="195"/>
      <c r="BN459" s="195"/>
      <c r="BO459" s="195"/>
      <c r="BP459" s="195"/>
      <c r="BQ459" s="195"/>
      <c r="BR459" s="195"/>
      <c r="BS459" s="195"/>
      <c r="BT459" s="195"/>
      <c r="BU459" s="195"/>
      <c r="BV459" s="195"/>
      <c r="BW459" s="195"/>
      <c r="BX459" s="195"/>
      <c r="BY459" s="195"/>
      <c r="BZ459" s="195"/>
      <c r="CA459" s="195"/>
      <c r="CB459" s="195"/>
      <c r="CC459" s="195"/>
      <c r="CD459" s="195"/>
      <c r="CE459" s="195"/>
      <c r="CF459" s="195"/>
      <c r="CG459" s="195"/>
      <c r="CH459" s="195"/>
      <c r="CI459" s="195"/>
      <c r="CJ459" s="195"/>
      <c r="CK459" s="195"/>
      <c r="CL459" s="195"/>
      <c r="CM459" s="195"/>
      <c r="CN459" s="195"/>
      <c r="CO459" s="195"/>
      <c r="CP459" s="195"/>
      <c r="CQ459" s="195"/>
      <c r="CR459" s="195"/>
      <c r="CS459" s="195"/>
      <c r="CT459" s="195"/>
      <c r="CU459" s="195"/>
      <c r="CV459" s="195"/>
      <c r="CW459" s="195"/>
      <c r="CX459" s="195"/>
      <c r="CY459" s="195"/>
      <c r="CZ459" s="195"/>
      <c r="DA459" s="195"/>
      <c r="DB459" s="195"/>
      <c r="DC459" s="195"/>
      <c r="DD459" s="195"/>
      <c r="DE459" s="195"/>
      <c r="DF459" s="195"/>
      <c r="DG459" s="195"/>
      <c r="DH459" s="195"/>
      <c r="DI459" s="195"/>
      <c r="DJ459" s="195"/>
      <c r="DK459" s="195"/>
      <c r="DL459" s="195"/>
      <c r="DM459" s="195"/>
      <c r="DN459" s="195"/>
    </row>
    <row r="460" spans="1:118" x14ac:dyDescent="0.2">
      <c r="A460" s="33" t="s">
        <v>140</v>
      </c>
      <c r="B460" s="33" t="s">
        <v>143</v>
      </c>
      <c r="C460" s="33">
        <v>17</v>
      </c>
      <c r="D460" s="33" t="s">
        <v>126</v>
      </c>
      <c r="E460" s="196">
        <v>0</v>
      </c>
      <c r="F460" s="195">
        <v>0</v>
      </c>
      <c r="G460" s="196">
        <v>-409770</v>
      </c>
      <c r="H460" s="195">
        <v>-927925.31</v>
      </c>
      <c r="I460" s="196">
        <v>0</v>
      </c>
      <c r="J460" s="195">
        <v>0</v>
      </c>
      <c r="K460" s="195"/>
      <c r="L460" s="195"/>
      <c r="M460" s="195"/>
      <c r="N460" s="195"/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  <c r="AA460" s="195"/>
      <c r="AB460" s="195"/>
      <c r="AC460" s="195"/>
      <c r="AD460" s="195"/>
      <c r="AE460" s="195"/>
      <c r="AF460" s="195"/>
      <c r="AG460" s="195"/>
      <c r="AH460" s="195"/>
      <c r="AI460" s="195"/>
      <c r="AJ460" s="195"/>
      <c r="AK460" s="195"/>
      <c r="AL460" s="195"/>
      <c r="AM460" s="195"/>
      <c r="AN460" s="195"/>
      <c r="AO460" s="195"/>
      <c r="AP460" s="195"/>
      <c r="AQ460" s="195"/>
      <c r="AR460" s="195"/>
      <c r="AS460" s="195"/>
      <c r="AT460" s="195"/>
      <c r="AU460" s="195"/>
      <c r="AV460" s="195"/>
      <c r="AW460" s="195"/>
      <c r="AX460" s="195"/>
      <c r="AY460" s="195"/>
      <c r="AZ460" s="195"/>
      <c r="BA460" s="195"/>
      <c r="BB460" s="195"/>
      <c r="BC460" s="195"/>
      <c r="BD460" s="195"/>
      <c r="BE460" s="195"/>
      <c r="BF460" s="195"/>
      <c r="BG460" s="195"/>
      <c r="BH460" s="195"/>
      <c r="BI460" s="195"/>
      <c r="BJ460" s="195"/>
      <c r="BK460" s="195"/>
      <c r="BL460" s="195"/>
      <c r="BM460" s="195"/>
      <c r="BN460" s="195"/>
      <c r="BO460" s="195"/>
      <c r="BP460" s="195"/>
      <c r="BQ460" s="195"/>
      <c r="BR460" s="195"/>
      <c r="BS460" s="195"/>
      <c r="BT460" s="195"/>
      <c r="BU460" s="195"/>
      <c r="BV460" s="195"/>
      <c r="BW460" s="195"/>
      <c r="BX460" s="195"/>
      <c r="BY460" s="195"/>
      <c r="BZ460" s="195"/>
      <c r="CA460" s="195"/>
      <c r="CB460" s="195"/>
      <c r="CC460" s="195"/>
      <c r="CD460" s="195"/>
      <c r="CE460" s="195"/>
      <c r="CF460" s="195"/>
      <c r="CG460" s="195"/>
      <c r="CH460" s="195"/>
      <c r="CI460" s="195"/>
      <c r="CJ460" s="195"/>
      <c r="CK460" s="195"/>
      <c r="CL460" s="195"/>
      <c r="CM460" s="195"/>
      <c r="CN460" s="195"/>
      <c r="CO460" s="195"/>
      <c r="CP460" s="195"/>
      <c r="CQ460" s="195"/>
      <c r="CR460" s="195"/>
      <c r="CS460" s="195"/>
      <c r="CT460" s="195"/>
      <c r="CU460" s="195"/>
      <c r="CV460" s="195"/>
      <c r="CW460" s="195"/>
      <c r="CX460" s="195"/>
      <c r="CY460" s="195"/>
      <c r="CZ460" s="195"/>
      <c r="DA460" s="195"/>
      <c r="DB460" s="195"/>
      <c r="DC460" s="195"/>
      <c r="DD460" s="195"/>
      <c r="DE460" s="195"/>
      <c r="DF460" s="195"/>
      <c r="DG460" s="195"/>
      <c r="DH460" s="195"/>
      <c r="DI460" s="195"/>
      <c r="DJ460" s="195"/>
      <c r="DK460" s="195"/>
      <c r="DL460" s="195"/>
      <c r="DM460" s="195"/>
      <c r="DN460" s="195"/>
    </row>
    <row r="461" spans="1:118" x14ac:dyDescent="0.2">
      <c r="A461" s="33" t="s">
        <v>140</v>
      </c>
      <c r="B461" s="33" t="s">
        <v>143</v>
      </c>
      <c r="C461" s="33">
        <v>18</v>
      </c>
      <c r="D461" s="33" t="s">
        <v>127</v>
      </c>
      <c r="E461" s="196">
        <v>0</v>
      </c>
      <c r="F461" s="195">
        <v>0</v>
      </c>
      <c r="G461" s="196">
        <v>0</v>
      </c>
      <c r="H461" s="195">
        <v>0</v>
      </c>
      <c r="I461" s="196">
        <v>0</v>
      </c>
      <c r="J461" s="195">
        <v>0</v>
      </c>
      <c r="K461" s="195"/>
      <c r="L461" s="195"/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  <c r="AA461" s="195"/>
      <c r="AB461" s="195"/>
      <c r="AC461" s="195"/>
      <c r="AD461" s="195"/>
      <c r="AE461" s="195"/>
      <c r="AF461" s="195"/>
      <c r="AG461" s="195"/>
      <c r="AH461" s="195"/>
      <c r="AI461" s="195"/>
      <c r="AJ461" s="195"/>
      <c r="AK461" s="195"/>
      <c r="AL461" s="195"/>
      <c r="AM461" s="195"/>
      <c r="AN461" s="195"/>
      <c r="AO461" s="195"/>
      <c r="AP461" s="195"/>
      <c r="AQ461" s="195"/>
      <c r="AR461" s="195"/>
      <c r="AS461" s="195"/>
      <c r="AT461" s="195"/>
      <c r="AU461" s="195"/>
      <c r="AV461" s="195"/>
      <c r="AW461" s="195"/>
      <c r="AX461" s="195"/>
      <c r="AY461" s="195"/>
      <c r="AZ461" s="195"/>
      <c r="BA461" s="195"/>
      <c r="BB461" s="195"/>
      <c r="BC461" s="195"/>
      <c r="BD461" s="195"/>
      <c r="BE461" s="195"/>
      <c r="BF461" s="195"/>
      <c r="BG461" s="195"/>
      <c r="BH461" s="195"/>
      <c r="BI461" s="195"/>
      <c r="BJ461" s="195"/>
      <c r="BK461" s="195"/>
      <c r="BL461" s="195"/>
      <c r="BM461" s="195"/>
      <c r="BN461" s="195"/>
      <c r="BO461" s="195"/>
      <c r="BP461" s="195"/>
      <c r="BQ461" s="195"/>
      <c r="BR461" s="195"/>
      <c r="BS461" s="195"/>
      <c r="BT461" s="195"/>
      <c r="BU461" s="195"/>
      <c r="BV461" s="195"/>
      <c r="BW461" s="195"/>
      <c r="BX461" s="195"/>
      <c r="BY461" s="195"/>
      <c r="BZ461" s="195"/>
      <c r="CA461" s="195"/>
      <c r="CB461" s="195"/>
      <c r="CC461" s="195"/>
      <c r="CD461" s="195"/>
      <c r="CE461" s="195"/>
      <c r="CF461" s="195"/>
      <c r="CG461" s="195"/>
      <c r="CH461" s="195"/>
      <c r="CI461" s="195"/>
      <c r="CJ461" s="195"/>
      <c r="CK461" s="195"/>
      <c r="CL461" s="195"/>
      <c r="CM461" s="195"/>
      <c r="CN461" s="195"/>
      <c r="CO461" s="195"/>
      <c r="CP461" s="195"/>
      <c r="CQ461" s="195"/>
      <c r="CR461" s="195"/>
      <c r="CS461" s="195"/>
      <c r="CT461" s="195"/>
      <c r="CU461" s="195"/>
      <c r="CV461" s="195"/>
      <c r="CW461" s="195"/>
      <c r="CX461" s="195"/>
      <c r="CY461" s="195"/>
      <c r="CZ461" s="195"/>
      <c r="DA461" s="195"/>
      <c r="DB461" s="195"/>
      <c r="DC461" s="195"/>
      <c r="DD461" s="195"/>
      <c r="DE461" s="195"/>
      <c r="DF461" s="195"/>
      <c r="DG461" s="195"/>
      <c r="DH461" s="195"/>
      <c r="DI461" s="195"/>
      <c r="DJ461" s="195"/>
      <c r="DK461" s="195"/>
      <c r="DL461" s="195"/>
      <c r="DM461" s="195"/>
      <c r="DN461" s="195"/>
    </row>
    <row r="462" spans="1:118" x14ac:dyDescent="0.2">
      <c r="A462" s="33" t="s">
        <v>140</v>
      </c>
      <c r="B462" s="33" t="s">
        <v>143</v>
      </c>
      <c r="C462" s="33">
        <v>19</v>
      </c>
      <c r="D462" s="33" t="s">
        <v>47</v>
      </c>
      <c r="E462" s="196">
        <v>0</v>
      </c>
      <c r="F462" s="195">
        <v>0</v>
      </c>
      <c r="G462" s="196">
        <v>0</v>
      </c>
      <c r="H462" s="195">
        <v>0</v>
      </c>
      <c r="I462" s="196">
        <v>0</v>
      </c>
      <c r="J462" s="195">
        <v>0</v>
      </c>
      <c r="K462" s="195"/>
      <c r="L462" s="195"/>
      <c r="M462" s="195"/>
      <c r="N462" s="195"/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  <c r="AA462" s="195"/>
      <c r="AB462" s="195"/>
      <c r="AC462" s="195"/>
      <c r="AD462" s="195"/>
      <c r="AE462" s="195"/>
      <c r="AF462" s="195"/>
      <c r="AG462" s="195"/>
      <c r="AH462" s="195"/>
      <c r="AI462" s="195"/>
      <c r="AJ462" s="195"/>
      <c r="AK462" s="195"/>
      <c r="AL462" s="195"/>
      <c r="AM462" s="195"/>
      <c r="AN462" s="195"/>
      <c r="AO462" s="195"/>
      <c r="AP462" s="195"/>
      <c r="AQ462" s="195"/>
      <c r="AR462" s="195"/>
      <c r="AS462" s="195"/>
      <c r="AT462" s="195"/>
      <c r="AU462" s="195"/>
      <c r="AV462" s="195"/>
      <c r="AW462" s="195"/>
      <c r="AX462" s="195"/>
      <c r="AY462" s="195"/>
      <c r="AZ462" s="195"/>
      <c r="BA462" s="195"/>
      <c r="BB462" s="195"/>
      <c r="BC462" s="195"/>
      <c r="BD462" s="195"/>
      <c r="BE462" s="195"/>
      <c r="BF462" s="195"/>
      <c r="BG462" s="195"/>
      <c r="BH462" s="195"/>
      <c r="BI462" s="195"/>
      <c r="BJ462" s="195"/>
      <c r="BK462" s="195"/>
      <c r="BL462" s="195"/>
      <c r="BM462" s="195"/>
      <c r="BN462" s="195"/>
      <c r="BO462" s="195"/>
      <c r="BP462" s="195"/>
      <c r="BQ462" s="195"/>
      <c r="BR462" s="195"/>
      <c r="BS462" s="195"/>
      <c r="BT462" s="195"/>
      <c r="BU462" s="195"/>
      <c r="BV462" s="195"/>
      <c r="BW462" s="195"/>
      <c r="BX462" s="195"/>
      <c r="BY462" s="195"/>
      <c r="BZ462" s="195"/>
      <c r="CA462" s="195"/>
      <c r="CB462" s="195"/>
      <c r="CC462" s="195"/>
      <c r="CD462" s="195"/>
      <c r="CE462" s="195"/>
      <c r="CF462" s="195"/>
      <c r="CG462" s="195"/>
      <c r="CH462" s="195"/>
      <c r="CI462" s="195"/>
      <c r="CJ462" s="195"/>
      <c r="CK462" s="195"/>
      <c r="CL462" s="195"/>
      <c r="CM462" s="195"/>
      <c r="CN462" s="195"/>
      <c r="CO462" s="195"/>
      <c r="CP462" s="195"/>
      <c r="CQ462" s="195"/>
      <c r="CR462" s="195"/>
      <c r="CS462" s="195"/>
      <c r="CT462" s="195"/>
      <c r="CU462" s="195"/>
      <c r="CV462" s="195"/>
      <c r="CW462" s="195"/>
      <c r="CX462" s="195"/>
      <c r="CY462" s="195"/>
      <c r="CZ462" s="195"/>
      <c r="DA462" s="195"/>
      <c r="DB462" s="195"/>
      <c r="DC462" s="195"/>
      <c r="DD462" s="195"/>
      <c r="DE462" s="195"/>
      <c r="DF462" s="195"/>
      <c r="DG462" s="195"/>
      <c r="DH462" s="195"/>
      <c r="DI462" s="195"/>
      <c r="DJ462" s="195"/>
      <c r="DK462" s="195"/>
      <c r="DL462" s="195"/>
      <c r="DM462" s="195"/>
      <c r="DN462" s="195"/>
    </row>
    <row r="463" spans="1:118" x14ac:dyDescent="0.2">
      <c r="A463" s="33" t="s">
        <v>140</v>
      </c>
      <c r="B463" s="33" t="s">
        <v>143</v>
      </c>
      <c r="C463" s="33">
        <v>20</v>
      </c>
      <c r="D463" s="33" t="s">
        <v>128</v>
      </c>
      <c r="E463" s="196">
        <v>0</v>
      </c>
      <c r="F463" s="195">
        <v>0</v>
      </c>
      <c r="G463" s="196">
        <v>0</v>
      </c>
      <c r="H463" s="195">
        <v>0</v>
      </c>
      <c r="I463" s="196">
        <v>0</v>
      </c>
      <c r="J463" s="195">
        <v>0</v>
      </c>
      <c r="K463" s="195"/>
      <c r="L463" s="195"/>
      <c r="M463" s="195"/>
      <c r="N463" s="195"/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  <c r="AA463" s="195"/>
      <c r="AB463" s="195"/>
      <c r="AC463" s="195"/>
      <c r="AD463" s="195"/>
      <c r="AE463" s="195"/>
      <c r="AF463" s="195"/>
      <c r="AG463" s="195"/>
      <c r="AH463" s="195"/>
      <c r="AI463" s="195"/>
      <c r="AJ463" s="195"/>
      <c r="AK463" s="195"/>
      <c r="AL463" s="195"/>
      <c r="AM463" s="195"/>
      <c r="AN463" s="195"/>
      <c r="AO463" s="195"/>
      <c r="AP463" s="195"/>
      <c r="AQ463" s="195"/>
      <c r="AR463" s="195"/>
      <c r="AS463" s="195"/>
      <c r="AT463" s="195"/>
      <c r="AU463" s="195"/>
      <c r="AV463" s="195"/>
      <c r="AW463" s="195"/>
      <c r="AX463" s="195"/>
      <c r="AY463" s="195"/>
      <c r="AZ463" s="195"/>
      <c r="BA463" s="195"/>
      <c r="BB463" s="195"/>
      <c r="BC463" s="195"/>
      <c r="BD463" s="195"/>
      <c r="BE463" s="195"/>
      <c r="BF463" s="195"/>
      <c r="BG463" s="195"/>
      <c r="BH463" s="195"/>
      <c r="BI463" s="195"/>
      <c r="BJ463" s="195"/>
      <c r="BK463" s="195"/>
      <c r="BL463" s="195"/>
      <c r="BM463" s="195"/>
      <c r="BN463" s="195"/>
      <c r="BO463" s="195"/>
      <c r="BP463" s="195"/>
      <c r="BQ463" s="195"/>
      <c r="BR463" s="195"/>
      <c r="BS463" s="195"/>
      <c r="BT463" s="195"/>
      <c r="BU463" s="195"/>
      <c r="BV463" s="195"/>
      <c r="BW463" s="195"/>
      <c r="BX463" s="195"/>
      <c r="BY463" s="195"/>
      <c r="BZ463" s="195"/>
      <c r="CA463" s="195"/>
      <c r="CB463" s="195"/>
      <c r="CC463" s="195"/>
      <c r="CD463" s="195"/>
      <c r="CE463" s="195"/>
      <c r="CF463" s="195"/>
      <c r="CG463" s="195"/>
      <c r="CH463" s="195"/>
      <c r="CI463" s="195"/>
      <c r="CJ463" s="195"/>
      <c r="CK463" s="195"/>
      <c r="CL463" s="195"/>
      <c r="CM463" s="195"/>
      <c r="CN463" s="195"/>
      <c r="CO463" s="195"/>
      <c r="CP463" s="195"/>
      <c r="CQ463" s="195"/>
      <c r="CR463" s="195"/>
      <c r="CS463" s="195"/>
      <c r="CT463" s="195"/>
      <c r="CU463" s="195"/>
      <c r="CV463" s="195"/>
      <c r="CW463" s="195"/>
      <c r="CX463" s="195"/>
      <c r="CY463" s="195"/>
      <c r="CZ463" s="195"/>
      <c r="DA463" s="195"/>
      <c r="DB463" s="195"/>
      <c r="DC463" s="195"/>
      <c r="DD463" s="195"/>
      <c r="DE463" s="195"/>
      <c r="DF463" s="195"/>
      <c r="DG463" s="195"/>
      <c r="DH463" s="195"/>
      <c r="DI463" s="195"/>
      <c r="DJ463" s="195"/>
      <c r="DK463" s="195"/>
      <c r="DL463" s="195"/>
      <c r="DM463" s="195"/>
      <c r="DN463" s="195"/>
    </row>
    <row r="464" spans="1:118" x14ac:dyDescent="0.2">
      <c r="A464" s="33" t="s">
        <v>140</v>
      </c>
      <c r="B464" s="33" t="s">
        <v>143</v>
      </c>
      <c r="C464" s="33">
        <v>21</v>
      </c>
      <c r="D464" s="33" t="s">
        <v>129</v>
      </c>
      <c r="E464" s="196">
        <v>0</v>
      </c>
      <c r="F464" s="195">
        <v>0</v>
      </c>
      <c r="G464" s="196">
        <v>0</v>
      </c>
      <c r="H464" s="195">
        <v>0</v>
      </c>
      <c r="I464" s="196">
        <v>0</v>
      </c>
      <c r="J464" s="195">
        <v>0</v>
      </c>
      <c r="K464" s="195"/>
      <c r="L464" s="195"/>
      <c r="M464" s="195"/>
      <c r="N464" s="195"/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  <c r="AA464" s="195"/>
      <c r="AB464" s="195"/>
      <c r="AC464" s="195"/>
      <c r="AD464" s="195"/>
      <c r="AE464" s="195"/>
      <c r="AF464" s="195"/>
      <c r="AG464" s="195"/>
      <c r="AH464" s="195"/>
      <c r="AI464" s="195"/>
      <c r="AJ464" s="195"/>
      <c r="AK464" s="195"/>
      <c r="AL464" s="195"/>
      <c r="AM464" s="195"/>
      <c r="AN464" s="195"/>
      <c r="AO464" s="195"/>
      <c r="AP464" s="195"/>
      <c r="AQ464" s="195"/>
      <c r="AR464" s="195"/>
      <c r="AS464" s="195"/>
      <c r="AT464" s="195"/>
      <c r="AU464" s="195"/>
      <c r="AV464" s="195"/>
      <c r="AW464" s="195"/>
      <c r="AX464" s="195"/>
      <c r="AY464" s="195"/>
      <c r="AZ464" s="195"/>
      <c r="BA464" s="195"/>
      <c r="BB464" s="195"/>
      <c r="BC464" s="195"/>
      <c r="BD464" s="195"/>
      <c r="BE464" s="195"/>
      <c r="BF464" s="195"/>
      <c r="BG464" s="195"/>
      <c r="BH464" s="195"/>
      <c r="BI464" s="195"/>
      <c r="BJ464" s="195"/>
      <c r="BK464" s="195"/>
      <c r="BL464" s="195"/>
      <c r="BM464" s="195"/>
      <c r="BN464" s="195"/>
      <c r="BO464" s="195"/>
      <c r="BP464" s="195"/>
      <c r="BQ464" s="195"/>
      <c r="BR464" s="195"/>
      <c r="BS464" s="195"/>
      <c r="BT464" s="195"/>
      <c r="BU464" s="195"/>
      <c r="BV464" s="195"/>
      <c r="BW464" s="195"/>
      <c r="BX464" s="195"/>
      <c r="BY464" s="195"/>
      <c r="BZ464" s="195"/>
      <c r="CA464" s="195"/>
      <c r="CB464" s="195"/>
      <c r="CC464" s="195"/>
      <c r="CD464" s="195"/>
      <c r="CE464" s="195"/>
      <c r="CF464" s="195"/>
      <c r="CG464" s="195"/>
      <c r="CH464" s="195"/>
      <c r="CI464" s="195"/>
      <c r="CJ464" s="195"/>
      <c r="CK464" s="195"/>
      <c r="CL464" s="195"/>
      <c r="CM464" s="195"/>
      <c r="CN464" s="195"/>
      <c r="CO464" s="195"/>
      <c r="CP464" s="195"/>
      <c r="CQ464" s="195"/>
      <c r="CR464" s="195"/>
      <c r="CS464" s="195"/>
      <c r="CT464" s="195"/>
      <c r="CU464" s="195"/>
      <c r="CV464" s="195"/>
      <c r="CW464" s="195"/>
      <c r="CX464" s="195"/>
      <c r="CY464" s="195"/>
      <c r="CZ464" s="195"/>
      <c r="DA464" s="195"/>
      <c r="DB464" s="195"/>
      <c r="DC464" s="195"/>
      <c r="DD464" s="195"/>
      <c r="DE464" s="195"/>
      <c r="DF464" s="195"/>
      <c r="DG464" s="195"/>
      <c r="DH464" s="195"/>
      <c r="DI464" s="195"/>
      <c r="DJ464" s="195"/>
      <c r="DK464" s="195"/>
      <c r="DL464" s="195"/>
      <c r="DM464" s="195"/>
      <c r="DN464" s="195"/>
    </row>
    <row r="465" spans="1:118" x14ac:dyDescent="0.2">
      <c r="A465" s="33" t="s">
        <v>140</v>
      </c>
      <c r="B465" s="33" t="s">
        <v>143</v>
      </c>
      <c r="C465" s="33">
        <v>22</v>
      </c>
      <c r="D465" s="33" t="s">
        <v>130</v>
      </c>
      <c r="E465" s="196">
        <v>2912453</v>
      </c>
      <c r="F465" s="195">
        <v>7327731.7479999997</v>
      </c>
      <c r="G465" s="196">
        <v>-2889075</v>
      </c>
      <c r="H465" s="195">
        <v>-7268912.6999999993</v>
      </c>
      <c r="I465" s="196">
        <v>249</v>
      </c>
      <c r="J465" s="195">
        <v>626.48400000000004</v>
      </c>
      <c r="K465" s="195"/>
      <c r="L465" s="195"/>
      <c r="M465" s="195"/>
      <c r="N465" s="195"/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  <c r="AA465" s="195"/>
      <c r="AB465" s="195"/>
      <c r="AC465" s="195"/>
      <c r="AD465" s="195"/>
      <c r="AE465" s="195"/>
      <c r="AF465" s="195"/>
      <c r="AG465" s="195"/>
      <c r="AH465" s="195"/>
      <c r="AI465" s="195"/>
      <c r="AJ465" s="195"/>
      <c r="AK465" s="195"/>
      <c r="AL465" s="195"/>
      <c r="AM465" s="195"/>
      <c r="AN465" s="195"/>
      <c r="AO465" s="195"/>
      <c r="AP465" s="195"/>
      <c r="AQ465" s="195"/>
      <c r="AR465" s="195"/>
      <c r="AS465" s="195"/>
      <c r="AT465" s="195"/>
      <c r="AU465" s="195"/>
      <c r="AV465" s="195"/>
      <c r="AW465" s="195"/>
      <c r="AX465" s="195"/>
      <c r="AY465" s="195"/>
      <c r="AZ465" s="195"/>
      <c r="BA465" s="195"/>
      <c r="BB465" s="195"/>
      <c r="BC465" s="195"/>
      <c r="BD465" s="195"/>
      <c r="BE465" s="195"/>
      <c r="BF465" s="195"/>
      <c r="BG465" s="195"/>
      <c r="BH465" s="195"/>
      <c r="BI465" s="195"/>
      <c r="BJ465" s="195"/>
      <c r="BK465" s="195"/>
      <c r="BL465" s="195"/>
      <c r="BM465" s="195"/>
      <c r="BN465" s="195"/>
      <c r="BO465" s="195"/>
      <c r="BP465" s="195"/>
      <c r="BQ465" s="195"/>
      <c r="BR465" s="195"/>
      <c r="BS465" s="195"/>
      <c r="BT465" s="195"/>
      <c r="BU465" s="195"/>
      <c r="BV465" s="195"/>
      <c r="BW465" s="195"/>
      <c r="BX465" s="195"/>
      <c r="BY465" s="195"/>
      <c r="BZ465" s="195"/>
      <c r="CA465" s="195"/>
      <c r="CB465" s="195"/>
      <c r="CC465" s="195"/>
      <c r="CD465" s="195"/>
      <c r="CE465" s="195"/>
      <c r="CF465" s="195"/>
      <c r="CG465" s="195"/>
      <c r="CH465" s="195"/>
      <c r="CI465" s="195"/>
      <c r="CJ465" s="195"/>
      <c r="CK465" s="195"/>
      <c r="CL465" s="195"/>
      <c r="CM465" s="195"/>
      <c r="CN465" s="195"/>
      <c r="CO465" s="195"/>
      <c r="CP465" s="195"/>
      <c r="CQ465" s="195"/>
      <c r="CR465" s="195"/>
      <c r="CS465" s="195"/>
      <c r="CT465" s="195"/>
      <c r="CU465" s="195"/>
      <c r="CV465" s="195"/>
      <c r="CW465" s="195"/>
      <c r="CX465" s="195"/>
      <c r="CY465" s="195"/>
      <c r="CZ465" s="195"/>
      <c r="DA465" s="195"/>
      <c r="DB465" s="195"/>
      <c r="DC465" s="195"/>
      <c r="DD465" s="195"/>
      <c r="DE465" s="195"/>
      <c r="DF465" s="195"/>
      <c r="DG465" s="195"/>
      <c r="DH465" s="195"/>
      <c r="DI465" s="195"/>
      <c r="DJ465" s="195"/>
      <c r="DK465" s="195"/>
      <c r="DL465" s="195"/>
      <c r="DM465" s="195"/>
      <c r="DN465" s="195"/>
    </row>
    <row r="466" spans="1:118" x14ac:dyDescent="0.2">
      <c r="A466" s="33" t="s">
        <v>140</v>
      </c>
      <c r="B466" s="33" t="s">
        <v>143</v>
      </c>
      <c r="C466" s="33">
        <v>23</v>
      </c>
      <c r="D466" s="33" t="s">
        <v>131</v>
      </c>
      <c r="E466" s="196">
        <v>-10270</v>
      </c>
      <c r="F466" s="195">
        <v>-25839.32</v>
      </c>
      <c r="G466" s="196">
        <v>-108</v>
      </c>
      <c r="H466" s="195">
        <v>-271.72800000000001</v>
      </c>
      <c r="I466" s="196">
        <v>95</v>
      </c>
      <c r="J466" s="195">
        <v>239.02</v>
      </c>
      <c r="K466" s="195"/>
      <c r="L466" s="195"/>
      <c r="M466" s="195"/>
      <c r="N466" s="195"/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  <c r="AA466" s="195"/>
      <c r="AB466" s="195"/>
      <c r="AC466" s="195"/>
      <c r="AD466" s="195"/>
      <c r="AE466" s="195"/>
      <c r="AF466" s="195"/>
      <c r="AG466" s="195"/>
      <c r="AH466" s="195"/>
      <c r="AI466" s="195"/>
      <c r="AJ466" s="195"/>
      <c r="AK466" s="195"/>
      <c r="AL466" s="195"/>
      <c r="AM466" s="195"/>
      <c r="AN466" s="195"/>
      <c r="AO466" s="195"/>
      <c r="AP466" s="195"/>
      <c r="AQ466" s="195"/>
      <c r="AR466" s="195"/>
      <c r="AS466" s="195"/>
      <c r="AT466" s="195"/>
      <c r="AU466" s="195"/>
      <c r="AV466" s="195"/>
      <c r="AW466" s="195"/>
      <c r="AX466" s="195"/>
      <c r="AY466" s="195"/>
      <c r="AZ466" s="195"/>
      <c r="BA466" s="195"/>
      <c r="BB466" s="195"/>
      <c r="BC466" s="195"/>
      <c r="BD466" s="195"/>
      <c r="BE466" s="195"/>
      <c r="BF466" s="195"/>
      <c r="BG466" s="195"/>
      <c r="BH466" s="195"/>
      <c r="BI466" s="195"/>
      <c r="BJ466" s="195"/>
      <c r="BK466" s="195"/>
      <c r="BL466" s="195"/>
      <c r="BM466" s="195"/>
      <c r="BN466" s="195"/>
      <c r="BO466" s="195"/>
      <c r="BP466" s="195"/>
      <c r="BQ466" s="195"/>
      <c r="BR466" s="195"/>
      <c r="BS466" s="195"/>
      <c r="BT466" s="195"/>
      <c r="BU466" s="195"/>
      <c r="BV466" s="195"/>
      <c r="BW466" s="195"/>
      <c r="BX466" s="195"/>
      <c r="BY466" s="195"/>
      <c r="BZ466" s="195"/>
      <c r="CA466" s="195"/>
      <c r="CB466" s="195"/>
      <c r="CC466" s="195"/>
      <c r="CD466" s="195"/>
      <c r="CE466" s="195"/>
      <c r="CF466" s="195"/>
      <c r="CG466" s="195"/>
      <c r="CH466" s="195"/>
      <c r="CI466" s="195"/>
      <c r="CJ466" s="195"/>
      <c r="CK466" s="195"/>
      <c r="CL466" s="195"/>
      <c r="CM466" s="195"/>
      <c r="CN466" s="195"/>
      <c r="CO466" s="195"/>
      <c r="CP466" s="195"/>
      <c r="CQ466" s="195"/>
      <c r="CR466" s="195"/>
      <c r="CS466" s="195"/>
      <c r="CT466" s="195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195"/>
      <c r="DM466" s="195"/>
      <c r="DN466" s="195"/>
    </row>
    <row r="467" spans="1:118" x14ac:dyDescent="0.2">
      <c r="A467" s="33" t="s">
        <v>140</v>
      </c>
      <c r="B467" s="33" t="s">
        <v>143</v>
      </c>
      <c r="C467" s="33">
        <v>24</v>
      </c>
      <c r="D467" s="33" t="s">
        <v>55</v>
      </c>
      <c r="E467" s="196">
        <v>-6041778</v>
      </c>
      <c r="F467" s="195">
        <v>-233128.45</v>
      </c>
      <c r="G467" s="196">
        <v>-10566612</v>
      </c>
      <c r="H467" s="195">
        <v>-113808.15</v>
      </c>
      <c r="I467" s="196">
        <v>-8628</v>
      </c>
      <c r="J467" s="195">
        <v>5310.57</v>
      </c>
      <c r="K467" s="195"/>
      <c r="L467" s="19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  <c r="AA467" s="195"/>
      <c r="AB467" s="195"/>
      <c r="AC467" s="195"/>
      <c r="AD467" s="195"/>
      <c r="AE467" s="195"/>
      <c r="AF467" s="195"/>
      <c r="AG467" s="195"/>
      <c r="AH467" s="195"/>
      <c r="AI467" s="195"/>
      <c r="AJ467" s="195"/>
      <c r="AK467" s="195"/>
      <c r="AL467" s="195"/>
      <c r="AM467" s="195"/>
      <c r="AN467" s="195"/>
      <c r="AO467" s="195"/>
      <c r="AP467" s="195"/>
      <c r="AQ467" s="195"/>
      <c r="AR467" s="195"/>
      <c r="AS467" s="195"/>
      <c r="AT467" s="195"/>
      <c r="AU467" s="195"/>
      <c r="AV467" s="195"/>
      <c r="AW467" s="195"/>
      <c r="AX467" s="195"/>
      <c r="AY467" s="195"/>
      <c r="AZ467" s="195"/>
      <c r="BA467" s="195"/>
      <c r="BB467" s="195"/>
      <c r="BC467" s="195"/>
      <c r="BD467" s="195"/>
      <c r="BE467" s="195"/>
      <c r="BF467" s="195"/>
      <c r="BG467" s="195"/>
      <c r="BH467" s="195"/>
      <c r="BI467" s="195"/>
      <c r="BJ467" s="195"/>
      <c r="BK467" s="195"/>
      <c r="BL467" s="195"/>
      <c r="BM467" s="195"/>
      <c r="BN467" s="195"/>
      <c r="BO467" s="195"/>
      <c r="BP467" s="195"/>
      <c r="BQ467" s="195"/>
      <c r="BR467" s="195"/>
      <c r="BS467" s="195"/>
      <c r="BT467" s="195"/>
      <c r="BU467" s="195"/>
      <c r="BV467" s="195"/>
      <c r="BW467" s="195"/>
      <c r="BX467" s="195"/>
      <c r="BY467" s="195"/>
      <c r="BZ467" s="195"/>
      <c r="CA467" s="195"/>
      <c r="CB467" s="195"/>
      <c r="CC467" s="195"/>
      <c r="CD467" s="195"/>
      <c r="CE467" s="195"/>
      <c r="CF467" s="195"/>
      <c r="CG467" s="195"/>
      <c r="CH467" s="195"/>
      <c r="CI467" s="195"/>
      <c r="CJ467" s="195"/>
      <c r="CK467" s="195"/>
      <c r="CL467" s="195"/>
      <c r="CM467" s="195"/>
      <c r="CN467" s="195"/>
      <c r="CO467" s="195"/>
      <c r="CP467" s="195"/>
      <c r="CQ467" s="195"/>
      <c r="CR467" s="195"/>
      <c r="CS467" s="195"/>
      <c r="CT467" s="195"/>
      <c r="CU467" s="195"/>
      <c r="CV467" s="195"/>
      <c r="CW467" s="195"/>
      <c r="CX467" s="195"/>
      <c r="CY467" s="195"/>
      <c r="CZ467" s="195"/>
      <c r="DA467" s="195"/>
      <c r="DB467" s="195"/>
      <c r="DC467" s="195"/>
      <c r="DD467" s="195"/>
      <c r="DE467" s="195"/>
      <c r="DF467" s="195"/>
      <c r="DG467" s="195"/>
      <c r="DH467" s="195"/>
      <c r="DI467" s="195"/>
      <c r="DJ467" s="195"/>
      <c r="DK467" s="195"/>
      <c r="DL467" s="195"/>
      <c r="DM467" s="195"/>
      <c r="DN467" s="195"/>
    </row>
    <row r="468" spans="1:118" x14ac:dyDescent="0.2">
      <c r="A468" s="33" t="s">
        <v>140</v>
      </c>
      <c r="B468" s="33" t="s">
        <v>143</v>
      </c>
      <c r="C468" s="33">
        <v>25</v>
      </c>
      <c r="D468" s="33" t="s">
        <v>56</v>
      </c>
      <c r="E468" s="196">
        <v>0</v>
      </c>
      <c r="F468" s="195">
        <v>-158446.35</v>
      </c>
      <c r="G468" s="196">
        <v>0</v>
      </c>
      <c r="H468" s="195">
        <v>768</v>
      </c>
      <c r="I468" s="196">
        <v>0</v>
      </c>
      <c r="J468" s="195">
        <v>-66.83</v>
      </c>
      <c r="K468" s="195"/>
      <c r="L468" s="195"/>
      <c r="M468" s="195"/>
      <c r="N468" s="195"/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  <c r="AA468" s="195"/>
      <c r="AB468" s="195"/>
      <c r="AC468" s="195"/>
      <c r="AD468" s="195"/>
      <c r="AE468" s="195"/>
      <c r="AF468" s="195"/>
      <c r="AG468" s="195"/>
      <c r="AH468" s="195"/>
      <c r="AI468" s="195"/>
      <c r="AJ468" s="195"/>
      <c r="AK468" s="195"/>
      <c r="AL468" s="195"/>
      <c r="AM468" s="195"/>
      <c r="AN468" s="195"/>
      <c r="AO468" s="195"/>
      <c r="AP468" s="195"/>
      <c r="AQ468" s="195"/>
      <c r="AR468" s="195"/>
      <c r="AS468" s="195"/>
      <c r="AT468" s="195"/>
      <c r="AU468" s="195"/>
      <c r="AV468" s="195"/>
      <c r="AW468" s="195"/>
      <c r="AX468" s="195"/>
      <c r="AY468" s="195"/>
      <c r="AZ468" s="195"/>
      <c r="BA468" s="195"/>
      <c r="BB468" s="195"/>
      <c r="BC468" s="195"/>
      <c r="BD468" s="195"/>
      <c r="BE468" s="195"/>
      <c r="BF468" s="195"/>
      <c r="BG468" s="195"/>
      <c r="BH468" s="195"/>
      <c r="BI468" s="195"/>
      <c r="BJ468" s="195"/>
      <c r="BK468" s="195"/>
      <c r="BL468" s="195"/>
      <c r="BM468" s="195"/>
      <c r="BN468" s="195"/>
      <c r="BO468" s="195"/>
      <c r="BP468" s="195"/>
      <c r="BQ468" s="195"/>
      <c r="BR468" s="195"/>
      <c r="BS468" s="195"/>
      <c r="BT468" s="195"/>
      <c r="BU468" s="195"/>
      <c r="BV468" s="195"/>
      <c r="BW468" s="195"/>
      <c r="BX468" s="195"/>
      <c r="BY468" s="195"/>
      <c r="BZ468" s="195"/>
      <c r="CA468" s="195"/>
      <c r="CB468" s="195"/>
      <c r="CC468" s="195"/>
      <c r="CD468" s="195"/>
      <c r="CE468" s="195"/>
      <c r="CF468" s="195"/>
      <c r="CG468" s="195"/>
      <c r="CH468" s="195"/>
      <c r="CI468" s="195"/>
      <c r="CJ468" s="195"/>
      <c r="CK468" s="195"/>
      <c r="CL468" s="195"/>
      <c r="CM468" s="195"/>
      <c r="CN468" s="195"/>
      <c r="CO468" s="195"/>
      <c r="CP468" s="195"/>
      <c r="CQ468" s="195"/>
      <c r="CR468" s="195"/>
      <c r="CS468" s="195"/>
      <c r="CT468" s="195"/>
      <c r="CU468" s="195"/>
      <c r="CV468" s="195"/>
      <c r="CW468" s="195"/>
      <c r="CX468" s="195"/>
      <c r="CY468" s="195"/>
      <c r="CZ468" s="195"/>
      <c r="DA468" s="195"/>
      <c r="DB468" s="195"/>
      <c r="DC468" s="195"/>
      <c r="DD468" s="195"/>
      <c r="DE468" s="195"/>
      <c r="DF468" s="195"/>
      <c r="DG468" s="195"/>
      <c r="DH468" s="195"/>
      <c r="DI468" s="195"/>
      <c r="DJ468" s="195"/>
      <c r="DK468" s="195"/>
      <c r="DL468" s="195"/>
      <c r="DM468" s="195"/>
      <c r="DN468" s="195"/>
    </row>
    <row r="469" spans="1:118" x14ac:dyDescent="0.2">
      <c r="A469" s="33" t="s">
        <v>140</v>
      </c>
      <c r="B469" s="33" t="s">
        <v>143</v>
      </c>
      <c r="C469" s="33">
        <v>26</v>
      </c>
      <c r="D469" s="33" t="s">
        <v>132</v>
      </c>
      <c r="E469" s="196">
        <v>0</v>
      </c>
      <c r="F469" s="195">
        <v>0</v>
      </c>
      <c r="G469" s="196">
        <v>0</v>
      </c>
      <c r="H469" s="195">
        <v>0</v>
      </c>
      <c r="I469" s="196">
        <v>0</v>
      </c>
      <c r="J469" s="195">
        <v>0</v>
      </c>
      <c r="K469" s="195"/>
      <c r="L469" s="195"/>
      <c r="M469" s="195"/>
      <c r="N469" s="195"/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  <c r="AA469" s="195"/>
      <c r="AB469" s="195"/>
      <c r="AC469" s="195"/>
      <c r="AD469" s="195"/>
      <c r="AE469" s="195"/>
      <c r="AF469" s="195"/>
      <c r="AG469" s="195"/>
      <c r="AH469" s="195"/>
      <c r="AI469" s="195"/>
      <c r="AJ469" s="195"/>
      <c r="AK469" s="195"/>
      <c r="AL469" s="195"/>
      <c r="AM469" s="195"/>
      <c r="AN469" s="195"/>
      <c r="AO469" s="195"/>
      <c r="AP469" s="195"/>
      <c r="AQ469" s="195"/>
      <c r="AR469" s="195"/>
      <c r="AS469" s="195"/>
      <c r="AT469" s="195"/>
      <c r="AU469" s="195"/>
      <c r="AV469" s="195"/>
      <c r="AW469" s="195"/>
      <c r="AX469" s="195"/>
      <c r="AY469" s="195"/>
      <c r="AZ469" s="195"/>
      <c r="BA469" s="195"/>
      <c r="BB469" s="195"/>
      <c r="BC469" s="195"/>
      <c r="BD469" s="195"/>
      <c r="BE469" s="195"/>
      <c r="BF469" s="195"/>
      <c r="BG469" s="195"/>
      <c r="BH469" s="195"/>
      <c r="BI469" s="195"/>
      <c r="BJ469" s="195"/>
      <c r="BK469" s="195"/>
      <c r="BL469" s="195"/>
      <c r="BM469" s="195"/>
      <c r="BN469" s="195"/>
      <c r="BO469" s="195"/>
      <c r="BP469" s="195"/>
      <c r="BQ469" s="195"/>
      <c r="BR469" s="195"/>
      <c r="BS469" s="195"/>
      <c r="BT469" s="195"/>
      <c r="BU469" s="195"/>
      <c r="BV469" s="195"/>
      <c r="BW469" s="195"/>
      <c r="BX469" s="195"/>
      <c r="BY469" s="195"/>
      <c r="BZ469" s="195"/>
      <c r="CA469" s="195"/>
      <c r="CB469" s="195"/>
      <c r="CC469" s="195"/>
      <c r="CD469" s="195"/>
      <c r="CE469" s="195"/>
      <c r="CF469" s="195"/>
      <c r="CG469" s="195"/>
      <c r="CH469" s="195"/>
      <c r="CI469" s="195"/>
      <c r="CJ469" s="195"/>
      <c r="CK469" s="195"/>
      <c r="CL469" s="195"/>
      <c r="CM469" s="195"/>
      <c r="CN469" s="195"/>
      <c r="CO469" s="195"/>
      <c r="CP469" s="195"/>
      <c r="CQ469" s="195"/>
      <c r="CR469" s="195"/>
      <c r="CS469" s="195"/>
      <c r="CT469" s="195"/>
      <c r="CU469" s="195"/>
      <c r="CV469" s="195"/>
      <c r="CW469" s="195"/>
      <c r="CX469" s="195"/>
      <c r="CY469" s="195"/>
      <c r="CZ469" s="195"/>
      <c r="DA469" s="195"/>
      <c r="DB469" s="195"/>
      <c r="DC469" s="195"/>
      <c r="DD469" s="195"/>
      <c r="DE469" s="195"/>
      <c r="DF469" s="195"/>
      <c r="DG469" s="195"/>
      <c r="DH469" s="195"/>
      <c r="DI469" s="195"/>
      <c r="DJ469" s="195"/>
      <c r="DK469" s="195"/>
      <c r="DL469" s="195"/>
      <c r="DM469" s="195"/>
      <c r="DN469" s="195"/>
    </row>
    <row r="470" spans="1:118" x14ac:dyDescent="0.2">
      <c r="A470" s="33" t="s">
        <v>140</v>
      </c>
      <c r="B470" s="33" t="s">
        <v>143</v>
      </c>
      <c r="C470" s="33">
        <v>27</v>
      </c>
      <c r="D470" s="33" t="s">
        <v>133</v>
      </c>
      <c r="E470" s="196">
        <v>0</v>
      </c>
      <c r="F470" s="195">
        <v>0</v>
      </c>
      <c r="G470" s="196">
        <v>0</v>
      </c>
      <c r="H470" s="195">
        <v>0</v>
      </c>
      <c r="I470" s="196">
        <v>0</v>
      </c>
      <c r="J470" s="195">
        <v>0</v>
      </c>
      <c r="K470" s="195"/>
      <c r="L470" s="195"/>
      <c r="M470" s="195"/>
      <c r="N470" s="195"/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  <c r="AA470" s="195"/>
      <c r="AB470" s="195"/>
      <c r="AC470" s="195"/>
      <c r="AD470" s="195"/>
      <c r="AE470" s="195"/>
      <c r="AF470" s="195"/>
      <c r="AG470" s="195"/>
      <c r="AH470" s="195"/>
      <c r="AI470" s="195"/>
      <c r="AJ470" s="195"/>
      <c r="AK470" s="195"/>
      <c r="AL470" s="195"/>
      <c r="AM470" s="195"/>
      <c r="AN470" s="195"/>
      <c r="AO470" s="195"/>
      <c r="AP470" s="195"/>
      <c r="AQ470" s="195"/>
      <c r="AR470" s="195"/>
      <c r="AS470" s="195"/>
      <c r="AT470" s="195"/>
      <c r="AU470" s="195"/>
      <c r="AV470" s="195"/>
      <c r="AW470" s="195"/>
      <c r="AX470" s="195"/>
      <c r="AY470" s="195"/>
      <c r="AZ470" s="195"/>
      <c r="BA470" s="195"/>
      <c r="BB470" s="195"/>
      <c r="BC470" s="195"/>
      <c r="BD470" s="195"/>
      <c r="BE470" s="195"/>
      <c r="BF470" s="195"/>
      <c r="BG470" s="195"/>
      <c r="BH470" s="195"/>
      <c r="BI470" s="195"/>
      <c r="BJ470" s="195"/>
      <c r="BK470" s="195"/>
      <c r="BL470" s="195"/>
      <c r="BM470" s="195"/>
      <c r="BN470" s="195"/>
      <c r="BO470" s="195"/>
      <c r="BP470" s="195"/>
      <c r="BQ470" s="195"/>
      <c r="BR470" s="195"/>
      <c r="BS470" s="195"/>
      <c r="BT470" s="195"/>
      <c r="BU470" s="195"/>
      <c r="BV470" s="195"/>
      <c r="BW470" s="195"/>
      <c r="BX470" s="195"/>
      <c r="BY470" s="195"/>
      <c r="BZ470" s="195"/>
      <c r="CA470" s="195"/>
      <c r="CB470" s="195"/>
      <c r="CC470" s="195"/>
      <c r="CD470" s="195"/>
      <c r="CE470" s="195"/>
      <c r="CF470" s="195"/>
      <c r="CG470" s="195"/>
      <c r="CH470" s="195"/>
      <c r="CI470" s="195"/>
      <c r="CJ470" s="195"/>
      <c r="CK470" s="195"/>
      <c r="CL470" s="195"/>
      <c r="CM470" s="195"/>
      <c r="CN470" s="195"/>
      <c r="CO470" s="195"/>
      <c r="CP470" s="195"/>
      <c r="CQ470" s="195"/>
      <c r="CR470" s="195"/>
      <c r="CS470" s="195"/>
      <c r="CT470" s="195"/>
      <c r="CU470" s="195"/>
      <c r="CV470" s="195"/>
      <c r="CW470" s="195"/>
      <c r="CX470" s="195"/>
      <c r="CY470" s="195"/>
      <c r="CZ470" s="195"/>
      <c r="DA470" s="195"/>
      <c r="DB470" s="195"/>
      <c r="DC470" s="195"/>
      <c r="DD470" s="195"/>
      <c r="DE470" s="195"/>
      <c r="DF470" s="195"/>
      <c r="DG470" s="195"/>
      <c r="DH470" s="195"/>
      <c r="DI470" s="195"/>
      <c r="DJ470" s="195"/>
      <c r="DK470" s="195"/>
      <c r="DL470" s="195"/>
      <c r="DM470" s="195"/>
      <c r="DN470" s="195"/>
    </row>
    <row r="471" spans="1:118" x14ac:dyDescent="0.2">
      <c r="A471" s="33" t="s">
        <v>140</v>
      </c>
      <c r="B471" s="33" t="s">
        <v>143</v>
      </c>
      <c r="C471" s="33">
        <v>28</v>
      </c>
      <c r="D471" s="33" t="s">
        <v>134</v>
      </c>
      <c r="E471" s="196">
        <v>0</v>
      </c>
      <c r="F471" s="195">
        <v>0</v>
      </c>
      <c r="G471" s="196">
        <v>0</v>
      </c>
      <c r="H471" s="195">
        <v>-799.86</v>
      </c>
      <c r="I471" s="196">
        <v>0</v>
      </c>
      <c r="J471" s="195">
        <v>0</v>
      </c>
      <c r="K471" s="195"/>
      <c r="L471" s="195"/>
      <c r="M471" s="195"/>
      <c r="N471" s="195"/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  <c r="AA471" s="195"/>
      <c r="AB471" s="195"/>
      <c r="AC471" s="195"/>
      <c r="AD471" s="195"/>
      <c r="AE471" s="195"/>
      <c r="AF471" s="195"/>
      <c r="AG471" s="195"/>
      <c r="AH471" s="195"/>
      <c r="AI471" s="195"/>
      <c r="AJ471" s="195"/>
      <c r="AK471" s="195"/>
      <c r="AL471" s="195"/>
      <c r="AM471" s="195"/>
      <c r="AN471" s="195"/>
      <c r="AO471" s="195"/>
      <c r="AP471" s="195"/>
      <c r="AQ471" s="195"/>
      <c r="AR471" s="195"/>
      <c r="AS471" s="195"/>
      <c r="AT471" s="195"/>
      <c r="AU471" s="195"/>
      <c r="AV471" s="195"/>
      <c r="AW471" s="195"/>
      <c r="AX471" s="195"/>
      <c r="AY471" s="195"/>
      <c r="AZ471" s="195"/>
      <c r="BA471" s="195"/>
      <c r="BB471" s="195"/>
      <c r="BC471" s="195"/>
      <c r="BD471" s="195"/>
      <c r="BE471" s="195"/>
      <c r="BF471" s="195"/>
      <c r="BG471" s="195"/>
      <c r="BH471" s="195"/>
      <c r="BI471" s="195"/>
      <c r="BJ471" s="195"/>
      <c r="BK471" s="195"/>
      <c r="BL471" s="195"/>
      <c r="BM471" s="195"/>
      <c r="BN471" s="195"/>
      <c r="BO471" s="195"/>
      <c r="BP471" s="195"/>
      <c r="BQ471" s="195"/>
      <c r="BR471" s="195"/>
      <c r="BS471" s="195"/>
      <c r="BT471" s="195"/>
      <c r="BU471" s="195"/>
      <c r="BV471" s="195"/>
      <c r="BW471" s="195"/>
      <c r="BX471" s="195"/>
      <c r="BY471" s="195"/>
      <c r="BZ471" s="195"/>
      <c r="CA471" s="195"/>
      <c r="CB471" s="195"/>
      <c r="CC471" s="195"/>
      <c r="CD471" s="195"/>
      <c r="CE471" s="195"/>
      <c r="CF471" s="195"/>
      <c r="CG471" s="195"/>
      <c r="CH471" s="195"/>
      <c r="CI471" s="195"/>
      <c r="CJ471" s="195"/>
      <c r="CK471" s="195"/>
      <c r="CL471" s="195"/>
      <c r="CM471" s="195"/>
      <c r="CN471" s="195"/>
      <c r="CO471" s="195"/>
      <c r="CP471" s="195"/>
      <c r="CQ471" s="195"/>
      <c r="CR471" s="195"/>
      <c r="CS471" s="195"/>
      <c r="CT471" s="195"/>
      <c r="CU471" s="195"/>
      <c r="CV471" s="195"/>
      <c r="CW471" s="195"/>
      <c r="CX471" s="195"/>
      <c r="CY471" s="195"/>
      <c r="CZ471" s="195"/>
      <c r="DA471" s="195"/>
      <c r="DB471" s="195"/>
      <c r="DC471" s="195"/>
      <c r="DD471" s="195"/>
      <c r="DE471" s="195"/>
      <c r="DF471" s="195"/>
      <c r="DG471" s="195"/>
      <c r="DH471" s="195"/>
      <c r="DI471" s="195"/>
      <c r="DJ471" s="195"/>
      <c r="DK471" s="195"/>
      <c r="DL471" s="195"/>
      <c r="DM471" s="195"/>
      <c r="DN471" s="195"/>
    </row>
    <row r="472" spans="1:118" x14ac:dyDescent="0.2">
      <c r="A472" s="33" t="s">
        <v>140</v>
      </c>
      <c r="B472" s="33" t="s">
        <v>143</v>
      </c>
      <c r="C472" s="33">
        <v>29</v>
      </c>
      <c r="D472" s="33" t="s">
        <v>135</v>
      </c>
      <c r="E472" s="196">
        <v>0</v>
      </c>
      <c r="F472" s="195">
        <v>0</v>
      </c>
      <c r="G472" s="196">
        <v>0</v>
      </c>
      <c r="H472" s="195">
        <v>0</v>
      </c>
      <c r="I472" s="196">
        <v>0</v>
      </c>
      <c r="J472" s="195">
        <v>0</v>
      </c>
      <c r="K472" s="195"/>
      <c r="L472" s="195"/>
      <c r="M472" s="195"/>
      <c r="N472" s="195"/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  <c r="AA472" s="195"/>
      <c r="AB472" s="195"/>
      <c r="AC472" s="195"/>
      <c r="AD472" s="195"/>
      <c r="AE472" s="195"/>
      <c r="AF472" s="195"/>
      <c r="AG472" s="195"/>
      <c r="AH472" s="195"/>
      <c r="AI472" s="195"/>
      <c r="AJ472" s="195"/>
      <c r="AK472" s="195"/>
      <c r="AL472" s="195"/>
      <c r="AM472" s="195"/>
      <c r="AN472" s="195"/>
      <c r="AO472" s="195"/>
      <c r="AP472" s="195"/>
      <c r="AQ472" s="195"/>
      <c r="AR472" s="195"/>
      <c r="AS472" s="195"/>
      <c r="AT472" s="195"/>
      <c r="AU472" s="195"/>
      <c r="AV472" s="195"/>
      <c r="AW472" s="195"/>
      <c r="AX472" s="195"/>
      <c r="AY472" s="195"/>
      <c r="AZ472" s="195"/>
      <c r="BA472" s="195"/>
      <c r="BB472" s="195"/>
      <c r="BC472" s="195"/>
      <c r="BD472" s="195"/>
      <c r="BE472" s="195"/>
      <c r="BF472" s="195"/>
      <c r="BG472" s="195"/>
      <c r="BH472" s="195"/>
      <c r="BI472" s="195"/>
      <c r="BJ472" s="195"/>
      <c r="BK472" s="195"/>
      <c r="BL472" s="195"/>
      <c r="BM472" s="195"/>
      <c r="BN472" s="195"/>
      <c r="BO472" s="195"/>
      <c r="BP472" s="195"/>
      <c r="BQ472" s="195"/>
      <c r="BR472" s="195"/>
      <c r="BS472" s="195"/>
      <c r="BT472" s="195"/>
      <c r="BU472" s="195"/>
      <c r="BV472" s="195"/>
      <c r="BW472" s="195"/>
      <c r="BX472" s="195"/>
      <c r="BY472" s="195"/>
      <c r="BZ472" s="195"/>
      <c r="CA472" s="195"/>
      <c r="CB472" s="195"/>
      <c r="CC472" s="195"/>
      <c r="CD472" s="195"/>
      <c r="CE472" s="195"/>
      <c r="CF472" s="195"/>
      <c r="CG472" s="195"/>
      <c r="CH472" s="195"/>
      <c r="CI472" s="195"/>
      <c r="CJ472" s="195"/>
      <c r="CK472" s="195"/>
      <c r="CL472" s="195"/>
      <c r="CM472" s="195"/>
      <c r="CN472" s="195"/>
      <c r="CO472" s="195"/>
      <c r="CP472" s="195"/>
      <c r="CQ472" s="195"/>
      <c r="CR472" s="195"/>
      <c r="CS472" s="195"/>
      <c r="CT472" s="195"/>
      <c r="CU472" s="195"/>
      <c r="CV472" s="195"/>
      <c r="CW472" s="195"/>
      <c r="CX472" s="195"/>
      <c r="CY472" s="195"/>
      <c r="CZ472" s="195"/>
      <c r="DA472" s="195"/>
      <c r="DB472" s="195"/>
      <c r="DC472" s="195"/>
      <c r="DD472" s="195"/>
      <c r="DE472" s="195"/>
      <c r="DF472" s="195"/>
      <c r="DG472" s="195"/>
      <c r="DH472" s="195"/>
      <c r="DI472" s="195"/>
      <c r="DJ472" s="195"/>
      <c r="DK472" s="195"/>
      <c r="DL472" s="195"/>
      <c r="DM472" s="195"/>
      <c r="DN472" s="195"/>
    </row>
    <row r="473" spans="1:118" x14ac:dyDescent="0.2">
      <c r="A473" s="33" t="s">
        <v>140</v>
      </c>
      <c r="B473" s="33" t="s">
        <v>143</v>
      </c>
      <c r="C473" s="33">
        <v>30</v>
      </c>
      <c r="D473" s="33" t="s">
        <v>136</v>
      </c>
      <c r="E473" s="196">
        <v>0</v>
      </c>
      <c r="F473" s="195">
        <v>0</v>
      </c>
      <c r="G473" s="196">
        <v>0</v>
      </c>
      <c r="H473" s="195">
        <v>0</v>
      </c>
      <c r="I473" s="196">
        <v>0</v>
      </c>
      <c r="J473" s="195">
        <v>0</v>
      </c>
      <c r="K473" s="195"/>
      <c r="L473" s="195"/>
      <c r="M473" s="195"/>
      <c r="N473" s="195"/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  <c r="AA473" s="195"/>
      <c r="AB473" s="195"/>
      <c r="AC473" s="195"/>
      <c r="AD473" s="195"/>
      <c r="AE473" s="195"/>
      <c r="AF473" s="195"/>
      <c r="AG473" s="195"/>
      <c r="AH473" s="195"/>
      <c r="AI473" s="195"/>
      <c r="AJ473" s="195"/>
      <c r="AK473" s="195"/>
      <c r="AL473" s="195"/>
      <c r="AM473" s="195"/>
      <c r="AN473" s="195"/>
      <c r="AO473" s="195"/>
      <c r="AP473" s="195"/>
      <c r="AQ473" s="195"/>
      <c r="AR473" s="195"/>
      <c r="AS473" s="195"/>
      <c r="AT473" s="195"/>
      <c r="AU473" s="195"/>
      <c r="AV473" s="195"/>
      <c r="AW473" s="195"/>
      <c r="AX473" s="195"/>
      <c r="AY473" s="195"/>
      <c r="AZ473" s="195"/>
      <c r="BA473" s="195"/>
      <c r="BB473" s="195"/>
      <c r="BC473" s="195"/>
      <c r="BD473" s="195"/>
      <c r="BE473" s="195"/>
      <c r="BF473" s="195"/>
      <c r="BG473" s="195"/>
      <c r="BH473" s="195"/>
      <c r="BI473" s="195"/>
      <c r="BJ473" s="195"/>
      <c r="BK473" s="195"/>
      <c r="BL473" s="195"/>
      <c r="BM473" s="195"/>
      <c r="BN473" s="195"/>
      <c r="BO473" s="195"/>
      <c r="BP473" s="195"/>
      <c r="BQ473" s="195"/>
      <c r="BR473" s="195"/>
      <c r="BS473" s="195"/>
      <c r="BT473" s="195"/>
      <c r="BU473" s="195"/>
      <c r="BV473" s="195"/>
      <c r="BW473" s="195"/>
      <c r="BX473" s="195"/>
      <c r="BY473" s="195"/>
      <c r="BZ473" s="195"/>
      <c r="CA473" s="195"/>
      <c r="CB473" s="195"/>
      <c r="CC473" s="195"/>
      <c r="CD473" s="195"/>
      <c r="CE473" s="195"/>
      <c r="CF473" s="195"/>
      <c r="CG473" s="195"/>
      <c r="CH473" s="195"/>
      <c r="CI473" s="195"/>
      <c r="CJ473" s="195"/>
      <c r="CK473" s="195"/>
      <c r="CL473" s="195"/>
      <c r="CM473" s="195"/>
      <c r="CN473" s="195"/>
      <c r="CO473" s="195"/>
      <c r="CP473" s="195"/>
      <c r="CQ473" s="195"/>
      <c r="CR473" s="195"/>
      <c r="CS473" s="195"/>
      <c r="CT473" s="195"/>
      <c r="CU473" s="195"/>
      <c r="CV473" s="195"/>
      <c r="CW473" s="195"/>
      <c r="CX473" s="195"/>
      <c r="CY473" s="195"/>
      <c r="CZ473" s="195"/>
      <c r="DA473" s="195"/>
      <c r="DB473" s="195"/>
      <c r="DC473" s="195"/>
      <c r="DD473" s="195"/>
      <c r="DE473" s="195"/>
      <c r="DF473" s="195"/>
      <c r="DG473" s="195"/>
      <c r="DH473" s="195"/>
      <c r="DI473" s="195"/>
      <c r="DJ473" s="195"/>
      <c r="DK473" s="195"/>
      <c r="DL473" s="195"/>
      <c r="DM473" s="195"/>
      <c r="DN473" s="195"/>
    </row>
    <row r="474" spans="1:118" x14ac:dyDescent="0.2">
      <c r="A474" s="33" t="s">
        <v>140</v>
      </c>
      <c r="B474" s="33" t="s">
        <v>143</v>
      </c>
      <c r="C474" s="33">
        <v>31</v>
      </c>
      <c r="D474" s="33" t="s">
        <v>137</v>
      </c>
      <c r="E474" s="196">
        <v>0</v>
      </c>
      <c r="F474" s="195">
        <v>0</v>
      </c>
      <c r="G474" s="196">
        <v>0</v>
      </c>
      <c r="H474" s="195">
        <v>0</v>
      </c>
      <c r="I474" s="196">
        <v>0</v>
      </c>
      <c r="J474" s="195">
        <v>0</v>
      </c>
      <c r="K474" s="195"/>
      <c r="L474" s="195"/>
      <c r="M474" s="195"/>
      <c r="N474" s="195"/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  <c r="AA474" s="195"/>
      <c r="AB474" s="195"/>
      <c r="AC474" s="195"/>
      <c r="AD474" s="195"/>
      <c r="AE474" s="195"/>
      <c r="AF474" s="195"/>
      <c r="AG474" s="195"/>
      <c r="AH474" s="195"/>
      <c r="AI474" s="195"/>
      <c r="AJ474" s="195"/>
      <c r="AK474" s="195"/>
      <c r="AL474" s="195"/>
      <c r="AM474" s="195"/>
      <c r="AN474" s="195"/>
      <c r="AO474" s="195"/>
      <c r="AP474" s="195"/>
      <c r="AQ474" s="195"/>
      <c r="AR474" s="195"/>
      <c r="AS474" s="195"/>
      <c r="AT474" s="195"/>
      <c r="AU474" s="195"/>
      <c r="AV474" s="195"/>
      <c r="AW474" s="195"/>
      <c r="AX474" s="195"/>
      <c r="AY474" s="195"/>
      <c r="AZ474" s="195"/>
      <c r="BA474" s="195"/>
      <c r="BB474" s="195"/>
      <c r="BC474" s="195"/>
      <c r="BD474" s="195"/>
      <c r="BE474" s="195"/>
      <c r="BF474" s="195"/>
      <c r="BG474" s="195"/>
      <c r="BH474" s="195"/>
      <c r="BI474" s="195"/>
      <c r="BJ474" s="195"/>
      <c r="BK474" s="195"/>
      <c r="BL474" s="195"/>
      <c r="BM474" s="195"/>
      <c r="BN474" s="195"/>
      <c r="BO474" s="195"/>
      <c r="BP474" s="195"/>
      <c r="BQ474" s="195"/>
      <c r="BR474" s="195"/>
      <c r="BS474" s="195"/>
      <c r="BT474" s="195"/>
      <c r="BU474" s="195"/>
      <c r="BV474" s="195"/>
      <c r="BW474" s="195"/>
      <c r="BX474" s="195"/>
      <c r="BY474" s="195"/>
      <c r="BZ474" s="195"/>
      <c r="CA474" s="195"/>
      <c r="CB474" s="195"/>
      <c r="CC474" s="195"/>
      <c r="CD474" s="195"/>
      <c r="CE474" s="195"/>
      <c r="CF474" s="195"/>
      <c r="CG474" s="195"/>
      <c r="CH474" s="195"/>
      <c r="CI474" s="195"/>
      <c r="CJ474" s="195"/>
      <c r="CK474" s="195"/>
      <c r="CL474" s="195"/>
      <c r="CM474" s="195"/>
      <c r="CN474" s="195"/>
      <c r="CO474" s="195"/>
      <c r="CP474" s="195"/>
      <c r="CQ474" s="195"/>
      <c r="CR474" s="195"/>
      <c r="CS474" s="195"/>
      <c r="CT474" s="195"/>
      <c r="CU474" s="195"/>
      <c r="CV474" s="195"/>
      <c r="CW474" s="195"/>
      <c r="CX474" s="195"/>
      <c r="CY474" s="195"/>
      <c r="CZ474" s="195"/>
      <c r="DA474" s="195"/>
      <c r="DB474" s="195"/>
      <c r="DC474" s="195"/>
      <c r="DD474" s="195"/>
      <c r="DE474" s="195"/>
      <c r="DF474" s="195"/>
      <c r="DG474" s="195"/>
      <c r="DH474" s="195"/>
      <c r="DI474" s="195"/>
      <c r="DJ474" s="195"/>
      <c r="DK474" s="195"/>
      <c r="DL474" s="195"/>
      <c r="DM474" s="195"/>
      <c r="DN474" s="195"/>
    </row>
    <row r="475" spans="1:118" x14ac:dyDescent="0.2">
      <c r="A475" s="33" t="s">
        <v>140</v>
      </c>
      <c r="B475" s="33" t="s">
        <v>143</v>
      </c>
      <c r="C475" s="33">
        <v>32</v>
      </c>
      <c r="D475" s="33" t="s">
        <v>70</v>
      </c>
      <c r="E475" s="196">
        <v>0</v>
      </c>
      <c r="F475" s="195">
        <v>0</v>
      </c>
      <c r="G475" s="196">
        <v>0</v>
      </c>
      <c r="H475" s="195">
        <v>0</v>
      </c>
      <c r="I475" s="196">
        <v>0</v>
      </c>
      <c r="J475" s="195">
        <v>0</v>
      </c>
      <c r="K475" s="195"/>
      <c r="L475" s="195"/>
      <c r="M475" s="195"/>
      <c r="N475" s="195"/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  <c r="AA475" s="195"/>
      <c r="AB475" s="195"/>
      <c r="AC475" s="195"/>
      <c r="AD475" s="195"/>
      <c r="AE475" s="195"/>
      <c r="AF475" s="195"/>
      <c r="AG475" s="195"/>
      <c r="AH475" s="195"/>
      <c r="AI475" s="195"/>
      <c r="AJ475" s="195"/>
      <c r="AK475" s="195"/>
      <c r="AL475" s="195"/>
      <c r="AM475" s="195"/>
      <c r="AN475" s="195"/>
      <c r="AO475" s="195"/>
      <c r="AP475" s="195"/>
      <c r="AQ475" s="195"/>
      <c r="AR475" s="195"/>
      <c r="AS475" s="195"/>
      <c r="AT475" s="195"/>
      <c r="AU475" s="195"/>
      <c r="AV475" s="195"/>
      <c r="AW475" s="195"/>
      <c r="AX475" s="195"/>
      <c r="AY475" s="195"/>
      <c r="AZ475" s="195"/>
      <c r="BA475" s="195"/>
      <c r="BB475" s="195"/>
      <c r="BC475" s="195"/>
      <c r="BD475" s="195"/>
      <c r="BE475" s="195"/>
      <c r="BF475" s="195"/>
      <c r="BG475" s="195"/>
      <c r="BH475" s="195"/>
      <c r="BI475" s="195"/>
      <c r="BJ475" s="195"/>
      <c r="BK475" s="195"/>
      <c r="BL475" s="195"/>
      <c r="BM475" s="195"/>
      <c r="BN475" s="195"/>
      <c r="BO475" s="195"/>
      <c r="BP475" s="195"/>
      <c r="BQ475" s="195"/>
      <c r="BR475" s="195"/>
      <c r="BS475" s="195"/>
      <c r="BT475" s="195"/>
      <c r="BU475" s="195"/>
      <c r="BV475" s="195"/>
      <c r="BW475" s="195"/>
      <c r="BX475" s="195"/>
      <c r="BY475" s="195"/>
      <c r="BZ475" s="195"/>
      <c r="CA475" s="195"/>
      <c r="CB475" s="195"/>
      <c r="CC475" s="195"/>
      <c r="CD475" s="195"/>
      <c r="CE475" s="195"/>
      <c r="CF475" s="195"/>
      <c r="CG475" s="195"/>
      <c r="CH475" s="195"/>
      <c r="CI475" s="195"/>
      <c r="CJ475" s="195"/>
      <c r="CK475" s="195"/>
      <c r="CL475" s="195"/>
      <c r="CM475" s="195"/>
      <c r="CN475" s="195"/>
      <c r="CO475" s="195"/>
      <c r="CP475" s="195"/>
      <c r="CQ475" s="195"/>
      <c r="CR475" s="195"/>
      <c r="CS475" s="195"/>
      <c r="CT475" s="195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195"/>
      <c r="DM475" s="195"/>
      <c r="DN475" s="195"/>
    </row>
    <row r="476" spans="1:118" x14ac:dyDescent="0.2">
      <c r="A476" s="33" t="s">
        <v>140</v>
      </c>
      <c r="B476" s="33" t="s">
        <v>143</v>
      </c>
      <c r="C476" s="33">
        <v>33</v>
      </c>
      <c r="D476" s="33" t="s">
        <v>71</v>
      </c>
      <c r="E476" s="196">
        <v>0</v>
      </c>
      <c r="F476" s="195">
        <v>0</v>
      </c>
      <c r="G476" s="196">
        <v>0</v>
      </c>
      <c r="H476" s="195">
        <v>0</v>
      </c>
      <c r="I476" s="196">
        <v>0</v>
      </c>
      <c r="J476" s="195">
        <v>0</v>
      </c>
      <c r="K476" s="195"/>
      <c r="L476" s="195"/>
      <c r="M476" s="195"/>
      <c r="N476" s="195"/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  <c r="AA476" s="195"/>
      <c r="AB476" s="195"/>
      <c r="AC476" s="195"/>
      <c r="AD476" s="195"/>
      <c r="AE476" s="195"/>
      <c r="AF476" s="195"/>
      <c r="AG476" s="195"/>
      <c r="AH476" s="195"/>
      <c r="AI476" s="195"/>
      <c r="AJ476" s="195"/>
      <c r="AK476" s="195"/>
      <c r="AL476" s="195"/>
      <c r="AM476" s="195"/>
      <c r="AN476" s="195"/>
      <c r="AO476" s="195"/>
      <c r="AP476" s="195"/>
      <c r="AQ476" s="195"/>
      <c r="AR476" s="195"/>
      <c r="AS476" s="195"/>
      <c r="AT476" s="195"/>
      <c r="AU476" s="195"/>
      <c r="AV476" s="195"/>
      <c r="AW476" s="195"/>
      <c r="AX476" s="195"/>
      <c r="AY476" s="195"/>
      <c r="AZ476" s="195"/>
      <c r="BA476" s="195"/>
      <c r="BB476" s="195"/>
      <c r="BC476" s="195"/>
      <c r="BD476" s="195"/>
      <c r="BE476" s="195"/>
      <c r="BF476" s="195"/>
      <c r="BG476" s="195"/>
      <c r="BH476" s="195"/>
      <c r="BI476" s="195"/>
      <c r="BJ476" s="195"/>
      <c r="BK476" s="195"/>
      <c r="BL476" s="195"/>
      <c r="BM476" s="195"/>
      <c r="BN476" s="195"/>
      <c r="BO476" s="195"/>
      <c r="BP476" s="195"/>
      <c r="BQ476" s="195"/>
      <c r="BR476" s="195"/>
      <c r="BS476" s="195"/>
      <c r="BT476" s="195"/>
      <c r="BU476" s="195"/>
      <c r="BV476" s="195"/>
      <c r="BW476" s="195"/>
      <c r="BX476" s="195"/>
      <c r="BY476" s="195"/>
      <c r="BZ476" s="195"/>
      <c r="CA476" s="195"/>
      <c r="CB476" s="195"/>
      <c r="CC476" s="195"/>
      <c r="CD476" s="195"/>
      <c r="CE476" s="195"/>
      <c r="CF476" s="195"/>
      <c r="CG476" s="195"/>
      <c r="CH476" s="195"/>
      <c r="CI476" s="195"/>
      <c r="CJ476" s="195"/>
      <c r="CK476" s="195"/>
      <c r="CL476" s="195"/>
      <c r="CM476" s="195"/>
      <c r="CN476" s="195"/>
      <c r="CO476" s="195"/>
      <c r="CP476" s="195"/>
      <c r="CQ476" s="195"/>
      <c r="CR476" s="195"/>
      <c r="CS476" s="195"/>
      <c r="CT476" s="195"/>
      <c r="CU476" s="195"/>
      <c r="CV476" s="195"/>
      <c r="CW476" s="195"/>
      <c r="CX476" s="195"/>
      <c r="CY476" s="195"/>
      <c r="CZ476" s="195"/>
      <c r="DA476" s="195"/>
      <c r="DB476" s="195"/>
      <c r="DC476" s="195"/>
      <c r="DD476" s="195"/>
      <c r="DE476" s="195"/>
      <c r="DF476" s="195"/>
      <c r="DG476" s="195"/>
      <c r="DH476" s="195"/>
      <c r="DI476" s="195"/>
      <c r="DJ476" s="195"/>
      <c r="DK476" s="195"/>
      <c r="DL476" s="195"/>
      <c r="DM476" s="195"/>
      <c r="DN476" s="195"/>
    </row>
    <row r="477" spans="1:118" x14ac:dyDescent="0.2">
      <c r="A477" s="33" t="s">
        <v>140</v>
      </c>
      <c r="B477" s="33" t="s">
        <v>143</v>
      </c>
      <c r="C477" s="33">
        <v>34</v>
      </c>
      <c r="D477" s="33" t="s">
        <v>72</v>
      </c>
      <c r="E477" s="196">
        <v>0</v>
      </c>
      <c r="F477" s="195">
        <v>0</v>
      </c>
      <c r="G477" s="196">
        <v>0</v>
      </c>
      <c r="H477" s="195">
        <v>0</v>
      </c>
      <c r="I477" s="196">
        <v>0</v>
      </c>
      <c r="J477" s="195">
        <v>0</v>
      </c>
      <c r="K477" s="195"/>
      <c r="L477" s="195"/>
      <c r="M477" s="195"/>
      <c r="N477" s="195"/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  <c r="AA477" s="195"/>
      <c r="AB477" s="195"/>
      <c r="AC477" s="195"/>
      <c r="AD477" s="195"/>
      <c r="AE477" s="195"/>
      <c r="AF477" s="195"/>
      <c r="AG477" s="195"/>
      <c r="AH477" s="195"/>
      <c r="AI477" s="195"/>
      <c r="AJ477" s="195"/>
      <c r="AK477" s="195"/>
      <c r="AL477" s="195"/>
      <c r="AM477" s="195"/>
      <c r="AN477" s="195"/>
      <c r="AO477" s="195"/>
      <c r="AP477" s="195"/>
      <c r="AQ477" s="195"/>
      <c r="AR477" s="195"/>
      <c r="AS477" s="195"/>
      <c r="AT477" s="195"/>
      <c r="AU477" s="195"/>
      <c r="AV477" s="195"/>
      <c r="AW477" s="195"/>
      <c r="AX477" s="195"/>
      <c r="AY477" s="195"/>
      <c r="AZ477" s="195"/>
      <c r="BA477" s="195"/>
      <c r="BB477" s="195"/>
      <c r="BC477" s="195"/>
      <c r="BD477" s="195"/>
      <c r="BE477" s="195"/>
      <c r="BF477" s="195"/>
      <c r="BG477" s="195"/>
      <c r="BH477" s="195"/>
      <c r="BI477" s="195"/>
      <c r="BJ477" s="195"/>
      <c r="BK477" s="195"/>
      <c r="BL477" s="195"/>
      <c r="BM477" s="195"/>
      <c r="BN477" s="195"/>
      <c r="BO477" s="195"/>
      <c r="BP477" s="195"/>
      <c r="BQ477" s="195"/>
      <c r="BR477" s="195"/>
      <c r="BS477" s="195"/>
      <c r="BT477" s="195"/>
      <c r="BU477" s="195"/>
      <c r="BV477" s="195"/>
      <c r="BW477" s="195"/>
      <c r="BX477" s="195"/>
      <c r="BY477" s="195"/>
      <c r="BZ477" s="195"/>
      <c r="CA477" s="195"/>
      <c r="CB477" s="195"/>
      <c r="CC477" s="195"/>
      <c r="CD477" s="195"/>
      <c r="CE477" s="195"/>
      <c r="CF477" s="195"/>
      <c r="CG477" s="195"/>
      <c r="CH477" s="195"/>
      <c r="CI477" s="195"/>
      <c r="CJ477" s="195"/>
      <c r="CK477" s="195"/>
      <c r="CL477" s="195"/>
      <c r="CM477" s="195"/>
      <c r="CN477" s="195"/>
      <c r="CO477" s="195"/>
      <c r="CP477" s="195"/>
      <c r="CQ477" s="195"/>
      <c r="CR477" s="195"/>
      <c r="CS477" s="195"/>
      <c r="CT477" s="195"/>
      <c r="CU477" s="195"/>
      <c r="CV477" s="195"/>
      <c r="CW477" s="195"/>
      <c r="CX477" s="195"/>
      <c r="CY477" s="195"/>
      <c r="CZ477" s="195"/>
      <c r="DA477" s="195"/>
      <c r="DB477" s="195"/>
      <c r="DC477" s="195"/>
      <c r="DD477" s="195"/>
      <c r="DE477" s="195"/>
      <c r="DF477" s="195"/>
      <c r="DG477" s="195"/>
      <c r="DH477" s="195"/>
      <c r="DI477" s="195"/>
      <c r="DJ477" s="195"/>
      <c r="DK477" s="195"/>
      <c r="DL477" s="195"/>
      <c r="DM477" s="195"/>
      <c r="DN477" s="195"/>
    </row>
    <row r="478" spans="1:118" x14ac:dyDescent="0.2">
      <c r="A478" s="33" t="s">
        <v>140</v>
      </c>
      <c r="B478" s="33" t="s">
        <v>143</v>
      </c>
      <c r="C478" s="33">
        <v>35</v>
      </c>
      <c r="D478" s="33" t="s">
        <v>73</v>
      </c>
      <c r="E478" s="196">
        <v>0</v>
      </c>
      <c r="F478" s="195">
        <v>-4048.75</v>
      </c>
      <c r="G478" s="196">
        <v>0</v>
      </c>
      <c r="H478" s="195">
        <v>-21665</v>
      </c>
      <c r="I478" s="196">
        <v>0</v>
      </c>
      <c r="J478" s="195">
        <v>0</v>
      </c>
      <c r="K478" s="195"/>
      <c r="L478" s="195"/>
      <c r="M478" s="195"/>
      <c r="N478" s="195"/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  <c r="AA478" s="195"/>
      <c r="AB478" s="195"/>
      <c r="AC478" s="195"/>
      <c r="AD478" s="195"/>
      <c r="AE478" s="195"/>
      <c r="AF478" s="195"/>
      <c r="AG478" s="195"/>
      <c r="AH478" s="195"/>
      <c r="AI478" s="195"/>
      <c r="AJ478" s="195"/>
      <c r="AK478" s="195"/>
      <c r="AL478" s="195"/>
      <c r="AM478" s="195"/>
      <c r="AN478" s="195"/>
      <c r="AO478" s="195"/>
      <c r="AP478" s="195"/>
      <c r="AQ478" s="195"/>
      <c r="AR478" s="195"/>
      <c r="AS478" s="195"/>
      <c r="AT478" s="195"/>
      <c r="AU478" s="195"/>
      <c r="AV478" s="195"/>
      <c r="AW478" s="195"/>
      <c r="AX478" s="195"/>
      <c r="AY478" s="195"/>
      <c r="AZ478" s="195"/>
      <c r="BA478" s="195"/>
      <c r="BB478" s="195"/>
      <c r="BC478" s="195"/>
      <c r="BD478" s="195"/>
      <c r="BE478" s="195"/>
      <c r="BF478" s="195"/>
      <c r="BG478" s="195"/>
      <c r="BH478" s="195"/>
      <c r="BI478" s="195"/>
      <c r="BJ478" s="195"/>
      <c r="BK478" s="195"/>
      <c r="BL478" s="195"/>
      <c r="BM478" s="195"/>
      <c r="BN478" s="195"/>
      <c r="BO478" s="195"/>
      <c r="BP478" s="195"/>
      <c r="BQ478" s="195"/>
      <c r="BR478" s="195"/>
      <c r="BS478" s="195"/>
      <c r="BT478" s="195"/>
      <c r="BU478" s="195"/>
      <c r="BV478" s="195"/>
      <c r="BW478" s="195"/>
      <c r="BX478" s="195"/>
      <c r="BY478" s="195"/>
      <c r="BZ478" s="195"/>
      <c r="CA478" s="195"/>
      <c r="CB478" s="195"/>
      <c r="CC478" s="195"/>
      <c r="CD478" s="195"/>
      <c r="CE478" s="195"/>
      <c r="CF478" s="195"/>
      <c r="CG478" s="195"/>
      <c r="CH478" s="195"/>
      <c r="CI478" s="195"/>
      <c r="CJ478" s="195"/>
      <c r="CK478" s="195"/>
      <c r="CL478" s="195"/>
      <c r="CM478" s="195"/>
      <c r="CN478" s="195"/>
      <c r="CO478" s="195"/>
      <c r="CP478" s="195"/>
      <c r="CQ478" s="195"/>
      <c r="CR478" s="195"/>
      <c r="CS478" s="195"/>
      <c r="CT478" s="195"/>
      <c r="CU478" s="195"/>
      <c r="CV478" s="195"/>
      <c r="CW478" s="195"/>
      <c r="CX478" s="195"/>
      <c r="CY478" s="195"/>
      <c r="CZ478" s="195"/>
      <c r="DA478" s="195"/>
      <c r="DB478" s="195"/>
      <c r="DC478" s="195"/>
      <c r="DD478" s="195"/>
      <c r="DE478" s="195"/>
      <c r="DF478" s="195"/>
      <c r="DG478" s="195"/>
      <c r="DH478" s="195"/>
      <c r="DI478" s="195"/>
      <c r="DJ478" s="195"/>
      <c r="DK478" s="195"/>
      <c r="DL478" s="195"/>
      <c r="DM478" s="195"/>
      <c r="DN478" s="195"/>
    </row>
    <row r="479" spans="1:118" x14ac:dyDescent="0.2">
      <c r="A479" s="33" t="s">
        <v>140</v>
      </c>
      <c r="B479" s="33" t="s">
        <v>143</v>
      </c>
      <c r="C479" s="33">
        <v>36</v>
      </c>
      <c r="D479" s="33" t="s">
        <v>74</v>
      </c>
      <c r="E479" s="196">
        <v>0</v>
      </c>
      <c r="F479" s="195">
        <v>0</v>
      </c>
      <c r="G479" s="196">
        <v>0</v>
      </c>
      <c r="H479" s="195">
        <v>0</v>
      </c>
      <c r="I479" s="196">
        <v>0</v>
      </c>
      <c r="J479" s="195">
        <v>0</v>
      </c>
      <c r="K479" s="195"/>
      <c r="L479" s="195"/>
      <c r="M479" s="195"/>
      <c r="N479" s="195"/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  <c r="AA479" s="195"/>
      <c r="AB479" s="195"/>
      <c r="AC479" s="195"/>
      <c r="AD479" s="195"/>
      <c r="AE479" s="195"/>
      <c r="AF479" s="195"/>
      <c r="AG479" s="195"/>
      <c r="AH479" s="195"/>
      <c r="AI479" s="195"/>
      <c r="AJ479" s="195"/>
      <c r="AK479" s="195"/>
      <c r="AL479" s="195"/>
      <c r="AM479" s="195"/>
      <c r="AN479" s="195"/>
      <c r="AO479" s="195"/>
      <c r="AP479" s="195"/>
      <c r="AQ479" s="195"/>
      <c r="AR479" s="195"/>
      <c r="AS479" s="195"/>
      <c r="AT479" s="195"/>
      <c r="AU479" s="195"/>
      <c r="AV479" s="195"/>
      <c r="AW479" s="195"/>
      <c r="AX479" s="195"/>
      <c r="AY479" s="195"/>
      <c r="AZ479" s="195"/>
      <c r="BA479" s="195"/>
      <c r="BB479" s="195"/>
      <c r="BC479" s="195"/>
      <c r="BD479" s="195"/>
      <c r="BE479" s="195"/>
      <c r="BF479" s="195"/>
      <c r="BG479" s="195"/>
      <c r="BH479" s="195"/>
      <c r="BI479" s="195"/>
      <c r="BJ479" s="195"/>
      <c r="BK479" s="195"/>
      <c r="BL479" s="195"/>
      <c r="BM479" s="195"/>
      <c r="BN479" s="195"/>
      <c r="BO479" s="195"/>
      <c r="BP479" s="195"/>
      <c r="BQ479" s="195"/>
      <c r="BR479" s="195"/>
      <c r="BS479" s="195"/>
      <c r="BT479" s="195"/>
      <c r="BU479" s="195"/>
      <c r="BV479" s="195"/>
      <c r="BW479" s="195"/>
      <c r="BX479" s="195"/>
      <c r="BY479" s="195"/>
      <c r="BZ479" s="195"/>
      <c r="CA479" s="195"/>
      <c r="CB479" s="195"/>
      <c r="CC479" s="195"/>
      <c r="CD479" s="195"/>
      <c r="CE479" s="195"/>
      <c r="CF479" s="195"/>
      <c r="CG479" s="195"/>
      <c r="CH479" s="195"/>
      <c r="CI479" s="195"/>
      <c r="CJ479" s="195"/>
      <c r="CK479" s="195"/>
      <c r="CL479" s="195"/>
      <c r="CM479" s="195"/>
      <c r="CN479" s="195"/>
      <c r="CO479" s="195"/>
      <c r="CP479" s="195"/>
      <c r="CQ479" s="195"/>
      <c r="CR479" s="195"/>
      <c r="CS479" s="195"/>
      <c r="CT479" s="195"/>
      <c r="CU479" s="195"/>
      <c r="CV479" s="195"/>
      <c r="CW479" s="195"/>
      <c r="CX479" s="195"/>
      <c r="CY479" s="195"/>
      <c r="CZ479" s="195"/>
      <c r="DA479" s="195"/>
      <c r="DB479" s="195"/>
      <c r="DC479" s="195"/>
      <c r="DD479" s="195"/>
      <c r="DE479" s="195"/>
      <c r="DF479" s="195"/>
      <c r="DG479" s="195"/>
      <c r="DH479" s="195"/>
      <c r="DI479" s="195"/>
      <c r="DJ479" s="195"/>
      <c r="DK479" s="195"/>
      <c r="DL479" s="195"/>
      <c r="DM479" s="195"/>
      <c r="DN479" s="195"/>
    </row>
    <row r="480" spans="1:118" x14ac:dyDescent="0.2">
      <c r="A480" s="33" t="s">
        <v>140</v>
      </c>
      <c r="B480" s="33" t="s">
        <v>143</v>
      </c>
      <c r="C480" s="33">
        <v>37</v>
      </c>
      <c r="D480" s="33" t="s">
        <v>75</v>
      </c>
      <c r="E480" s="196">
        <v>0</v>
      </c>
      <c r="F480" s="195">
        <v>0</v>
      </c>
      <c r="G480" s="196">
        <v>0</v>
      </c>
      <c r="H480" s="195">
        <v>0</v>
      </c>
      <c r="I480" s="196">
        <v>0</v>
      </c>
      <c r="J480" s="195">
        <v>0</v>
      </c>
      <c r="K480" s="195"/>
      <c r="L480" s="195"/>
      <c r="M480" s="195"/>
      <c r="N480" s="195"/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  <c r="AA480" s="195"/>
      <c r="AB480" s="195"/>
      <c r="AC480" s="195"/>
      <c r="AD480" s="195"/>
      <c r="AE480" s="195"/>
      <c r="AF480" s="195"/>
      <c r="AG480" s="195"/>
      <c r="AH480" s="195"/>
      <c r="AI480" s="195"/>
      <c r="AJ480" s="195"/>
      <c r="AK480" s="195"/>
      <c r="AL480" s="195"/>
      <c r="AM480" s="195"/>
      <c r="AN480" s="195"/>
      <c r="AO480" s="195"/>
      <c r="AP480" s="195"/>
      <c r="AQ480" s="195"/>
      <c r="AR480" s="195"/>
      <c r="AS480" s="195"/>
      <c r="AT480" s="195"/>
      <c r="AU480" s="195"/>
      <c r="AV480" s="195"/>
      <c r="AW480" s="195"/>
      <c r="AX480" s="195"/>
      <c r="AY480" s="195"/>
      <c r="AZ480" s="195"/>
      <c r="BA480" s="195"/>
      <c r="BB480" s="195"/>
      <c r="BC480" s="195"/>
      <c r="BD480" s="195"/>
      <c r="BE480" s="195"/>
      <c r="BF480" s="195"/>
      <c r="BG480" s="195"/>
      <c r="BH480" s="195"/>
      <c r="BI480" s="195"/>
      <c r="BJ480" s="195"/>
      <c r="BK480" s="195"/>
      <c r="BL480" s="195"/>
      <c r="BM480" s="195"/>
      <c r="BN480" s="195"/>
      <c r="BO480" s="195"/>
      <c r="BP480" s="195"/>
      <c r="BQ480" s="195"/>
      <c r="BR480" s="195"/>
      <c r="BS480" s="195"/>
      <c r="BT480" s="195"/>
      <c r="BU480" s="195"/>
      <c r="BV480" s="195"/>
      <c r="BW480" s="195"/>
      <c r="BX480" s="195"/>
      <c r="BY480" s="195"/>
      <c r="BZ480" s="195"/>
      <c r="CA480" s="195"/>
      <c r="CB480" s="195"/>
      <c r="CC480" s="195"/>
      <c r="CD480" s="195"/>
      <c r="CE480" s="195"/>
      <c r="CF480" s="195"/>
      <c r="CG480" s="195"/>
      <c r="CH480" s="195"/>
      <c r="CI480" s="195"/>
      <c r="CJ480" s="195"/>
      <c r="CK480" s="195"/>
      <c r="CL480" s="195"/>
      <c r="CM480" s="195"/>
      <c r="CN480" s="195"/>
      <c r="CO480" s="195"/>
      <c r="CP480" s="195"/>
      <c r="CQ480" s="195"/>
      <c r="CR480" s="195"/>
      <c r="CS480" s="195"/>
      <c r="CT480" s="195"/>
      <c r="CU480" s="195"/>
      <c r="CV480" s="195"/>
      <c r="CW480" s="195"/>
      <c r="CX480" s="195"/>
      <c r="CY480" s="195"/>
      <c r="CZ480" s="195"/>
      <c r="DA480" s="195"/>
      <c r="DB480" s="195"/>
      <c r="DC480" s="195"/>
      <c r="DD480" s="195"/>
      <c r="DE480" s="195"/>
      <c r="DF480" s="195"/>
      <c r="DG480" s="195"/>
      <c r="DH480" s="195"/>
      <c r="DI480" s="195"/>
      <c r="DJ480" s="195"/>
      <c r="DK480" s="195"/>
      <c r="DL480" s="195"/>
      <c r="DM480" s="195"/>
      <c r="DN480" s="195"/>
    </row>
    <row r="481" spans="1:118" x14ac:dyDescent="0.2">
      <c r="A481" s="33" t="s">
        <v>140</v>
      </c>
      <c r="B481" s="33" t="s">
        <v>143</v>
      </c>
      <c r="C481" s="33">
        <v>38</v>
      </c>
      <c r="D481" s="33" t="s">
        <v>76</v>
      </c>
      <c r="E481" s="196">
        <v>0</v>
      </c>
      <c r="F481" s="195">
        <v>0</v>
      </c>
      <c r="G481" s="196">
        <v>0</v>
      </c>
      <c r="H481" s="195">
        <v>0</v>
      </c>
      <c r="I481" s="196">
        <v>0</v>
      </c>
      <c r="J481" s="195">
        <v>0</v>
      </c>
      <c r="K481" s="195"/>
      <c r="L481" s="195"/>
      <c r="M481" s="195"/>
      <c r="N481" s="195"/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  <c r="AA481" s="195"/>
      <c r="AB481" s="195"/>
      <c r="AC481" s="195"/>
      <c r="AD481" s="195"/>
      <c r="AE481" s="195"/>
      <c r="AF481" s="195"/>
      <c r="AG481" s="195"/>
      <c r="AH481" s="195"/>
      <c r="AI481" s="195"/>
      <c r="AJ481" s="195"/>
      <c r="AK481" s="195"/>
      <c r="AL481" s="195"/>
      <c r="AM481" s="195"/>
      <c r="AN481" s="195"/>
      <c r="AO481" s="195"/>
      <c r="AP481" s="195"/>
      <c r="AQ481" s="195"/>
      <c r="AR481" s="195"/>
      <c r="AS481" s="195"/>
      <c r="AT481" s="195"/>
      <c r="AU481" s="195"/>
      <c r="AV481" s="195"/>
      <c r="AW481" s="195"/>
      <c r="AX481" s="195"/>
      <c r="AY481" s="195"/>
      <c r="AZ481" s="195"/>
      <c r="BA481" s="195"/>
      <c r="BB481" s="195"/>
      <c r="BC481" s="195"/>
      <c r="BD481" s="195"/>
      <c r="BE481" s="195"/>
      <c r="BF481" s="195"/>
      <c r="BG481" s="195"/>
      <c r="BH481" s="195"/>
      <c r="BI481" s="195"/>
      <c r="BJ481" s="195"/>
      <c r="BK481" s="195"/>
      <c r="BL481" s="195"/>
      <c r="BM481" s="195"/>
      <c r="BN481" s="195"/>
      <c r="BO481" s="195"/>
      <c r="BP481" s="195"/>
      <c r="BQ481" s="195"/>
      <c r="BR481" s="195"/>
      <c r="BS481" s="195"/>
      <c r="BT481" s="195"/>
      <c r="BU481" s="195"/>
      <c r="BV481" s="195"/>
      <c r="BW481" s="195"/>
      <c r="BX481" s="195"/>
      <c r="BY481" s="195"/>
      <c r="BZ481" s="195"/>
      <c r="CA481" s="195"/>
      <c r="CB481" s="195"/>
      <c r="CC481" s="195"/>
      <c r="CD481" s="195"/>
      <c r="CE481" s="195"/>
      <c r="CF481" s="195"/>
      <c r="CG481" s="195"/>
      <c r="CH481" s="195"/>
      <c r="CI481" s="195"/>
      <c r="CJ481" s="195"/>
      <c r="CK481" s="195"/>
      <c r="CL481" s="195"/>
      <c r="CM481" s="195"/>
      <c r="CN481" s="195"/>
      <c r="CO481" s="195"/>
      <c r="CP481" s="195"/>
      <c r="CQ481" s="195"/>
      <c r="CR481" s="195"/>
      <c r="CS481" s="195"/>
      <c r="CT481" s="195"/>
      <c r="CU481" s="195"/>
      <c r="CV481" s="195"/>
      <c r="CW481" s="195"/>
      <c r="CX481" s="195"/>
      <c r="CY481" s="195"/>
      <c r="CZ481" s="195"/>
      <c r="DA481" s="195"/>
      <c r="DB481" s="195"/>
      <c r="DC481" s="195"/>
      <c r="DD481" s="195"/>
      <c r="DE481" s="195"/>
      <c r="DF481" s="195"/>
      <c r="DG481" s="195"/>
      <c r="DH481" s="195"/>
      <c r="DI481" s="195"/>
      <c r="DJ481" s="195"/>
      <c r="DK481" s="195"/>
      <c r="DL481" s="195"/>
      <c r="DM481" s="195"/>
      <c r="DN481" s="195"/>
    </row>
    <row r="482" spans="1:118" x14ac:dyDescent="0.2">
      <c r="A482" s="33" t="s">
        <v>140</v>
      </c>
      <c r="B482" s="33" t="s">
        <v>143</v>
      </c>
      <c r="C482" s="33">
        <v>39</v>
      </c>
      <c r="D482" s="33" t="s">
        <v>77</v>
      </c>
      <c r="E482" s="196">
        <v>0</v>
      </c>
      <c r="F482" s="195">
        <v>0</v>
      </c>
      <c r="G482" s="196">
        <v>0</v>
      </c>
      <c r="H482" s="195">
        <v>0</v>
      </c>
      <c r="I482" s="196">
        <v>0</v>
      </c>
      <c r="J482" s="195">
        <v>0</v>
      </c>
      <c r="K482" s="195"/>
      <c r="L482" s="195"/>
      <c r="M482" s="195"/>
      <c r="N482" s="195"/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  <c r="AA482" s="195"/>
      <c r="AB482" s="195"/>
      <c r="AC482" s="195"/>
      <c r="AD482" s="195"/>
      <c r="AE482" s="195"/>
      <c r="AF482" s="195"/>
      <c r="AG482" s="195"/>
      <c r="AH482" s="195"/>
      <c r="AI482" s="195"/>
      <c r="AJ482" s="195"/>
      <c r="AK482" s="195"/>
      <c r="AL482" s="195"/>
      <c r="AM482" s="195"/>
      <c r="AN482" s="195"/>
      <c r="AO482" s="195"/>
      <c r="AP482" s="195"/>
      <c r="AQ482" s="195"/>
      <c r="AR482" s="195"/>
      <c r="AS482" s="195"/>
      <c r="AT482" s="195"/>
      <c r="AU482" s="195"/>
      <c r="AV482" s="195"/>
      <c r="AW482" s="195"/>
      <c r="AX482" s="195"/>
      <c r="AY482" s="195"/>
      <c r="AZ482" s="195"/>
      <c r="BA482" s="195"/>
      <c r="BB482" s="195"/>
      <c r="BC482" s="195"/>
      <c r="BD482" s="195"/>
      <c r="BE482" s="195"/>
      <c r="BF482" s="195"/>
      <c r="BG482" s="195"/>
      <c r="BH482" s="195"/>
      <c r="BI482" s="195"/>
      <c r="BJ482" s="195"/>
      <c r="BK482" s="195"/>
      <c r="BL482" s="195"/>
      <c r="BM482" s="195"/>
      <c r="BN482" s="195"/>
      <c r="BO482" s="195"/>
      <c r="BP482" s="195"/>
      <c r="BQ482" s="195"/>
      <c r="BR482" s="195"/>
      <c r="BS482" s="195"/>
      <c r="BT482" s="195"/>
      <c r="BU482" s="195"/>
      <c r="BV482" s="195"/>
      <c r="BW482" s="195"/>
      <c r="BX482" s="195"/>
      <c r="BY482" s="195"/>
      <c r="BZ482" s="195"/>
      <c r="CA482" s="195"/>
      <c r="CB482" s="195"/>
      <c r="CC482" s="195"/>
      <c r="CD482" s="195"/>
      <c r="CE482" s="195"/>
      <c r="CF482" s="195"/>
      <c r="CG482" s="195"/>
      <c r="CH482" s="195"/>
      <c r="CI482" s="195"/>
      <c r="CJ482" s="195"/>
      <c r="CK482" s="195"/>
      <c r="CL482" s="195"/>
      <c r="CM482" s="195"/>
      <c r="CN482" s="195"/>
      <c r="CO482" s="195"/>
      <c r="CP482" s="195"/>
      <c r="CQ482" s="195"/>
      <c r="CR482" s="195"/>
      <c r="CS482" s="195"/>
      <c r="CT482" s="195"/>
      <c r="CU482" s="195"/>
      <c r="CV482" s="195"/>
      <c r="CW482" s="195"/>
      <c r="CX482" s="195"/>
      <c r="CY482" s="195"/>
      <c r="CZ482" s="195"/>
      <c r="DA482" s="195"/>
      <c r="DB482" s="195"/>
      <c r="DC482" s="195"/>
      <c r="DD482" s="195"/>
      <c r="DE482" s="195"/>
      <c r="DF482" s="195"/>
      <c r="DG482" s="195"/>
      <c r="DH482" s="195"/>
      <c r="DI482" s="195"/>
      <c r="DJ482" s="195"/>
      <c r="DK482" s="195"/>
      <c r="DL482" s="195"/>
      <c r="DM482" s="195"/>
      <c r="DN482" s="195"/>
    </row>
    <row r="483" spans="1:118" x14ac:dyDescent="0.2">
      <c r="A483" s="33" t="s">
        <v>140</v>
      </c>
      <c r="B483" s="33" t="s">
        <v>143</v>
      </c>
      <c r="C483" s="33">
        <v>40</v>
      </c>
      <c r="D483" s="33" t="s">
        <v>78</v>
      </c>
      <c r="E483" s="196">
        <v>0</v>
      </c>
      <c r="F483" s="195">
        <v>0</v>
      </c>
      <c r="G483" s="196">
        <v>0</v>
      </c>
      <c r="H483" s="195">
        <v>0</v>
      </c>
      <c r="I483" s="196">
        <v>0</v>
      </c>
      <c r="J483" s="195">
        <v>0</v>
      </c>
      <c r="K483" s="195"/>
      <c r="L483" s="195"/>
      <c r="M483" s="195"/>
      <c r="N483" s="195"/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  <c r="AC483" s="195"/>
      <c r="AD483" s="195"/>
      <c r="AE483" s="195"/>
      <c r="AF483" s="195"/>
      <c r="AG483" s="195"/>
      <c r="AH483" s="195"/>
      <c r="AI483" s="195"/>
      <c r="AJ483" s="195"/>
      <c r="AK483" s="195"/>
      <c r="AL483" s="195"/>
      <c r="AM483" s="195"/>
      <c r="AN483" s="195"/>
      <c r="AO483" s="195"/>
      <c r="AP483" s="195"/>
      <c r="AQ483" s="195"/>
      <c r="AR483" s="195"/>
      <c r="AS483" s="195"/>
      <c r="AT483" s="195"/>
      <c r="AU483" s="195"/>
      <c r="AV483" s="195"/>
      <c r="AW483" s="195"/>
      <c r="AX483" s="195"/>
      <c r="AY483" s="195"/>
      <c r="AZ483" s="195"/>
      <c r="BA483" s="195"/>
      <c r="BB483" s="195"/>
      <c r="BC483" s="195"/>
      <c r="BD483" s="195"/>
      <c r="BE483" s="195"/>
      <c r="BF483" s="195"/>
      <c r="BG483" s="195"/>
      <c r="BH483" s="195"/>
      <c r="BI483" s="195"/>
      <c r="BJ483" s="195"/>
      <c r="BK483" s="195"/>
      <c r="BL483" s="195"/>
      <c r="BM483" s="195"/>
      <c r="BN483" s="195"/>
      <c r="BO483" s="195"/>
      <c r="BP483" s="195"/>
      <c r="BQ483" s="195"/>
      <c r="BR483" s="195"/>
      <c r="BS483" s="195"/>
      <c r="BT483" s="195"/>
      <c r="BU483" s="195"/>
      <c r="BV483" s="195"/>
      <c r="BW483" s="195"/>
      <c r="BX483" s="195"/>
      <c r="BY483" s="195"/>
      <c r="BZ483" s="195"/>
      <c r="CA483" s="195"/>
      <c r="CB483" s="195"/>
      <c r="CC483" s="195"/>
      <c r="CD483" s="195"/>
      <c r="CE483" s="195"/>
      <c r="CF483" s="195"/>
      <c r="CG483" s="195"/>
      <c r="CH483" s="195"/>
      <c r="CI483" s="195"/>
      <c r="CJ483" s="195"/>
      <c r="CK483" s="195"/>
      <c r="CL483" s="195"/>
      <c r="CM483" s="195"/>
      <c r="CN483" s="195"/>
      <c r="CO483" s="195"/>
      <c r="CP483" s="195"/>
      <c r="CQ483" s="195"/>
      <c r="CR483" s="195"/>
      <c r="CS483" s="195"/>
      <c r="CT483" s="195"/>
      <c r="CU483" s="195"/>
      <c r="CV483" s="195"/>
      <c r="CW483" s="195"/>
      <c r="CX483" s="195"/>
      <c r="CY483" s="195"/>
      <c r="CZ483" s="195"/>
      <c r="DA483" s="195"/>
      <c r="DB483" s="195"/>
      <c r="DC483" s="195"/>
      <c r="DD483" s="195"/>
      <c r="DE483" s="195"/>
      <c r="DF483" s="195"/>
      <c r="DG483" s="195"/>
      <c r="DH483" s="195"/>
      <c r="DI483" s="195"/>
      <c r="DJ483" s="195"/>
      <c r="DK483" s="195"/>
      <c r="DL483" s="195"/>
      <c r="DM483" s="195"/>
      <c r="DN483" s="195"/>
    </row>
    <row r="484" spans="1:118" x14ac:dyDescent="0.2">
      <c r="A484" s="33" t="s">
        <v>140</v>
      </c>
      <c r="B484" s="33" t="s">
        <v>144</v>
      </c>
      <c r="C484" s="33">
        <v>1</v>
      </c>
      <c r="D484" s="33" t="s">
        <v>25</v>
      </c>
      <c r="E484" s="196">
        <v>39322345</v>
      </c>
      <c r="F484" s="195">
        <v>92746123.709999993</v>
      </c>
      <c r="G484" s="196">
        <v>-606150</v>
      </c>
      <c r="H484" s="195">
        <v>-1483626.41</v>
      </c>
      <c r="I484" s="196">
        <v>614758</v>
      </c>
      <c r="J484" s="195">
        <v>1470897.5</v>
      </c>
      <c r="K484" s="195"/>
      <c r="L484" s="195"/>
      <c r="M484" s="195"/>
      <c r="N484" s="195"/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  <c r="AA484" s="195"/>
      <c r="AB484" s="195"/>
      <c r="AC484" s="195"/>
      <c r="AD484" s="195"/>
      <c r="AE484" s="195"/>
      <c r="AF484" s="195"/>
      <c r="AG484" s="195"/>
      <c r="AH484" s="195"/>
      <c r="AI484" s="195"/>
      <c r="AJ484" s="195"/>
      <c r="AK484" s="195"/>
      <c r="AL484" s="195"/>
      <c r="AM484" s="195"/>
      <c r="AN484" s="195"/>
      <c r="AO484" s="195"/>
      <c r="AP484" s="195"/>
      <c r="AQ484" s="195"/>
      <c r="AR484" s="195"/>
      <c r="AS484" s="195"/>
      <c r="AT484" s="195"/>
      <c r="AU484" s="195"/>
      <c r="AV484" s="195"/>
      <c r="AW484" s="195"/>
      <c r="AX484" s="195"/>
      <c r="AY484" s="195"/>
      <c r="AZ484" s="195"/>
      <c r="BA484" s="195"/>
      <c r="BB484" s="195"/>
      <c r="BC484" s="195"/>
      <c r="BD484" s="195"/>
      <c r="BE484" s="195"/>
      <c r="BF484" s="195"/>
      <c r="BG484" s="195"/>
      <c r="BH484" s="195"/>
      <c r="BI484" s="195"/>
      <c r="BJ484" s="195"/>
      <c r="BK484" s="195"/>
      <c r="BL484" s="195"/>
      <c r="BM484" s="195"/>
      <c r="BN484" s="195"/>
      <c r="BO484" s="195"/>
      <c r="BP484" s="195"/>
      <c r="BQ484" s="195"/>
      <c r="BR484" s="195"/>
      <c r="BS484" s="195"/>
      <c r="BT484" s="195"/>
      <c r="BU484" s="195"/>
      <c r="BV484" s="195"/>
      <c r="BW484" s="195"/>
      <c r="BX484" s="195"/>
      <c r="BY484" s="195"/>
      <c r="BZ484" s="195"/>
      <c r="CA484" s="195"/>
      <c r="CB484" s="195"/>
      <c r="CC484" s="195"/>
      <c r="CD484" s="195"/>
      <c r="CE484" s="195"/>
      <c r="CF484" s="195"/>
      <c r="CG484" s="195"/>
      <c r="CH484" s="195"/>
      <c r="CI484" s="195"/>
      <c r="CJ484" s="195"/>
      <c r="CK484" s="195"/>
      <c r="CL484" s="195"/>
      <c r="CM484" s="195"/>
      <c r="CN484" s="195"/>
      <c r="CO484" s="195"/>
      <c r="CP484" s="195"/>
      <c r="CQ484" s="195"/>
      <c r="CR484" s="195"/>
      <c r="CS484" s="195"/>
      <c r="CT484" s="195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195"/>
      <c r="DM484" s="195"/>
      <c r="DN484" s="195"/>
    </row>
    <row r="485" spans="1:118" x14ac:dyDescent="0.2">
      <c r="A485" s="33" t="s">
        <v>140</v>
      </c>
      <c r="B485" s="33" t="s">
        <v>144</v>
      </c>
      <c r="C485" s="33">
        <v>2</v>
      </c>
      <c r="D485" s="33" t="s">
        <v>26</v>
      </c>
      <c r="E485" s="196">
        <v>0</v>
      </c>
      <c r="F485" s="195">
        <v>0</v>
      </c>
      <c r="G485" s="196">
        <v>0</v>
      </c>
      <c r="H485" s="195">
        <v>0</v>
      </c>
      <c r="I485" s="196">
        <v>0</v>
      </c>
      <c r="J485" s="195">
        <v>0</v>
      </c>
      <c r="K485" s="195"/>
      <c r="L485" s="195"/>
      <c r="M485" s="195"/>
      <c r="N485" s="195"/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  <c r="AA485" s="195"/>
      <c r="AB485" s="195"/>
      <c r="AC485" s="195"/>
      <c r="AD485" s="195"/>
      <c r="AE485" s="195"/>
      <c r="AF485" s="195"/>
      <c r="AG485" s="195"/>
      <c r="AH485" s="195"/>
      <c r="AI485" s="195"/>
      <c r="AJ485" s="195"/>
      <c r="AK485" s="195"/>
      <c r="AL485" s="195"/>
      <c r="AM485" s="195"/>
      <c r="AN485" s="195"/>
      <c r="AO485" s="195"/>
      <c r="AP485" s="195"/>
      <c r="AQ485" s="195"/>
      <c r="AR485" s="195"/>
      <c r="AS485" s="195"/>
      <c r="AT485" s="195"/>
      <c r="AU485" s="195"/>
      <c r="AV485" s="195"/>
      <c r="AW485" s="195"/>
      <c r="AX485" s="195"/>
      <c r="AY485" s="195"/>
      <c r="AZ485" s="195"/>
      <c r="BA485" s="195"/>
      <c r="BB485" s="195"/>
      <c r="BC485" s="195"/>
      <c r="BD485" s="195"/>
      <c r="BE485" s="195"/>
      <c r="BF485" s="195"/>
      <c r="BG485" s="195"/>
      <c r="BH485" s="195"/>
      <c r="BI485" s="195"/>
      <c r="BJ485" s="195"/>
      <c r="BK485" s="195"/>
      <c r="BL485" s="195"/>
      <c r="BM485" s="195"/>
      <c r="BN485" s="195"/>
      <c r="BO485" s="195"/>
      <c r="BP485" s="195"/>
      <c r="BQ485" s="195"/>
      <c r="BR485" s="195"/>
      <c r="BS485" s="195"/>
      <c r="BT485" s="195"/>
      <c r="BU485" s="195"/>
      <c r="BV485" s="195"/>
      <c r="BW485" s="195"/>
      <c r="BX485" s="195"/>
      <c r="BY485" s="195"/>
      <c r="BZ485" s="195"/>
      <c r="CA485" s="195"/>
      <c r="CB485" s="195"/>
      <c r="CC485" s="195"/>
      <c r="CD485" s="195"/>
      <c r="CE485" s="195"/>
      <c r="CF485" s="195"/>
      <c r="CG485" s="195"/>
      <c r="CH485" s="195"/>
      <c r="CI485" s="195"/>
      <c r="CJ485" s="195"/>
      <c r="CK485" s="195"/>
      <c r="CL485" s="195"/>
      <c r="CM485" s="195"/>
      <c r="CN485" s="195"/>
      <c r="CO485" s="195"/>
      <c r="CP485" s="195"/>
      <c r="CQ485" s="195"/>
      <c r="CR485" s="195"/>
      <c r="CS485" s="195"/>
      <c r="CT485" s="195"/>
      <c r="CU485" s="195"/>
      <c r="CV485" s="195"/>
      <c r="CW485" s="195"/>
      <c r="CX485" s="195"/>
      <c r="CY485" s="195"/>
      <c r="CZ485" s="195"/>
      <c r="DA485" s="195"/>
      <c r="DB485" s="195"/>
      <c r="DC485" s="195"/>
      <c r="DD485" s="195"/>
      <c r="DE485" s="195"/>
      <c r="DF485" s="195"/>
      <c r="DG485" s="195"/>
      <c r="DH485" s="195"/>
      <c r="DI485" s="195"/>
      <c r="DJ485" s="195"/>
      <c r="DK485" s="195"/>
      <c r="DL485" s="195"/>
      <c r="DM485" s="195"/>
      <c r="DN485" s="195"/>
    </row>
    <row r="486" spans="1:118" x14ac:dyDescent="0.2">
      <c r="A486" s="33" t="s">
        <v>140</v>
      </c>
      <c r="B486" s="33" t="s">
        <v>144</v>
      </c>
      <c r="C486" s="33">
        <v>3</v>
      </c>
      <c r="D486" s="33" t="s">
        <v>27</v>
      </c>
      <c r="E486" s="196">
        <v>12490224</v>
      </c>
      <c r="F486" s="195">
        <v>31431178</v>
      </c>
      <c r="G486" s="196">
        <v>-12460224</v>
      </c>
      <c r="H486" s="195">
        <v>-31351678</v>
      </c>
      <c r="I486" s="196">
        <v>0</v>
      </c>
      <c r="J486" s="195">
        <v>0</v>
      </c>
      <c r="K486" s="195"/>
      <c r="L486" s="195"/>
      <c r="M486" s="195"/>
      <c r="N486" s="195"/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  <c r="AA486" s="195"/>
      <c r="AB486" s="195"/>
      <c r="AC486" s="195"/>
      <c r="AD486" s="195"/>
      <c r="AE486" s="195"/>
      <c r="AF486" s="195"/>
      <c r="AG486" s="195"/>
      <c r="AH486" s="195"/>
      <c r="AI486" s="195"/>
      <c r="AJ486" s="195"/>
      <c r="AK486" s="195"/>
      <c r="AL486" s="195"/>
      <c r="AM486" s="195"/>
      <c r="AN486" s="195"/>
      <c r="AO486" s="195"/>
      <c r="AP486" s="195"/>
      <c r="AQ486" s="195"/>
      <c r="AR486" s="195"/>
      <c r="AS486" s="195"/>
      <c r="AT486" s="195"/>
      <c r="AU486" s="195"/>
      <c r="AV486" s="195"/>
      <c r="AW486" s="195"/>
      <c r="AX486" s="195"/>
      <c r="AY486" s="195"/>
      <c r="AZ486" s="195"/>
      <c r="BA486" s="195"/>
      <c r="BB486" s="195"/>
      <c r="BC486" s="195"/>
      <c r="BD486" s="195"/>
      <c r="BE486" s="195"/>
      <c r="BF486" s="195"/>
      <c r="BG486" s="195"/>
      <c r="BH486" s="195"/>
      <c r="BI486" s="195"/>
      <c r="BJ486" s="195"/>
      <c r="BK486" s="195"/>
      <c r="BL486" s="195"/>
      <c r="BM486" s="195"/>
      <c r="BN486" s="195"/>
      <c r="BO486" s="195"/>
      <c r="BP486" s="195"/>
      <c r="BQ486" s="195"/>
      <c r="BR486" s="195"/>
      <c r="BS486" s="195"/>
      <c r="BT486" s="195"/>
      <c r="BU486" s="195"/>
      <c r="BV486" s="195"/>
      <c r="BW486" s="195"/>
      <c r="BX486" s="195"/>
      <c r="BY486" s="195"/>
      <c r="BZ486" s="195"/>
      <c r="CA486" s="195"/>
      <c r="CB486" s="195"/>
      <c r="CC486" s="195"/>
      <c r="CD486" s="195"/>
      <c r="CE486" s="195"/>
      <c r="CF486" s="195"/>
      <c r="CG486" s="195"/>
      <c r="CH486" s="195"/>
      <c r="CI486" s="195"/>
      <c r="CJ486" s="195"/>
      <c r="CK486" s="195"/>
      <c r="CL486" s="195"/>
      <c r="CM486" s="195"/>
      <c r="CN486" s="195"/>
      <c r="CO486" s="195"/>
      <c r="CP486" s="195"/>
      <c r="CQ486" s="195"/>
      <c r="CR486" s="195"/>
      <c r="CS486" s="195"/>
      <c r="CT486" s="195"/>
      <c r="CU486" s="195"/>
      <c r="CV486" s="195"/>
      <c r="CW486" s="195"/>
      <c r="CX486" s="195"/>
      <c r="CY486" s="195"/>
      <c r="CZ486" s="195"/>
      <c r="DA486" s="195"/>
      <c r="DB486" s="195"/>
      <c r="DC486" s="195"/>
      <c r="DD486" s="195"/>
      <c r="DE486" s="195"/>
      <c r="DF486" s="195"/>
      <c r="DG486" s="195"/>
      <c r="DH486" s="195"/>
      <c r="DI486" s="195"/>
      <c r="DJ486" s="195"/>
      <c r="DK486" s="195"/>
      <c r="DL486" s="195"/>
      <c r="DM486" s="195"/>
      <c r="DN486" s="195"/>
    </row>
    <row r="487" spans="1:118" x14ac:dyDescent="0.2">
      <c r="A487" s="33" t="s">
        <v>140</v>
      </c>
      <c r="B487" s="33" t="s">
        <v>144</v>
      </c>
      <c r="C487" s="33">
        <v>4</v>
      </c>
      <c r="D487" s="33" t="s">
        <v>28</v>
      </c>
      <c r="E487" s="196">
        <v>0</v>
      </c>
      <c r="F487" s="195">
        <v>0</v>
      </c>
      <c r="G487" s="196">
        <v>0</v>
      </c>
      <c r="H487" s="195">
        <v>0</v>
      </c>
      <c r="I487" s="196">
        <v>0</v>
      </c>
      <c r="J487" s="195">
        <v>0</v>
      </c>
      <c r="K487" s="195"/>
      <c r="L487" s="195"/>
      <c r="M487" s="195"/>
      <c r="N487" s="195"/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  <c r="AA487" s="195"/>
      <c r="AB487" s="195"/>
      <c r="AC487" s="195"/>
      <c r="AD487" s="195"/>
      <c r="AE487" s="195"/>
      <c r="AF487" s="195"/>
      <c r="AG487" s="195"/>
      <c r="AH487" s="195"/>
      <c r="AI487" s="195"/>
      <c r="AJ487" s="195"/>
      <c r="AK487" s="195"/>
      <c r="AL487" s="195"/>
      <c r="AM487" s="195"/>
      <c r="AN487" s="195"/>
      <c r="AO487" s="195"/>
      <c r="AP487" s="195"/>
      <c r="AQ487" s="195"/>
      <c r="AR487" s="195"/>
      <c r="AS487" s="195"/>
      <c r="AT487" s="195"/>
      <c r="AU487" s="195"/>
      <c r="AV487" s="195"/>
      <c r="AW487" s="195"/>
      <c r="AX487" s="195"/>
      <c r="AY487" s="195"/>
      <c r="AZ487" s="195"/>
      <c r="BA487" s="195"/>
      <c r="BB487" s="195"/>
      <c r="BC487" s="195"/>
      <c r="BD487" s="195"/>
      <c r="BE487" s="195"/>
      <c r="BF487" s="195"/>
      <c r="BG487" s="195"/>
      <c r="BH487" s="195"/>
      <c r="BI487" s="195"/>
      <c r="BJ487" s="195"/>
      <c r="BK487" s="195"/>
      <c r="BL487" s="195"/>
      <c r="BM487" s="195"/>
      <c r="BN487" s="195"/>
      <c r="BO487" s="195"/>
      <c r="BP487" s="195"/>
      <c r="BQ487" s="195"/>
      <c r="BR487" s="195"/>
      <c r="BS487" s="195"/>
      <c r="BT487" s="195"/>
      <c r="BU487" s="195"/>
      <c r="BV487" s="195"/>
      <c r="BW487" s="195"/>
      <c r="BX487" s="195"/>
      <c r="BY487" s="195"/>
      <c r="BZ487" s="195"/>
      <c r="CA487" s="195"/>
      <c r="CB487" s="195"/>
      <c r="CC487" s="195"/>
      <c r="CD487" s="195"/>
      <c r="CE487" s="195"/>
      <c r="CF487" s="195"/>
      <c r="CG487" s="195"/>
      <c r="CH487" s="195"/>
      <c r="CI487" s="195"/>
      <c r="CJ487" s="195"/>
      <c r="CK487" s="195"/>
      <c r="CL487" s="195"/>
      <c r="CM487" s="195"/>
      <c r="CN487" s="195"/>
      <c r="CO487" s="195"/>
      <c r="CP487" s="195"/>
      <c r="CQ487" s="195"/>
      <c r="CR487" s="195"/>
      <c r="CS487" s="195"/>
      <c r="CT487" s="195"/>
      <c r="CU487" s="195"/>
      <c r="CV487" s="195"/>
      <c r="CW487" s="195"/>
      <c r="CX487" s="195"/>
      <c r="CY487" s="195"/>
      <c r="CZ487" s="195"/>
      <c r="DA487" s="195"/>
      <c r="DB487" s="195"/>
      <c r="DC487" s="195"/>
      <c r="DD487" s="195"/>
      <c r="DE487" s="195"/>
      <c r="DF487" s="195"/>
      <c r="DG487" s="195"/>
      <c r="DH487" s="195"/>
      <c r="DI487" s="195"/>
      <c r="DJ487" s="195"/>
      <c r="DK487" s="195"/>
      <c r="DL487" s="195"/>
      <c r="DM487" s="195"/>
      <c r="DN487" s="195"/>
    </row>
    <row r="488" spans="1:118" x14ac:dyDescent="0.2">
      <c r="A488" s="33" t="s">
        <v>140</v>
      </c>
      <c r="B488" s="33" t="s">
        <v>144</v>
      </c>
      <c r="C488" s="33">
        <v>5</v>
      </c>
      <c r="D488" s="33" t="s">
        <v>125</v>
      </c>
      <c r="E488" s="196">
        <v>0</v>
      </c>
      <c r="F488" s="195">
        <v>1130170.68</v>
      </c>
      <c r="G488" s="196">
        <v>0</v>
      </c>
      <c r="H488" s="195">
        <v>9320.4500000000007</v>
      </c>
      <c r="I488" s="196">
        <v>0</v>
      </c>
      <c r="J488" s="195">
        <v>0</v>
      </c>
      <c r="K488" s="195"/>
      <c r="L488" s="195"/>
      <c r="M488" s="195"/>
      <c r="N488" s="195"/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  <c r="AA488" s="195"/>
      <c r="AB488" s="195"/>
      <c r="AC488" s="195"/>
      <c r="AD488" s="195"/>
      <c r="AE488" s="195"/>
      <c r="AF488" s="195"/>
      <c r="AG488" s="195"/>
      <c r="AH488" s="195"/>
      <c r="AI488" s="195"/>
      <c r="AJ488" s="195"/>
      <c r="AK488" s="195"/>
      <c r="AL488" s="195"/>
      <c r="AM488" s="195"/>
      <c r="AN488" s="195"/>
      <c r="AO488" s="195"/>
      <c r="AP488" s="195"/>
      <c r="AQ488" s="195"/>
      <c r="AR488" s="195"/>
      <c r="AS488" s="195"/>
      <c r="AT488" s="195"/>
      <c r="AU488" s="195"/>
      <c r="AV488" s="195"/>
      <c r="AW488" s="195"/>
      <c r="AX488" s="195"/>
      <c r="AY488" s="195"/>
      <c r="AZ488" s="195"/>
      <c r="BA488" s="195"/>
      <c r="BB488" s="195"/>
      <c r="BC488" s="195"/>
      <c r="BD488" s="195"/>
      <c r="BE488" s="195"/>
      <c r="BF488" s="195"/>
      <c r="BG488" s="195"/>
      <c r="BH488" s="195"/>
      <c r="BI488" s="195"/>
      <c r="BJ488" s="195"/>
      <c r="BK488" s="195"/>
      <c r="BL488" s="195"/>
      <c r="BM488" s="195"/>
      <c r="BN488" s="195"/>
      <c r="BO488" s="195"/>
      <c r="BP488" s="195"/>
      <c r="BQ488" s="195"/>
      <c r="BR488" s="195"/>
      <c r="BS488" s="195"/>
      <c r="BT488" s="195"/>
      <c r="BU488" s="195"/>
      <c r="BV488" s="195"/>
      <c r="BW488" s="195"/>
      <c r="BX488" s="195"/>
      <c r="BY488" s="195"/>
      <c r="BZ488" s="195"/>
      <c r="CA488" s="195"/>
      <c r="CB488" s="195"/>
      <c r="CC488" s="195"/>
      <c r="CD488" s="195"/>
      <c r="CE488" s="195"/>
      <c r="CF488" s="195"/>
      <c r="CG488" s="195"/>
      <c r="CH488" s="195"/>
      <c r="CI488" s="195"/>
      <c r="CJ488" s="195"/>
      <c r="CK488" s="195"/>
      <c r="CL488" s="195"/>
      <c r="CM488" s="195"/>
      <c r="CN488" s="195"/>
      <c r="CO488" s="195"/>
      <c r="CP488" s="195"/>
      <c r="CQ488" s="195"/>
      <c r="CR488" s="195"/>
      <c r="CS488" s="195"/>
      <c r="CT488" s="195"/>
      <c r="CU488" s="195"/>
      <c r="CV488" s="195"/>
      <c r="CW488" s="195"/>
      <c r="CX488" s="195"/>
      <c r="CY488" s="195"/>
      <c r="CZ488" s="195"/>
      <c r="DA488" s="195"/>
      <c r="DB488" s="195"/>
      <c r="DC488" s="195"/>
      <c r="DD488" s="195"/>
      <c r="DE488" s="195"/>
      <c r="DF488" s="195"/>
      <c r="DG488" s="195"/>
      <c r="DH488" s="195"/>
      <c r="DI488" s="195"/>
      <c r="DJ488" s="195"/>
      <c r="DK488" s="195"/>
      <c r="DL488" s="195"/>
      <c r="DM488" s="195"/>
      <c r="DN488" s="195"/>
    </row>
    <row r="489" spans="1:118" x14ac:dyDescent="0.2">
      <c r="A489" s="33" t="s">
        <v>140</v>
      </c>
      <c r="B489" s="33" t="s">
        <v>144</v>
      </c>
      <c r="C489" s="33">
        <v>6</v>
      </c>
      <c r="D489" s="33" t="s">
        <v>25</v>
      </c>
      <c r="E489" s="196">
        <v>-40204839</v>
      </c>
      <c r="F489" s="195">
        <v>-98145863.739999995</v>
      </c>
      <c r="G489" s="196">
        <v>1220603</v>
      </c>
      <c r="H489" s="195">
        <v>3124880.31</v>
      </c>
      <c r="I489" s="196">
        <v>-1245122</v>
      </c>
      <c r="J489" s="195">
        <v>-2809874.05</v>
      </c>
      <c r="K489" s="195"/>
      <c r="L489" s="195"/>
      <c r="M489" s="195"/>
      <c r="N489" s="195"/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  <c r="AA489" s="195"/>
      <c r="AB489" s="195"/>
      <c r="AC489" s="195"/>
      <c r="AD489" s="195"/>
      <c r="AE489" s="195"/>
      <c r="AF489" s="195"/>
      <c r="AG489" s="195"/>
      <c r="AH489" s="195"/>
      <c r="AI489" s="195"/>
      <c r="AJ489" s="195"/>
      <c r="AK489" s="195"/>
      <c r="AL489" s="195"/>
      <c r="AM489" s="195"/>
      <c r="AN489" s="195"/>
      <c r="AO489" s="195"/>
      <c r="AP489" s="195"/>
      <c r="AQ489" s="195"/>
      <c r="AR489" s="195"/>
      <c r="AS489" s="195"/>
      <c r="AT489" s="195"/>
      <c r="AU489" s="195"/>
      <c r="AV489" s="195"/>
      <c r="AW489" s="195"/>
      <c r="AX489" s="195"/>
      <c r="AY489" s="195"/>
      <c r="AZ489" s="195"/>
      <c r="BA489" s="195"/>
      <c r="BB489" s="195"/>
      <c r="BC489" s="195"/>
      <c r="BD489" s="195"/>
      <c r="BE489" s="195"/>
      <c r="BF489" s="195"/>
      <c r="BG489" s="195"/>
      <c r="BH489" s="195"/>
      <c r="BI489" s="195"/>
      <c r="BJ489" s="195"/>
      <c r="BK489" s="195"/>
      <c r="BL489" s="195"/>
      <c r="BM489" s="195"/>
      <c r="BN489" s="195"/>
      <c r="BO489" s="195"/>
      <c r="BP489" s="195"/>
      <c r="BQ489" s="195"/>
      <c r="BR489" s="195"/>
      <c r="BS489" s="195"/>
      <c r="BT489" s="195"/>
      <c r="BU489" s="195"/>
      <c r="BV489" s="195"/>
      <c r="BW489" s="195"/>
      <c r="BX489" s="195"/>
      <c r="BY489" s="195"/>
      <c r="BZ489" s="195"/>
      <c r="CA489" s="195"/>
      <c r="CB489" s="195"/>
      <c r="CC489" s="195"/>
      <c r="CD489" s="195"/>
      <c r="CE489" s="195"/>
      <c r="CF489" s="195"/>
      <c r="CG489" s="195"/>
      <c r="CH489" s="195"/>
      <c r="CI489" s="195"/>
      <c r="CJ489" s="195"/>
      <c r="CK489" s="195"/>
      <c r="CL489" s="195"/>
      <c r="CM489" s="195"/>
      <c r="CN489" s="195"/>
      <c r="CO489" s="195"/>
      <c r="CP489" s="195"/>
      <c r="CQ489" s="195"/>
      <c r="CR489" s="195"/>
      <c r="CS489" s="195"/>
      <c r="CT489" s="195"/>
      <c r="CU489" s="195"/>
      <c r="CV489" s="195"/>
      <c r="CW489" s="195"/>
      <c r="CX489" s="195"/>
      <c r="CY489" s="195"/>
      <c r="CZ489" s="195"/>
      <c r="DA489" s="195"/>
      <c r="DB489" s="195"/>
      <c r="DC489" s="195"/>
      <c r="DD489" s="195"/>
      <c r="DE489" s="195"/>
      <c r="DF489" s="195"/>
      <c r="DG489" s="195"/>
      <c r="DH489" s="195"/>
      <c r="DI489" s="195"/>
      <c r="DJ489" s="195"/>
      <c r="DK489" s="195"/>
      <c r="DL489" s="195"/>
      <c r="DM489" s="195"/>
      <c r="DN489" s="195"/>
    </row>
    <row r="490" spans="1:118" x14ac:dyDescent="0.2">
      <c r="A490" s="33" t="s">
        <v>140</v>
      </c>
      <c r="B490" s="33" t="s">
        <v>144</v>
      </c>
      <c r="C490" s="33">
        <v>7</v>
      </c>
      <c r="D490" s="33" t="s">
        <v>26</v>
      </c>
      <c r="E490" s="196">
        <v>0</v>
      </c>
      <c r="F490" s="195">
        <v>0</v>
      </c>
      <c r="G490" s="196">
        <v>0</v>
      </c>
      <c r="H490" s="195">
        <v>0</v>
      </c>
      <c r="I490" s="196">
        <v>0</v>
      </c>
      <c r="J490" s="195">
        <v>0</v>
      </c>
      <c r="K490" s="195"/>
      <c r="L490" s="195"/>
      <c r="M490" s="195"/>
      <c r="N490" s="195"/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  <c r="AA490" s="195"/>
      <c r="AB490" s="195"/>
      <c r="AC490" s="195"/>
      <c r="AD490" s="195"/>
      <c r="AE490" s="195"/>
      <c r="AF490" s="195"/>
      <c r="AG490" s="195"/>
      <c r="AH490" s="195"/>
      <c r="AI490" s="195"/>
      <c r="AJ490" s="195"/>
      <c r="AK490" s="195"/>
      <c r="AL490" s="195"/>
      <c r="AM490" s="195"/>
      <c r="AN490" s="195"/>
      <c r="AO490" s="195"/>
      <c r="AP490" s="195"/>
      <c r="AQ490" s="195"/>
      <c r="AR490" s="195"/>
      <c r="AS490" s="195"/>
      <c r="AT490" s="195"/>
      <c r="AU490" s="195"/>
      <c r="AV490" s="195"/>
      <c r="AW490" s="195"/>
      <c r="AX490" s="195"/>
      <c r="AY490" s="195"/>
      <c r="AZ490" s="195"/>
      <c r="BA490" s="195"/>
      <c r="BB490" s="195"/>
      <c r="BC490" s="195"/>
      <c r="BD490" s="195"/>
      <c r="BE490" s="195"/>
      <c r="BF490" s="195"/>
      <c r="BG490" s="195"/>
      <c r="BH490" s="195"/>
      <c r="BI490" s="195"/>
      <c r="BJ490" s="195"/>
      <c r="BK490" s="195"/>
      <c r="BL490" s="195"/>
      <c r="BM490" s="195"/>
      <c r="BN490" s="195"/>
      <c r="BO490" s="195"/>
      <c r="BP490" s="195"/>
      <c r="BQ490" s="195"/>
      <c r="BR490" s="195"/>
      <c r="BS490" s="195"/>
      <c r="BT490" s="195"/>
      <c r="BU490" s="195"/>
      <c r="BV490" s="195"/>
      <c r="BW490" s="195"/>
      <c r="BX490" s="195"/>
      <c r="BY490" s="195"/>
      <c r="BZ490" s="195"/>
      <c r="CA490" s="195"/>
      <c r="CB490" s="195"/>
      <c r="CC490" s="195"/>
      <c r="CD490" s="195"/>
      <c r="CE490" s="195"/>
      <c r="CF490" s="195"/>
      <c r="CG490" s="195"/>
      <c r="CH490" s="195"/>
      <c r="CI490" s="195"/>
      <c r="CJ490" s="195"/>
      <c r="CK490" s="195"/>
      <c r="CL490" s="195"/>
      <c r="CM490" s="195"/>
      <c r="CN490" s="195"/>
      <c r="CO490" s="195"/>
      <c r="CP490" s="195"/>
      <c r="CQ490" s="195"/>
      <c r="CR490" s="195"/>
      <c r="CS490" s="195"/>
      <c r="CT490" s="195"/>
      <c r="CU490" s="195"/>
      <c r="CV490" s="195"/>
      <c r="CW490" s="195"/>
      <c r="CX490" s="195"/>
      <c r="CY490" s="195"/>
      <c r="CZ490" s="195"/>
      <c r="DA490" s="195"/>
      <c r="DB490" s="195"/>
      <c r="DC490" s="195"/>
      <c r="DD490" s="195"/>
      <c r="DE490" s="195"/>
      <c r="DF490" s="195"/>
      <c r="DG490" s="195"/>
      <c r="DH490" s="195"/>
      <c r="DI490" s="195"/>
      <c r="DJ490" s="195"/>
      <c r="DK490" s="195"/>
      <c r="DL490" s="195"/>
      <c r="DM490" s="195"/>
      <c r="DN490" s="195"/>
    </row>
    <row r="491" spans="1:118" x14ac:dyDescent="0.2">
      <c r="A491" s="33" t="s">
        <v>140</v>
      </c>
      <c r="B491" s="33" t="s">
        <v>144</v>
      </c>
      <c r="C491" s="33">
        <v>8</v>
      </c>
      <c r="D491" s="33" t="s">
        <v>27</v>
      </c>
      <c r="E491" s="196">
        <v>-16360937</v>
      </c>
      <c r="F491" s="195">
        <v>-40717506</v>
      </c>
      <c r="G491" s="196">
        <v>16330937</v>
      </c>
      <c r="H491" s="195">
        <v>40637706</v>
      </c>
      <c r="I491" s="196">
        <v>0</v>
      </c>
      <c r="J491" s="195">
        <v>0</v>
      </c>
      <c r="K491" s="195"/>
      <c r="L491" s="195"/>
      <c r="M491" s="195"/>
      <c r="N491" s="195"/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  <c r="AC491" s="195"/>
      <c r="AD491" s="195"/>
      <c r="AE491" s="195"/>
      <c r="AF491" s="195"/>
      <c r="AG491" s="195"/>
      <c r="AH491" s="195"/>
      <c r="AI491" s="195"/>
      <c r="AJ491" s="195"/>
      <c r="AK491" s="195"/>
      <c r="AL491" s="195"/>
      <c r="AM491" s="195"/>
      <c r="AN491" s="195"/>
      <c r="AO491" s="195"/>
      <c r="AP491" s="195"/>
      <c r="AQ491" s="195"/>
      <c r="AR491" s="195"/>
      <c r="AS491" s="195"/>
      <c r="AT491" s="195"/>
      <c r="AU491" s="195"/>
      <c r="AV491" s="195"/>
      <c r="AW491" s="195"/>
      <c r="AX491" s="195"/>
      <c r="AY491" s="195"/>
      <c r="AZ491" s="195"/>
      <c r="BA491" s="195"/>
      <c r="BB491" s="195"/>
      <c r="BC491" s="195"/>
      <c r="BD491" s="195"/>
      <c r="BE491" s="195"/>
      <c r="BF491" s="195"/>
      <c r="BG491" s="195"/>
      <c r="BH491" s="195"/>
      <c r="BI491" s="195"/>
      <c r="BJ491" s="195"/>
      <c r="BK491" s="195"/>
      <c r="BL491" s="195"/>
      <c r="BM491" s="195"/>
      <c r="BN491" s="195"/>
      <c r="BO491" s="195"/>
      <c r="BP491" s="195"/>
      <c r="BQ491" s="195"/>
      <c r="BR491" s="195"/>
      <c r="BS491" s="195"/>
      <c r="BT491" s="195"/>
      <c r="BU491" s="195"/>
      <c r="BV491" s="195"/>
      <c r="BW491" s="195"/>
      <c r="BX491" s="195"/>
      <c r="BY491" s="195"/>
      <c r="BZ491" s="195"/>
      <c r="CA491" s="195"/>
      <c r="CB491" s="195"/>
      <c r="CC491" s="195"/>
      <c r="CD491" s="195"/>
      <c r="CE491" s="195"/>
      <c r="CF491" s="195"/>
      <c r="CG491" s="195"/>
      <c r="CH491" s="195"/>
      <c r="CI491" s="195"/>
      <c r="CJ491" s="195"/>
      <c r="CK491" s="195"/>
      <c r="CL491" s="195"/>
      <c r="CM491" s="195"/>
      <c r="CN491" s="195"/>
      <c r="CO491" s="195"/>
      <c r="CP491" s="195"/>
      <c r="CQ491" s="195"/>
      <c r="CR491" s="195"/>
      <c r="CS491" s="195"/>
      <c r="CT491" s="195"/>
      <c r="CU491" s="195"/>
      <c r="CV491" s="195"/>
      <c r="CW491" s="195"/>
      <c r="CX491" s="195"/>
      <c r="CY491" s="195"/>
      <c r="CZ491" s="195"/>
      <c r="DA491" s="195"/>
      <c r="DB491" s="195"/>
      <c r="DC491" s="195"/>
      <c r="DD491" s="195"/>
      <c r="DE491" s="195"/>
      <c r="DF491" s="195"/>
      <c r="DG491" s="195"/>
      <c r="DH491" s="195"/>
      <c r="DI491" s="195"/>
      <c r="DJ491" s="195"/>
      <c r="DK491" s="195"/>
      <c r="DL491" s="195"/>
      <c r="DM491" s="195"/>
      <c r="DN491" s="195"/>
    </row>
    <row r="492" spans="1:118" x14ac:dyDescent="0.2">
      <c r="A492" s="33" t="s">
        <v>140</v>
      </c>
      <c r="B492" s="33" t="s">
        <v>144</v>
      </c>
      <c r="C492" s="33">
        <v>9</v>
      </c>
      <c r="D492" s="33" t="s">
        <v>28</v>
      </c>
      <c r="E492" s="196">
        <v>0</v>
      </c>
      <c r="F492" s="195">
        <v>0</v>
      </c>
      <c r="G492" s="196">
        <v>0</v>
      </c>
      <c r="H492" s="195">
        <v>0</v>
      </c>
      <c r="I492" s="196">
        <v>0</v>
      </c>
      <c r="J492" s="195">
        <v>0</v>
      </c>
      <c r="K492" s="195"/>
      <c r="L492" s="195"/>
      <c r="M492" s="195"/>
      <c r="N492" s="195"/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  <c r="AA492" s="195"/>
      <c r="AB492" s="195"/>
      <c r="AC492" s="195"/>
      <c r="AD492" s="195"/>
      <c r="AE492" s="195"/>
      <c r="AF492" s="195"/>
      <c r="AG492" s="195"/>
      <c r="AH492" s="195"/>
      <c r="AI492" s="195"/>
      <c r="AJ492" s="195"/>
      <c r="AK492" s="195"/>
      <c r="AL492" s="195"/>
      <c r="AM492" s="195"/>
      <c r="AN492" s="195"/>
      <c r="AO492" s="195"/>
      <c r="AP492" s="195"/>
      <c r="AQ492" s="195"/>
      <c r="AR492" s="195"/>
      <c r="AS492" s="195"/>
      <c r="AT492" s="195"/>
      <c r="AU492" s="195"/>
      <c r="AV492" s="195"/>
      <c r="AW492" s="195"/>
      <c r="AX492" s="195"/>
      <c r="AY492" s="195"/>
      <c r="AZ492" s="195"/>
      <c r="BA492" s="195"/>
      <c r="BB492" s="195"/>
      <c r="BC492" s="195"/>
      <c r="BD492" s="195"/>
      <c r="BE492" s="195"/>
      <c r="BF492" s="195"/>
      <c r="BG492" s="195"/>
      <c r="BH492" s="195"/>
      <c r="BI492" s="195"/>
      <c r="BJ492" s="195"/>
      <c r="BK492" s="195"/>
      <c r="BL492" s="195"/>
      <c r="BM492" s="195"/>
      <c r="BN492" s="195"/>
      <c r="BO492" s="195"/>
      <c r="BP492" s="195"/>
      <c r="BQ492" s="195"/>
      <c r="BR492" s="195"/>
      <c r="BS492" s="195"/>
      <c r="BT492" s="195"/>
      <c r="BU492" s="195"/>
      <c r="BV492" s="195"/>
      <c r="BW492" s="195"/>
      <c r="BX492" s="195"/>
      <c r="BY492" s="195"/>
      <c r="BZ492" s="195"/>
      <c r="CA492" s="195"/>
      <c r="CB492" s="195"/>
      <c r="CC492" s="195"/>
      <c r="CD492" s="195"/>
      <c r="CE492" s="195"/>
      <c r="CF492" s="195"/>
      <c r="CG492" s="195"/>
      <c r="CH492" s="195"/>
      <c r="CI492" s="195"/>
      <c r="CJ492" s="195"/>
      <c r="CK492" s="195"/>
      <c r="CL492" s="195"/>
      <c r="CM492" s="195"/>
      <c r="CN492" s="195"/>
      <c r="CO492" s="195"/>
      <c r="CP492" s="195"/>
      <c r="CQ492" s="195"/>
      <c r="CR492" s="195"/>
      <c r="CS492" s="195"/>
      <c r="CT492" s="195"/>
      <c r="CU492" s="195"/>
      <c r="CV492" s="195"/>
      <c r="CW492" s="195"/>
      <c r="CX492" s="195"/>
      <c r="CY492" s="195"/>
      <c r="CZ492" s="195"/>
      <c r="DA492" s="195"/>
      <c r="DB492" s="195"/>
      <c r="DC492" s="195"/>
      <c r="DD492" s="195"/>
      <c r="DE492" s="195"/>
      <c r="DF492" s="195"/>
      <c r="DG492" s="195"/>
      <c r="DH492" s="195"/>
      <c r="DI492" s="195"/>
      <c r="DJ492" s="195"/>
      <c r="DK492" s="195"/>
      <c r="DL492" s="195"/>
      <c r="DM492" s="195"/>
      <c r="DN492" s="195"/>
    </row>
    <row r="493" spans="1:118" x14ac:dyDescent="0.2">
      <c r="A493" s="33" t="s">
        <v>140</v>
      </c>
      <c r="B493" s="33" t="s">
        <v>144</v>
      </c>
      <c r="C493" s="33">
        <v>10</v>
      </c>
      <c r="D493" s="33" t="s">
        <v>32</v>
      </c>
      <c r="E493" s="196">
        <v>324965</v>
      </c>
      <c r="F493" s="195">
        <v>780890.89500000002</v>
      </c>
      <c r="G493" s="196">
        <v>5132</v>
      </c>
      <c r="H493" s="195">
        <v>12332.196</v>
      </c>
      <c r="I493" s="196">
        <v>-28</v>
      </c>
      <c r="J493" s="195">
        <v>-67.284000000000006</v>
      </c>
      <c r="K493" s="195"/>
      <c r="L493" s="195"/>
      <c r="M493" s="195"/>
      <c r="N493" s="195"/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  <c r="AA493" s="195"/>
      <c r="AB493" s="195"/>
      <c r="AC493" s="195"/>
      <c r="AD493" s="195"/>
      <c r="AE493" s="195"/>
      <c r="AF493" s="195"/>
      <c r="AG493" s="195"/>
      <c r="AH493" s="195"/>
      <c r="AI493" s="195"/>
      <c r="AJ493" s="195"/>
      <c r="AK493" s="195"/>
      <c r="AL493" s="195"/>
      <c r="AM493" s="195"/>
      <c r="AN493" s="195"/>
      <c r="AO493" s="195"/>
      <c r="AP493" s="195"/>
      <c r="AQ493" s="195"/>
      <c r="AR493" s="195"/>
      <c r="AS493" s="195"/>
      <c r="AT493" s="195"/>
      <c r="AU493" s="195"/>
      <c r="AV493" s="195"/>
      <c r="AW493" s="195"/>
      <c r="AX493" s="195"/>
      <c r="AY493" s="195"/>
      <c r="AZ493" s="195"/>
      <c r="BA493" s="195"/>
      <c r="BB493" s="195"/>
      <c r="BC493" s="195"/>
      <c r="BD493" s="195"/>
      <c r="BE493" s="195"/>
      <c r="BF493" s="195"/>
      <c r="BG493" s="195"/>
      <c r="BH493" s="195"/>
      <c r="BI493" s="195"/>
      <c r="BJ493" s="195"/>
      <c r="BK493" s="195"/>
      <c r="BL493" s="195"/>
      <c r="BM493" s="195"/>
      <c r="BN493" s="195"/>
      <c r="BO493" s="195"/>
      <c r="BP493" s="195"/>
      <c r="BQ493" s="195"/>
      <c r="BR493" s="195"/>
      <c r="BS493" s="195"/>
      <c r="BT493" s="195"/>
      <c r="BU493" s="195"/>
      <c r="BV493" s="195"/>
      <c r="BW493" s="195"/>
      <c r="BX493" s="195"/>
      <c r="BY493" s="195"/>
      <c r="BZ493" s="195"/>
      <c r="CA493" s="195"/>
      <c r="CB493" s="195"/>
      <c r="CC493" s="195"/>
      <c r="CD493" s="195"/>
      <c r="CE493" s="195"/>
      <c r="CF493" s="195"/>
      <c r="CG493" s="195"/>
      <c r="CH493" s="195"/>
      <c r="CI493" s="195"/>
      <c r="CJ493" s="195"/>
      <c r="CK493" s="195"/>
      <c r="CL493" s="195"/>
      <c r="CM493" s="195"/>
      <c r="CN493" s="195"/>
      <c r="CO493" s="195"/>
      <c r="CP493" s="195"/>
      <c r="CQ493" s="195"/>
      <c r="CR493" s="195"/>
      <c r="CS493" s="195"/>
      <c r="CT493" s="195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195"/>
      <c r="DM493" s="195"/>
      <c r="DN493" s="195"/>
    </row>
    <row r="494" spans="1:118" x14ac:dyDescent="0.2">
      <c r="A494" s="33" t="s">
        <v>140</v>
      </c>
      <c r="B494" s="33" t="s">
        <v>144</v>
      </c>
      <c r="C494" s="33">
        <v>11</v>
      </c>
      <c r="D494" s="33" t="s">
        <v>35</v>
      </c>
      <c r="E494" s="196">
        <v>710110</v>
      </c>
      <c r="F494" s="195">
        <v>1751374.36</v>
      </c>
      <c r="G494" s="196">
        <v>0</v>
      </c>
      <c r="H494" s="195">
        <v>0</v>
      </c>
      <c r="I494" s="196">
        <v>0</v>
      </c>
      <c r="J494" s="195">
        <v>0</v>
      </c>
      <c r="K494" s="195"/>
      <c r="L494" s="195"/>
      <c r="M494" s="195"/>
      <c r="N494" s="195"/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  <c r="AA494" s="195"/>
      <c r="AB494" s="195"/>
      <c r="AC494" s="195"/>
      <c r="AD494" s="195"/>
      <c r="AE494" s="195"/>
      <c r="AF494" s="195"/>
      <c r="AG494" s="195"/>
      <c r="AH494" s="195"/>
      <c r="AI494" s="195"/>
      <c r="AJ494" s="195"/>
      <c r="AK494" s="195"/>
      <c r="AL494" s="195"/>
      <c r="AM494" s="195"/>
      <c r="AN494" s="195"/>
      <c r="AO494" s="195"/>
      <c r="AP494" s="195"/>
      <c r="AQ494" s="195"/>
      <c r="AR494" s="195"/>
      <c r="AS494" s="195"/>
      <c r="AT494" s="195"/>
      <c r="AU494" s="195"/>
      <c r="AV494" s="195"/>
      <c r="AW494" s="195"/>
      <c r="AX494" s="195"/>
      <c r="AY494" s="195"/>
      <c r="AZ494" s="195"/>
      <c r="BA494" s="195"/>
      <c r="BB494" s="195"/>
      <c r="BC494" s="195"/>
      <c r="BD494" s="195"/>
      <c r="BE494" s="195"/>
      <c r="BF494" s="195"/>
      <c r="BG494" s="195"/>
      <c r="BH494" s="195"/>
      <c r="BI494" s="195"/>
      <c r="BJ494" s="195"/>
      <c r="BK494" s="195"/>
      <c r="BL494" s="195"/>
      <c r="BM494" s="195"/>
      <c r="BN494" s="195"/>
      <c r="BO494" s="195"/>
      <c r="BP494" s="195"/>
      <c r="BQ494" s="195"/>
      <c r="BR494" s="195"/>
      <c r="BS494" s="195"/>
      <c r="BT494" s="195"/>
      <c r="BU494" s="195"/>
      <c r="BV494" s="195"/>
      <c r="BW494" s="195"/>
      <c r="BX494" s="195"/>
      <c r="BY494" s="195"/>
      <c r="BZ494" s="195"/>
      <c r="CA494" s="195"/>
      <c r="CB494" s="195"/>
      <c r="CC494" s="195"/>
      <c r="CD494" s="195"/>
      <c r="CE494" s="195"/>
      <c r="CF494" s="195"/>
      <c r="CG494" s="195"/>
      <c r="CH494" s="195"/>
      <c r="CI494" s="195"/>
      <c r="CJ494" s="195"/>
      <c r="CK494" s="195"/>
      <c r="CL494" s="195"/>
      <c r="CM494" s="195"/>
      <c r="CN494" s="195"/>
      <c r="CO494" s="195"/>
      <c r="CP494" s="195"/>
      <c r="CQ494" s="195"/>
      <c r="CR494" s="195"/>
      <c r="CS494" s="195"/>
      <c r="CT494" s="195"/>
      <c r="CU494" s="195"/>
      <c r="CV494" s="195"/>
      <c r="CW494" s="195"/>
      <c r="CX494" s="195"/>
      <c r="CY494" s="195"/>
      <c r="CZ494" s="195"/>
      <c r="DA494" s="195"/>
      <c r="DB494" s="195"/>
      <c r="DC494" s="195"/>
      <c r="DD494" s="195"/>
      <c r="DE494" s="195"/>
      <c r="DF494" s="195"/>
      <c r="DG494" s="195"/>
      <c r="DH494" s="195"/>
      <c r="DI494" s="195"/>
      <c r="DJ494" s="195"/>
      <c r="DK494" s="195"/>
      <c r="DL494" s="195"/>
      <c r="DM494" s="195"/>
      <c r="DN494" s="195"/>
    </row>
    <row r="495" spans="1:118" x14ac:dyDescent="0.2">
      <c r="A495" s="33" t="s">
        <v>140</v>
      </c>
      <c r="B495" s="33" t="s">
        <v>144</v>
      </c>
      <c r="C495" s="33">
        <v>12</v>
      </c>
      <c r="D495" s="33" t="s">
        <v>36</v>
      </c>
      <c r="E495" s="196">
        <v>0</v>
      </c>
      <c r="F495" s="195">
        <v>0</v>
      </c>
      <c r="G495" s="196">
        <v>0</v>
      </c>
      <c r="H495" s="195">
        <v>0</v>
      </c>
      <c r="I495" s="196">
        <v>0</v>
      </c>
      <c r="J495" s="195">
        <v>0</v>
      </c>
      <c r="K495" s="195"/>
      <c r="L495" s="195"/>
      <c r="M495" s="195"/>
      <c r="N495" s="195"/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  <c r="AA495" s="195"/>
      <c r="AB495" s="195"/>
      <c r="AC495" s="195"/>
      <c r="AD495" s="195"/>
      <c r="AE495" s="195"/>
      <c r="AF495" s="195"/>
      <c r="AG495" s="195"/>
      <c r="AH495" s="195"/>
      <c r="AI495" s="195"/>
      <c r="AJ495" s="195"/>
      <c r="AK495" s="195"/>
      <c r="AL495" s="195"/>
      <c r="AM495" s="195"/>
      <c r="AN495" s="195"/>
      <c r="AO495" s="195"/>
      <c r="AP495" s="195"/>
      <c r="AQ495" s="195"/>
      <c r="AR495" s="195"/>
      <c r="AS495" s="195"/>
      <c r="AT495" s="195"/>
      <c r="AU495" s="195"/>
      <c r="AV495" s="195"/>
      <c r="AW495" s="195"/>
      <c r="AX495" s="195"/>
      <c r="AY495" s="195"/>
      <c r="AZ495" s="195"/>
      <c r="BA495" s="195"/>
      <c r="BB495" s="195"/>
      <c r="BC495" s="195"/>
      <c r="BD495" s="195"/>
      <c r="BE495" s="195"/>
      <c r="BF495" s="195"/>
      <c r="BG495" s="195"/>
      <c r="BH495" s="195"/>
      <c r="BI495" s="195"/>
      <c r="BJ495" s="195"/>
      <c r="BK495" s="195"/>
      <c r="BL495" s="195"/>
      <c r="BM495" s="195"/>
      <c r="BN495" s="195"/>
      <c r="BO495" s="195"/>
      <c r="BP495" s="195"/>
      <c r="BQ495" s="195"/>
      <c r="BR495" s="195"/>
      <c r="BS495" s="195"/>
      <c r="BT495" s="195"/>
      <c r="BU495" s="195"/>
      <c r="BV495" s="195"/>
      <c r="BW495" s="195"/>
      <c r="BX495" s="195"/>
      <c r="BY495" s="195"/>
      <c r="BZ495" s="195"/>
      <c r="CA495" s="195"/>
      <c r="CB495" s="195"/>
      <c r="CC495" s="195"/>
      <c r="CD495" s="195"/>
      <c r="CE495" s="195"/>
      <c r="CF495" s="195"/>
      <c r="CG495" s="195"/>
      <c r="CH495" s="195"/>
      <c r="CI495" s="195"/>
      <c r="CJ495" s="195"/>
      <c r="CK495" s="195"/>
      <c r="CL495" s="195"/>
      <c r="CM495" s="195"/>
      <c r="CN495" s="195"/>
      <c r="CO495" s="195"/>
      <c r="CP495" s="195"/>
      <c r="CQ495" s="195"/>
      <c r="CR495" s="195"/>
      <c r="CS495" s="195"/>
      <c r="CT495" s="195"/>
      <c r="CU495" s="195"/>
      <c r="CV495" s="195"/>
      <c r="CW495" s="195"/>
      <c r="CX495" s="195"/>
      <c r="CY495" s="195"/>
      <c r="CZ495" s="195"/>
      <c r="DA495" s="195"/>
      <c r="DB495" s="195"/>
      <c r="DC495" s="195"/>
      <c r="DD495" s="195"/>
      <c r="DE495" s="195"/>
      <c r="DF495" s="195"/>
      <c r="DG495" s="195"/>
      <c r="DH495" s="195"/>
      <c r="DI495" s="195"/>
      <c r="DJ495" s="195"/>
      <c r="DK495" s="195"/>
      <c r="DL495" s="195"/>
      <c r="DM495" s="195"/>
      <c r="DN495" s="195"/>
    </row>
    <row r="496" spans="1:118" x14ac:dyDescent="0.2">
      <c r="A496" s="33" t="s">
        <v>140</v>
      </c>
      <c r="B496" s="33" t="s">
        <v>144</v>
      </c>
      <c r="C496" s="33">
        <v>13</v>
      </c>
      <c r="D496" s="33" t="s">
        <v>39</v>
      </c>
      <c r="E496" s="196">
        <v>-48567</v>
      </c>
      <c r="F496" s="195">
        <v>-116706.501</v>
      </c>
      <c r="G496" s="196">
        <v>-146531</v>
      </c>
      <c r="H496" s="195">
        <v>-352113.99300000002</v>
      </c>
      <c r="I496" s="196">
        <v>217161</v>
      </c>
      <c r="J496" s="195">
        <v>521837.88299999997</v>
      </c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95"/>
      <c r="AD496" s="195"/>
      <c r="AE496" s="195"/>
      <c r="AF496" s="195"/>
      <c r="AG496" s="195"/>
      <c r="AH496" s="195"/>
      <c r="AI496" s="195"/>
      <c r="AJ496" s="195"/>
      <c r="AK496" s="195"/>
      <c r="AL496" s="195"/>
      <c r="AM496" s="195"/>
      <c r="AN496" s="195"/>
      <c r="AO496" s="195"/>
      <c r="AP496" s="195"/>
      <c r="AQ496" s="195"/>
      <c r="AR496" s="195"/>
      <c r="AS496" s="195"/>
      <c r="AT496" s="195"/>
      <c r="AU496" s="195"/>
      <c r="AV496" s="195"/>
      <c r="AW496" s="195"/>
      <c r="AX496" s="195"/>
      <c r="AY496" s="195"/>
      <c r="AZ496" s="195"/>
      <c r="BA496" s="195"/>
      <c r="BB496" s="195"/>
      <c r="BC496" s="195"/>
      <c r="BD496" s="195"/>
      <c r="BE496" s="195"/>
      <c r="BF496" s="195"/>
      <c r="BG496" s="195"/>
      <c r="BH496" s="195"/>
      <c r="BI496" s="195"/>
      <c r="BJ496" s="195"/>
      <c r="BK496" s="195"/>
      <c r="BL496" s="195"/>
      <c r="BM496" s="195"/>
      <c r="BN496" s="195"/>
      <c r="BO496" s="195"/>
      <c r="BP496" s="195"/>
      <c r="BQ496" s="195"/>
      <c r="BR496" s="195"/>
      <c r="BS496" s="195"/>
      <c r="BT496" s="195"/>
      <c r="BU496" s="195"/>
      <c r="BV496" s="195"/>
      <c r="BW496" s="195"/>
      <c r="BX496" s="195"/>
      <c r="BY496" s="195"/>
      <c r="BZ496" s="195"/>
      <c r="CA496" s="195"/>
      <c r="CB496" s="195"/>
      <c r="CC496" s="195"/>
      <c r="CD496" s="195"/>
      <c r="CE496" s="195"/>
      <c r="CF496" s="195"/>
      <c r="CG496" s="195"/>
      <c r="CH496" s="195"/>
      <c r="CI496" s="195"/>
      <c r="CJ496" s="195"/>
      <c r="CK496" s="195"/>
      <c r="CL496" s="195"/>
      <c r="CM496" s="195"/>
      <c r="CN496" s="195"/>
      <c r="CO496" s="195"/>
      <c r="CP496" s="195"/>
      <c r="CQ496" s="195"/>
      <c r="CR496" s="195"/>
      <c r="CS496" s="195"/>
      <c r="CT496" s="195"/>
      <c r="CU496" s="195"/>
      <c r="CV496" s="195"/>
      <c r="CW496" s="195"/>
      <c r="CX496" s="195"/>
      <c r="CY496" s="195"/>
      <c r="CZ496" s="195"/>
      <c r="DA496" s="195"/>
      <c r="DB496" s="195"/>
      <c r="DC496" s="195"/>
      <c r="DD496" s="195"/>
      <c r="DE496" s="195"/>
      <c r="DF496" s="195"/>
      <c r="DG496" s="195"/>
      <c r="DH496" s="195"/>
      <c r="DI496" s="195"/>
      <c r="DJ496" s="195"/>
      <c r="DK496" s="195"/>
      <c r="DL496" s="195"/>
      <c r="DM496" s="195"/>
      <c r="DN496" s="195"/>
    </row>
    <row r="497" spans="1:118" x14ac:dyDescent="0.2">
      <c r="A497" s="33" t="s">
        <v>140</v>
      </c>
      <c r="B497" s="33" t="s">
        <v>144</v>
      </c>
      <c r="C497" s="33">
        <v>14</v>
      </c>
      <c r="D497" s="33" t="s">
        <v>40</v>
      </c>
      <c r="E497" s="196">
        <v>0</v>
      </c>
      <c r="F497" s="195">
        <v>0</v>
      </c>
      <c r="G497" s="196">
        <v>0</v>
      </c>
      <c r="H497" s="195">
        <v>0</v>
      </c>
      <c r="I497" s="196">
        <v>0</v>
      </c>
      <c r="J497" s="195">
        <v>0</v>
      </c>
      <c r="K497" s="195"/>
      <c r="L497" s="195"/>
      <c r="M497" s="195"/>
      <c r="N497" s="195"/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  <c r="AA497" s="195"/>
      <c r="AB497" s="195"/>
      <c r="AC497" s="195"/>
      <c r="AD497" s="195"/>
      <c r="AE497" s="195"/>
      <c r="AF497" s="195"/>
      <c r="AG497" s="195"/>
      <c r="AH497" s="195"/>
      <c r="AI497" s="195"/>
      <c r="AJ497" s="195"/>
      <c r="AK497" s="195"/>
      <c r="AL497" s="195"/>
      <c r="AM497" s="195"/>
      <c r="AN497" s="195"/>
      <c r="AO497" s="195"/>
      <c r="AP497" s="195"/>
      <c r="AQ497" s="195"/>
      <c r="AR497" s="195"/>
      <c r="AS497" s="195"/>
      <c r="AT497" s="195"/>
      <c r="AU497" s="195"/>
      <c r="AV497" s="195"/>
      <c r="AW497" s="195"/>
      <c r="AX497" s="195"/>
      <c r="AY497" s="195"/>
      <c r="AZ497" s="195"/>
      <c r="BA497" s="195"/>
      <c r="BB497" s="195"/>
      <c r="BC497" s="195"/>
      <c r="BD497" s="195"/>
      <c r="BE497" s="195"/>
      <c r="BF497" s="195"/>
      <c r="BG497" s="195"/>
      <c r="BH497" s="195"/>
      <c r="BI497" s="195"/>
      <c r="BJ497" s="195"/>
      <c r="BK497" s="195"/>
      <c r="BL497" s="195"/>
      <c r="BM497" s="195"/>
      <c r="BN497" s="195"/>
      <c r="BO497" s="195"/>
      <c r="BP497" s="195"/>
      <c r="BQ497" s="195"/>
      <c r="BR497" s="195"/>
      <c r="BS497" s="195"/>
      <c r="BT497" s="195"/>
      <c r="BU497" s="195"/>
      <c r="BV497" s="195"/>
      <c r="BW497" s="195"/>
      <c r="BX497" s="195"/>
      <c r="BY497" s="195"/>
      <c r="BZ497" s="195"/>
      <c r="CA497" s="195"/>
      <c r="CB497" s="195"/>
      <c r="CC497" s="195"/>
      <c r="CD497" s="195"/>
      <c r="CE497" s="195"/>
      <c r="CF497" s="195"/>
      <c r="CG497" s="195"/>
      <c r="CH497" s="195"/>
      <c r="CI497" s="195"/>
      <c r="CJ497" s="195"/>
      <c r="CK497" s="195"/>
      <c r="CL497" s="195"/>
      <c r="CM497" s="195"/>
      <c r="CN497" s="195"/>
      <c r="CO497" s="195"/>
      <c r="CP497" s="195"/>
      <c r="CQ497" s="195"/>
      <c r="CR497" s="195"/>
      <c r="CS497" s="195"/>
      <c r="CT497" s="195"/>
      <c r="CU497" s="195"/>
      <c r="CV497" s="195"/>
      <c r="CW497" s="195"/>
      <c r="CX497" s="195"/>
      <c r="CY497" s="195"/>
      <c r="CZ497" s="195"/>
      <c r="DA497" s="195"/>
      <c r="DB497" s="195"/>
      <c r="DC497" s="195"/>
      <c r="DD497" s="195"/>
      <c r="DE497" s="195"/>
      <c r="DF497" s="195"/>
      <c r="DG497" s="195"/>
      <c r="DH497" s="195"/>
      <c r="DI497" s="195"/>
      <c r="DJ497" s="195"/>
      <c r="DK497" s="195"/>
      <c r="DL497" s="195"/>
      <c r="DM497" s="195"/>
      <c r="DN497" s="195"/>
    </row>
    <row r="498" spans="1:118" x14ac:dyDescent="0.2">
      <c r="A498" s="33" t="s">
        <v>140</v>
      </c>
      <c r="B498" s="33" t="s">
        <v>144</v>
      </c>
      <c r="C498" s="33">
        <v>15</v>
      </c>
      <c r="D498" s="33" t="s">
        <v>41</v>
      </c>
      <c r="E498" s="196">
        <v>0</v>
      </c>
      <c r="F498" s="195">
        <v>0</v>
      </c>
      <c r="G498" s="196">
        <v>4519</v>
      </c>
      <c r="H498" s="195">
        <v>10818.49</v>
      </c>
      <c r="I498" s="196">
        <v>6</v>
      </c>
      <c r="J498" s="195">
        <v>14.56</v>
      </c>
      <c r="K498" s="195"/>
      <c r="L498" s="195"/>
      <c r="M498" s="195"/>
      <c r="N498" s="195"/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  <c r="AA498" s="195"/>
      <c r="AB498" s="195"/>
      <c r="AC498" s="195"/>
      <c r="AD498" s="195"/>
      <c r="AE498" s="195"/>
      <c r="AF498" s="195"/>
      <c r="AG498" s="195"/>
      <c r="AH498" s="195"/>
      <c r="AI498" s="195"/>
      <c r="AJ498" s="195"/>
      <c r="AK498" s="195"/>
      <c r="AL498" s="195"/>
      <c r="AM498" s="195"/>
      <c r="AN498" s="195"/>
      <c r="AO498" s="195"/>
      <c r="AP498" s="195"/>
      <c r="AQ498" s="195"/>
      <c r="AR498" s="195"/>
      <c r="AS498" s="195"/>
      <c r="AT498" s="195"/>
      <c r="AU498" s="195"/>
      <c r="AV498" s="195"/>
      <c r="AW498" s="195"/>
      <c r="AX498" s="195"/>
      <c r="AY498" s="195"/>
      <c r="AZ498" s="195"/>
      <c r="BA498" s="195"/>
      <c r="BB498" s="195"/>
      <c r="BC498" s="195"/>
      <c r="BD498" s="195"/>
      <c r="BE498" s="195"/>
      <c r="BF498" s="195"/>
      <c r="BG498" s="195"/>
      <c r="BH498" s="195"/>
      <c r="BI498" s="195"/>
      <c r="BJ498" s="195"/>
      <c r="BK498" s="195"/>
      <c r="BL498" s="195"/>
      <c r="BM498" s="195"/>
      <c r="BN498" s="195"/>
      <c r="BO498" s="195"/>
      <c r="BP498" s="195"/>
      <c r="BQ498" s="195"/>
      <c r="BR498" s="195"/>
      <c r="BS498" s="195"/>
      <c r="BT498" s="195"/>
      <c r="BU498" s="195"/>
      <c r="BV498" s="195"/>
      <c r="BW498" s="195"/>
      <c r="BX498" s="195"/>
      <c r="BY498" s="195"/>
      <c r="BZ498" s="195"/>
      <c r="CA498" s="195"/>
      <c r="CB498" s="195"/>
      <c r="CC498" s="195"/>
      <c r="CD498" s="195"/>
      <c r="CE498" s="195"/>
      <c r="CF498" s="195"/>
      <c r="CG498" s="195"/>
      <c r="CH498" s="195"/>
      <c r="CI498" s="195"/>
      <c r="CJ498" s="195"/>
      <c r="CK498" s="195"/>
      <c r="CL498" s="195"/>
      <c r="CM498" s="195"/>
      <c r="CN498" s="195"/>
      <c r="CO498" s="195"/>
      <c r="CP498" s="195"/>
      <c r="CQ498" s="195"/>
      <c r="CR498" s="195"/>
      <c r="CS498" s="195"/>
      <c r="CT498" s="195"/>
      <c r="CU498" s="195"/>
      <c r="CV498" s="195"/>
      <c r="CW498" s="195"/>
      <c r="CX498" s="195"/>
      <c r="CY498" s="195"/>
      <c r="CZ498" s="195"/>
      <c r="DA498" s="195"/>
      <c r="DB498" s="195"/>
      <c r="DC498" s="195"/>
      <c r="DD498" s="195"/>
      <c r="DE498" s="195"/>
      <c r="DF498" s="195"/>
      <c r="DG498" s="195"/>
      <c r="DH498" s="195"/>
      <c r="DI498" s="195"/>
      <c r="DJ498" s="195"/>
      <c r="DK498" s="195"/>
      <c r="DL498" s="195"/>
      <c r="DM498" s="195"/>
      <c r="DN498" s="195"/>
    </row>
    <row r="499" spans="1:118" x14ac:dyDescent="0.2">
      <c r="A499" s="33" t="s">
        <v>140</v>
      </c>
      <c r="B499" s="33" t="s">
        <v>144</v>
      </c>
      <c r="C499" s="33">
        <v>16</v>
      </c>
      <c r="D499" s="33" t="s">
        <v>42</v>
      </c>
      <c r="E499" s="196">
        <v>0</v>
      </c>
      <c r="F499" s="195">
        <v>0</v>
      </c>
      <c r="G499" s="196">
        <v>0</v>
      </c>
      <c r="H499" s="195">
        <v>0</v>
      </c>
      <c r="I499" s="196">
        <v>0</v>
      </c>
      <c r="J499" s="195">
        <v>0</v>
      </c>
      <c r="K499" s="195"/>
      <c r="L499" s="195"/>
      <c r="M499" s="195"/>
      <c r="N499" s="195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  <c r="AC499" s="195"/>
      <c r="AD499" s="195"/>
      <c r="AE499" s="195"/>
      <c r="AF499" s="195"/>
      <c r="AG499" s="195"/>
      <c r="AH499" s="195"/>
      <c r="AI499" s="195"/>
      <c r="AJ499" s="195"/>
      <c r="AK499" s="195"/>
      <c r="AL499" s="195"/>
      <c r="AM499" s="195"/>
      <c r="AN499" s="195"/>
      <c r="AO499" s="195"/>
      <c r="AP499" s="195"/>
      <c r="AQ499" s="195"/>
      <c r="AR499" s="195"/>
      <c r="AS499" s="195"/>
      <c r="AT499" s="195"/>
      <c r="AU499" s="195"/>
      <c r="AV499" s="195"/>
      <c r="AW499" s="195"/>
      <c r="AX499" s="195"/>
      <c r="AY499" s="195"/>
      <c r="AZ499" s="195"/>
      <c r="BA499" s="195"/>
      <c r="BB499" s="195"/>
      <c r="BC499" s="195"/>
      <c r="BD499" s="195"/>
      <c r="BE499" s="195"/>
      <c r="BF499" s="195"/>
      <c r="BG499" s="195"/>
      <c r="BH499" s="195"/>
      <c r="BI499" s="195"/>
      <c r="BJ499" s="195"/>
      <c r="BK499" s="195"/>
      <c r="BL499" s="195"/>
      <c r="BM499" s="195"/>
      <c r="BN499" s="195"/>
      <c r="BO499" s="195"/>
      <c r="BP499" s="195"/>
      <c r="BQ499" s="195"/>
      <c r="BR499" s="195"/>
      <c r="BS499" s="195"/>
      <c r="BT499" s="195"/>
      <c r="BU499" s="195"/>
      <c r="BV499" s="195"/>
      <c r="BW499" s="195"/>
      <c r="BX499" s="195"/>
      <c r="BY499" s="195"/>
      <c r="BZ499" s="195"/>
      <c r="CA499" s="195"/>
      <c r="CB499" s="195"/>
      <c r="CC499" s="195"/>
      <c r="CD499" s="195"/>
      <c r="CE499" s="195"/>
      <c r="CF499" s="195"/>
      <c r="CG499" s="195"/>
      <c r="CH499" s="195"/>
      <c r="CI499" s="195"/>
      <c r="CJ499" s="195"/>
      <c r="CK499" s="195"/>
      <c r="CL499" s="195"/>
      <c r="CM499" s="195"/>
      <c r="CN499" s="195"/>
      <c r="CO499" s="195"/>
      <c r="CP499" s="195"/>
      <c r="CQ499" s="195"/>
      <c r="CR499" s="195"/>
      <c r="CS499" s="195"/>
      <c r="CT499" s="195"/>
      <c r="CU499" s="195"/>
      <c r="CV499" s="195"/>
      <c r="CW499" s="195"/>
      <c r="CX499" s="195"/>
      <c r="CY499" s="195"/>
      <c r="CZ499" s="195"/>
      <c r="DA499" s="195"/>
      <c r="DB499" s="195"/>
      <c r="DC499" s="195"/>
      <c r="DD499" s="195"/>
      <c r="DE499" s="195"/>
      <c r="DF499" s="195"/>
      <c r="DG499" s="195"/>
      <c r="DH499" s="195"/>
      <c r="DI499" s="195"/>
      <c r="DJ499" s="195"/>
      <c r="DK499" s="195"/>
      <c r="DL499" s="195"/>
      <c r="DM499" s="195"/>
      <c r="DN499" s="195"/>
    </row>
    <row r="500" spans="1:118" x14ac:dyDescent="0.2">
      <c r="A500" s="33" t="s">
        <v>140</v>
      </c>
      <c r="B500" s="33" t="s">
        <v>144</v>
      </c>
      <c r="C500" s="33">
        <v>17</v>
      </c>
      <c r="D500" s="33" t="s">
        <v>126</v>
      </c>
      <c r="E500" s="196">
        <v>35142</v>
      </c>
      <c r="F500" s="195">
        <v>84446.23</v>
      </c>
      <c r="G500" s="196">
        <v>7483</v>
      </c>
      <c r="H500" s="195">
        <v>19708.88</v>
      </c>
      <c r="I500" s="196">
        <v>0</v>
      </c>
      <c r="J500" s="195">
        <v>0</v>
      </c>
      <c r="K500" s="195"/>
      <c r="L500" s="195"/>
      <c r="M500" s="195"/>
      <c r="N500" s="195"/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  <c r="AA500" s="195"/>
      <c r="AB500" s="195"/>
      <c r="AC500" s="195"/>
      <c r="AD500" s="195"/>
      <c r="AE500" s="195"/>
      <c r="AF500" s="195"/>
      <c r="AG500" s="195"/>
      <c r="AH500" s="195"/>
      <c r="AI500" s="195"/>
      <c r="AJ500" s="195"/>
      <c r="AK500" s="195"/>
      <c r="AL500" s="195"/>
      <c r="AM500" s="195"/>
      <c r="AN500" s="195"/>
      <c r="AO500" s="195"/>
      <c r="AP500" s="195"/>
      <c r="AQ500" s="195"/>
      <c r="AR500" s="195"/>
      <c r="AS500" s="195"/>
      <c r="AT500" s="195"/>
      <c r="AU500" s="195"/>
      <c r="AV500" s="195"/>
      <c r="AW500" s="195"/>
      <c r="AX500" s="195"/>
      <c r="AY500" s="195"/>
      <c r="AZ500" s="195"/>
      <c r="BA500" s="195"/>
      <c r="BB500" s="195"/>
      <c r="BC500" s="195"/>
      <c r="BD500" s="195"/>
      <c r="BE500" s="195"/>
      <c r="BF500" s="195"/>
      <c r="BG500" s="195"/>
      <c r="BH500" s="195"/>
      <c r="BI500" s="195"/>
      <c r="BJ500" s="195"/>
      <c r="BK500" s="195"/>
      <c r="BL500" s="195"/>
      <c r="BM500" s="195"/>
      <c r="BN500" s="195"/>
      <c r="BO500" s="195"/>
      <c r="BP500" s="195"/>
      <c r="BQ500" s="195"/>
      <c r="BR500" s="195"/>
      <c r="BS500" s="195"/>
      <c r="BT500" s="195"/>
      <c r="BU500" s="195"/>
      <c r="BV500" s="195"/>
      <c r="BW500" s="195"/>
      <c r="BX500" s="195"/>
      <c r="BY500" s="195"/>
      <c r="BZ500" s="195"/>
      <c r="CA500" s="195"/>
      <c r="CB500" s="195"/>
      <c r="CC500" s="195"/>
      <c r="CD500" s="195"/>
      <c r="CE500" s="195"/>
      <c r="CF500" s="195"/>
      <c r="CG500" s="195"/>
      <c r="CH500" s="195"/>
      <c r="CI500" s="195"/>
      <c r="CJ500" s="195"/>
      <c r="CK500" s="195"/>
      <c r="CL500" s="195"/>
      <c r="CM500" s="195"/>
      <c r="CN500" s="195"/>
      <c r="CO500" s="195"/>
      <c r="CP500" s="195"/>
      <c r="CQ500" s="195"/>
      <c r="CR500" s="195"/>
      <c r="CS500" s="195"/>
      <c r="CT500" s="195"/>
      <c r="CU500" s="195"/>
      <c r="CV500" s="195"/>
      <c r="CW500" s="195"/>
      <c r="CX500" s="195"/>
      <c r="CY500" s="195"/>
      <c r="CZ500" s="195"/>
      <c r="DA500" s="195"/>
      <c r="DB500" s="195"/>
      <c r="DC500" s="195"/>
      <c r="DD500" s="195"/>
      <c r="DE500" s="195"/>
      <c r="DF500" s="195"/>
      <c r="DG500" s="195"/>
      <c r="DH500" s="195"/>
      <c r="DI500" s="195"/>
      <c r="DJ500" s="195"/>
      <c r="DK500" s="195"/>
      <c r="DL500" s="195"/>
      <c r="DM500" s="195"/>
      <c r="DN500" s="195"/>
    </row>
    <row r="501" spans="1:118" x14ac:dyDescent="0.2">
      <c r="A501" s="33" t="s">
        <v>140</v>
      </c>
      <c r="B501" s="33" t="s">
        <v>144</v>
      </c>
      <c r="C501" s="33">
        <v>18</v>
      </c>
      <c r="D501" s="33" t="s">
        <v>127</v>
      </c>
      <c r="E501" s="196">
        <v>0</v>
      </c>
      <c r="F501" s="195">
        <v>0</v>
      </c>
      <c r="G501" s="196">
        <v>20247</v>
      </c>
      <c r="H501" s="195">
        <v>47285.43</v>
      </c>
      <c r="I501" s="196">
        <v>0</v>
      </c>
      <c r="J501" s="195">
        <v>0</v>
      </c>
      <c r="K501" s="195"/>
      <c r="L501" s="195"/>
      <c r="M501" s="195"/>
      <c r="N501" s="195"/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  <c r="AA501" s="195"/>
      <c r="AB501" s="195"/>
      <c r="AC501" s="195"/>
      <c r="AD501" s="195"/>
      <c r="AE501" s="195"/>
      <c r="AF501" s="195"/>
      <c r="AG501" s="195"/>
      <c r="AH501" s="195"/>
      <c r="AI501" s="195"/>
      <c r="AJ501" s="195"/>
      <c r="AK501" s="195"/>
      <c r="AL501" s="195"/>
      <c r="AM501" s="195"/>
      <c r="AN501" s="195"/>
      <c r="AO501" s="195"/>
      <c r="AP501" s="195"/>
      <c r="AQ501" s="195"/>
      <c r="AR501" s="195"/>
      <c r="AS501" s="195"/>
      <c r="AT501" s="195"/>
      <c r="AU501" s="195"/>
      <c r="AV501" s="195"/>
      <c r="AW501" s="195"/>
      <c r="AX501" s="195"/>
      <c r="AY501" s="195"/>
      <c r="AZ501" s="195"/>
      <c r="BA501" s="195"/>
      <c r="BB501" s="195"/>
      <c r="BC501" s="195"/>
      <c r="BD501" s="195"/>
      <c r="BE501" s="195"/>
      <c r="BF501" s="195"/>
      <c r="BG501" s="195"/>
      <c r="BH501" s="195"/>
      <c r="BI501" s="195"/>
      <c r="BJ501" s="195"/>
      <c r="BK501" s="195"/>
      <c r="BL501" s="195"/>
      <c r="BM501" s="195"/>
      <c r="BN501" s="195"/>
      <c r="BO501" s="195"/>
      <c r="BP501" s="195"/>
      <c r="BQ501" s="195"/>
      <c r="BR501" s="195"/>
      <c r="BS501" s="195"/>
      <c r="BT501" s="195"/>
      <c r="BU501" s="195"/>
      <c r="BV501" s="195"/>
      <c r="BW501" s="195"/>
      <c r="BX501" s="195"/>
      <c r="BY501" s="195"/>
      <c r="BZ501" s="195"/>
      <c r="CA501" s="195"/>
      <c r="CB501" s="195"/>
      <c r="CC501" s="195"/>
      <c r="CD501" s="195"/>
      <c r="CE501" s="195"/>
      <c r="CF501" s="195"/>
      <c r="CG501" s="195"/>
      <c r="CH501" s="195"/>
      <c r="CI501" s="195"/>
      <c r="CJ501" s="195"/>
      <c r="CK501" s="195"/>
      <c r="CL501" s="195"/>
      <c r="CM501" s="195"/>
      <c r="CN501" s="195"/>
      <c r="CO501" s="195"/>
      <c r="CP501" s="195"/>
      <c r="CQ501" s="195"/>
      <c r="CR501" s="195"/>
      <c r="CS501" s="195"/>
      <c r="CT501" s="195"/>
      <c r="CU501" s="195"/>
      <c r="CV501" s="195"/>
      <c r="CW501" s="195"/>
      <c r="CX501" s="195"/>
      <c r="CY501" s="195"/>
      <c r="CZ501" s="195"/>
      <c r="DA501" s="195"/>
      <c r="DB501" s="195"/>
      <c r="DC501" s="195"/>
      <c r="DD501" s="195"/>
      <c r="DE501" s="195"/>
      <c r="DF501" s="195"/>
      <c r="DG501" s="195"/>
      <c r="DH501" s="195"/>
      <c r="DI501" s="195"/>
      <c r="DJ501" s="195"/>
      <c r="DK501" s="195"/>
      <c r="DL501" s="195"/>
      <c r="DM501" s="195"/>
      <c r="DN501" s="195"/>
    </row>
    <row r="502" spans="1:118" x14ac:dyDescent="0.2">
      <c r="A502" s="33" t="s">
        <v>140</v>
      </c>
      <c r="B502" s="33" t="s">
        <v>144</v>
      </c>
      <c r="C502" s="33">
        <v>19</v>
      </c>
      <c r="D502" s="33" t="s">
        <v>47</v>
      </c>
      <c r="E502" s="196">
        <v>0</v>
      </c>
      <c r="F502" s="195">
        <v>0</v>
      </c>
      <c r="G502" s="196">
        <v>0</v>
      </c>
      <c r="H502" s="195">
        <v>0</v>
      </c>
      <c r="I502" s="196">
        <v>0</v>
      </c>
      <c r="J502" s="195">
        <v>0</v>
      </c>
      <c r="K502" s="195"/>
      <c r="L502" s="195"/>
      <c r="M502" s="195"/>
      <c r="N502" s="195"/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  <c r="AA502" s="195"/>
      <c r="AB502" s="195"/>
      <c r="AC502" s="195"/>
      <c r="AD502" s="195"/>
      <c r="AE502" s="195"/>
      <c r="AF502" s="195"/>
      <c r="AG502" s="195"/>
      <c r="AH502" s="195"/>
      <c r="AI502" s="195"/>
      <c r="AJ502" s="195"/>
      <c r="AK502" s="195"/>
      <c r="AL502" s="195"/>
      <c r="AM502" s="195"/>
      <c r="AN502" s="195"/>
      <c r="AO502" s="195"/>
      <c r="AP502" s="195"/>
      <c r="AQ502" s="195"/>
      <c r="AR502" s="195"/>
      <c r="AS502" s="195"/>
      <c r="AT502" s="195"/>
      <c r="AU502" s="195"/>
      <c r="AV502" s="195"/>
      <c r="AW502" s="195"/>
      <c r="AX502" s="195"/>
      <c r="AY502" s="195"/>
      <c r="AZ502" s="195"/>
      <c r="BA502" s="195"/>
      <c r="BB502" s="195"/>
      <c r="BC502" s="195"/>
      <c r="BD502" s="195"/>
      <c r="BE502" s="195"/>
      <c r="BF502" s="195"/>
      <c r="BG502" s="195"/>
      <c r="BH502" s="195"/>
      <c r="BI502" s="195"/>
      <c r="BJ502" s="195"/>
      <c r="BK502" s="195"/>
      <c r="BL502" s="195"/>
      <c r="BM502" s="195"/>
      <c r="BN502" s="195"/>
      <c r="BO502" s="195"/>
      <c r="BP502" s="195"/>
      <c r="BQ502" s="195"/>
      <c r="BR502" s="195"/>
      <c r="BS502" s="195"/>
      <c r="BT502" s="195"/>
      <c r="BU502" s="195"/>
      <c r="BV502" s="195"/>
      <c r="BW502" s="195"/>
      <c r="BX502" s="195"/>
      <c r="BY502" s="195"/>
      <c r="BZ502" s="195"/>
      <c r="CA502" s="195"/>
      <c r="CB502" s="195"/>
      <c r="CC502" s="195"/>
      <c r="CD502" s="195"/>
      <c r="CE502" s="195"/>
      <c r="CF502" s="195"/>
      <c r="CG502" s="195"/>
      <c r="CH502" s="195"/>
      <c r="CI502" s="195"/>
      <c r="CJ502" s="195"/>
      <c r="CK502" s="195"/>
      <c r="CL502" s="195"/>
      <c r="CM502" s="195"/>
      <c r="CN502" s="195"/>
      <c r="CO502" s="195"/>
      <c r="CP502" s="195"/>
      <c r="CQ502" s="195"/>
      <c r="CR502" s="195"/>
      <c r="CS502" s="195"/>
      <c r="CT502" s="195"/>
      <c r="CU502" s="195"/>
      <c r="CV502" s="195"/>
      <c r="CW502" s="195"/>
      <c r="CX502" s="195"/>
      <c r="CY502" s="195"/>
      <c r="CZ502" s="195"/>
      <c r="DA502" s="195"/>
      <c r="DB502" s="195"/>
      <c r="DC502" s="195"/>
      <c r="DD502" s="195"/>
      <c r="DE502" s="195"/>
      <c r="DF502" s="195"/>
      <c r="DG502" s="195"/>
      <c r="DH502" s="195"/>
      <c r="DI502" s="195"/>
      <c r="DJ502" s="195"/>
      <c r="DK502" s="195"/>
      <c r="DL502" s="195"/>
      <c r="DM502" s="195"/>
      <c r="DN502" s="195"/>
    </row>
    <row r="503" spans="1:118" x14ac:dyDescent="0.2">
      <c r="A503" s="33" t="s">
        <v>140</v>
      </c>
      <c r="B503" s="33" t="s">
        <v>144</v>
      </c>
      <c r="C503" s="33">
        <v>20</v>
      </c>
      <c r="D503" s="33" t="s">
        <v>128</v>
      </c>
      <c r="E503" s="196">
        <v>0</v>
      </c>
      <c r="F503" s="195">
        <v>0</v>
      </c>
      <c r="G503" s="196">
        <v>0</v>
      </c>
      <c r="H503" s="195">
        <v>0</v>
      </c>
      <c r="I503" s="196">
        <v>0</v>
      </c>
      <c r="J503" s="195">
        <v>0</v>
      </c>
      <c r="K503" s="195"/>
      <c r="L503" s="195"/>
      <c r="M503" s="195"/>
      <c r="N503" s="195"/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  <c r="AA503" s="195"/>
      <c r="AB503" s="195"/>
      <c r="AC503" s="195"/>
      <c r="AD503" s="195"/>
      <c r="AE503" s="195"/>
      <c r="AF503" s="195"/>
      <c r="AG503" s="195"/>
      <c r="AH503" s="195"/>
      <c r="AI503" s="195"/>
      <c r="AJ503" s="195"/>
      <c r="AK503" s="195"/>
      <c r="AL503" s="195"/>
      <c r="AM503" s="195"/>
      <c r="AN503" s="195"/>
      <c r="AO503" s="195"/>
      <c r="AP503" s="195"/>
      <c r="AQ503" s="195"/>
      <c r="AR503" s="195"/>
      <c r="AS503" s="195"/>
      <c r="AT503" s="195"/>
      <c r="AU503" s="195"/>
      <c r="AV503" s="195"/>
      <c r="AW503" s="195"/>
      <c r="AX503" s="195"/>
      <c r="AY503" s="195"/>
      <c r="AZ503" s="195"/>
      <c r="BA503" s="195"/>
      <c r="BB503" s="195"/>
      <c r="BC503" s="195"/>
      <c r="BD503" s="195"/>
      <c r="BE503" s="195"/>
      <c r="BF503" s="195"/>
      <c r="BG503" s="195"/>
      <c r="BH503" s="195"/>
      <c r="BI503" s="195"/>
      <c r="BJ503" s="195"/>
      <c r="BK503" s="195"/>
      <c r="BL503" s="195"/>
      <c r="BM503" s="195"/>
      <c r="BN503" s="195"/>
      <c r="BO503" s="195"/>
      <c r="BP503" s="195"/>
      <c r="BQ503" s="195"/>
      <c r="BR503" s="195"/>
      <c r="BS503" s="195"/>
      <c r="BT503" s="195"/>
      <c r="BU503" s="195"/>
      <c r="BV503" s="195"/>
      <c r="BW503" s="195"/>
      <c r="BX503" s="195"/>
      <c r="BY503" s="195"/>
      <c r="BZ503" s="195"/>
      <c r="CA503" s="195"/>
      <c r="CB503" s="195"/>
      <c r="CC503" s="195"/>
      <c r="CD503" s="195"/>
      <c r="CE503" s="195"/>
      <c r="CF503" s="195"/>
      <c r="CG503" s="195"/>
      <c r="CH503" s="195"/>
      <c r="CI503" s="195"/>
      <c r="CJ503" s="195"/>
      <c r="CK503" s="195"/>
      <c r="CL503" s="195"/>
      <c r="CM503" s="195"/>
      <c r="CN503" s="195"/>
      <c r="CO503" s="195"/>
      <c r="CP503" s="195"/>
      <c r="CQ503" s="195"/>
      <c r="CR503" s="195"/>
      <c r="CS503" s="195"/>
      <c r="CT503" s="195"/>
      <c r="CU503" s="195"/>
      <c r="CV503" s="195"/>
      <c r="CW503" s="195"/>
      <c r="CX503" s="195"/>
      <c r="CY503" s="195"/>
      <c r="CZ503" s="195"/>
      <c r="DA503" s="195"/>
      <c r="DB503" s="195"/>
      <c r="DC503" s="195"/>
      <c r="DD503" s="195"/>
      <c r="DE503" s="195"/>
      <c r="DF503" s="195"/>
      <c r="DG503" s="195"/>
      <c r="DH503" s="195"/>
      <c r="DI503" s="195"/>
      <c r="DJ503" s="195"/>
      <c r="DK503" s="195"/>
      <c r="DL503" s="195"/>
      <c r="DM503" s="195"/>
      <c r="DN503" s="195"/>
    </row>
    <row r="504" spans="1:118" x14ac:dyDescent="0.2">
      <c r="A504" s="33" t="s">
        <v>140</v>
      </c>
      <c r="B504" s="33" t="s">
        <v>144</v>
      </c>
      <c r="C504" s="33">
        <v>21</v>
      </c>
      <c r="D504" s="33" t="s">
        <v>129</v>
      </c>
      <c r="E504" s="196">
        <v>0</v>
      </c>
      <c r="F504" s="195">
        <v>0</v>
      </c>
      <c r="G504" s="196">
        <v>0</v>
      </c>
      <c r="H504" s="195">
        <v>0</v>
      </c>
      <c r="I504" s="196">
        <v>0</v>
      </c>
      <c r="J504" s="195">
        <v>0</v>
      </c>
      <c r="K504" s="195"/>
      <c r="L504" s="195"/>
      <c r="M504" s="195"/>
      <c r="N504" s="195"/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  <c r="AA504" s="195"/>
      <c r="AB504" s="195"/>
      <c r="AC504" s="195"/>
      <c r="AD504" s="195"/>
      <c r="AE504" s="195"/>
      <c r="AF504" s="195"/>
      <c r="AG504" s="195"/>
      <c r="AH504" s="195"/>
      <c r="AI504" s="195"/>
      <c r="AJ504" s="195"/>
      <c r="AK504" s="195"/>
      <c r="AL504" s="195"/>
      <c r="AM504" s="195"/>
      <c r="AN504" s="195"/>
      <c r="AO504" s="195"/>
      <c r="AP504" s="195"/>
      <c r="AQ504" s="195"/>
      <c r="AR504" s="195"/>
      <c r="AS504" s="195"/>
      <c r="AT504" s="195"/>
      <c r="AU504" s="195"/>
      <c r="AV504" s="195"/>
      <c r="AW504" s="195"/>
      <c r="AX504" s="195"/>
      <c r="AY504" s="195"/>
      <c r="AZ504" s="195"/>
      <c r="BA504" s="195"/>
      <c r="BB504" s="195"/>
      <c r="BC504" s="195"/>
      <c r="BD504" s="195"/>
      <c r="BE504" s="195"/>
      <c r="BF504" s="195"/>
      <c r="BG504" s="195"/>
      <c r="BH504" s="195"/>
      <c r="BI504" s="195"/>
      <c r="BJ504" s="195"/>
      <c r="BK504" s="195"/>
      <c r="BL504" s="195"/>
      <c r="BM504" s="195"/>
      <c r="BN504" s="195"/>
      <c r="BO504" s="195"/>
      <c r="BP504" s="195"/>
      <c r="BQ504" s="195"/>
      <c r="BR504" s="195"/>
      <c r="BS504" s="195"/>
      <c r="BT504" s="195"/>
      <c r="BU504" s="195"/>
      <c r="BV504" s="195"/>
      <c r="BW504" s="195"/>
      <c r="BX504" s="195"/>
      <c r="BY504" s="195"/>
      <c r="BZ504" s="195"/>
      <c r="CA504" s="195"/>
      <c r="CB504" s="195"/>
      <c r="CC504" s="195"/>
      <c r="CD504" s="195"/>
      <c r="CE504" s="195"/>
      <c r="CF504" s="195"/>
      <c r="CG504" s="195"/>
      <c r="CH504" s="195"/>
      <c r="CI504" s="195"/>
      <c r="CJ504" s="195"/>
      <c r="CK504" s="195"/>
      <c r="CL504" s="195"/>
      <c r="CM504" s="195"/>
      <c r="CN504" s="195"/>
      <c r="CO504" s="195"/>
      <c r="CP504" s="195"/>
      <c r="CQ504" s="195"/>
      <c r="CR504" s="195"/>
      <c r="CS504" s="195"/>
      <c r="CT504" s="195"/>
      <c r="CU504" s="195"/>
      <c r="CV504" s="195"/>
      <c r="CW504" s="195"/>
      <c r="CX504" s="195"/>
      <c r="CY504" s="195"/>
      <c r="CZ504" s="195"/>
      <c r="DA504" s="195"/>
      <c r="DB504" s="195"/>
      <c r="DC504" s="195"/>
      <c r="DD504" s="195"/>
      <c r="DE504" s="195"/>
      <c r="DF504" s="195"/>
      <c r="DG504" s="195"/>
      <c r="DH504" s="195"/>
      <c r="DI504" s="195"/>
      <c r="DJ504" s="195"/>
      <c r="DK504" s="195"/>
      <c r="DL504" s="195"/>
      <c r="DM504" s="195"/>
      <c r="DN504" s="195"/>
    </row>
    <row r="505" spans="1:118" x14ac:dyDescent="0.2">
      <c r="A505" s="33" t="s">
        <v>140</v>
      </c>
      <c r="B505" s="33" t="s">
        <v>144</v>
      </c>
      <c r="C505" s="33">
        <v>22</v>
      </c>
      <c r="D505" s="33" t="s">
        <v>130</v>
      </c>
      <c r="E505" s="196">
        <v>3731557</v>
      </c>
      <c r="F505" s="195">
        <v>8966931.4710000008</v>
      </c>
      <c r="G505" s="196">
        <v>-4376016</v>
      </c>
      <c r="H505" s="195">
        <v>-10515566.448000001</v>
      </c>
      <c r="I505" s="196">
        <v>413225</v>
      </c>
      <c r="J505" s="195">
        <v>992979.67500000005</v>
      </c>
      <c r="K505" s="195"/>
      <c r="L505" s="195"/>
      <c r="M505" s="195"/>
      <c r="N505" s="195"/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  <c r="AA505" s="195"/>
      <c r="AB505" s="195"/>
      <c r="AC505" s="195"/>
      <c r="AD505" s="195"/>
      <c r="AE505" s="195"/>
      <c r="AF505" s="195"/>
      <c r="AG505" s="195"/>
      <c r="AH505" s="195"/>
      <c r="AI505" s="195"/>
      <c r="AJ505" s="195"/>
      <c r="AK505" s="195"/>
      <c r="AL505" s="195"/>
      <c r="AM505" s="195"/>
      <c r="AN505" s="195"/>
      <c r="AO505" s="195"/>
      <c r="AP505" s="195"/>
      <c r="AQ505" s="195"/>
      <c r="AR505" s="195"/>
      <c r="AS505" s="195"/>
      <c r="AT505" s="195"/>
      <c r="AU505" s="195"/>
      <c r="AV505" s="195"/>
      <c r="AW505" s="195"/>
      <c r="AX505" s="195"/>
      <c r="AY505" s="195"/>
      <c r="AZ505" s="195"/>
      <c r="BA505" s="195"/>
      <c r="BB505" s="195"/>
      <c r="BC505" s="195"/>
      <c r="BD505" s="195"/>
      <c r="BE505" s="195"/>
      <c r="BF505" s="195"/>
      <c r="BG505" s="195"/>
      <c r="BH505" s="195"/>
      <c r="BI505" s="195"/>
      <c r="BJ505" s="195"/>
      <c r="BK505" s="195"/>
      <c r="BL505" s="195"/>
      <c r="BM505" s="195"/>
      <c r="BN505" s="195"/>
      <c r="BO505" s="195"/>
      <c r="BP505" s="195"/>
      <c r="BQ505" s="195"/>
      <c r="BR505" s="195"/>
      <c r="BS505" s="195"/>
      <c r="BT505" s="195"/>
      <c r="BU505" s="195"/>
      <c r="BV505" s="195"/>
      <c r="BW505" s="195"/>
      <c r="BX505" s="195"/>
      <c r="BY505" s="195"/>
      <c r="BZ505" s="195"/>
      <c r="CA505" s="195"/>
      <c r="CB505" s="195"/>
      <c r="CC505" s="195"/>
      <c r="CD505" s="195"/>
      <c r="CE505" s="195"/>
      <c r="CF505" s="195"/>
      <c r="CG505" s="195"/>
      <c r="CH505" s="195"/>
      <c r="CI505" s="195"/>
      <c r="CJ505" s="195"/>
      <c r="CK505" s="195"/>
      <c r="CL505" s="195"/>
      <c r="CM505" s="195"/>
      <c r="CN505" s="195"/>
      <c r="CO505" s="195"/>
      <c r="CP505" s="195"/>
      <c r="CQ505" s="195"/>
      <c r="CR505" s="195"/>
      <c r="CS505" s="195"/>
      <c r="CT505" s="195"/>
      <c r="CU505" s="195"/>
      <c r="CV505" s="195"/>
      <c r="CW505" s="195"/>
      <c r="CX505" s="195"/>
      <c r="CY505" s="195"/>
      <c r="CZ505" s="195"/>
      <c r="DA505" s="195"/>
      <c r="DB505" s="195"/>
      <c r="DC505" s="195"/>
      <c r="DD505" s="195"/>
      <c r="DE505" s="195"/>
      <c r="DF505" s="195"/>
      <c r="DG505" s="195"/>
      <c r="DH505" s="195"/>
      <c r="DI505" s="195"/>
      <c r="DJ505" s="195"/>
      <c r="DK505" s="195"/>
      <c r="DL505" s="195"/>
      <c r="DM505" s="195"/>
      <c r="DN505" s="195"/>
    </row>
    <row r="506" spans="1:118" x14ac:dyDescent="0.2">
      <c r="A506" s="33" t="s">
        <v>140</v>
      </c>
      <c r="B506" s="33" t="s">
        <v>144</v>
      </c>
      <c r="C506" s="33">
        <v>23</v>
      </c>
      <c r="D506" s="33" t="s">
        <v>131</v>
      </c>
      <c r="E506" s="196">
        <v>-324965</v>
      </c>
      <c r="F506" s="195">
        <v>-780890.89500000002</v>
      </c>
      <c r="G506" s="196">
        <v>-5132</v>
      </c>
      <c r="H506" s="195">
        <v>-12332.196</v>
      </c>
      <c r="I506" s="196">
        <v>28</v>
      </c>
      <c r="J506" s="195">
        <v>67.284000000000006</v>
      </c>
      <c r="K506" s="195"/>
      <c r="L506" s="195"/>
      <c r="M506" s="195"/>
      <c r="N506" s="195"/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  <c r="AA506" s="195"/>
      <c r="AB506" s="195"/>
      <c r="AC506" s="195"/>
      <c r="AD506" s="195"/>
      <c r="AE506" s="195"/>
      <c r="AF506" s="195"/>
      <c r="AG506" s="195"/>
      <c r="AH506" s="195"/>
      <c r="AI506" s="195"/>
      <c r="AJ506" s="195"/>
      <c r="AK506" s="195"/>
      <c r="AL506" s="195"/>
      <c r="AM506" s="195"/>
      <c r="AN506" s="195"/>
      <c r="AO506" s="195"/>
      <c r="AP506" s="195"/>
      <c r="AQ506" s="195"/>
      <c r="AR506" s="195"/>
      <c r="AS506" s="195"/>
      <c r="AT506" s="195"/>
      <c r="AU506" s="195"/>
      <c r="AV506" s="195"/>
      <c r="AW506" s="195"/>
      <c r="AX506" s="195"/>
      <c r="AY506" s="195"/>
      <c r="AZ506" s="195"/>
      <c r="BA506" s="195"/>
      <c r="BB506" s="195"/>
      <c r="BC506" s="195"/>
      <c r="BD506" s="195"/>
      <c r="BE506" s="195"/>
      <c r="BF506" s="195"/>
      <c r="BG506" s="195"/>
      <c r="BH506" s="195"/>
      <c r="BI506" s="195"/>
      <c r="BJ506" s="195"/>
      <c r="BK506" s="195"/>
      <c r="BL506" s="195"/>
      <c r="BM506" s="195"/>
      <c r="BN506" s="195"/>
      <c r="BO506" s="195"/>
      <c r="BP506" s="195"/>
      <c r="BQ506" s="195"/>
      <c r="BR506" s="195"/>
      <c r="BS506" s="195"/>
      <c r="BT506" s="195"/>
      <c r="BU506" s="195"/>
      <c r="BV506" s="195"/>
      <c r="BW506" s="195"/>
      <c r="BX506" s="195"/>
      <c r="BY506" s="195"/>
      <c r="BZ506" s="195"/>
      <c r="CA506" s="195"/>
      <c r="CB506" s="195"/>
      <c r="CC506" s="195"/>
      <c r="CD506" s="195"/>
      <c r="CE506" s="195"/>
      <c r="CF506" s="195"/>
      <c r="CG506" s="195"/>
      <c r="CH506" s="195"/>
      <c r="CI506" s="195"/>
      <c r="CJ506" s="195"/>
      <c r="CK506" s="195"/>
      <c r="CL506" s="195"/>
      <c r="CM506" s="195"/>
      <c r="CN506" s="195"/>
      <c r="CO506" s="195"/>
      <c r="CP506" s="195"/>
      <c r="CQ506" s="195"/>
      <c r="CR506" s="195"/>
      <c r="CS506" s="195"/>
      <c r="CT506" s="195"/>
      <c r="CU506" s="195"/>
      <c r="CV506" s="195"/>
      <c r="CW506" s="195"/>
      <c r="CX506" s="195"/>
      <c r="CY506" s="195"/>
      <c r="CZ506" s="195"/>
      <c r="DA506" s="195"/>
      <c r="DB506" s="195"/>
      <c r="DC506" s="195"/>
      <c r="DD506" s="195"/>
      <c r="DE506" s="195"/>
      <c r="DF506" s="195"/>
      <c r="DG506" s="195"/>
      <c r="DH506" s="195"/>
      <c r="DI506" s="195"/>
      <c r="DJ506" s="195"/>
      <c r="DK506" s="195"/>
      <c r="DL506" s="195"/>
      <c r="DM506" s="195"/>
      <c r="DN506" s="195"/>
    </row>
    <row r="507" spans="1:118" x14ac:dyDescent="0.2">
      <c r="A507" s="33" t="s">
        <v>140</v>
      </c>
      <c r="B507" s="33" t="s">
        <v>144</v>
      </c>
      <c r="C507" s="33">
        <v>24</v>
      </c>
      <c r="D507" s="33" t="s">
        <v>55</v>
      </c>
      <c r="E507" s="196">
        <v>-20284585</v>
      </c>
      <c r="F507" s="195">
        <v>-332935.93</v>
      </c>
      <c r="G507" s="196">
        <v>2091007</v>
      </c>
      <c r="H507" s="195">
        <v>-377276.37</v>
      </c>
      <c r="I507" s="196">
        <v>-927632</v>
      </c>
      <c r="J507" s="195">
        <v>219.3499999999992</v>
      </c>
      <c r="K507" s="195"/>
      <c r="L507" s="195"/>
      <c r="M507" s="195"/>
      <c r="N507" s="195"/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  <c r="AA507" s="195"/>
      <c r="AB507" s="195"/>
      <c r="AC507" s="195"/>
      <c r="AD507" s="195"/>
      <c r="AE507" s="195"/>
      <c r="AF507" s="195"/>
      <c r="AG507" s="195"/>
      <c r="AH507" s="195"/>
      <c r="AI507" s="195"/>
      <c r="AJ507" s="195"/>
      <c r="AK507" s="195"/>
      <c r="AL507" s="195"/>
      <c r="AM507" s="195"/>
      <c r="AN507" s="195"/>
      <c r="AO507" s="195"/>
      <c r="AP507" s="195"/>
      <c r="AQ507" s="195"/>
      <c r="AR507" s="195"/>
      <c r="AS507" s="195"/>
      <c r="AT507" s="195"/>
      <c r="AU507" s="195"/>
      <c r="AV507" s="195"/>
      <c r="AW507" s="195"/>
      <c r="AX507" s="195"/>
      <c r="AY507" s="195"/>
      <c r="AZ507" s="195"/>
      <c r="BA507" s="195"/>
      <c r="BB507" s="195"/>
      <c r="BC507" s="195"/>
      <c r="BD507" s="195"/>
      <c r="BE507" s="195"/>
      <c r="BF507" s="195"/>
      <c r="BG507" s="195"/>
      <c r="BH507" s="195"/>
      <c r="BI507" s="195"/>
      <c r="BJ507" s="195"/>
      <c r="BK507" s="195"/>
      <c r="BL507" s="195"/>
      <c r="BM507" s="195"/>
      <c r="BN507" s="195"/>
      <c r="BO507" s="195"/>
      <c r="BP507" s="195"/>
      <c r="BQ507" s="195"/>
      <c r="BR507" s="195"/>
      <c r="BS507" s="195"/>
      <c r="BT507" s="195"/>
      <c r="BU507" s="195"/>
      <c r="BV507" s="195"/>
      <c r="BW507" s="195"/>
      <c r="BX507" s="195"/>
      <c r="BY507" s="195"/>
      <c r="BZ507" s="195"/>
      <c r="CA507" s="195"/>
      <c r="CB507" s="195"/>
      <c r="CC507" s="195"/>
      <c r="CD507" s="195"/>
      <c r="CE507" s="195"/>
      <c r="CF507" s="195"/>
      <c r="CG507" s="195"/>
      <c r="CH507" s="195"/>
      <c r="CI507" s="195"/>
      <c r="CJ507" s="195"/>
      <c r="CK507" s="195"/>
      <c r="CL507" s="195"/>
      <c r="CM507" s="195"/>
      <c r="CN507" s="195"/>
      <c r="CO507" s="195"/>
      <c r="CP507" s="195"/>
      <c r="CQ507" s="195"/>
      <c r="CR507" s="195"/>
      <c r="CS507" s="195"/>
      <c r="CT507" s="195"/>
      <c r="CU507" s="195"/>
      <c r="CV507" s="195"/>
      <c r="CW507" s="195"/>
      <c r="CX507" s="195"/>
      <c r="CY507" s="195"/>
      <c r="CZ507" s="195"/>
      <c r="DA507" s="195"/>
      <c r="DB507" s="195"/>
      <c r="DC507" s="195"/>
      <c r="DD507" s="195"/>
      <c r="DE507" s="195"/>
      <c r="DF507" s="195"/>
      <c r="DG507" s="195"/>
      <c r="DH507" s="195"/>
      <c r="DI507" s="195"/>
      <c r="DJ507" s="195"/>
      <c r="DK507" s="195"/>
      <c r="DL507" s="195"/>
      <c r="DM507" s="195"/>
      <c r="DN507" s="195"/>
    </row>
    <row r="508" spans="1:118" x14ac:dyDescent="0.2">
      <c r="A508" s="33" t="s">
        <v>140</v>
      </c>
      <c r="B508" s="33" t="s">
        <v>144</v>
      </c>
      <c r="C508" s="33">
        <v>25</v>
      </c>
      <c r="D508" s="33" t="s">
        <v>56</v>
      </c>
      <c r="E508" s="196">
        <v>0</v>
      </c>
      <c r="F508" s="195">
        <v>-2109665.7400000002</v>
      </c>
      <c r="G508" s="196">
        <v>0</v>
      </c>
      <c r="H508" s="195">
        <v>-57600.58</v>
      </c>
      <c r="I508" s="196">
        <v>0</v>
      </c>
      <c r="J508" s="195">
        <v>-112208.17</v>
      </c>
      <c r="K508" s="195"/>
      <c r="L508" s="195"/>
      <c r="M508" s="195"/>
      <c r="N508" s="195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  <c r="AC508" s="195"/>
      <c r="AD508" s="195"/>
      <c r="AE508" s="195"/>
      <c r="AF508" s="195"/>
      <c r="AG508" s="195"/>
      <c r="AH508" s="195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195"/>
      <c r="AW508" s="195"/>
      <c r="AX508" s="195"/>
      <c r="AY508" s="195"/>
      <c r="AZ508" s="195"/>
      <c r="BA508" s="195"/>
      <c r="BB508" s="195"/>
      <c r="BC508" s="195"/>
      <c r="BD508" s="195"/>
      <c r="BE508" s="195"/>
      <c r="BF508" s="195"/>
      <c r="BG508" s="195"/>
      <c r="BH508" s="195"/>
      <c r="BI508" s="195"/>
      <c r="BJ508" s="195"/>
      <c r="BK508" s="195"/>
      <c r="BL508" s="195"/>
      <c r="BM508" s="195"/>
      <c r="BN508" s="195"/>
      <c r="BO508" s="195"/>
      <c r="BP508" s="195"/>
      <c r="BQ508" s="195"/>
      <c r="BR508" s="195"/>
      <c r="BS508" s="195"/>
      <c r="BT508" s="195"/>
      <c r="BU508" s="195"/>
      <c r="BV508" s="195"/>
      <c r="BW508" s="195"/>
      <c r="BX508" s="195"/>
      <c r="BY508" s="195"/>
      <c r="BZ508" s="195"/>
      <c r="CA508" s="195"/>
      <c r="CB508" s="195"/>
      <c r="CC508" s="195"/>
      <c r="CD508" s="195"/>
      <c r="CE508" s="195"/>
      <c r="CF508" s="195"/>
      <c r="CG508" s="195"/>
      <c r="CH508" s="195"/>
      <c r="CI508" s="195"/>
      <c r="CJ508" s="195"/>
      <c r="CK508" s="195"/>
      <c r="CL508" s="195"/>
      <c r="CM508" s="195"/>
      <c r="CN508" s="195"/>
      <c r="CO508" s="195"/>
      <c r="CP508" s="195"/>
      <c r="CQ508" s="195"/>
      <c r="CR508" s="195"/>
      <c r="CS508" s="195"/>
      <c r="CT508" s="195"/>
      <c r="CU508" s="195"/>
      <c r="CV508" s="195"/>
      <c r="CW508" s="195"/>
      <c r="CX508" s="195"/>
      <c r="CY508" s="195"/>
      <c r="CZ508" s="195"/>
      <c r="DA508" s="195"/>
      <c r="DB508" s="195"/>
      <c r="DC508" s="195"/>
      <c r="DD508" s="195"/>
      <c r="DE508" s="195"/>
      <c r="DF508" s="195"/>
      <c r="DG508" s="195"/>
      <c r="DH508" s="195"/>
      <c r="DI508" s="195"/>
      <c r="DJ508" s="195"/>
      <c r="DK508" s="195"/>
      <c r="DL508" s="195"/>
      <c r="DM508" s="195"/>
      <c r="DN508" s="195"/>
    </row>
    <row r="509" spans="1:118" x14ac:dyDescent="0.2">
      <c r="A509" s="33" t="s">
        <v>140</v>
      </c>
      <c r="B509" s="33" t="s">
        <v>144</v>
      </c>
      <c r="C509" s="33">
        <v>26</v>
      </c>
      <c r="D509" s="33" t="s">
        <v>132</v>
      </c>
      <c r="E509" s="196">
        <v>0</v>
      </c>
      <c r="F509" s="195">
        <v>0</v>
      </c>
      <c r="G509" s="196">
        <v>0</v>
      </c>
      <c r="H509" s="195">
        <v>0</v>
      </c>
      <c r="I509" s="196">
        <v>0</v>
      </c>
      <c r="J509" s="195">
        <v>0</v>
      </c>
      <c r="K509" s="195"/>
      <c r="L509" s="195"/>
      <c r="M509" s="195"/>
      <c r="N509" s="195"/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  <c r="AA509" s="195"/>
      <c r="AB509" s="195"/>
      <c r="AC509" s="195"/>
      <c r="AD509" s="195"/>
      <c r="AE509" s="195"/>
      <c r="AF509" s="195"/>
      <c r="AG509" s="195"/>
      <c r="AH509" s="195"/>
      <c r="AI509" s="195"/>
      <c r="AJ509" s="195"/>
      <c r="AK509" s="195"/>
      <c r="AL509" s="195"/>
      <c r="AM509" s="195"/>
      <c r="AN509" s="195"/>
      <c r="AO509" s="195"/>
      <c r="AP509" s="195"/>
      <c r="AQ509" s="195"/>
      <c r="AR509" s="195"/>
      <c r="AS509" s="195"/>
      <c r="AT509" s="195"/>
      <c r="AU509" s="195"/>
      <c r="AV509" s="195"/>
      <c r="AW509" s="195"/>
      <c r="AX509" s="195"/>
      <c r="AY509" s="195"/>
      <c r="AZ509" s="195"/>
      <c r="BA509" s="195"/>
      <c r="BB509" s="195"/>
      <c r="BC509" s="195"/>
      <c r="BD509" s="195"/>
      <c r="BE509" s="195"/>
      <c r="BF509" s="195"/>
      <c r="BG509" s="195"/>
      <c r="BH509" s="195"/>
      <c r="BI509" s="195"/>
      <c r="BJ509" s="195"/>
      <c r="BK509" s="195"/>
      <c r="BL509" s="195"/>
      <c r="BM509" s="195"/>
      <c r="BN509" s="195"/>
      <c r="BO509" s="195"/>
      <c r="BP509" s="195"/>
      <c r="BQ509" s="195"/>
      <c r="BR509" s="195"/>
      <c r="BS509" s="195"/>
      <c r="BT509" s="195"/>
      <c r="BU509" s="195"/>
      <c r="BV509" s="195"/>
      <c r="BW509" s="195"/>
      <c r="BX509" s="195"/>
      <c r="BY509" s="195"/>
      <c r="BZ509" s="195"/>
      <c r="CA509" s="195"/>
      <c r="CB509" s="195"/>
      <c r="CC509" s="195"/>
      <c r="CD509" s="195"/>
      <c r="CE509" s="195"/>
      <c r="CF509" s="195"/>
      <c r="CG509" s="195"/>
      <c r="CH509" s="195"/>
      <c r="CI509" s="195"/>
      <c r="CJ509" s="195"/>
      <c r="CK509" s="195"/>
      <c r="CL509" s="195"/>
      <c r="CM509" s="195"/>
      <c r="CN509" s="195"/>
      <c r="CO509" s="195"/>
      <c r="CP509" s="195"/>
      <c r="CQ509" s="195"/>
      <c r="CR509" s="195"/>
      <c r="CS509" s="195"/>
      <c r="CT509" s="195"/>
      <c r="CU509" s="195"/>
      <c r="CV509" s="195"/>
      <c r="CW509" s="195"/>
      <c r="CX509" s="195"/>
      <c r="CY509" s="195"/>
      <c r="CZ509" s="195"/>
      <c r="DA509" s="195"/>
      <c r="DB509" s="195"/>
      <c r="DC509" s="195"/>
      <c r="DD509" s="195"/>
      <c r="DE509" s="195"/>
      <c r="DF509" s="195"/>
      <c r="DG509" s="195"/>
      <c r="DH509" s="195"/>
      <c r="DI509" s="195"/>
      <c r="DJ509" s="195"/>
      <c r="DK509" s="195"/>
      <c r="DL509" s="195"/>
      <c r="DM509" s="195"/>
      <c r="DN509" s="195"/>
    </row>
    <row r="510" spans="1:118" x14ac:dyDescent="0.2">
      <c r="A510" s="33" t="s">
        <v>140</v>
      </c>
      <c r="B510" s="33" t="s">
        <v>144</v>
      </c>
      <c r="C510" s="33">
        <v>27</v>
      </c>
      <c r="D510" s="33" t="s">
        <v>133</v>
      </c>
      <c r="E510" s="196">
        <v>0</v>
      </c>
      <c r="F510" s="195">
        <v>0</v>
      </c>
      <c r="G510" s="196">
        <v>0</v>
      </c>
      <c r="H510" s="195">
        <v>0</v>
      </c>
      <c r="I510" s="196">
        <v>0</v>
      </c>
      <c r="J510" s="195">
        <v>0</v>
      </c>
      <c r="K510" s="195"/>
      <c r="L510" s="195"/>
      <c r="M510" s="195"/>
      <c r="N510" s="195"/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  <c r="AA510" s="195"/>
      <c r="AB510" s="195"/>
      <c r="AC510" s="195"/>
      <c r="AD510" s="195"/>
      <c r="AE510" s="195"/>
      <c r="AF510" s="195"/>
      <c r="AG510" s="195"/>
      <c r="AH510" s="195"/>
      <c r="AI510" s="195"/>
      <c r="AJ510" s="195"/>
      <c r="AK510" s="195"/>
      <c r="AL510" s="195"/>
      <c r="AM510" s="195"/>
      <c r="AN510" s="195"/>
      <c r="AO510" s="195"/>
      <c r="AP510" s="195"/>
      <c r="AQ510" s="195"/>
      <c r="AR510" s="195"/>
      <c r="AS510" s="195"/>
      <c r="AT510" s="195"/>
      <c r="AU510" s="195"/>
      <c r="AV510" s="195"/>
      <c r="AW510" s="195"/>
      <c r="AX510" s="195"/>
      <c r="AY510" s="195"/>
      <c r="AZ510" s="195"/>
      <c r="BA510" s="195"/>
      <c r="BB510" s="195"/>
      <c r="BC510" s="195"/>
      <c r="BD510" s="195"/>
      <c r="BE510" s="195"/>
      <c r="BF510" s="195"/>
      <c r="BG510" s="195"/>
      <c r="BH510" s="195"/>
      <c r="BI510" s="195"/>
      <c r="BJ510" s="195"/>
      <c r="BK510" s="195"/>
      <c r="BL510" s="195"/>
      <c r="BM510" s="195"/>
      <c r="BN510" s="195"/>
      <c r="BO510" s="195"/>
      <c r="BP510" s="195"/>
      <c r="BQ510" s="195"/>
      <c r="BR510" s="195"/>
      <c r="BS510" s="195"/>
      <c r="BT510" s="195"/>
      <c r="BU510" s="195"/>
      <c r="BV510" s="195"/>
      <c r="BW510" s="195"/>
      <c r="BX510" s="195"/>
      <c r="BY510" s="195"/>
      <c r="BZ510" s="195"/>
      <c r="CA510" s="195"/>
      <c r="CB510" s="195"/>
      <c r="CC510" s="195"/>
      <c r="CD510" s="195"/>
      <c r="CE510" s="195"/>
      <c r="CF510" s="195"/>
      <c r="CG510" s="195"/>
      <c r="CH510" s="195"/>
      <c r="CI510" s="195"/>
      <c r="CJ510" s="195"/>
      <c r="CK510" s="195"/>
      <c r="CL510" s="195"/>
      <c r="CM510" s="195"/>
      <c r="CN510" s="195"/>
      <c r="CO510" s="195"/>
      <c r="CP510" s="195"/>
      <c r="CQ510" s="195"/>
      <c r="CR510" s="195"/>
      <c r="CS510" s="195"/>
      <c r="CT510" s="195"/>
      <c r="CU510" s="195"/>
      <c r="CV510" s="195"/>
      <c r="CW510" s="195"/>
      <c r="CX510" s="195"/>
      <c r="CY510" s="195"/>
      <c r="CZ510" s="195"/>
      <c r="DA510" s="195"/>
      <c r="DB510" s="195"/>
      <c r="DC510" s="195"/>
      <c r="DD510" s="195"/>
      <c r="DE510" s="195"/>
      <c r="DF510" s="195"/>
      <c r="DG510" s="195"/>
      <c r="DH510" s="195"/>
      <c r="DI510" s="195"/>
      <c r="DJ510" s="195"/>
      <c r="DK510" s="195"/>
      <c r="DL510" s="195"/>
      <c r="DM510" s="195"/>
      <c r="DN510" s="195"/>
    </row>
    <row r="511" spans="1:118" x14ac:dyDescent="0.2">
      <c r="A511" s="33" t="s">
        <v>140</v>
      </c>
      <c r="B511" s="33" t="s">
        <v>144</v>
      </c>
      <c r="C511" s="33">
        <v>28</v>
      </c>
      <c r="D511" s="33" t="s">
        <v>134</v>
      </c>
      <c r="E511" s="196">
        <v>0</v>
      </c>
      <c r="F511" s="195">
        <v>0</v>
      </c>
      <c r="G511" s="196">
        <v>0</v>
      </c>
      <c r="H511" s="195">
        <v>0</v>
      </c>
      <c r="I511" s="196">
        <v>0</v>
      </c>
      <c r="J511" s="195">
        <v>0</v>
      </c>
      <c r="K511" s="195"/>
      <c r="L511" s="195"/>
      <c r="M511" s="195"/>
      <c r="N511" s="195"/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  <c r="AA511" s="195"/>
      <c r="AB511" s="195"/>
      <c r="AC511" s="195"/>
      <c r="AD511" s="195"/>
      <c r="AE511" s="195"/>
      <c r="AF511" s="195"/>
      <c r="AG511" s="195"/>
      <c r="AH511" s="195"/>
      <c r="AI511" s="195"/>
      <c r="AJ511" s="195"/>
      <c r="AK511" s="195"/>
      <c r="AL511" s="195"/>
      <c r="AM511" s="195"/>
      <c r="AN511" s="195"/>
      <c r="AO511" s="195"/>
      <c r="AP511" s="195"/>
      <c r="AQ511" s="195"/>
      <c r="AR511" s="195"/>
      <c r="AS511" s="195"/>
      <c r="AT511" s="195"/>
      <c r="AU511" s="195"/>
      <c r="AV511" s="195"/>
      <c r="AW511" s="195"/>
      <c r="AX511" s="195"/>
      <c r="AY511" s="195"/>
      <c r="AZ511" s="195"/>
      <c r="BA511" s="195"/>
      <c r="BB511" s="195"/>
      <c r="BC511" s="195"/>
      <c r="BD511" s="195"/>
      <c r="BE511" s="195"/>
      <c r="BF511" s="195"/>
      <c r="BG511" s="195"/>
      <c r="BH511" s="195"/>
      <c r="BI511" s="195"/>
      <c r="BJ511" s="195"/>
      <c r="BK511" s="195"/>
      <c r="BL511" s="195"/>
      <c r="BM511" s="195"/>
      <c r="BN511" s="195"/>
      <c r="BO511" s="195"/>
      <c r="BP511" s="195"/>
      <c r="BQ511" s="195"/>
      <c r="BR511" s="195"/>
      <c r="BS511" s="195"/>
      <c r="BT511" s="195"/>
      <c r="BU511" s="195"/>
      <c r="BV511" s="195"/>
      <c r="BW511" s="195"/>
      <c r="BX511" s="195"/>
      <c r="BY511" s="195"/>
      <c r="BZ511" s="195"/>
      <c r="CA511" s="195"/>
      <c r="CB511" s="195"/>
      <c r="CC511" s="195"/>
      <c r="CD511" s="195"/>
      <c r="CE511" s="195"/>
      <c r="CF511" s="195"/>
      <c r="CG511" s="195"/>
      <c r="CH511" s="195"/>
      <c r="CI511" s="195"/>
      <c r="CJ511" s="195"/>
      <c r="CK511" s="195"/>
      <c r="CL511" s="195"/>
      <c r="CM511" s="195"/>
      <c r="CN511" s="195"/>
      <c r="CO511" s="195"/>
      <c r="CP511" s="195"/>
      <c r="CQ511" s="195"/>
      <c r="CR511" s="195"/>
      <c r="CS511" s="195"/>
      <c r="CT511" s="195"/>
      <c r="CU511" s="195"/>
      <c r="CV511" s="195"/>
      <c r="CW511" s="195"/>
      <c r="CX511" s="195"/>
      <c r="CY511" s="195"/>
      <c r="CZ511" s="195"/>
      <c r="DA511" s="195"/>
      <c r="DB511" s="195"/>
      <c r="DC511" s="195"/>
      <c r="DD511" s="195"/>
      <c r="DE511" s="195"/>
      <c r="DF511" s="195"/>
      <c r="DG511" s="195"/>
      <c r="DH511" s="195"/>
      <c r="DI511" s="195"/>
      <c r="DJ511" s="195"/>
      <c r="DK511" s="195"/>
      <c r="DL511" s="195"/>
      <c r="DM511" s="195"/>
      <c r="DN511" s="195"/>
    </row>
    <row r="512" spans="1:118" x14ac:dyDescent="0.2">
      <c r="A512" s="33" t="s">
        <v>140</v>
      </c>
      <c r="B512" s="33" t="s">
        <v>144</v>
      </c>
      <c r="C512" s="33">
        <v>29</v>
      </c>
      <c r="D512" s="33" t="s">
        <v>135</v>
      </c>
      <c r="E512" s="196">
        <v>0</v>
      </c>
      <c r="F512" s="195">
        <v>0</v>
      </c>
      <c r="G512" s="196">
        <v>0</v>
      </c>
      <c r="H512" s="195">
        <v>0</v>
      </c>
      <c r="I512" s="196">
        <v>0</v>
      </c>
      <c r="J512" s="195">
        <v>0</v>
      </c>
      <c r="K512" s="195"/>
      <c r="L512" s="195"/>
      <c r="M512" s="195"/>
      <c r="N512" s="195"/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  <c r="AA512" s="195"/>
      <c r="AB512" s="195"/>
      <c r="AC512" s="195"/>
      <c r="AD512" s="195"/>
      <c r="AE512" s="195"/>
      <c r="AF512" s="195"/>
      <c r="AG512" s="195"/>
      <c r="AH512" s="195"/>
      <c r="AI512" s="195"/>
      <c r="AJ512" s="195"/>
      <c r="AK512" s="195"/>
      <c r="AL512" s="195"/>
      <c r="AM512" s="195"/>
      <c r="AN512" s="195"/>
      <c r="AO512" s="195"/>
      <c r="AP512" s="195"/>
      <c r="AQ512" s="195"/>
      <c r="AR512" s="195"/>
      <c r="AS512" s="195"/>
      <c r="AT512" s="195"/>
      <c r="AU512" s="195"/>
      <c r="AV512" s="195"/>
      <c r="AW512" s="195"/>
      <c r="AX512" s="195"/>
      <c r="AY512" s="195"/>
      <c r="AZ512" s="195"/>
      <c r="BA512" s="195"/>
      <c r="BB512" s="195"/>
      <c r="BC512" s="195"/>
      <c r="BD512" s="195"/>
      <c r="BE512" s="195"/>
      <c r="BF512" s="195"/>
      <c r="BG512" s="195"/>
      <c r="BH512" s="195"/>
      <c r="BI512" s="195"/>
      <c r="BJ512" s="195"/>
      <c r="BK512" s="195"/>
      <c r="BL512" s="195"/>
      <c r="BM512" s="195"/>
      <c r="BN512" s="195"/>
      <c r="BO512" s="195"/>
      <c r="BP512" s="195"/>
      <c r="BQ512" s="195"/>
      <c r="BR512" s="195"/>
      <c r="BS512" s="195"/>
      <c r="BT512" s="195"/>
      <c r="BU512" s="195"/>
      <c r="BV512" s="195"/>
      <c r="BW512" s="195"/>
      <c r="BX512" s="195"/>
      <c r="BY512" s="195"/>
      <c r="BZ512" s="195"/>
      <c r="CA512" s="195"/>
      <c r="CB512" s="195"/>
      <c r="CC512" s="195"/>
      <c r="CD512" s="195"/>
      <c r="CE512" s="195"/>
      <c r="CF512" s="195"/>
      <c r="CG512" s="195"/>
      <c r="CH512" s="195"/>
      <c r="CI512" s="195"/>
      <c r="CJ512" s="195"/>
      <c r="CK512" s="195"/>
      <c r="CL512" s="195"/>
      <c r="CM512" s="195"/>
      <c r="CN512" s="195"/>
      <c r="CO512" s="195"/>
      <c r="CP512" s="195"/>
      <c r="CQ512" s="195"/>
      <c r="CR512" s="195"/>
      <c r="CS512" s="195"/>
      <c r="CT512" s="195"/>
      <c r="CU512" s="195"/>
      <c r="CV512" s="195"/>
      <c r="CW512" s="195"/>
      <c r="CX512" s="195"/>
      <c r="CY512" s="195"/>
      <c r="CZ512" s="195"/>
      <c r="DA512" s="195"/>
      <c r="DB512" s="195"/>
      <c r="DC512" s="195"/>
      <c r="DD512" s="195"/>
      <c r="DE512" s="195"/>
      <c r="DF512" s="195"/>
      <c r="DG512" s="195"/>
      <c r="DH512" s="195"/>
      <c r="DI512" s="195"/>
      <c r="DJ512" s="195"/>
      <c r="DK512" s="195"/>
      <c r="DL512" s="195"/>
      <c r="DM512" s="195"/>
      <c r="DN512" s="195"/>
    </row>
    <row r="513" spans="1:118" x14ac:dyDescent="0.2">
      <c r="A513" s="33" t="s">
        <v>140</v>
      </c>
      <c r="B513" s="33" t="s">
        <v>144</v>
      </c>
      <c r="C513" s="33">
        <v>30</v>
      </c>
      <c r="D513" s="33" t="s">
        <v>136</v>
      </c>
      <c r="E513" s="196">
        <v>0</v>
      </c>
      <c r="F513" s="195">
        <v>0</v>
      </c>
      <c r="G513" s="196">
        <v>0</v>
      </c>
      <c r="H513" s="195">
        <v>0</v>
      </c>
      <c r="I513" s="196">
        <v>0</v>
      </c>
      <c r="J513" s="195">
        <v>0</v>
      </c>
      <c r="K513" s="195"/>
      <c r="L513" s="195"/>
      <c r="M513" s="195"/>
      <c r="N513" s="195"/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  <c r="AA513" s="195"/>
      <c r="AB513" s="195"/>
      <c r="AC513" s="195"/>
      <c r="AD513" s="195"/>
      <c r="AE513" s="195"/>
      <c r="AF513" s="195"/>
      <c r="AG513" s="195"/>
      <c r="AH513" s="195"/>
      <c r="AI513" s="195"/>
      <c r="AJ513" s="195"/>
      <c r="AK513" s="195"/>
      <c r="AL513" s="195"/>
      <c r="AM513" s="195"/>
      <c r="AN513" s="195"/>
      <c r="AO513" s="195"/>
      <c r="AP513" s="195"/>
      <c r="AQ513" s="195"/>
      <c r="AR513" s="195"/>
      <c r="AS513" s="195"/>
      <c r="AT513" s="195"/>
      <c r="AU513" s="195"/>
      <c r="AV513" s="195"/>
      <c r="AW513" s="195"/>
      <c r="AX513" s="195"/>
      <c r="AY513" s="195"/>
      <c r="AZ513" s="195"/>
      <c r="BA513" s="195"/>
      <c r="BB513" s="195"/>
      <c r="BC513" s="195"/>
      <c r="BD513" s="195"/>
      <c r="BE513" s="195"/>
      <c r="BF513" s="195"/>
      <c r="BG513" s="195"/>
      <c r="BH513" s="195"/>
      <c r="BI513" s="195"/>
      <c r="BJ513" s="195"/>
      <c r="BK513" s="195"/>
      <c r="BL513" s="195"/>
      <c r="BM513" s="195"/>
      <c r="BN513" s="195"/>
      <c r="BO513" s="195"/>
      <c r="BP513" s="195"/>
      <c r="BQ513" s="195"/>
      <c r="BR513" s="195"/>
      <c r="BS513" s="195"/>
      <c r="BT513" s="195"/>
      <c r="BU513" s="195"/>
      <c r="BV513" s="195"/>
      <c r="BW513" s="195"/>
      <c r="BX513" s="195"/>
      <c r="BY513" s="195"/>
      <c r="BZ513" s="195"/>
      <c r="CA513" s="195"/>
      <c r="CB513" s="195"/>
      <c r="CC513" s="195"/>
      <c r="CD513" s="195"/>
      <c r="CE513" s="195"/>
      <c r="CF513" s="195"/>
      <c r="CG513" s="195"/>
      <c r="CH513" s="195"/>
      <c r="CI513" s="195"/>
      <c r="CJ513" s="195"/>
      <c r="CK513" s="195"/>
      <c r="CL513" s="195"/>
      <c r="CM513" s="195"/>
      <c r="CN513" s="195"/>
      <c r="CO513" s="195"/>
      <c r="CP513" s="195"/>
      <c r="CQ513" s="195"/>
      <c r="CR513" s="195"/>
      <c r="CS513" s="195"/>
      <c r="CT513" s="195"/>
      <c r="CU513" s="195"/>
      <c r="CV513" s="195"/>
      <c r="CW513" s="195"/>
      <c r="CX513" s="195"/>
      <c r="CY513" s="195"/>
      <c r="CZ513" s="195"/>
      <c r="DA513" s="195"/>
      <c r="DB513" s="195"/>
      <c r="DC513" s="195"/>
      <c r="DD513" s="195"/>
      <c r="DE513" s="195"/>
      <c r="DF513" s="195"/>
      <c r="DG513" s="195"/>
      <c r="DH513" s="195"/>
      <c r="DI513" s="195"/>
      <c r="DJ513" s="195"/>
      <c r="DK513" s="195"/>
      <c r="DL513" s="195"/>
      <c r="DM513" s="195"/>
      <c r="DN513" s="195"/>
    </row>
    <row r="514" spans="1:118" x14ac:dyDescent="0.2">
      <c r="A514" s="33" t="s">
        <v>140</v>
      </c>
      <c r="B514" s="33" t="s">
        <v>144</v>
      </c>
      <c r="C514" s="33">
        <v>31</v>
      </c>
      <c r="D514" s="33" t="s">
        <v>137</v>
      </c>
      <c r="E514" s="196">
        <v>0</v>
      </c>
      <c r="F514" s="195">
        <v>0</v>
      </c>
      <c r="G514" s="196">
        <v>0</v>
      </c>
      <c r="H514" s="195">
        <v>0</v>
      </c>
      <c r="I514" s="196">
        <v>0</v>
      </c>
      <c r="J514" s="195">
        <v>0</v>
      </c>
      <c r="K514" s="195"/>
      <c r="L514" s="19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  <c r="AA514" s="195"/>
      <c r="AB514" s="195"/>
      <c r="AC514" s="195"/>
      <c r="AD514" s="195"/>
      <c r="AE514" s="195"/>
      <c r="AF514" s="195"/>
      <c r="AG514" s="195"/>
      <c r="AH514" s="195"/>
      <c r="AI514" s="195"/>
      <c r="AJ514" s="195"/>
      <c r="AK514" s="195"/>
      <c r="AL514" s="195"/>
      <c r="AM514" s="195"/>
      <c r="AN514" s="195"/>
      <c r="AO514" s="195"/>
      <c r="AP514" s="195"/>
      <c r="AQ514" s="195"/>
      <c r="AR514" s="195"/>
      <c r="AS514" s="195"/>
      <c r="AT514" s="195"/>
      <c r="AU514" s="195"/>
      <c r="AV514" s="195"/>
      <c r="AW514" s="195"/>
      <c r="AX514" s="195"/>
      <c r="AY514" s="195"/>
      <c r="AZ514" s="195"/>
      <c r="BA514" s="195"/>
      <c r="BB514" s="195"/>
      <c r="BC514" s="195"/>
      <c r="BD514" s="195"/>
      <c r="BE514" s="195"/>
      <c r="BF514" s="195"/>
      <c r="BG514" s="195"/>
      <c r="BH514" s="195"/>
      <c r="BI514" s="195"/>
      <c r="BJ514" s="195"/>
      <c r="BK514" s="195"/>
      <c r="BL514" s="195"/>
      <c r="BM514" s="195"/>
      <c r="BN514" s="195"/>
      <c r="BO514" s="195"/>
      <c r="BP514" s="195"/>
      <c r="BQ514" s="195"/>
      <c r="BR514" s="195"/>
      <c r="BS514" s="195"/>
      <c r="BT514" s="195"/>
      <c r="BU514" s="195"/>
      <c r="BV514" s="195"/>
      <c r="BW514" s="195"/>
      <c r="BX514" s="195"/>
      <c r="BY514" s="195"/>
      <c r="BZ514" s="195"/>
      <c r="CA514" s="195"/>
      <c r="CB514" s="195"/>
      <c r="CC514" s="195"/>
      <c r="CD514" s="195"/>
      <c r="CE514" s="195"/>
      <c r="CF514" s="195"/>
      <c r="CG514" s="195"/>
      <c r="CH514" s="195"/>
      <c r="CI514" s="195"/>
      <c r="CJ514" s="195"/>
      <c r="CK514" s="195"/>
      <c r="CL514" s="195"/>
      <c r="CM514" s="195"/>
      <c r="CN514" s="195"/>
      <c r="CO514" s="195"/>
      <c r="CP514" s="195"/>
      <c r="CQ514" s="195"/>
      <c r="CR514" s="195"/>
      <c r="CS514" s="195"/>
      <c r="CT514" s="195"/>
      <c r="CU514" s="195"/>
      <c r="CV514" s="195"/>
      <c r="CW514" s="195"/>
      <c r="CX514" s="195"/>
      <c r="CY514" s="195"/>
      <c r="CZ514" s="195"/>
      <c r="DA514" s="195"/>
      <c r="DB514" s="195"/>
      <c r="DC514" s="195"/>
      <c r="DD514" s="195"/>
      <c r="DE514" s="195"/>
      <c r="DF514" s="195"/>
      <c r="DG514" s="195"/>
      <c r="DH514" s="195"/>
      <c r="DI514" s="195"/>
      <c r="DJ514" s="195"/>
      <c r="DK514" s="195"/>
      <c r="DL514" s="195"/>
      <c r="DM514" s="195"/>
      <c r="DN514" s="195"/>
    </row>
    <row r="515" spans="1:118" x14ac:dyDescent="0.2">
      <c r="A515" s="33" t="s">
        <v>140</v>
      </c>
      <c r="B515" s="33" t="s">
        <v>144</v>
      </c>
      <c r="C515" s="33">
        <v>32</v>
      </c>
      <c r="D515" s="33" t="s">
        <v>70</v>
      </c>
      <c r="E515" s="196">
        <v>0</v>
      </c>
      <c r="F515" s="195">
        <v>0</v>
      </c>
      <c r="G515" s="196">
        <v>0</v>
      </c>
      <c r="H515" s="195">
        <v>0</v>
      </c>
      <c r="I515" s="196">
        <v>0</v>
      </c>
      <c r="J515" s="195">
        <v>0</v>
      </c>
      <c r="K515" s="195"/>
      <c r="L515" s="195"/>
      <c r="M515" s="195"/>
      <c r="N515" s="195"/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  <c r="AA515" s="195"/>
      <c r="AB515" s="195"/>
      <c r="AC515" s="195"/>
      <c r="AD515" s="195"/>
      <c r="AE515" s="195"/>
      <c r="AF515" s="195"/>
      <c r="AG515" s="195"/>
      <c r="AH515" s="195"/>
      <c r="AI515" s="195"/>
      <c r="AJ515" s="195"/>
      <c r="AK515" s="195"/>
      <c r="AL515" s="195"/>
      <c r="AM515" s="195"/>
      <c r="AN515" s="195"/>
      <c r="AO515" s="195"/>
      <c r="AP515" s="195"/>
      <c r="AQ515" s="195"/>
      <c r="AR515" s="195"/>
      <c r="AS515" s="195"/>
      <c r="AT515" s="195"/>
      <c r="AU515" s="195"/>
      <c r="AV515" s="195"/>
      <c r="AW515" s="195"/>
      <c r="AX515" s="195"/>
      <c r="AY515" s="195"/>
      <c r="AZ515" s="195"/>
      <c r="BA515" s="195"/>
      <c r="BB515" s="195"/>
      <c r="BC515" s="195"/>
      <c r="BD515" s="195"/>
      <c r="BE515" s="195"/>
      <c r="BF515" s="195"/>
      <c r="BG515" s="195"/>
      <c r="BH515" s="195"/>
      <c r="BI515" s="195"/>
      <c r="BJ515" s="195"/>
      <c r="BK515" s="195"/>
      <c r="BL515" s="195"/>
      <c r="BM515" s="195"/>
      <c r="BN515" s="195"/>
      <c r="BO515" s="195"/>
      <c r="BP515" s="195"/>
      <c r="BQ515" s="195"/>
      <c r="BR515" s="195"/>
      <c r="BS515" s="195"/>
      <c r="BT515" s="195"/>
      <c r="BU515" s="195"/>
      <c r="BV515" s="195"/>
      <c r="BW515" s="195"/>
      <c r="BX515" s="195"/>
      <c r="BY515" s="195"/>
      <c r="BZ515" s="195"/>
      <c r="CA515" s="195"/>
      <c r="CB515" s="195"/>
      <c r="CC515" s="195"/>
      <c r="CD515" s="195"/>
      <c r="CE515" s="195"/>
      <c r="CF515" s="195"/>
      <c r="CG515" s="195"/>
      <c r="CH515" s="195"/>
      <c r="CI515" s="195"/>
      <c r="CJ515" s="195"/>
      <c r="CK515" s="195"/>
      <c r="CL515" s="195"/>
      <c r="CM515" s="195"/>
      <c r="CN515" s="195"/>
      <c r="CO515" s="195"/>
      <c r="CP515" s="195"/>
      <c r="CQ515" s="195"/>
      <c r="CR515" s="195"/>
      <c r="CS515" s="195"/>
      <c r="CT515" s="195"/>
      <c r="CU515" s="195"/>
      <c r="CV515" s="195"/>
      <c r="CW515" s="195"/>
      <c r="CX515" s="195"/>
      <c r="CY515" s="195"/>
      <c r="CZ515" s="195"/>
      <c r="DA515" s="195"/>
      <c r="DB515" s="195"/>
      <c r="DC515" s="195"/>
      <c r="DD515" s="195"/>
      <c r="DE515" s="195"/>
      <c r="DF515" s="195"/>
      <c r="DG515" s="195"/>
      <c r="DH515" s="195"/>
      <c r="DI515" s="195"/>
      <c r="DJ515" s="195"/>
      <c r="DK515" s="195"/>
      <c r="DL515" s="195"/>
      <c r="DM515" s="195"/>
      <c r="DN515" s="195"/>
    </row>
    <row r="516" spans="1:118" x14ac:dyDescent="0.2">
      <c r="A516" s="33" t="s">
        <v>140</v>
      </c>
      <c r="B516" s="33" t="s">
        <v>144</v>
      </c>
      <c r="C516" s="33">
        <v>33</v>
      </c>
      <c r="D516" s="33" t="s">
        <v>71</v>
      </c>
      <c r="E516" s="196">
        <v>0</v>
      </c>
      <c r="F516" s="195">
        <v>0</v>
      </c>
      <c r="G516" s="196">
        <v>0</v>
      </c>
      <c r="H516" s="195">
        <v>0</v>
      </c>
      <c r="I516" s="196">
        <v>0</v>
      </c>
      <c r="J516" s="195">
        <v>0</v>
      </c>
      <c r="K516" s="195"/>
      <c r="L516" s="195"/>
      <c r="M516" s="19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  <c r="AC516" s="195"/>
      <c r="AD516" s="195"/>
      <c r="AE516" s="195"/>
      <c r="AF516" s="195"/>
      <c r="AG516" s="195"/>
      <c r="AH516" s="195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195"/>
      <c r="AW516" s="195"/>
      <c r="AX516" s="195"/>
      <c r="AY516" s="195"/>
      <c r="AZ516" s="195"/>
      <c r="BA516" s="195"/>
      <c r="BB516" s="195"/>
      <c r="BC516" s="195"/>
      <c r="BD516" s="195"/>
      <c r="BE516" s="195"/>
      <c r="BF516" s="195"/>
      <c r="BG516" s="195"/>
      <c r="BH516" s="195"/>
      <c r="BI516" s="195"/>
      <c r="BJ516" s="195"/>
      <c r="BK516" s="195"/>
      <c r="BL516" s="195"/>
      <c r="BM516" s="195"/>
      <c r="BN516" s="195"/>
      <c r="BO516" s="195"/>
      <c r="BP516" s="195"/>
      <c r="BQ516" s="195"/>
      <c r="BR516" s="195"/>
      <c r="BS516" s="195"/>
      <c r="BT516" s="195"/>
      <c r="BU516" s="195"/>
      <c r="BV516" s="195"/>
      <c r="BW516" s="195"/>
      <c r="BX516" s="195"/>
      <c r="BY516" s="195"/>
      <c r="BZ516" s="195"/>
      <c r="CA516" s="195"/>
      <c r="CB516" s="195"/>
      <c r="CC516" s="195"/>
      <c r="CD516" s="195"/>
      <c r="CE516" s="195"/>
      <c r="CF516" s="195"/>
      <c r="CG516" s="195"/>
      <c r="CH516" s="195"/>
      <c r="CI516" s="195"/>
      <c r="CJ516" s="195"/>
      <c r="CK516" s="195"/>
      <c r="CL516" s="195"/>
      <c r="CM516" s="195"/>
      <c r="CN516" s="195"/>
      <c r="CO516" s="195"/>
      <c r="CP516" s="195"/>
      <c r="CQ516" s="195"/>
      <c r="CR516" s="195"/>
      <c r="CS516" s="195"/>
      <c r="CT516" s="195"/>
      <c r="CU516" s="195"/>
      <c r="CV516" s="195"/>
      <c r="CW516" s="195"/>
      <c r="CX516" s="195"/>
      <c r="CY516" s="195"/>
      <c r="CZ516" s="195"/>
      <c r="DA516" s="195"/>
      <c r="DB516" s="195"/>
      <c r="DC516" s="195"/>
      <c r="DD516" s="195"/>
      <c r="DE516" s="195"/>
      <c r="DF516" s="195"/>
      <c r="DG516" s="195"/>
      <c r="DH516" s="195"/>
      <c r="DI516" s="195"/>
      <c r="DJ516" s="195"/>
      <c r="DK516" s="195"/>
      <c r="DL516" s="195"/>
      <c r="DM516" s="195"/>
      <c r="DN516" s="195"/>
    </row>
    <row r="517" spans="1:118" x14ac:dyDescent="0.2">
      <c r="A517" s="33" t="s">
        <v>140</v>
      </c>
      <c r="B517" s="33" t="s">
        <v>144</v>
      </c>
      <c r="C517" s="33">
        <v>34</v>
      </c>
      <c r="D517" s="33" t="s">
        <v>72</v>
      </c>
      <c r="E517" s="196">
        <v>0</v>
      </c>
      <c r="F517" s="195">
        <v>0</v>
      </c>
      <c r="G517" s="196">
        <v>0</v>
      </c>
      <c r="H517" s="195">
        <v>0</v>
      </c>
      <c r="I517" s="196">
        <v>0</v>
      </c>
      <c r="J517" s="195">
        <v>0</v>
      </c>
      <c r="K517" s="195"/>
      <c r="L517" s="195"/>
      <c r="M517" s="195"/>
      <c r="N517" s="195"/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  <c r="AA517" s="195"/>
      <c r="AB517" s="195"/>
      <c r="AC517" s="195"/>
      <c r="AD517" s="195"/>
      <c r="AE517" s="195"/>
      <c r="AF517" s="195"/>
      <c r="AG517" s="195"/>
      <c r="AH517" s="195"/>
      <c r="AI517" s="195"/>
      <c r="AJ517" s="195"/>
      <c r="AK517" s="195"/>
      <c r="AL517" s="195"/>
      <c r="AM517" s="195"/>
      <c r="AN517" s="195"/>
      <c r="AO517" s="195"/>
      <c r="AP517" s="195"/>
      <c r="AQ517" s="195"/>
      <c r="AR517" s="195"/>
      <c r="AS517" s="195"/>
      <c r="AT517" s="195"/>
      <c r="AU517" s="195"/>
      <c r="AV517" s="195"/>
      <c r="AW517" s="195"/>
      <c r="AX517" s="195"/>
      <c r="AY517" s="195"/>
      <c r="AZ517" s="195"/>
      <c r="BA517" s="195"/>
      <c r="BB517" s="195"/>
      <c r="BC517" s="195"/>
      <c r="BD517" s="195"/>
      <c r="BE517" s="195"/>
      <c r="BF517" s="195"/>
      <c r="BG517" s="195"/>
      <c r="BH517" s="195"/>
      <c r="BI517" s="195"/>
      <c r="BJ517" s="195"/>
      <c r="BK517" s="195"/>
      <c r="BL517" s="195"/>
      <c r="BM517" s="195"/>
      <c r="BN517" s="195"/>
      <c r="BO517" s="195"/>
      <c r="BP517" s="195"/>
      <c r="BQ517" s="195"/>
      <c r="BR517" s="195"/>
      <c r="BS517" s="195"/>
      <c r="BT517" s="195"/>
      <c r="BU517" s="195"/>
      <c r="BV517" s="195"/>
      <c r="BW517" s="195"/>
      <c r="BX517" s="195"/>
      <c r="BY517" s="195"/>
      <c r="BZ517" s="195"/>
      <c r="CA517" s="195"/>
      <c r="CB517" s="195"/>
      <c r="CC517" s="195"/>
      <c r="CD517" s="195"/>
      <c r="CE517" s="195"/>
      <c r="CF517" s="195"/>
      <c r="CG517" s="195"/>
      <c r="CH517" s="195"/>
      <c r="CI517" s="195"/>
      <c r="CJ517" s="195"/>
      <c r="CK517" s="195"/>
      <c r="CL517" s="195"/>
      <c r="CM517" s="195"/>
      <c r="CN517" s="195"/>
      <c r="CO517" s="195"/>
      <c r="CP517" s="195"/>
      <c r="CQ517" s="195"/>
      <c r="CR517" s="195"/>
      <c r="CS517" s="195"/>
      <c r="CT517" s="195"/>
      <c r="CU517" s="195"/>
      <c r="CV517" s="195"/>
      <c r="CW517" s="195"/>
      <c r="CX517" s="195"/>
      <c r="CY517" s="195"/>
      <c r="CZ517" s="195"/>
      <c r="DA517" s="195"/>
      <c r="DB517" s="195"/>
      <c r="DC517" s="195"/>
      <c r="DD517" s="195"/>
      <c r="DE517" s="195"/>
      <c r="DF517" s="195"/>
      <c r="DG517" s="195"/>
      <c r="DH517" s="195"/>
      <c r="DI517" s="195"/>
      <c r="DJ517" s="195"/>
      <c r="DK517" s="195"/>
      <c r="DL517" s="195"/>
      <c r="DM517" s="195"/>
      <c r="DN517" s="195"/>
    </row>
    <row r="518" spans="1:118" x14ac:dyDescent="0.2">
      <c r="A518" s="33" t="s">
        <v>140</v>
      </c>
      <c r="B518" s="33" t="s">
        <v>144</v>
      </c>
      <c r="C518" s="33">
        <v>35</v>
      </c>
      <c r="D518" s="33" t="s">
        <v>73</v>
      </c>
      <c r="E518" s="196">
        <v>0</v>
      </c>
      <c r="F518" s="195">
        <v>-19326.22</v>
      </c>
      <c r="G518" s="196">
        <v>0</v>
      </c>
      <c r="H518" s="195">
        <v>-1166.33</v>
      </c>
      <c r="I518" s="196">
        <v>0</v>
      </c>
      <c r="J518" s="195">
        <v>0</v>
      </c>
      <c r="K518" s="195"/>
      <c r="L518" s="195"/>
      <c r="M518" s="195"/>
      <c r="N518" s="195"/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  <c r="AA518" s="195"/>
      <c r="AB518" s="195"/>
      <c r="AC518" s="195"/>
      <c r="AD518" s="195"/>
      <c r="AE518" s="195"/>
      <c r="AF518" s="195"/>
      <c r="AG518" s="195"/>
      <c r="AH518" s="195"/>
      <c r="AI518" s="195"/>
      <c r="AJ518" s="195"/>
      <c r="AK518" s="195"/>
      <c r="AL518" s="195"/>
      <c r="AM518" s="195"/>
      <c r="AN518" s="195"/>
      <c r="AO518" s="195"/>
      <c r="AP518" s="195"/>
      <c r="AQ518" s="195"/>
      <c r="AR518" s="195"/>
      <c r="AS518" s="195"/>
      <c r="AT518" s="195"/>
      <c r="AU518" s="195"/>
      <c r="AV518" s="195"/>
      <c r="AW518" s="195"/>
      <c r="AX518" s="195"/>
      <c r="AY518" s="195"/>
      <c r="AZ518" s="195"/>
      <c r="BA518" s="195"/>
      <c r="BB518" s="195"/>
      <c r="BC518" s="195"/>
      <c r="BD518" s="195"/>
      <c r="BE518" s="195"/>
      <c r="BF518" s="195"/>
      <c r="BG518" s="195"/>
      <c r="BH518" s="195"/>
      <c r="BI518" s="195"/>
      <c r="BJ518" s="195"/>
      <c r="BK518" s="195"/>
      <c r="BL518" s="195"/>
      <c r="BM518" s="195"/>
      <c r="BN518" s="195"/>
      <c r="BO518" s="195"/>
      <c r="BP518" s="195"/>
      <c r="BQ518" s="195"/>
      <c r="BR518" s="195"/>
      <c r="BS518" s="195"/>
      <c r="BT518" s="195"/>
      <c r="BU518" s="195"/>
      <c r="BV518" s="195"/>
      <c r="BW518" s="195"/>
      <c r="BX518" s="195"/>
      <c r="BY518" s="195"/>
      <c r="BZ518" s="195"/>
      <c r="CA518" s="195"/>
      <c r="CB518" s="195"/>
      <c r="CC518" s="195"/>
      <c r="CD518" s="195"/>
      <c r="CE518" s="195"/>
      <c r="CF518" s="195"/>
      <c r="CG518" s="195"/>
      <c r="CH518" s="195"/>
      <c r="CI518" s="195"/>
      <c r="CJ518" s="195"/>
      <c r="CK518" s="195"/>
      <c r="CL518" s="195"/>
      <c r="CM518" s="195"/>
      <c r="CN518" s="195"/>
      <c r="CO518" s="195"/>
      <c r="CP518" s="195"/>
      <c r="CQ518" s="195"/>
      <c r="CR518" s="195"/>
      <c r="CS518" s="195"/>
      <c r="CT518" s="195"/>
      <c r="CU518" s="195"/>
      <c r="CV518" s="195"/>
      <c r="CW518" s="195"/>
      <c r="CX518" s="195"/>
      <c r="CY518" s="195"/>
      <c r="CZ518" s="195"/>
      <c r="DA518" s="195"/>
      <c r="DB518" s="195"/>
      <c r="DC518" s="195"/>
      <c r="DD518" s="195"/>
      <c r="DE518" s="195"/>
      <c r="DF518" s="195"/>
      <c r="DG518" s="195"/>
      <c r="DH518" s="195"/>
      <c r="DI518" s="195"/>
      <c r="DJ518" s="195"/>
      <c r="DK518" s="195"/>
      <c r="DL518" s="195"/>
      <c r="DM518" s="195"/>
      <c r="DN518" s="195"/>
    </row>
    <row r="519" spans="1:118" x14ac:dyDescent="0.2">
      <c r="A519" s="33" t="s">
        <v>140</v>
      </c>
      <c r="B519" s="33" t="s">
        <v>144</v>
      </c>
      <c r="C519" s="33">
        <v>36</v>
      </c>
      <c r="D519" s="33" t="s">
        <v>74</v>
      </c>
      <c r="E519" s="196">
        <v>0</v>
      </c>
      <c r="F519" s="195">
        <v>0</v>
      </c>
      <c r="G519" s="196">
        <v>0</v>
      </c>
      <c r="H519" s="195">
        <v>0</v>
      </c>
      <c r="I519" s="196">
        <v>0</v>
      </c>
      <c r="J519" s="195">
        <v>0</v>
      </c>
      <c r="K519" s="195"/>
      <c r="L519" s="195"/>
      <c r="M519" s="195"/>
      <c r="N519" s="195"/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  <c r="AA519" s="195"/>
      <c r="AB519" s="195"/>
      <c r="AC519" s="195"/>
      <c r="AD519" s="195"/>
      <c r="AE519" s="195"/>
      <c r="AF519" s="195"/>
      <c r="AG519" s="195"/>
      <c r="AH519" s="195"/>
      <c r="AI519" s="195"/>
      <c r="AJ519" s="195"/>
      <c r="AK519" s="195"/>
      <c r="AL519" s="195"/>
      <c r="AM519" s="195"/>
      <c r="AN519" s="195"/>
      <c r="AO519" s="195"/>
      <c r="AP519" s="195"/>
      <c r="AQ519" s="195"/>
      <c r="AR519" s="195"/>
      <c r="AS519" s="195"/>
      <c r="AT519" s="195"/>
      <c r="AU519" s="195"/>
      <c r="AV519" s="195"/>
      <c r="AW519" s="195"/>
      <c r="AX519" s="195"/>
      <c r="AY519" s="195"/>
      <c r="AZ519" s="195"/>
      <c r="BA519" s="195"/>
      <c r="BB519" s="195"/>
      <c r="BC519" s="195"/>
      <c r="BD519" s="195"/>
      <c r="BE519" s="195"/>
      <c r="BF519" s="195"/>
      <c r="BG519" s="195"/>
      <c r="BH519" s="195"/>
      <c r="BI519" s="195"/>
      <c r="BJ519" s="195"/>
      <c r="BK519" s="195"/>
      <c r="BL519" s="195"/>
      <c r="BM519" s="195"/>
      <c r="BN519" s="195"/>
      <c r="BO519" s="195"/>
      <c r="BP519" s="195"/>
      <c r="BQ519" s="195"/>
      <c r="BR519" s="195"/>
      <c r="BS519" s="195"/>
      <c r="BT519" s="195"/>
      <c r="BU519" s="195"/>
      <c r="BV519" s="195"/>
      <c r="BW519" s="195"/>
      <c r="BX519" s="195"/>
      <c r="BY519" s="195"/>
      <c r="BZ519" s="195"/>
      <c r="CA519" s="195"/>
      <c r="CB519" s="195"/>
      <c r="CC519" s="195"/>
      <c r="CD519" s="195"/>
      <c r="CE519" s="195"/>
      <c r="CF519" s="195"/>
      <c r="CG519" s="195"/>
      <c r="CH519" s="195"/>
      <c r="CI519" s="195"/>
      <c r="CJ519" s="195"/>
      <c r="CK519" s="195"/>
      <c r="CL519" s="195"/>
      <c r="CM519" s="195"/>
      <c r="CN519" s="195"/>
      <c r="CO519" s="195"/>
      <c r="CP519" s="195"/>
      <c r="CQ519" s="195"/>
      <c r="CR519" s="195"/>
      <c r="CS519" s="195"/>
      <c r="CT519" s="195"/>
      <c r="CU519" s="195"/>
      <c r="CV519" s="195"/>
      <c r="CW519" s="195"/>
      <c r="CX519" s="195"/>
      <c r="CY519" s="195"/>
      <c r="CZ519" s="195"/>
      <c r="DA519" s="195"/>
      <c r="DB519" s="195"/>
      <c r="DC519" s="195"/>
      <c r="DD519" s="195"/>
      <c r="DE519" s="195"/>
      <c r="DF519" s="195"/>
      <c r="DG519" s="195"/>
      <c r="DH519" s="195"/>
      <c r="DI519" s="195"/>
      <c r="DJ519" s="195"/>
      <c r="DK519" s="195"/>
      <c r="DL519" s="195"/>
      <c r="DM519" s="195"/>
      <c r="DN519" s="195"/>
    </row>
    <row r="520" spans="1:118" x14ac:dyDescent="0.2">
      <c r="A520" s="33" t="s">
        <v>140</v>
      </c>
      <c r="B520" s="33" t="s">
        <v>144</v>
      </c>
      <c r="C520" s="33">
        <v>37</v>
      </c>
      <c r="D520" s="33" t="s">
        <v>75</v>
      </c>
      <c r="E520" s="196">
        <v>0</v>
      </c>
      <c r="F520" s="195">
        <v>0</v>
      </c>
      <c r="G520" s="196">
        <v>0</v>
      </c>
      <c r="H520" s="195">
        <v>0</v>
      </c>
      <c r="I520" s="196">
        <v>0</v>
      </c>
      <c r="J520" s="195">
        <v>0</v>
      </c>
      <c r="K520" s="195"/>
      <c r="L520" s="195"/>
      <c r="M520" s="195"/>
      <c r="N520" s="195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  <c r="AA520" s="195"/>
      <c r="AB520" s="195"/>
      <c r="AC520" s="195"/>
      <c r="AD520" s="195"/>
      <c r="AE520" s="195"/>
      <c r="AF520" s="195"/>
      <c r="AG520" s="195"/>
      <c r="AH520" s="195"/>
      <c r="AI520" s="195"/>
      <c r="AJ520" s="195"/>
      <c r="AK520" s="195"/>
      <c r="AL520" s="195"/>
      <c r="AM520" s="195"/>
      <c r="AN520" s="195"/>
      <c r="AO520" s="195"/>
      <c r="AP520" s="195"/>
      <c r="AQ520" s="195"/>
      <c r="AR520" s="195"/>
      <c r="AS520" s="195"/>
      <c r="AT520" s="195"/>
      <c r="AU520" s="195"/>
      <c r="AV520" s="195"/>
      <c r="AW520" s="195"/>
      <c r="AX520" s="195"/>
      <c r="AY520" s="195"/>
      <c r="AZ520" s="195"/>
      <c r="BA520" s="195"/>
      <c r="BB520" s="195"/>
      <c r="BC520" s="195"/>
      <c r="BD520" s="195"/>
      <c r="BE520" s="195"/>
      <c r="BF520" s="195"/>
      <c r="BG520" s="195"/>
      <c r="BH520" s="195"/>
      <c r="BI520" s="195"/>
      <c r="BJ520" s="195"/>
      <c r="BK520" s="195"/>
      <c r="BL520" s="195"/>
      <c r="BM520" s="195"/>
      <c r="BN520" s="195"/>
      <c r="BO520" s="195"/>
      <c r="BP520" s="195"/>
      <c r="BQ520" s="195"/>
      <c r="BR520" s="195"/>
      <c r="BS520" s="195"/>
      <c r="BT520" s="195"/>
      <c r="BU520" s="195"/>
      <c r="BV520" s="195"/>
      <c r="BW520" s="195"/>
      <c r="BX520" s="195"/>
      <c r="BY520" s="195"/>
      <c r="BZ520" s="195"/>
      <c r="CA520" s="195"/>
      <c r="CB520" s="195"/>
      <c r="CC520" s="195"/>
      <c r="CD520" s="195"/>
      <c r="CE520" s="195"/>
      <c r="CF520" s="195"/>
      <c r="CG520" s="195"/>
      <c r="CH520" s="195"/>
      <c r="CI520" s="195"/>
      <c r="CJ520" s="195"/>
      <c r="CK520" s="195"/>
      <c r="CL520" s="195"/>
      <c r="CM520" s="195"/>
      <c r="CN520" s="195"/>
      <c r="CO520" s="195"/>
      <c r="CP520" s="195"/>
      <c r="CQ520" s="195"/>
      <c r="CR520" s="195"/>
      <c r="CS520" s="195"/>
      <c r="CT520" s="195"/>
      <c r="CU520" s="195"/>
      <c r="CV520" s="195"/>
      <c r="CW520" s="195"/>
      <c r="CX520" s="195"/>
      <c r="CY520" s="195"/>
      <c r="CZ520" s="195"/>
      <c r="DA520" s="195"/>
      <c r="DB520" s="195"/>
      <c r="DC520" s="195"/>
      <c r="DD520" s="195"/>
      <c r="DE520" s="195"/>
      <c r="DF520" s="195"/>
      <c r="DG520" s="195"/>
      <c r="DH520" s="195"/>
      <c r="DI520" s="195"/>
      <c r="DJ520" s="195"/>
      <c r="DK520" s="195"/>
      <c r="DL520" s="195"/>
      <c r="DM520" s="195"/>
      <c r="DN520" s="195"/>
    </row>
    <row r="521" spans="1:118" x14ac:dyDescent="0.2">
      <c r="A521" s="33" t="s">
        <v>140</v>
      </c>
      <c r="B521" s="33" t="s">
        <v>144</v>
      </c>
      <c r="C521" s="33">
        <v>38</v>
      </c>
      <c r="D521" s="33" t="s">
        <v>76</v>
      </c>
      <c r="E521" s="196">
        <v>0</v>
      </c>
      <c r="F521" s="195">
        <v>0</v>
      </c>
      <c r="G521" s="196">
        <v>0</v>
      </c>
      <c r="H521" s="195">
        <v>0</v>
      </c>
      <c r="I521" s="196">
        <v>0</v>
      </c>
      <c r="J521" s="195">
        <v>0</v>
      </c>
      <c r="K521" s="195"/>
      <c r="L521" s="195"/>
      <c r="M521" s="195"/>
      <c r="N521" s="195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  <c r="AA521" s="195"/>
      <c r="AB521" s="195"/>
      <c r="AC521" s="195"/>
      <c r="AD521" s="195"/>
      <c r="AE521" s="195"/>
      <c r="AF521" s="195"/>
      <c r="AG521" s="195"/>
      <c r="AH521" s="195"/>
      <c r="AI521" s="195"/>
      <c r="AJ521" s="195"/>
      <c r="AK521" s="195"/>
      <c r="AL521" s="195"/>
      <c r="AM521" s="195"/>
      <c r="AN521" s="195"/>
      <c r="AO521" s="195"/>
      <c r="AP521" s="195"/>
      <c r="AQ521" s="195"/>
      <c r="AR521" s="195"/>
      <c r="AS521" s="195"/>
      <c r="AT521" s="195"/>
      <c r="AU521" s="195"/>
      <c r="AV521" s="195"/>
      <c r="AW521" s="195"/>
      <c r="AX521" s="195"/>
      <c r="AY521" s="195"/>
      <c r="AZ521" s="195"/>
      <c r="BA521" s="195"/>
      <c r="BB521" s="195"/>
      <c r="BC521" s="195"/>
      <c r="BD521" s="195"/>
      <c r="BE521" s="195"/>
      <c r="BF521" s="195"/>
      <c r="BG521" s="195"/>
      <c r="BH521" s="195"/>
      <c r="BI521" s="195"/>
      <c r="BJ521" s="195"/>
      <c r="BK521" s="195"/>
      <c r="BL521" s="195"/>
      <c r="BM521" s="195"/>
      <c r="BN521" s="195"/>
      <c r="BO521" s="195"/>
      <c r="BP521" s="195"/>
      <c r="BQ521" s="195"/>
      <c r="BR521" s="195"/>
      <c r="BS521" s="195"/>
      <c r="BT521" s="195"/>
      <c r="BU521" s="195"/>
      <c r="BV521" s="195"/>
      <c r="BW521" s="195"/>
      <c r="BX521" s="195"/>
      <c r="BY521" s="195"/>
      <c r="BZ521" s="195"/>
      <c r="CA521" s="195"/>
      <c r="CB521" s="195"/>
      <c r="CC521" s="195"/>
      <c r="CD521" s="195"/>
      <c r="CE521" s="195"/>
      <c r="CF521" s="195"/>
      <c r="CG521" s="195"/>
      <c r="CH521" s="195"/>
      <c r="CI521" s="195"/>
      <c r="CJ521" s="195"/>
      <c r="CK521" s="195"/>
      <c r="CL521" s="195"/>
      <c r="CM521" s="195"/>
      <c r="CN521" s="195"/>
      <c r="CO521" s="195"/>
      <c r="CP521" s="195"/>
      <c r="CQ521" s="195"/>
      <c r="CR521" s="195"/>
      <c r="CS521" s="195"/>
      <c r="CT521" s="195"/>
      <c r="CU521" s="195"/>
      <c r="CV521" s="195"/>
      <c r="CW521" s="195"/>
      <c r="CX521" s="195"/>
      <c r="CY521" s="195"/>
      <c r="CZ521" s="195"/>
      <c r="DA521" s="195"/>
      <c r="DB521" s="195"/>
      <c r="DC521" s="195"/>
      <c r="DD521" s="195"/>
      <c r="DE521" s="195"/>
      <c r="DF521" s="195"/>
      <c r="DG521" s="195"/>
      <c r="DH521" s="195"/>
      <c r="DI521" s="195"/>
      <c r="DJ521" s="195"/>
      <c r="DK521" s="195"/>
      <c r="DL521" s="195"/>
      <c r="DM521" s="195"/>
      <c r="DN521" s="195"/>
    </row>
    <row r="522" spans="1:118" x14ac:dyDescent="0.2">
      <c r="A522" s="33" t="s">
        <v>140</v>
      </c>
      <c r="B522" s="33" t="s">
        <v>144</v>
      </c>
      <c r="C522" s="33">
        <v>39</v>
      </c>
      <c r="D522" s="33" t="s">
        <v>77</v>
      </c>
      <c r="E522" s="196">
        <v>0</v>
      </c>
      <c r="F522" s="195">
        <v>0</v>
      </c>
      <c r="G522" s="196">
        <v>0</v>
      </c>
      <c r="H522" s="195">
        <v>0</v>
      </c>
      <c r="I522" s="196">
        <v>0</v>
      </c>
      <c r="J522" s="195">
        <v>0</v>
      </c>
      <c r="K522" s="195"/>
      <c r="L522" s="195"/>
      <c r="M522" s="195"/>
      <c r="N522" s="195"/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  <c r="AA522" s="195"/>
      <c r="AB522" s="195"/>
      <c r="AC522" s="195"/>
      <c r="AD522" s="195"/>
      <c r="AE522" s="195"/>
      <c r="AF522" s="195"/>
      <c r="AG522" s="195"/>
      <c r="AH522" s="195"/>
      <c r="AI522" s="195"/>
      <c r="AJ522" s="195"/>
      <c r="AK522" s="195"/>
      <c r="AL522" s="195"/>
      <c r="AM522" s="195"/>
      <c r="AN522" s="195"/>
      <c r="AO522" s="195"/>
      <c r="AP522" s="195"/>
      <c r="AQ522" s="195"/>
      <c r="AR522" s="195"/>
      <c r="AS522" s="195"/>
      <c r="AT522" s="195"/>
      <c r="AU522" s="195"/>
      <c r="AV522" s="195"/>
      <c r="AW522" s="195"/>
      <c r="AX522" s="195"/>
      <c r="AY522" s="195"/>
      <c r="AZ522" s="195"/>
      <c r="BA522" s="195"/>
      <c r="BB522" s="195"/>
      <c r="BC522" s="195"/>
      <c r="BD522" s="195"/>
      <c r="BE522" s="195"/>
      <c r="BF522" s="195"/>
      <c r="BG522" s="195"/>
      <c r="BH522" s="195"/>
      <c r="BI522" s="195"/>
      <c r="BJ522" s="195"/>
      <c r="BK522" s="195"/>
      <c r="BL522" s="195"/>
      <c r="BM522" s="195"/>
      <c r="BN522" s="195"/>
      <c r="BO522" s="195"/>
      <c r="BP522" s="195"/>
      <c r="BQ522" s="195"/>
      <c r="BR522" s="195"/>
      <c r="BS522" s="195"/>
      <c r="BT522" s="195"/>
      <c r="BU522" s="195"/>
      <c r="BV522" s="195"/>
      <c r="BW522" s="195"/>
      <c r="BX522" s="195"/>
      <c r="BY522" s="195"/>
      <c r="BZ522" s="195"/>
      <c r="CA522" s="195"/>
      <c r="CB522" s="195"/>
      <c r="CC522" s="195"/>
      <c r="CD522" s="195"/>
      <c r="CE522" s="195"/>
      <c r="CF522" s="195"/>
      <c r="CG522" s="195"/>
      <c r="CH522" s="195"/>
      <c r="CI522" s="195"/>
      <c r="CJ522" s="195"/>
      <c r="CK522" s="195"/>
      <c r="CL522" s="195"/>
      <c r="CM522" s="195"/>
      <c r="CN522" s="195"/>
      <c r="CO522" s="195"/>
      <c r="CP522" s="195"/>
      <c r="CQ522" s="195"/>
      <c r="CR522" s="195"/>
      <c r="CS522" s="195"/>
      <c r="CT522" s="195"/>
      <c r="CU522" s="195"/>
      <c r="CV522" s="195"/>
      <c r="CW522" s="195"/>
      <c r="CX522" s="195"/>
      <c r="CY522" s="195"/>
      <c r="CZ522" s="195"/>
      <c r="DA522" s="195"/>
      <c r="DB522" s="195"/>
      <c r="DC522" s="195"/>
      <c r="DD522" s="195"/>
      <c r="DE522" s="195"/>
      <c r="DF522" s="195"/>
      <c r="DG522" s="195"/>
      <c r="DH522" s="195"/>
      <c r="DI522" s="195"/>
      <c r="DJ522" s="195"/>
      <c r="DK522" s="195"/>
      <c r="DL522" s="195"/>
      <c r="DM522" s="195"/>
      <c r="DN522" s="195"/>
    </row>
    <row r="523" spans="1:118" x14ac:dyDescent="0.2">
      <c r="A523" s="33" t="s">
        <v>140</v>
      </c>
      <c r="B523" s="33" t="s">
        <v>144</v>
      </c>
      <c r="C523" s="33">
        <v>40</v>
      </c>
      <c r="D523" s="33" t="s">
        <v>78</v>
      </c>
      <c r="E523" s="196">
        <v>0</v>
      </c>
      <c r="F523" s="195">
        <v>7142.84</v>
      </c>
      <c r="G523" s="196">
        <v>0</v>
      </c>
      <c r="H523" s="195">
        <v>-2261</v>
      </c>
      <c r="I523" s="196">
        <v>0</v>
      </c>
      <c r="J523" s="195">
        <v>0</v>
      </c>
      <c r="K523" s="195"/>
      <c r="L523" s="195"/>
      <c r="M523" s="195"/>
      <c r="N523" s="195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  <c r="AA523" s="195"/>
      <c r="AB523" s="195"/>
      <c r="AC523" s="195"/>
      <c r="AD523" s="195"/>
      <c r="AE523" s="195"/>
      <c r="AF523" s="195"/>
      <c r="AG523" s="195"/>
      <c r="AH523" s="195"/>
      <c r="AI523" s="195"/>
      <c r="AJ523" s="195"/>
      <c r="AK523" s="195"/>
      <c r="AL523" s="195"/>
      <c r="AM523" s="195"/>
      <c r="AN523" s="195"/>
      <c r="AO523" s="195"/>
      <c r="AP523" s="195"/>
      <c r="AQ523" s="195"/>
      <c r="AR523" s="195"/>
      <c r="AS523" s="195"/>
      <c r="AT523" s="195"/>
      <c r="AU523" s="195"/>
      <c r="AV523" s="195"/>
      <c r="AW523" s="195"/>
      <c r="AX523" s="195"/>
      <c r="AY523" s="195"/>
      <c r="AZ523" s="195"/>
      <c r="BA523" s="195"/>
      <c r="BB523" s="195"/>
      <c r="BC523" s="195"/>
      <c r="BD523" s="195"/>
      <c r="BE523" s="195"/>
      <c r="BF523" s="195"/>
      <c r="BG523" s="195"/>
      <c r="BH523" s="195"/>
      <c r="BI523" s="195"/>
      <c r="BJ523" s="195"/>
      <c r="BK523" s="195"/>
      <c r="BL523" s="195"/>
      <c r="BM523" s="195"/>
      <c r="BN523" s="195"/>
      <c r="BO523" s="195"/>
      <c r="BP523" s="195"/>
      <c r="BQ523" s="195"/>
      <c r="BR523" s="195"/>
      <c r="BS523" s="195"/>
      <c r="BT523" s="195"/>
      <c r="BU523" s="195"/>
      <c r="BV523" s="195"/>
      <c r="BW523" s="195"/>
      <c r="BX523" s="195"/>
      <c r="BY523" s="195"/>
      <c r="BZ523" s="195"/>
      <c r="CA523" s="195"/>
      <c r="CB523" s="195"/>
      <c r="CC523" s="195"/>
      <c r="CD523" s="195"/>
      <c r="CE523" s="195"/>
      <c r="CF523" s="195"/>
      <c r="CG523" s="195"/>
      <c r="CH523" s="195"/>
      <c r="CI523" s="195"/>
      <c r="CJ523" s="195"/>
      <c r="CK523" s="195"/>
      <c r="CL523" s="195"/>
      <c r="CM523" s="195"/>
      <c r="CN523" s="195"/>
      <c r="CO523" s="195"/>
      <c r="CP523" s="195"/>
      <c r="CQ523" s="195"/>
      <c r="CR523" s="195"/>
      <c r="CS523" s="195"/>
      <c r="CT523" s="195"/>
      <c r="CU523" s="195"/>
      <c r="CV523" s="195"/>
      <c r="CW523" s="195"/>
      <c r="CX523" s="195"/>
      <c r="CY523" s="195"/>
      <c r="CZ523" s="195"/>
      <c r="DA523" s="195"/>
      <c r="DB523" s="195"/>
      <c r="DC523" s="195"/>
      <c r="DD523" s="195"/>
      <c r="DE523" s="195"/>
      <c r="DF523" s="195"/>
      <c r="DG523" s="195"/>
      <c r="DH523" s="195"/>
      <c r="DI523" s="195"/>
      <c r="DJ523" s="195"/>
      <c r="DK523" s="195"/>
      <c r="DL523" s="195"/>
      <c r="DM523" s="195"/>
      <c r="DN523" s="195"/>
    </row>
    <row r="524" spans="1:118" x14ac:dyDescent="0.2">
      <c r="A524" s="33" t="s">
        <v>145</v>
      </c>
      <c r="B524" s="33" t="s">
        <v>146</v>
      </c>
      <c r="C524" s="33">
        <v>1</v>
      </c>
      <c r="D524" s="33" t="s">
        <v>25</v>
      </c>
      <c r="E524" s="196">
        <v>0</v>
      </c>
      <c r="F524" s="195">
        <v>0</v>
      </c>
      <c r="G524" s="196">
        <v>0</v>
      </c>
      <c r="H524" s="195">
        <v>0</v>
      </c>
      <c r="I524" s="196">
        <v>0</v>
      </c>
      <c r="J524" s="195">
        <v>0</v>
      </c>
      <c r="K524" s="195"/>
      <c r="L524" s="195"/>
      <c r="M524" s="195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  <c r="AC524" s="195"/>
      <c r="AD524" s="195"/>
      <c r="AE524" s="195"/>
      <c r="AF524" s="195"/>
      <c r="AG524" s="195"/>
      <c r="AH524" s="195"/>
      <c r="AI524" s="195"/>
      <c r="AJ524" s="195"/>
      <c r="AK524" s="195"/>
      <c r="AL524" s="195"/>
      <c r="AM524" s="195"/>
      <c r="AN524" s="195"/>
      <c r="AO524" s="195"/>
      <c r="AP524" s="195"/>
      <c r="AQ524" s="195"/>
      <c r="AR524" s="195"/>
      <c r="AS524" s="195"/>
      <c r="AT524" s="195"/>
      <c r="AU524" s="195"/>
      <c r="AV524" s="195"/>
      <c r="AW524" s="195"/>
      <c r="AX524" s="195"/>
      <c r="AY524" s="195"/>
      <c r="AZ524" s="195"/>
      <c r="BA524" s="195"/>
      <c r="BB524" s="195"/>
      <c r="BC524" s="195"/>
      <c r="BD524" s="195"/>
      <c r="BE524" s="195"/>
      <c r="BF524" s="195"/>
      <c r="BG524" s="195"/>
      <c r="BH524" s="195"/>
      <c r="BI524" s="195"/>
      <c r="BJ524" s="195"/>
      <c r="BK524" s="195"/>
      <c r="BL524" s="195"/>
      <c r="BM524" s="195"/>
      <c r="BN524" s="195"/>
      <c r="BO524" s="195"/>
      <c r="BP524" s="195"/>
      <c r="BQ524" s="195"/>
      <c r="BR524" s="195"/>
      <c r="BS524" s="195"/>
      <c r="BT524" s="195"/>
      <c r="BU524" s="195"/>
      <c r="BV524" s="195"/>
      <c r="BW524" s="195"/>
      <c r="BX524" s="195"/>
      <c r="BY524" s="195"/>
      <c r="BZ524" s="195"/>
      <c r="CA524" s="195"/>
      <c r="CB524" s="195"/>
      <c r="CC524" s="195"/>
      <c r="CD524" s="195"/>
      <c r="CE524" s="195"/>
      <c r="CF524" s="195"/>
      <c r="CG524" s="195"/>
      <c r="CH524" s="195"/>
      <c r="CI524" s="195"/>
      <c r="CJ524" s="195"/>
      <c r="CK524" s="195"/>
      <c r="CL524" s="195"/>
      <c r="CM524" s="195"/>
      <c r="CN524" s="195"/>
      <c r="CO524" s="195"/>
      <c r="CP524" s="195"/>
      <c r="CQ524" s="195"/>
      <c r="CR524" s="195"/>
      <c r="CS524" s="195"/>
      <c r="CT524" s="195"/>
      <c r="CU524" s="195"/>
      <c r="CV524" s="195"/>
      <c r="CW524" s="195"/>
      <c r="CX524" s="195"/>
      <c r="CY524" s="195"/>
      <c r="CZ524" s="195"/>
      <c r="DA524" s="195"/>
      <c r="DB524" s="195"/>
      <c r="DC524" s="195"/>
      <c r="DD524" s="195"/>
      <c r="DE524" s="195"/>
      <c r="DF524" s="195"/>
      <c r="DG524" s="195"/>
      <c r="DH524" s="195"/>
      <c r="DI524" s="195"/>
      <c r="DJ524" s="195"/>
      <c r="DK524" s="195"/>
      <c r="DL524" s="195"/>
      <c r="DM524" s="195"/>
      <c r="DN524" s="195"/>
    </row>
    <row r="525" spans="1:118" x14ac:dyDescent="0.2">
      <c r="A525" s="33" t="s">
        <v>145</v>
      </c>
      <c r="B525" s="33" t="s">
        <v>146</v>
      </c>
      <c r="C525" s="33">
        <v>2</v>
      </c>
      <c r="D525" s="33" t="s">
        <v>26</v>
      </c>
      <c r="E525" s="196">
        <v>0</v>
      </c>
      <c r="F525" s="195">
        <v>0</v>
      </c>
      <c r="G525" s="196">
        <v>0</v>
      </c>
      <c r="H525" s="195">
        <v>0</v>
      </c>
      <c r="I525" s="196">
        <v>0</v>
      </c>
      <c r="J525" s="195">
        <v>0</v>
      </c>
      <c r="K525" s="195"/>
      <c r="L525" s="195"/>
      <c r="M525" s="195"/>
      <c r="N525" s="195"/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  <c r="AA525" s="195"/>
      <c r="AB525" s="195"/>
      <c r="AC525" s="195"/>
      <c r="AD525" s="195"/>
      <c r="AE525" s="195"/>
      <c r="AF525" s="195"/>
      <c r="AG525" s="195"/>
      <c r="AH525" s="195"/>
      <c r="AI525" s="195"/>
      <c r="AJ525" s="195"/>
      <c r="AK525" s="195"/>
      <c r="AL525" s="195"/>
      <c r="AM525" s="195"/>
      <c r="AN525" s="195"/>
      <c r="AO525" s="195"/>
      <c r="AP525" s="195"/>
      <c r="AQ525" s="195"/>
      <c r="AR525" s="195"/>
      <c r="AS525" s="195"/>
      <c r="AT525" s="195"/>
      <c r="AU525" s="195"/>
      <c r="AV525" s="195"/>
      <c r="AW525" s="195"/>
      <c r="AX525" s="195"/>
      <c r="AY525" s="195"/>
      <c r="AZ525" s="195"/>
      <c r="BA525" s="195"/>
      <c r="BB525" s="195"/>
      <c r="BC525" s="195"/>
      <c r="BD525" s="195"/>
      <c r="BE525" s="195"/>
      <c r="BF525" s="195"/>
      <c r="BG525" s="195"/>
      <c r="BH525" s="195"/>
      <c r="BI525" s="195"/>
      <c r="BJ525" s="195"/>
      <c r="BK525" s="195"/>
      <c r="BL525" s="195"/>
      <c r="BM525" s="195"/>
      <c r="BN525" s="195"/>
      <c r="BO525" s="195"/>
      <c r="BP525" s="195"/>
      <c r="BQ525" s="195"/>
      <c r="BR525" s="195"/>
      <c r="BS525" s="195"/>
      <c r="BT525" s="195"/>
      <c r="BU525" s="195"/>
      <c r="BV525" s="195"/>
      <c r="BW525" s="195"/>
      <c r="BX525" s="195"/>
      <c r="BY525" s="195"/>
      <c r="BZ525" s="195"/>
      <c r="CA525" s="195"/>
      <c r="CB525" s="195"/>
      <c r="CC525" s="195"/>
      <c r="CD525" s="195"/>
      <c r="CE525" s="195"/>
      <c r="CF525" s="195"/>
      <c r="CG525" s="195"/>
      <c r="CH525" s="195"/>
      <c r="CI525" s="195"/>
      <c r="CJ525" s="195"/>
      <c r="CK525" s="195"/>
      <c r="CL525" s="195"/>
      <c r="CM525" s="195"/>
      <c r="CN525" s="195"/>
      <c r="CO525" s="195"/>
      <c r="CP525" s="195"/>
      <c r="CQ525" s="195"/>
      <c r="CR525" s="195"/>
      <c r="CS525" s="195"/>
      <c r="CT525" s="195"/>
      <c r="CU525" s="195"/>
      <c r="CV525" s="195"/>
      <c r="CW525" s="195"/>
      <c r="CX525" s="195"/>
      <c r="CY525" s="195"/>
      <c r="CZ525" s="195"/>
      <c r="DA525" s="195"/>
      <c r="DB525" s="195"/>
      <c r="DC525" s="195"/>
      <c r="DD525" s="195"/>
      <c r="DE525" s="195"/>
      <c r="DF525" s="195"/>
      <c r="DG525" s="195"/>
      <c r="DH525" s="195"/>
      <c r="DI525" s="195"/>
      <c r="DJ525" s="195"/>
      <c r="DK525" s="195"/>
      <c r="DL525" s="195"/>
      <c r="DM525" s="195"/>
      <c r="DN525" s="195"/>
    </row>
    <row r="526" spans="1:118" x14ac:dyDescent="0.2">
      <c r="A526" s="33" t="s">
        <v>145</v>
      </c>
      <c r="B526" s="33" t="s">
        <v>146</v>
      </c>
      <c r="C526" s="33">
        <v>3</v>
      </c>
      <c r="D526" s="33" t="s">
        <v>27</v>
      </c>
      <c r="E526" s="196">
        <v>0</v>
      </c>
      <c r="F526" s="195">
        <v>0</v>
      </c>
      <c r="G526" s="196">
        <v>0</v>
      </c>
      <c r="H526" s="195">
        <v>0</v>
      </c>
      <c r="I526" s="196">
        <v>0</v>
      </c>
      <c r="J526" s="195">
        <v>0</v>
      </c>
      <c r="K526" s="195"/>
      <c r="L526" s="195"/>
      <c r="M526" s="195"/>
      <c r="N526" s="195"/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  <c r="AA526" s="195"/>
      <c r="AB526" s="195"/>
      <c r="AC526" s="195"/>
      <c r="AD526" s="195"/>
      <c r="AE526" s="195"/>
      <c r="AF526" s="195"/>
      <c r="AG526" s="195"/>
      <c r="AH526" s="195"/>
      <c r="AI526" s="195"/>
      <c r="AJ526" s="195"/>
      <c r="AK526" s="195"/>
      <c r="AL526" s="195"/>
      <c r="AM526" s="195"/>
      <c r="AN526" s="195"/>
      <c r="AO526" s="195"/>
      <c r="AP526" s="195"/>
      <c r="AQ526" s="195"/>
      <c r="AR526" s="195"/>
      <c r="AS526" s="195"/>
      <c r="AT526" s="195"/>
      <c r="AU526" s="195"/>
      <c r="AV526" s="195"/>
      <c r="AW526" s="195"/>
      <c r="AX526" s="195"/>
      <c r="AY526" s="195"/>
      <c r="AZ526" s="195"/>
      <c r="BA526" s="195"/>
      <c r="BB526" s="195"/>
      <c r="BC526" s="195"/>
      <c r="BD526" s="195"/>
      <c r="BE526" s="195"/>
      <c r="BF526" s="195"/>
      <c r="BG526" s="195"/>
      <c r="BH526" s="195"/>
      <c r="BI526" s="195"/>
      <c r="BJ526" s="195"/>
      <c r="BK526" s="195"/>
      <c r="BL526" s="195"/>
      <c r="BM526" s="195"/>
      <c r="BN526" s="195"/>
      <c r="BO526" s="195"/>
      <c r="BP526" s="195"/>
      <c r="BQ526" s="195"/>
      <c r="BR526" s="195"/>
      <c r="BS526" s="195"/>
      <c r="BT526" s="195"/>
      <c r="BU526" s="195"/>
      <c r="BV526" s="195"/>
      <c r="BW526" s="195"/>
      <c r="BX526" s="195"/>
      <c r="BY526" s="195"/>
      <c r="BZ526" s="195"/>
      <c r="CA526" s="195"/>
      <c r="CB526" s="195"/>
      <c r="CC526" s="195"/>
      <c r="CD526" s="195"/>
      <c r="CE526" s="195"/>
      <c r="CF526" s="195"/>
      <c r="CG526" s="195"/>
      <c r="CH526" s="195"/>
      <c r="CI526" s="195"/>
      <c r="CJ526" s="195"/>
      <c r="CK526" s="195"/>
      <c r="CL526" s="195"/>
      <c r="CM526" s="195"/>
      <c r="CN526" s="195"/>
      <c r="CO526" s="195"/>
      <c r="CP526" s="195"/>
      <c r="CQ526" s="195"/>
      <c r="CR526" s="195"/>
      <c r="CS526" s="195"/>
      <c r="CT526" s="195"/>
      <c r="CU526" s="195"/>
      <c r="CV526" s="195"/>
      <c r="CW526" s="195"/>
      <c r="CX526" s="195"/>
      <c r="CY526" s="195"/>
      <c r="CZ526" s="195"/>
      <c r="DA526" s="195"/>
      <c r="DB526" s="195"/>
      <c r="DC526" s="195"/>
      <c r="DD526" s="195"/>
      <c r="DE526" s="195"/>
      <c r="DF526" s="195"/>
      <c r="DG526" s="195"/>
      <c r="DH526" s="195"/>
      <c r="DI526" s="195"/>
      <c r="DJ526" s="195"/>
      <c r="DK526" s="195"/>
      <c r="DL526" s="195"/>
      <c r="DM526" s="195"/>
      <c r="DN526" s="195"/>
    </row>
    <row r="527" spans="1:118" x14ac:dyDescent="0.2">
      <c r="A527" s="33" t="s">
        <v>145</v>
      </c>
      <c r="B527" s="33" t="s">
        <v>146</v>
      </c>
      <c r="C527" s="33">
        <v>4</v>
      </c>
      <c r="D527" s="33" t="s">
        <v>28</v>
      </c>
      <c r="E527" s="196">
        <v>0</v>
      </c>
      <c r="F527" s="195">
        <v>0</v>
      </c>
      <c r="G527" s="196">
        <v>0</v>
      </c>
      <c r="H527" s="195">
        <v>0</v>
      </c>
      <c r="I527" s="196">
        <v>0</v>
      </c>
      <c r="J527" s="195">
        <v>0</v>
      </c>
      <c r="K527" s="195"/>
      <c r="L527" s="195"/>
      <c r="M527" s="195"/>
      <c r="N527" s="195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  <c r="AA527" s="195"/>
      <c r="AB527" s="195"/>
      <c r="AC527" s="195"/>
      <c r="AD527" s="195"/>
      <c r="AE527" s="195"/>
      <c r="AF527" s="195"/>
      <c r="AG527" s="195"/>
      <c r="AH527" s="195"/>
      <c r="AI527" s="195"/>
      <c r="AJ527" s="195"/>
      <c r="AK527" s="195"/>
      <c r="AL527" s="195"/>
      <c r="AM527" s="195"/>
      <c r="AN527" s="195"/>
      <c r="AO527" s="195"/>
      <c r="AP527" s="195"/>
      <c r="AQ527" s="195"/>
      <c r="AR527" s="195"/>
      <c r="AS527" s="195"/>
      <c r="AT527" s="195"/>
      <c r="AU527" s="195"/>
      <c r="AV527" s="195"/>
      <c r="AW527" s="195"/>
      <c r="AX527" s="195"/>
      <c r="AY527" s="195"/>
      <c r="AZ527" s="195"/>
      <c r="BA527" s="195"/>
      <c r="BB527" s="195"/>
      <c r="BC527" s="195"/>
      <c r="BD527" s="195"/>
      <c r="BE527" s="195"/>
      <c r="BF527" s="195"/>
      <c r="BG527" s="195"/>
      <c r="BH527" s="195"/>
      <c r="BI527" s="195"/>
      <c r="BJ527" s="195"/>
      <c r="BK527" s="195"/>
      <c r="BL527" s="195"/>
      <c r="BM527" s="195"/>
      <c r="BN527" s="195"/>
      <c r="BO527" s="195"/>
      <c r="BP527" s="195"/>
      <c r="BQ527" s="195"/>
      <c r="BR527" s="195"/>
      <c r="BS527" s="195"/>
      <c r="BT527" s="195"/>
      <c r="BU527" s="195"/>
      <c r="BV527" s="195"/>
      <c r="BW527" s="195"/>
      <c r="BX527" s="195"/>
      <c r="BY527" s="195"/>
      <c r="BZ527" s="195"/>
      <c r="CA527" s="195"/>
      <c r="CB527" s="195"/>
      <c r="CC527" s="195"/>
      <c r="CD527" s="195"/>
      <c r="CE527" s="195"/>
      <c r="CF527" s="195"/>
      <c r="CG527" s="195"/>
      <c r="CH527" s="195"/>
      <c r="CI527" s="195"/>
      <c r="CJ527" s="195"/>
      <c r="CK527" s="195"/>
      <c r="CL527" s="195"/>
      <c r="CM527" s="195"/>
      <c r="CN527" s="195"/>
      <c r="CO527" s="195"/>
      <c r="CP527" s="195"/>
      <c r="CQ527" s="195"/>
      <c r="CR527" s="195"/>
      <c r="CS527" s="195"/>
      <c r="CT527" s="195"/>
      <c r="CU527" s="195"/>
      <c r="CV527" s="195"/>
      <c r="CW527" s="195"/>
      <c r="CX527" s="195"/>
      <c r="CY527" s="195"/>
      <c r="CZ527" s="195"/>
      <c r="DA527" s="195"/>
      <c r="DB527" s="195"/>
      <c r="DC527" s="195"/>
      <c r="DD527" s="195"/>
      <c r="DE527" s="195"/>
      <c r="DF527" s="195"/>
      <c r="DG527" s="195"/>
      <c r="DH527" s="195"/>
      <c r="DI527" s="195"/>
      <c r="DJ527" s="195"/>
      <c r="DK527" s="195"/>
      <c r="DL527" s="195"/>
      <c r="DM527" s="195"/>
      <c r="DN527" s="195"/>
    </row>
    <row r="528" spans="1:118" x14ac:dyDescent="0.2">
      <c r="A528" s="33" t="s">
        <v>145</v>
      </c>
      <c r="B528" s="33" t="s">
        <v>146</v>
      </c>
      <c r="C528" s="33">
        <v>5</v>
      </c>
      <c r="D528" s="33" t="s">
        <v>125</v>
      </c>
      <c r="E528" s="196">
        <v>0</v>
      </c>
      <c r="F528" s="195">
        <v>0</v>
      </c>
      <c r="G528" s="196">
        <v>0</v>
      </c>
      <c r="H528" s="195">
        <v>0</v>
      </c>
      <c r="I528" s="196">
        <v>0</v>
      </c>
      <c r="J528" s="195">
        <v>0</v>
      </c>
      <c r="K528" s="195"/>
      <c r="L528" s="195"/>
      <c r="M528" s="195"/>
      <c r="N528" s="195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  <c r="AA528" s="195"/>
      <c r="AB528" s="195"/>
      <c r="AC528" s="195"/>
      <c r="AD528" s="195"/>
      <c r="AE528" s="195"/>
      <c r="AF528" s="195"/>
      <c r="AG528" s="195"/>
      <c r="AH528" s="195"/>
      <c r="AI528" s="195"/>
      <c r="AJ528" s="195"/>
      <c r="AK528" s="195"/>
      <c r="AL528" s="195"/>
      <c r="AM528" s="195"/>
      <c r="AN528" s="195"/>
      <c r="AO528" s="195"/>
      <c r="AP528" s="195"/>
      <c r="AQ528" s="195"/>
      <c r="AR528" s="195"/>
      <c r="AS528" s="195"/>
      <c r="AT528" s="195"/>
      <c r="AU528" s="195"/>
      <c r="AV528" s="195"/>
      <c r="AW528" s="195"/>
      <c r="AX528" s="195"/>
      <c r="AY528" s="195"/>
      <c r="AZ528" s="195"/>
      <c r="BA528" s="195"/>
      <c r="BB528" s="195"/>
      <c r="BC528" s="195"/>
      <c r="BD528" s="195"/>
      <c r="BE528" s="195"/>
      <c r="BF528" s="195"/>
      <c r="BG528" s="195"/>
      <c r="BH528" s="195"/>
      <c r="BI528" s="195"/>
      <c r="BJ528" s="195"/>
      <c r="BK528" s="195"/>
      <c r="BL528" s="195"/>
      <c r="BM528" s="195"/>
      <c r="BN528" s="195"/>
      <c r="BO528" s="195"/>
      <c r="BP528" s="195"/>
      <c r="BQ528" s="195"/>
      <c r="BR528" s="195"/>
      <c r="BS528" s="195"/>
      <c r="BT528" s="195"/>
      <c r="BU528" s="195"/>
      <c r="BV528" s="195"/>
      <c r="BW528" s="195"/>
      <c r="BX528" s="195"/>
      <c r="BY528" s="195"/>
      <c r="BZ528" s="195"/>
      <c r="CA528" s="195"/>
      <c r="CB528" s="195"/>
      <c r="CC528" s="195"/>
      <c r="CD528" s="195"/>
      <c r="CE528" s="195"/>
      <c r="CF528" s="195"/>
      <c r="CG528" s="195"/>
      <c r="CH528" s="195"/>
      <c r="CI528" s="195"/>
      <c r="CJ528" s="195"/>
      <c r="CK528" s="195"/>
      <c r="CL528" s="195"/>
      <c r="CM528" s="195"/>
      <c r="CN528" s="195"/>
      <c r="CO528" s="195"/>
      <c r="CP528" s="195"/>
      <c r="CQ528" s="195"/>
      <c r="CR528" s="195"/>
      <c r="CS528" s="195"/>
      <c r="CT528" s="195"/>
      <c r="CU528" s="195"/>
      <c r="CV528" s="195"/>
      <c r="CW528" s="195"/>
      <c r="CX528" s="195"/>
      <c r="CY528" s="195"/>
      <c r="CZ528" s="195"/>
      <c r="DA528" s="195"/>
      <c r="DB528" s="195"/>
      <c r="DC528" s="195"/>
      <c r="DD528" s="195"/>
      <c r="DE528" s="195"/>
      <c r="DF528" s="195"/>
      <c r="DG528" s="195"/>
      <c r="DH528" s="195"/>
      <c r="DI528" s="195"/>
      <c r="DJ528" s="195"/>
      <c r="DK528" s="195"/>
      <c r="DL528" s="195"/>
      <c r="DM528" s="195"/>
      <c r="DN528" s="195"/>
    </row>
    <row r="529" spans="1:118" x14ac:dyDescent="0.2">
      <c r="A529" s="33" t="s">
        <v>145</v>
      </c>
      <c r="B529" s="33" t="s">
        <v>146</v>
      </c>
      <c r="C529" s="33">
        <v>6</v>
      </c>
      <c r="D529" s="33" t="s">
        <v>25</v>
      </c>
      <c r="E529" s="196">
        <v>0</v>
      </c>
      <c r="F529" s="195">
        <v>0</v>
      </c>
      <c r="G529" s="196">
        <v>0</v>
      </c>
      <c r="H529" s="195">
        <v>0</v>
      </c>
      <c r="I529" s="196">
        <v>0</v>
      </c>
      <c r="J529" s="195">
        <v>0</v>
      </c>
      <c r="K529" s="195"/>
      <c r="L529" s="195"/>
      <c r="M529" s="195"/>
      <c r="N529" s="195"/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  <c r="AA529" s="195"/>
      <c r="AB529" s="195"/>
      <c r="AC529" s="195"/>
      <c r="AD529" s="195"/>
      <c r="AE529" s="195"/>
      <c r="AF529" s="195"/>
      <c r="AG529" s="195"/>
      <c r="AH529" s="195"/>
      <c r="AI529" s="195"/>
      <c r="AJ529" s="195"/>
      <c r="AK529" s="195"/>
      <c r="AL529" s="195"/>
      <c r="AM529" s="195"/>
      <c r="AN529" s="195"/>
      <c r="AO529" s="195"/>
      <c r="AP529" s="195"/>
      <c r="AQ529" s="195"/>
      <c r="AR529" s="195"/>
      <c r="AS529" s="195"/>
      <c r="AT529" s="195"/>
      <c r="AU529" s="195"/>
      <c r="AV529" s="195"/>
      <c r="AW529" s="195"/>
      <c r="AX529" s="195"/>
      <c r="AY529" s="195"/>
      <c r="AZ529" s="195"/>
      <c r="BA529" s="195"/>
      <c r="BB529" s="195"/>
      <c r="BC529" s="195"/>
      <c r="BD529" s="195"/>
      <c r="BE529" s="195"/>
      <c r="BF529" s="195"/>
      <c r="BG529" s="195"/>
      <c r="BH529" s="195"/>
      <c r="BI529" s="195"/>
      <c r="BJ529" s="195"/>
      <c r="BK529" s="195"/>
      <c r="BL529" s="195"/>
      <c r="BM529" s="195"/>
      <c r="BN529" s="195"/>
      <c r="BO529" s="195"/>
      <c r="BP529" s="195"/>
      <c r="BQ529" s="195"/>
      <c r="BR529" s="195"/>
      <c r="BS529" s="195"/>
      <c r="BT529" s="195"/>
      <c r="BU529" s="195"/>
      <c r="BV529" s="195"/>
      <c r="BW529" s="195"/>
      <c r="BX529" s="195"/>
      <c r="BY529" s="195"/>
      <c r="BZ529" s="195"/>
      <c r="CA529" s="195"/>
      <c r="CB529" s="195"/>
      <c r="CC529" s="195"/>
      <c r="CD529" s="195"/>
      <c r="CE529" s="195"/>
      <c r="CF529" s="195"/>
      <c r="CG529" s="195"/>
      <c r="CH529" s="195"/>
      <c r="CI529" s="195"/>
      <c r="CJ529" s="195"/>
      <c r="CK529" s="195"/>
      <c r="CL529" s="195"/>
      <c r="CM529" s="195"/>
      <c r="CN529" s="195"/>
      <c r="CO529" s="195"/>
      <c r="CP529" s="195"/>
      <c r="CQ529" s="195"/>
      <c r="CR529" s="195"/>
      <c r="CS529" s="195"/>
      <c r="CT529" s="195"/>
      <c r="CU529" s="195"/>
      <c r="CV529" s="195"/>
      <c r="CW529" s="195"/>
      <c r="CX529" s="195"/>
      <c r="CY529" s="195"/>
      <c r="CZ529" s="195"/>
      <c r="DA529" s="195"/>
      <c r="DB529" s="195"/>
      <c r="DC529" s="195"/>
      <c r="DD529" s="195"/>
      <c r="DE529" s="195"/>
      <c r="DF529" s="195"/>
      <c r="DG529" s="195"/>
      <c r="DH529" s="195"/>
      <c r="DI529" s="195"/>
      <c r="DJ529" s="195"/>
      <c r="DK529" s="195"/>
      <c r="DL529" s="195"/>
      <c r="DM529" s="195"/>
      <c r="DN529" s="195"/>
    </row>
    <row r="530" spans="1:118" x14ac:dyDescent="0.2">
      <c r="A530" s="33" t="s">
        <v>145</v>
      </c>
      <c r="B530" s="33" t="s">
        <v>146</v>
      </c>
      <c r="C530" s="33">
        <v>7</v>
      </c>
      <c r="D530" s="33" t="s">
        <v>26</v>
      </c>
      <c r="E530" s="196">
        <v>0</v>
      </c>
      <c r="F530" s="195">
        <v>0</v>
      </c>
      <c r="G530" s="196">
        <v>0</v>
      </c>
      <c r="H530" s="195">
        <v>0</v>
      </c>
      <c r="I530" s="196">
        <v>0</v>
      </c>
      <c r="J530" s="195">
        <v>0</v>
      </c>
      <c r="K530" s="195"/>
      <c r="L530" s="195"/>
      <c r="M530" s="195"/>
      <c r="N530" s="195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  <c r="AA530" s="195"/>
      <c r="AB530" s="195"/>
      <c r="AC530" s="195"/>
      <c r="AD530" s="195"/>
      <c r="AE530" s="195"/>
      <c r="AF530" s="195"/>
      <c r="AG530" s="195"/>
      <c r="AH530" s="195"/>
      <c r="AI530" s="195"/>
      <c r="AJ530" s="195"/>
      <c r="AK530" s="195"/>
      <c r="AL530" s="195"/>
      <c r="AM530" s="195"/>
      <c r="AN530" s="195"/>
      <c r="AO530" s="195"/>
      <c r="AP530" s="195"/>
      <c r="AQ530" s="195"/>
      <c r="AR530" s="195"/>
      <c r="AS530" s="195"/>
      <c r="AT530" s="195"/>
      <c r="AU530" s="195"/>
      <c r="AV530" s="195"/>
      <c r="AW530" s="195"/>
      <c r="AX530" s="195"/>
      <c r="AY530" s="195"/>
      <c r="AZ530" s="195"/>
      <c r="BA530" s="195"/>
      <c r="BB530" s="195"/>
      <c r="BC530" s="195"/>
      <c r="BD530" s="195"/>
      <c r="BE530" s="195"/>
      <c r="BF530" s="195"/>
      <c r="BG530" s="195"/>
      <c r="BH530" s="195"/>
      <c r="BI530" s="195"/>
      <c r="BJ530" s="195"/>
      <c r="BK530" s="195"/>
      <c r="BL530" s="195"/>
      <c r="BM530" s="195"/>
      <c r="BN530" s="195"/>
      <c r="BO530" s="195"/>
      <c r="BP530" s="195"/>
      <c r="BQ530" s="195"/>
      <c r="BR530" s="195"/>
      <c r="BS530" s="195"/>
      <c r="BT530" s="195"/>
      <c r="BU530" s="195"/>
      <c r="BV530" s="195"/>
      <c r="BW530" s="195"/>
      <c r="BX530" s="195"/>
      <c r="BY530" s="195"/>
      <c r="BZ530" s="195"/>
      <c r="CA530" s="195"/>
      <c r="CB530" s="195"/>
      <c r="CC530" s="195"/>
      <c r="CD530" s="195"/>
      <c r="CE530" s="195"/>
      <c r="CF530" s="195"/>
      <c r="CG530" s="195"/>
      <c r="CH530" s="195"/>
      <c r="CI530" s="195"/>
      <c r="CJ530" s="195"/>
      <c r="CK530" s="195"/>
      <c r="CL530" s="195"/>
      <c r="CM530" s="195"/>
      <c r="CN530" s="195"/>
      <c r="CO530" s="195"/>
      <c r="CP530" s="195"/>
      <c r="CQ530" s="195"/>
      <c r="CR530" s="195"/>
      <c r="CS530" s="195"/>
      <c r="CT530" s="195"/>
      <c r="CU530" s="195"/>
      <c r="CV530" s="195"/>
      <c r="CW530" s="195"/>
      <c r="CX530" s="195"/>
      <c r="CY530" s="195"/>
      <c r="CZ530" s="195"/>
      <c r="DA530" s="195"/>
      <c r="DB530" s="195"/>
      <c r="DC530" s="195"/>
      <c r="DD530" s="195"/>
      <c r="DE530" s="195"/>
      <c r="DF530" s="195"/>
      <c r="DG530" s="195"/>
      <c r="DH530" s="195"/>
      <c r="DI530" s="195"/>
      <c r="DJ530" s="195"/>
      <c r="DK530" s="195"/>
      <c r="DL530" s="195"/>
      <c r="DM530" s="195"/>
      <c r="DN530" s="195"/>
    </row>
    <row r="531" spans="1:118" x14ac:dyDescent="0.2">
      <c r="A531" s="33" t="s">
        <v>145</v>
      </c>
      <c r="B531" s="33" t="s">
        <v>146</v>
      </c>
      <c r="C531" s="33">
        <v>8</v>
      </c>
      <c r="D531" s="33" t="s">
        <v>27</v>
      </c>
      <c r="E531" s="196">
        <v>0</v>
      </c>
      <c r="F531" s="195">
        <v>0</v>
      </c>
      <c r="G531" s="196">
        <v>0</v>
      </c>
      <c r="H531" s="195">
        <v>0</v>
      </c>
      <c r="I531" s="196">
        <v>0</v>
      </c>
      <c r="J531" s="195">
        <v>0</v>
      </c>
      <c r="K531" s="195"/>
      <c r="L531" s="195"/>
      <c r="M531" s="195"/>
      <c r="N531" s="195"/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  <c r="AA531" s="195"/>
      <c r="AB531" s="195"/>
      <c r="AC531" s="195"/>
      <c r="AD531" s="195"/>
      <c r="AE531" s="195"/>
      <c r="AF531" s="195"/>
      <c r="AG531" s="195"/>
      <c r="AH531" s="195"/>
      <c r="AI531" s="195"/>
      <c r="AJ531" s="195"/>
      <c r="AK531" s="195"/>
      <c r="AL531" s="195"/>
      <c r="AM531" s="195"/>
      <c r="AN531" s="195"/>
      <c r="AO531" s="195"/>
      <c r="AP531" s="195"/>
      <c r="AQ531" s="195"/>
      <c r="AR531" s="195"/>
      <c r="AS531" s="195"/>
      <c r="AT531" s="195"/>
      <c r="AU531" s="195"/>
      <c r="AV531" s="195"/>
      <c r="AW531" s="195"/>
      <c r="AX531" s="195"/>
      <c r="AY531" s="195"/>
      <c r="AZ531" s="195"/>
      <c r="BA531" s="195"/>
      <c r="BB531" s="195"/>
      <c r="BC531" s="195"/>
      <c r="BD531" s="195"/>
      <c r="BE531" s="195"/>
      <c r="BF531" s="195"/>
      <c r="BG531" s="195"/>
      <c r="BH531" s="195"/>
      <c r="BI531" s="195"/>
      <c r="BJ531" s="195"/>
      <c r="BK531" s="195"/>
      <c r="BL531" s="195"/>
      <c r="BM531" s="195"/>
      <c r="BN531" s="195"/>
      <c r="BO531" s="195"/>
      <c r="BP531" s="195"/>
      <c r="BQ531" s="195"/>
      <c r="BR531" s="195"/>
      <c r="BS531" s="195"/>
      <c r="BT531" s="195"/>
      <c r="BU531" s="195"/>
      <c r="BV531" s="195"/>
      <c r="BW531" s="195"/>
      <c r="BX531" s="195"/>
      <c r="BY531" s="195"/>
      <c r="BZ531" s="195"/>
      <c r="CA531" s="195"/>
      <c r="CB531" s="195"/>
      <c r="CC531" s="195"/>
      <c r="CD531" s="195"/>
      <c r="CE531" s="195"/>
      <c r="CF531" s="195"/>
      <c r="CG531" s="195"/>
      <c r="CH531" s="195"/>
      <c r="CI531" s="195"/>
      <c r="CJ531" s="195"/>
      <c r="CK531" s="195"/>
      <c r="CL531" s="195"/>
      <c r="CM531" s="195"/>
      <c r="CN531" s="195"/>
      <c r="CO531" s="195"/>
      <c r="CP531" s="195"/>
      <c r="CQ531" s="195"/>
      <c r="CR531" s="195"/>
      <c r="CS531" s="195"/>
      <c r="CT531" s="195"/>
      <c r="CU531" s="195"/>
      <c r="CV531" s="195"/>
      <c r="CW531" s="195"/>
      <c r="CX531" s="195"/>
      <c r="CY531" s="195"/>
      <c r="CZ531" s="195"/>
      <c r="DA531" s="195"/>
      <c r="DB531" s="195"/>
      <c r="DC531" s="195"/>
      <c r="DD531" s="195"/>
      <c r="DE531" s="195"/>
      <c r="DF531" s="195"/>
      <c r="DG531" s="195"/>
      <c r="DH531" s="195"/>
      <c r="DI531" s="195"/>
      <c r="DJ531" s="195"/>
      <c r="DK531" s="195"/>
      <c r="DL531" s="195"/>
      <c r="DM531" s="195"/>
      <c r="DN531" s="195"/>
    </row>
    <row r="532" spans="1:118" x14ac:dyDescent="0.2">
      <c r="A532" s="33" t="s">
        <v>145</v>
      </c>
      <c r="B532" s="33" t="s">
        <v>146</v>
      </c>
      <c r="C532" s="33">
        <v>9</v>
      </c>
      <c r="D532" s="33" t="s">
        <v>28</v>
      </c>
      <c r="E532" s="196">
        <v>0</v>
      </c>
      <c r="F532" s="195">
        <v>0</v>
      </c>
      <c r="G532" s="196">
        <v>0</v>
      </c>
      <c r="H532" s="195">
        <v>0</v>
      </c>
      <c r="I532" s="196">
        <v>0</v>
      </c>
      <c r="J532" s="195">
        <v>0</v>
      </c>
      <c r="K532" s="195"/>
      <c r="L532" s="195"/>
      <c r="M532" s="195"/>
      <c r="N532" s="195"/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  <c r="AA532" s="195"/>
      <c r="AB532" s="195"/>
      <c r="AC532" s="195"/>
      <c r="AD532" s="195"/>
      <c r="AE532" s="195"/>
      <c r="AF532" s="195"/>
      <c r="AG532" s="195"/>
      <c r="AH532" s="195"/>
      <c r="AI532" s="195"/>
      <c r="AJ532" s="195"/>
      <c r="AK532" s="195"/>
      <c r="AL532" s="195"/>
      <c r="AM532" s="195"/>
      <c r="AN532" s="195"/>
      <c r="AO532" s="195"/>
      <c r="AP532" s="195"/>
      <c r="AQ532" s="195"/>
      <c r="AR532" s="195"/>
      <c r="AS532" s="195"/>
      <c r="AT532" s="195"/>
      <c r="AU532" s="195"/>
      <c r="AV532" s="195"/>
      <c r="AW532" s="195"/>
      <c r="AX532" s="195"/>
      <c r="AY532" s="195"/>
      <c r="AZ532" s="195"/>
      <c r="BA532" s="195"/>
      <c r="BB532" s="195"/>
      <c r="BC532" s="195"/>
      <c r="BD532" s="195"/>
      <c r="BE532" s="195"/>
      <c r="BF532" s="195"/>
      <c r="BG532" s="195"/>
      <c r="BH532" s="195"/>
      <c r="BI532" s="195"/>
      <c r="BJ532" s="195"/>
      <c r="BK532" s="195"/>
      <c r="BL532" s="195"/>
      <c r="BM532" s="195"/>
      <c r="BN532" s="195"/>
      <c r="BO532" s="195"/>
      <c r="BP532" s="195"/>
      <c r="BQ532" s="195"/>
      <c r="BR532" s="195"/>
      <c r="BS532" s="195"/>
      <c r="BT532" s="195"/>
      <c r="BU532" s="195"/>
      <c r="BV532" s="195"/>
      <c r="BW532" s="195"/>
      <c r="BX532" s="195"/>
      <c r="BY532" s="195"/>
      <c r="BZ532" s="195"/>
      <c r="CA532" s="195"/>
      <c r="CB532" s="195"/>
      <c r="CC532" s="195"/>
      <c r="CD532" s="195"/>
      <c r="CE532" s="195"/>
      <c r="CF532" s="195"/>
      <c r="CG532" s="195"/>
      <c r="CH532" s="195"/>
      <c r="CI532" s="195"/>
      <c r="CJ532" s="195"/>
      <c r="CK532" s="195"/>
      <c r="CL532" s="195"/>
      <c r="CM532" s="195"/>
      <c r="CN532" s="195"/>
      <c r="CO532" s="195"/>
      <c r="CP532" s="195"/>
      <c r="CQ532" s="195"/>
      <c r="CR532" s="195"/>
      <c r="CS532" s="195"/>
      <c r="CT532" s="195"/>
      <c r="CU532" s="195"/>
      <c r="CV532" s="195"/>
      <c r="CW532" s="195"/>
      <c r="CX532" s="195"/>
      <c r="CY532" s="195"/>
      <c r="CZ532" s="195"/>
      <c r="DA532" s="195"/>
      <c r="DB532" s="195"/>
      <c r="DC532" s="195"/>
      <c r="DD532" s="195"/>
      <c r="DE532" s="195"/>
      <c r="DF532" s="195"/>
      <c r="DG532" s="195"/>
      <c r="DH532" s="195"/>
      <c r="DI532" s="195"/>
      <c r="DJ532" s="195"/>
      <c r="DK532" s="195"/>
      <c r="DL532" s="195"/>
      <c r="DM532" s="195"/>
      <c r="DN532" s="195"/>
    </row>
    <row r="533" spans="1:118" x14ac:dyDescent="0.2">
      <c r="A533" s="33" t="s">
        <v>145</v>
      </c>
      <c r="B533" s="33" t="s">
        <v>146</v>
      </c>
      <c r="C533" s="33">
        <v>10</v>
      </c>
      <c r="D533" s="33" t="s">
        <v>32</v>
      </c>
      <c r="E533" s="196">
        <v>0</v>
      </c>
      <c r="F533" s="195">
        <v>0</v>
      </c>
      <c r="G533" s="196">
        <v>0</v>
      </c>
      <c r="H533" s="195">
        <v>0</v>
      </c>
      <c r="I533" s="196">
        <v>0</v>
      </c>
      <c r="J533" s="195">
        <v>0</v>
      </c>
      <c r="K533" s="195"/>
      <c r="L533" s="195"/>
      <c r="M533" s="195"/>
      <c r="N533" s="195"/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  <c r="AC533" s="195"/>
      <c r="AD533" s="195"/>
      <c r="AE533" s="195"/>
      <c r="AF533" s="195"/>
      <c r="AG533" s="195"/>
      <c r="AH533" s="195"/>
      <c r="AI533" s="195"/>
      <c r="AJ533" s="195"/>
      <c r="AK533" s="195"/>
      <c r="AL533" s="195"/>
      <c r="AM533" s="195"/>
      <c r="AN533" s="195"/>
      <c r="AO533" s="195"/>
      <c r="AP533" s="195"/>
      <c r="AQ533" s="195"/>
      <c r="AR533" s="195"/>
      <c r="AS533" s="195"/>
      <c r="AT533" s="195"/>
      <c r="AU533" s="195"/>
      <c r="AV533" s="195"/>
      <c r="AW533" s="195"/>
      <c r="AX533" s="195"/>
      <c r="AY533" s="195"/>
      <c r="AZ533" s="195"/>
      <c r="BA533" s="195"/>
      <c r="BB533" s="195"/>
      <c r="BC533" s="195"/>
      <c r="BD533" s="195"/>
      <c r="BE533" s="195"/>
      <c r="BF533" s="195"/>
      <c r="BG533" s="195"/>
      <c r="BH533" s="195"/>
      <c r="BI533" s="195"/>
      <c r="BJ533" s="195"/>
      <c r="BK533" s="195"/>
      <c r="BL533" s="195"/>
      <c r="BM533" s="195"/>
      <c r="BN533" s="195"/>
      <c r="BO533" s="195"/>
      <c r="BP533" s="195"/>
      <c r="BQ533" s="195"/>
      <c r="BR533" s="195"/>
      <c r="BS533" s="195"/>
      <c r="BT533" s="195"/>
      <c r="BU533" s="195"/>
      <c r="BV533" s="195"/>
      <c r="BW533" s="195"/>
      <c r="BX533" s="195"/>
      <c r="BY533" s="195"/>
      <c r="BZ533" s="195"/>
      <c r="CA533" s="195"/>
      <c r="CB533" s="195"/>
      <c r="CC533" s="195"/>
      <c r="CD533" s="195"/>
      <c r="CE533" s="195"/>
      <c r="CF533" s="195"/>
      <c r="CG533" s="195"/>
      <c r="CH533" s="195"/>
      <c r="CI533" s="195"/>
      <c r="CJ533" s="195"/>
      <c r="CK533" s="195"/>
      <c r="CL533" s="195"/>
      <c r="CM533" s="195"/>
      <c r="CN533" s="195"/>
      <c r="CO533" s="195"/>
      <c r="CP533" s="195"/>
      <c r="CQ533" s="195"/>
      <c r="CR533" s="195"/>
      <c r="CS533" s="195"/>
      <c r="CT533" s="195"/>
      <c r="CU533" s="195"/>
      <c r="CV533" s="195"/>
      <c r="CW533" s="195"/>
      <c r="CX533" s="195"/>
      <c r="CY533" s="195"/>
      <c r="CZ533" s="195"/>
      <c r="DA533" s="195"/>
      <c r="DB533" s="195"/>
      <c r="DC533" s="195"/>
      <c r="DD533" s="195"/>
      <c r="DE533" s="195"/>
      <c r="DF533" s="195"/>
      <c r="DG533" s="195"/>
      <c r="DH533" s="195"/>
      <c r="DI533" s="195"/>
      <c r="DJ533" s="195"/>
      <c r="DK533" s="195"/>
      <c r="DL533" s="195"/>
      <c r="DM533" s="195"/>
      <c r="DN533" s="195"/>
    </row>
    <row r="534" spans="1:118" x14ac:dyDescent="0.2">
      <c r="A534" s="33" t="s">
        <v>145</v>
      </c>
      <c r="B534" s="33" t="s">
        <v>146</v>
      </c>
      <c r="C534" s="33">
        <v>11</v>
      </c>
      <c r="D534" s="33" t="s">
        <v>35</v>
      </c>
      <c r="E534" s="196">
        <v>0</v>
      </c>
      <c r="F534" s="195">
        <v>0</v>
      </c>
      <c r="G534" s="196">
        <v>0</v>
      </c>
      <c r="H534" s="195">
        <v>0</v>
      </c>
      <c r="I534" s="196">
        <v>0</v>
      </c>
      <c r="J534" s="195">
        <v>0</v>
      </c>
      <c r="K534" s="195"/>
      <c r="L534" s="195"/>
      <c r="M534" s="195"/>
      <c r="N534" s="195"/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  <c r="AA534" s="195"/>
      <c r="AB534" s="195"/>
      <c r="AC534" s="195"/>
      <c r="AD534" s="195"/>
      <c r="AE534" s="195"/>
      <c r="AF534" s="195"/>
      <c r="AG534" s="195"/>
      <c r="AH534" s="195"/>
      <c r="AI534" s="195"/>
      <c r="AJ534" s="195"/>
      <c r="AK534" s="195"/>
      <c r="AL534" s="195"/>
      <c r="AM534" s="195"/>
      <c r="AN534" s="195"/>
      <c r="AO534" s="195"/>
      <c r="AP534" s="195"/>
      <c r="AQ534" s="195"/>
      <c r="AR534" s="195"/>
      <c r="AS534" s="195"/>
      <c r="AT534" s="195"/>
      <c r="AU534" s="195"/>
      <c r="AV534" s="195"/>
      <c r="AW534" s="195"/>
      <c r="AX534" s="195"/>
      <c r="AY534" s="195"/>
      <c r="AZ534" s="195"/>
      <c r="BA534" s="195"/>
      <c r="BB534" s="195"/>
      <c r="BC534" s="195"/>
      <c r="BD534" s="195"/>
      <c r="BE534" s="195"/>
      <c r="BF534" s="195"/>
      <c r="BG534" s="195"/>
      <c r="BH534" s="195"/>
      <c r="BI534" s="195"/>
      <c r="BJ534" s="195"/>
      <c r="BK534" s="195"/>
      <c r="BL534" s="195"/>
      <c r="BM534" s="195"/>
      <c r="BN534" s="195"/>
      <c r="BO534" s="195"/>
      <c r="BP534" s="195"/>
      <c r="BQ534" s="195"/>
      <c r="BR534" s="195"/>
      <c r="BS534" s="195"/>
      <c r="BT534" s="195"/>
      <c r="BU534" s="195"/>
      <c r="BV534" s="195"/>
      <c r="BW534" s="195"/>
      <c r="BX534" s="195"/>
      <c r="BY534" s="195"/>
      <c r="BZ534" s="195"/>
      <c r="CA534" s="195"/>
      <c r="CB534" s="195"/>
      <c r="CC534" s="195"/>
      <c r="CD534" s="195"/>
      <c r="CE534" s="195"/>
      <c r="CF534" s="195"/>
      <c r="CG534" s="195"/>
      <c r="CH534" s="195"/>
      <c r="CI534" s="195"/>
      <c r="CJ534" s="195"/>
      <c r="CK534" s="195"/>
      <c r="CL534" s="195"/>
      <c r="CM534" s="195"/>
      <c r="CN534" s="195"/>
      <c r="CO534" s="195"/>
      <c r="CP534" s="195"/>
      <c r="CQ534" s="195"/>
      <c r="CR534" s="195"/>
      <c r="CS534" s="195"/>
      <c r="CT534" s="195"/>
      <c r="CU534" s="195"/>
      <c r="CV534" s="195"/>
      <c r="CW534" s="195"/>
      <c r="CX534" s="195"/>
      <c r="CY534" s="195"/>
      <c r="CZ534" s="195"/>
      <c r="DA534" s="195"/>
      <c r="DB534" s="195"/>
      <c r="DC534" s="195"/>
      <c r="DD534" s="195"/>
      <c r="DE534" s="195"/>
      <c r="DF534" s="195"/>
      <c r="DG534" s="195"/>
      <c r="DH534" s="195"/>
      <c r="DI534" s="195"/>
      <c r="DJ534" s="195"/>
      <c r="DK534" s="195"/>
      <c r="DL534" s="195"/>
      <c r="DM534" s="195"/>
      <c r="DN534" s="195"/>
    </row>
    <row r="535" spans="1:118" x14ac:dyDescent="0.2">
      <c r="A535" s="33" t="s">
        <v>145</v>
      </c>
      <c r="B535" s="33" t="s">
        <v>146</v>
      </c>
      <c r="C535" s="33">
        <v>12</v>
      </c>
      <c r="D535" s="33" t="s">
        <v>36</v>
      </c>
      <c r="E535" s="196">
        <v>0</v>
      </c>
      <c r="F535" s="195">
        <v>0</v>
      </c>
      <c r="G535" s="196">
        <v>0</v>
      </c>
      <c r="H535" s="195">
        <v>0</v>
      </c>
      <c r="I535" s="196">
        <v>0</v>
      </c>
      <c r="J535" s="195">
        <v>0</v>
      </c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95"/>
      <c r="AD535" s="195"/>
      <c r="AE535" s="195"/>
      <c r="AF535" s="195"/>
      <c r="AG535" s="195"/>
      <c r="AH535" s="195"/>
      <c r="AI535" s="195"/>
      <c r="AJ535" s="195"/>
      <c r="AK535" s="195"/>
      <c r="AL535" s="195"/>
      <c r="AM535" s="195"/>
      <c r="AN535" s="195"/>
      <c r="AO535" s="195"/>
      <c r="AP535" s="195"/>
      <c r="AQ535" s="195"/>
      <c r="AR535" s="195"/>
      <c r="AS535" s="195"/>
      <c r="AT535" s="195"/>
      <c r="AU535" s="195"/>
      <c r="AV535" s="195"/>
      <c r="AW535" s="195"/>
      <c r="AX535" s="195"/>
      <c r="AY535" s="195"/>
      <c r="AZ535" s="195"/>
      <c r="BA535" s="195"/>
      <c r="BB535" s="195"/>
      <c r="BC535" s="195"/>
      <c r="BD535" s="195"/>
      <c r="BE535" s="195"/>
      <c r="BF535" s="195"/>
      <c r="BG535" s="195"/>
      <c r="BH535" s="195"/>
      <c r="BI535" s="195"/>
      <c r="BJ535" s="195"/>
      <c r="BK535" s="195"/>
      <c r="BL535" s="195"/>
      <c r="BM535" s="195"/>
      <c r="BN535" s="195"/>
      <c r="BO535" s="195"/>
      <c r="BP535" s="195"/>
      <c r="BQ535" s="195"/>
      <c r="BR535" s="195"/>
      <c r="BS535" s="195"/>
      <c r="BT535" s="195"/>
      <c r="BU535" s="195"/>
      <c r="BV535" s="195"/>
      <c r="BW535" s="195"/>
      <c r="BX535" s="195"/>
      <c r="BY535" s="195"/>
      <c r="BZ535" s="195"/>
      <c r="CA535" s="195"/>
      <c r="CB535" s="195"/>
      <c r="CC535" s="195"/>
      <c r="CD535" s="195"/>
      <c r="CE535" s="195"/>
      <c r="CF535" s="195"/>
      <c r="CG535" s="195"/>
      <c r="CH535" s="195"/>
      <c r="CI535" s="195"/>
      <c r="CJ535" s="195"/>
      <c r="CK535" s="195"/>
      <c r="CL535" s="195"/>
      <c r="CM535" s="195"/>
      <c r="CN535" s="195"/>
      <c r="CO535" s="195"/>
      <c r="CP535" s="195"/>
      <c r="CQ535" s="195"/>
      <c r="CR535" s="195"/>
      <c r="CS535" s="195"/>
      <c r="CT535" s="195"/>
      <c r="CU535" s="195"/>
      <c r="CV535" s="195"/>
      <c r="CW535" s="195"/>
      <c r="CX535" s="195"/>
      <c r="CY535" s="195"/>
      <c r="CZ535" s="195"/>
      <c r="DA535" s="195"/>
      <c r="DB535" s="195"/>
      <c r="DC535" s="195"/>
      <c r="DD535" s="195"/>
      <c r="DE535" s="195"/>
      <c r="DF535" s="195"/>
      <c r="DG535" s="195"/>
      <c r="DH535" s="195"/>
      <c r="DI535" s="195"/>
      <c r="DJ535" s="195"/>
      <c r="DK535" s="195"/>
      <c r="DL535" s="195"/>
      <c r="DM535" s="195"/>
      <c r="DN535" s="195"/>
    </row>
    <row r="536" spans="1:118" x14ac:dyDescent="0.2">
      <c r="A536" s="33" t="s">
        <v>145</v>
      </c>
      <c r="B536" s="33" t="s">
        <v>146</v>
      </c>
      <c r="C536" s="33">
        <v>13</v>
      </c>
      <c r="D536" s="33" t="s">
        <v>39</v>
      </c>
      <c r="E536" s="196">
        <v>0</v>
      </c>
      <c r="F536" s="195">
        <v>0</v>
      </c>
      <c r="G536" s="196">
        <v>0</v>
      </c>
      <c r="H536" s="195">
        <v>0</v>
      </c>
      <c r="I536" s="196">
        <v>0</v>
      </c>
      <c r="J536" s="195">
        <v>0</v>
      </c>
      <c r="K536" s="195"/>
      <c r="L536" s="195"/>
      <c r="M536" s="195"/>
      <c r="N536" s="195"/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  <c r="AA536" s="195"/>
      <c r="AB536" s="195"/>
      <c r="AC536" s="195"/>
      <c r="AD536" s="195"/>
      <c r="AE536" s="195"/>
      <c r="AF536" s="195"/>
      <c r="AG536" s="195"/>
      <c r="AH536" s="195"/>
      <c r="AI536" s="195"/>
      <c r="AJ536" s="195"/>
      <c r="AK536" s="195"/>
      <c r="AL536" s="195"/>
      <c r="AM536" s="195"/>
      <c r="AN536" s="195"/>
      <c r="AO536" s="195"/>
      <c r="AP536" s="195"/>
      <c r="AQ536" s="195"/>
      <c r="AR536" s="195"/>
      <c r="AS536" s="195"/>
      <c r="AT536" s="195"/>
      <c r="AU536" s="195"/>
      <c r="AV536" s="195"/>
      <c r="AW536" s="195"/>
      <c r="AX536" s="195"/>
      <c r="AY536" s="195"/>
      <c r="AZ536" s="195"/>
      <c r="BA536" s="195"/>
      <c r="BB536" s="195"/>
      <c r="BC536" s="195"/>
      <c r="BD536" s="195"/>
      <c r="BE536" s="195"/>
      <c r="BF536" s="195"/>
      <c r="BG536" s="195"/>
      <c r="BH536" s="195"/>
      <c r="BI536" s="195"/>
      <c r="BJ536" s="195"/>
      <c r="BK536" s="195"/>
      <c r="BL536" s="195"/>
      <c r="BM536" s="195"/>
      <c r="BN536" s="195"/>
      <c r="BO536" s="195"/>
      <c r="BP536" s="195"/>
      <c r="BQ536" s="195"/>
      <c r="BR536" s="195"/>
      <c r="BS536" s="195"/>
      <c r="BT536" s="195"/>
      <c r="BU536" s="195"/>
      <c r="BV536" s="195"/>
      <c r="BW536" s="195"/>
      <c r="BX536" s="195"/>
      <c r="BY536" s="195"/>
      <c r="BZ536" s="195"/>
      <c r="CA536" s="195"/>
      <c r="CB536" s="195"/>
      <c r="CC536" s="195"/>
      <c r="CD536" s="195"/>
      <c r="CE536" s="195"/>
      <c r="CF536" s="195"/>
      <c r="CG536" s="195"/>
      <c r="CH536" s="195"/>
      <c r="CI536" s="195"/>
      <c r="CJ536" s="195"/>
      <c r="CK536" s="195"/>
      <c r="CL536" s="195"/>
      <c r="CM536" s="195"/>
      <c r="CN536" s="195"/>
      <c r="CO536" s="195"/>
      <c r="CP536" s="195"/>
      <c r="CQ536" s="195"/>
      <c r="CR536" s="195"/>
      <c r="CS536" s="195"/>
      <c r="CT536" s="195"/>
      <c r="CU536" s="195"/>
      <c r="CV536" s="195"/>
      <c r="CW536" s="195"/>
      <c r="CX536" s="195"/>
      <c r="CY536" s="195"/>
      <c r="CZ536" s="195"/>
      <c r="DA536" s="195"/>
      <c r="DB536" s="195"/>
      <c r="DC536" s="195"/>
      <c r="DD536" s="195"/>
      <c r="DE536" s="195"/>
      <c r="DF536" s="195"/>
      <c r="DG536" s="195"/>
      <c r="DH536" s="195"/>
      <c r="DI536" s="195"/>
      <c r="DJ536" s="195"/>
      <c r="DK536" s="195"/>
      <c r="DL536" s="195"/>
      <c r="DM536" s="195"/>
      <c r="DN536" s="195"/>
    </row>
    <row r="537" spans="1:118" x14ac:dyDescent="0.2">
      <c r="A537" s="33" t="s">
        <v>145</v>
      </c>
      <c r="B537" s="33" t="s">
        <v>146</v>
      </c>
      <c r="C537" s="33">
        <v>14</v>
      </c>
      <c r="D537" s="33" t="s">
        <v>40</v>
      </c>
      <c r="E537" s="196">
        <v>0</v>
      </c>
      <c r="F537" s="195">
        <v>0</v>
      </c>
      <c r="G537" s="196">
        <v>0</v>
      </c>
      <c r="H537" s="195">
        <v>0</v>
      </c>
      <c r="I537" s="196">
        <v>0</v>
      </c>
      <c r="J537" s="195">
        <v>0</v>
      </c>
      <c r="K537" s="195"/>
      <c r="L537" s="195"/>
      <c r="M537" s="195"/>
      <c r="N537" s="195"/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  <c r="AA537" s="195"/>
      <c r="AB537" s="195"/>
      <c r="AC537" s="195"/>
      <c r="AD537" s="195"/>
      <c r="AE537" s="195"/>
      <c r="AF537" s="195"/>
      <c r="AG537" s="195"/>
      <c r="AH537" s="195"/>
      <c r="AI537" s="195"/>
      <c r="AJ537" s="195"/>
      <c r="AK537" s="195"/>
      <c r="AL537" s="195"/>
      <c r="AM537" s="195"/>
      <c r="AN537" s="195"/>
      <c r="AO537" s="195"/>
      <c r="AP537" s="195"/>
      <c r="AQ537" s="195"/>
      <c r="AR537" s="195"/>
      <c r="AS537" s="195"/>
      <c r="AT537" s="195"/>
      <c r="AU537" s="195"/>
      <c r="AV537" s="195"/>
      <c r="AW537" s="195"/>
      <c r="AX537" s="195"/>
      <c r="AY537" s="195"/>
      <c r="AZ537" s="195"/>
      <c r="BA537" s="195"/>
      <c r="BB537" s="195"/>
      <c r="BC537" s="195"/>
      <c r="BD537" s="195"/>
      <c r="BE537" s="195"/>
      <c r="BF537" s="195"/>
      <c r="BG537" s="195"/>
      <c r="BH537" s="195"/>
      <c r="BI537" s="195"/>
      <c r="BJ537" s="195"/>
      <c r="BK537" s="195"/>
      <c r="BL537" s="195"/>
      <c r="BM537" s="195"/>
      <c r="BN537" s="195"/>
      <c r="BO537" s="195"/>
      <c r="BP537" s="195"/>
      <c r="BQ537" s="195"/>
      <c r="BR537" s="195"/>
      <c r="BS537" s="195"/>
      <c r="BT537" s="195"/>
      <c r="BU537" s="195"/>
      <c r="BV537" s="195"/>
      <c r="BW537" s="195"/>
      <c r="BX537" s="195"/>
      <c r="BY537" s="195"/>
      <c r="BZ537" s="195"/>
      <c r="CA537" s="195"/>
      <c r="CB537" s="195"/>
      <c r="CC537" s="195"/>
      <c r="CD537" s="195"/>
      <c r="CE537" s="195"/>
      <c r="CF537" s="195"/>
      <c r="CG537" s="195"/>
      <c r="CH537" s="195"/>
      <c r="CI537" s="195"/>
      <c r="CJ537" s="195"/>
      <c r="CK537" s="195"/>
      <c r="CL537" s="195"/>
      <c r="CM537" s="195"/>
      <c r="CN537" s="195"/>
      <c r="CO537" s="195"/>
      <c r="CP537" s="195"/>
      <c r="CQ537" s="195"/>
      <c r="CR537" s="195"/>
      <c r="CS537" s="195"/>
      <c r="CT537" s="195"/>
      <c r="CU537" s="195"/>
      <c r="CV537" s="195"/>
      <c r="CW537" s="195"/>
      <c r="CX537" s="195"/>
      <c r="CY537" s="195"/>
      <c r="CZ537" s="195"/>
      <c r="DA537" s="195"/>
      <c r="DB537" s="195"/>
      <c r="DC537" s="195"/>
      <c r="DD537" s="195"/>
      <c r="DE537" s="195"/>
      <c r="DF537" s="195"/>
      <c r="DG537" s="195"/>
      <c r="DH537" s="195"/>
      <c r="DI537" s="195"/>
      <c r="DJ537" s="195"/>
      <c r="DK537" s="195"/>
      <c r="DL537" s="195"/>
      <c r="DM537" s="195"/>
      <c r="DN537" s="195"/>
    </row>
    <row r="538" spans="1:118" x14ac:dyDescent="0.2">
      <c r="A538" s="33" t="s">
        <v>145</v>
      </c>
      <c r="B538" s="33" t="s">
        <v>146</v>
      </c>
      <c r="C538" s="33">
        <v>15</v>
      </c>
      <c r="D538" s="33" t="s">
        <v>41</v>
      </c>
      <c r="E538" s="196">
        <v>0</v>
      </c>
      <c r="F538" s="195">
        <v>0</v>
      </c>
      <c r="G538" s="196">
        <v>0</v>
      </c>
      <c r="H538" s="195">
        <v>0</v>
      </c>
      <c r="I538" s="196">
        <v>0</v>
      </c>
      <c r="J538" s="195">
        <v>0</v>
      </c>
      <c r="K538" s="195"/>
      <c r="L538" s="195"/>
      <c r="M538" s="195"/>
      <c r="N538" s="195"/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  <c r="AA538" s="195"/>
      <c r="AB538" s="195"/>
      <c r="AC538" s="195"/>
      <c r="AD538" s="195"/>
      <c r="AE538" s="195"/>
      <c r="AF538" s="195"/>
      <c r="AG538" s="195"/>
      <c r="AH538" s="195"/>
      <c r="AI538" s="195"/>
      <c r="AJ538" s="195"/>
      <c r="AK538" s="195"/>
      <c r="AL538" s="195"/>
      <c r="AM538" s="195"/>
      <c r="AN538" s="195"/>
      <c r="AO538" s="195"/>
      <c r="AP538" s="195"/>
      <c r="AQ538" s="195"/>
      <c r="AR538" s="195"/>
      <c r="AS538" s="195"/>
      <c r="AT538" s="195"/>
      <c r="AU538" s="195"/>
      <c r="AV538" s="195"/>
      <c r="AW538" s="195"/>
      <c r="AX538" s="195"/>
      <c r="AY538" s="195"/>
      <c r="AZ538" s="195"/>
      <c r="BA538" s="195"/>
      <c r="BB538" s="195"/>
      <c r="BC538" s="195"/>
      <c r="BD538" s="195"/>
      <c r="BE538" s="195"/>
      <c r="BF538" s="195"/>
      <c r="BG538" s="195"/>
      <c r="BH538" s="195"/>
      <c r="BI538" s="195"/>
      <c r="BJ538" s="195"/>
      <c r="BK538" s="195"/>
      <c r="BL538" s="195"/>
      <c r="BM538" s="195"/>
      <c r="BN538" s="195"/>
      <c r="BO538" s="195"/>
      <c r="BP538" s="195"/>
      <c r="BQ538" s="195"/>
      <c r="BR538" s="195"/>
      <c r="BS538" s="195"/>
      <c r="BT538" s="195"/>
      <c r="BU538" s="195"/>
      <c r="BV538" s="195"/>
      <c r="BW538" s="195"/>
      <c r="BX538" s="195"/>
      <c r="BY538" s="195"/>
      <c r="BZ538" s="195"/>
      <c r="CA538" s="195"/>
      <c r="CB538" s="195"/>
      <c r="CC538" s="195"/>
      <c r="CD538" s="195"/>
      <c r="CE538" s="195"/>
      <c r="CF538" s="195"/>
      <c r="CG538" s="195"/>
      <c r="CH538" s="195"/>
      <c r="CI538" s="195"/>
      <c r="CJ538" s="195"/>
      <c r="CK538" s="195"/>
      <c r="CL538" s="195"/>
      <c r="CM538" s="195"/>
      <c r="CN538" s="195"/>
      <c r="CO538" s="195"/>
      <c r="CP538" s="195"/>
      <c r="CQ538" s="195"/>
      <c r="CR538" s="195"/>
      <c r="CS538" s="195"/>
      <c r="CT538" s="195"/>
      <c r="CU538" s="195"/>
      <c r="CV538" s="195"/>
      <c r="CW538" s="195"/>
      <c r="CX538" s="195"/>
      <c r="CY538" s="195"/>
      <c r="CZ538" s="195"/>
      <c r="DA538" s="195"/>
      <c r="DB538" s="195"/>
      <c r="DC538" s="195"/>
      <c r="DD538" s="195"/>
      <c r="DE538" s="195"/>
      <c r="DF538" s="195"/>
      <c r="DG538" s="195"/>
      <c r="DH538" s="195"/>
      <c r="DI538" s="195"/>
      <c r="DJ538" s="195"/>
      <c r="DK538" s="195"/>
      <c r="DL538" s="195"/>
      <c r="DM538" s="195"/>
      <c r="DN538" s="195"/>
    </row>
    <row r="539" spans="1:118" x14ac:dyDescent="0.2">
      <c r="A539" s="33" t="s">
        <v>145</v>
      </c>
      <c r="B539" s="33" t="s">
        <v>146</v>
      </c>
      <c r="C539" s="33">
        <v>16</v>
      </c>
      <c r="D539" s="33" t="s">
        <v>42</v>
      </c>
      <c r="E539" s="196">
        <v>0</v>
      </c>
      <c r="F539" s="195">
        <v>0</v>
      </c>
      <c r="G539" s="196">
        <v>0</v>
      </c>
      <c r="H539" s="195">
        <v>0</v>
      </c>
      <c r="I539" s="196">
        <v>0</v>
      </c>
      <c r="J539" s="195">
        <v>0</v>
      </c>
      <c r="K539" s="195"/>
      <c r="L539" s="195"/>
      <c r="M539" s="195"/>
      <c r="N539" s="195"/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  <c r="AA539" s="195"/>
      <c r="AB539" s="195"/>
      <c r="AC539" s="195"/>
      <c r="AD539" s="195"/>
      <c r="AE539" s="195"/>
      <c r="AF539" s="195"/>
      <c r="AG539" s="195"/>
      <c r="AH539" s="195"/>
      <c r="AI539" s="195"/>
      <c r="AJ539" s="195"/>
      <c r="AK539" s="195"/>
      <c r="AL539" s="195"/>
      <c r="AM539" s="195"/>
      <c r="AN539" s="195"/>
      <c r="AO539" s="195"/>
      <c r="AP539" s="195"/>
      <c r="AQ539" s="195"/>
      <c r="AR539" s="195"/>
      <c r="AS539" s="195"/>
      <c r="AT539" s="195"/>
      <c r="AU539" s="195"/>
      <c r="AV539" s="195"/>
      <c r="AW539" s="195"/>
      <c r="AX539" s="195"/>
      <c r="AY539" s="195"/>
      <c r="AZ539" s="195"/>
      <c r="BA539" s="195"/>
      <c r="BB539" s="195"/>
      <c r="BC539" s="195"/>
      <c r="BD539" s="195"/>
      <c r="BE539" s="195"/>
      <c r="BF539" s="195"/>
      <c r="BG539" s="195"/>
      <c r="BH539" s="195"/>
      <c r="BI539" s="195"/>
      <c r="BJ539" s="195"/>
      <c r="BK539" s="195"/>
      <c r="BL539" s="195"/>
      <c r="BM539" s="195"/>
      <c r="BN539" s="195"/>
      <c r="BO539" s="195"/>
      <c r="BP539" s="195"/>
      <c r="BQ539" s="195"/>
      <c r="BR539" s="195"/>
      <c r="BS539" s="195"/>
      <c r="BT539" s="195"/>
      <c r="BU539" s="195"/>
      <c r="BV539" s="195"/>
      <c r="BW539" s="195"/>
      <c r="BX539" s="195"/>
      <c r="BY539" s="195"/>
      <c r="BZ539" s="195"/>
      <c r="CA539" s="195"/>
      <c r="CB539" s="195"/>
      <c r="CC539" s="195"/>
      <c r="CD539" s="195"/>
      <c r="CE539" s="195"/>
      <c r="CF539" s="195"/>
      <c r="CG539" s="195"/>
      <c r="CH539" s="195"/>
      <c r="CI539" s="195"/>
      <c r="CJ539" s="195"/>
      <c r="CK539" s="195"/>
      <c r="CL539" s="195"/>
      <c r="CM539" s="195"/>
      <c r="CN539" s="195"/>
      <c r="CO539" s="195"/>
      <c r="CP539" s="195"/>
      <c r="CQ539" s="195"/>
      <c r="CR539" s="195"/>
      <c r="CS539" s="195"/>
      <c r="CT539" s="195"/>
      <c r="CU539" s="195"/>
      <c r="CV539" s="195"/>
      <c r="CW539" s="195"/>
      <c r="CX539" s="195"/>
      <c r="CY539" s="195"/>
      <c r="CZ539" s="195"/>
      <c r="DA539" s="195"/>
      <c r="DB539" s="195"/>
      <c r="DC539" s="195"/>
      <c r="DD539" s="195"/>
      <c r="DE539" s="195"/>
      <c r="DF539" s="195"/>
      <c r="DG539" s="195"/>
      <c r="DH539" s="195"/>
      <c r="DI539" s="195"/>
      <c r="DJ539" s="195"/>
      <c r="DK539" s="195"/>
      <c r="DL539" s="195"/>
      <c r="DM539" s="195"/>
      <c r="DN539" s="195"/>
    </row>
    <row r="540" spans="1:118" x14ac:dyDescent="0.2">
      <c r="A540" s="33" t="s">
        <v>145</v>
      </c>
      <c r="B540" s="33" t="s">
        <v>146</v>
      </c>
      <c r="C540" s="33">
        <v>17</v>
      </c>
      <c r="D540" s="33" t="s">
        <v>126</v>
      </c>
      <c r="E540" s="196">
        <v>0</v>
      </c>
      <c r="F540" s="195">
        <v>0</v>
      </c>
      <c r="G540" s="196">
        <v>0</v>
      </c>
      <c r="H540" s="195">
        <v>0</v>
      </c>
      <c r="I540" s="196">
        <v>0</v>
      </c>
      <c r="J540" s="195">
        <v>0</v>
      </c>
      <c r="K540" s="195"/>
      <c r="L540" s="195"/>
      <c r="M540" s="195"/>
      <c r="N540" s="195"/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  <c r="AA540" s="195"/>
      <c r="AB540" s="195"/>
      <c r="AC540" s="195"/>
      <c r="AD540" s="195"/>
      <c r="AE540" s="195"/>
      <c r="AF540" s="195"/>
      <c r="AG540" s="195"/>
      <c r="AH540" s="195"/>
      <c r="AI540" s="195"/>
      <c r="AJ540" s="195"/>
      <c r="AK540" s="195"/>
      <c r="AL540" s="195"/>
      <c r="AM540" s="195"/>
      <c r="AN540" s="195"/>
      <c r="AO540" s="195"/>
      <c r="AP540" s="195"/>
      <c r="AQ540" s="195"/>
      <c r="AR540" s="195"/>
      <c r="AS540" s="195"/>
      <c r="AT540" s="195"/>
      <c r="AU540" s="195"/>
      <c r="AV540" s="195"/>
      <c r="AW540" s="195"/>
      <c r="AX540" s="195"/>
      <c r="AY540" s="195"/>
      <c r="AZ540" s="195"/>
      <c r="BA540" s="195"/>
      <c r="BB540" s="195"/>
      <c r="BC540" s="195"/>
      <c r="BD540" s="195"/>
      <c r="BE540" s="195"/>
      <c r="BF540" s="195"/>
      <c r="BG540" s="195"/>
      <c r="BH540" s="195"/>
      <c r="BI540" s="195"/>
      <c r="BJ540" s="195"/>
      <c r="BK540" s="195"/>
      <c r="BL540" s="195"/>
      <c r="BM540" s="195"/>
      <c r="BN540" s="195"/>
      <c r="BO540" s="195"/>
      <c r="BP540" s="195"/>
      <c r="BQ540" s="195"/>
      <c r="BR540" s="195"/>
      <c r="BS540" s="195"/>
      <c r="BT540" s="195"/>
      <c r="BU540" s="195"/>
      <c r="BV540" s="195"/>
      <c r="BW540" s="195"/>
      <c r="BX540" s="195"/>
      <c r="BY540" s="195"/>
      <c r="BZ540" s="195"/>
      <c r="CA540" s="195"/>
      <c r="CB540" s="195"/>
      <c r="CC540" s="195"/>
      <c r="CD540" s="195"/>
      <c r="CE540" s="195"/>
      <c r="CF540" s="195"/>
      <c r="CG540" s="195"/>
      <c r="CH540" s="195"/>
      <c r="CI540" s="195"/>
      <c r="CJ540" s="195"/>
      <c r="CK540" s="195"/>
      <c r="CL540" s="195"/>
      <c r="CM540" s="195"/>
      <c r="CN540" s="195"/>
      <c r="CO540" s="195"/>
      <c r="CP540" s="195"/>
      <c r="CQ540" s="195"/>
      <c r="CR540" s="195"/>
      <c r="CS540" s="195"/>
      <c r="CT540" s="195"/>
      <c r="CU540" s="195"/>
      <c r="CV540" s="195"/>
      <c r="CW540" s="195"/>
      <c r="CX540" s="195"/>
      <c r="CY540" s="195"/>
      <c r="CZ540" s="195"/>
      <c r="DA540" s="195"/>
      <c r="DB540" s="195"/>
      <c r="DC540" s="195"/>
      <c r="DD540" s="195"/>
      <c r="DE540" s="195"/>
      <c r="DF540" s="195"/>
      <c r="DG540" s="195"/>
      <c r="DH540" s="195"/>
      <c r="DI540" s="195"/>
      <c r="DJ540" s="195"/>
      <c r="DK540" s="195"/>
      <c r="DL540" s="195"/>
      <c r="DM540" s="195"/>
      <c r="DN540" s="195"/>
    </row>
    <row r="541" spans="1:118" x14ac:dyDescent="0.2">
      <c r="A541" s="33" t="s">
        <v>145</v>
      </c>
      <c r="B541" s="33" t="s">
        <v>146</v>
      </c>
      <c r="C541" s="33">
        <v>18</v>
      </c>
      <c r="D541" s="33" t="s">
        <v>127</v>
      </c>
      <c r="E541" s="196">
        <v>0</v>
      </c>
      <c r="F541" s="195">
        <v>0</v>
      </c>
      <c r="G541" s="196">
        <v>0</v>
      </c>
      <c r="H541" s="195">
        <v>0</v>
      </c>
      <c r="I541" s="196">
        <v>0</v>
      </c>
      <c r="J541" s="195">
        <v>0</v>
      </c>
      <c r="K541" s="195"/>
      <c r="L541" s="195"/>
      <c r="M541" s="195"/>
      <c r="N541" s="195"/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  <c r="AC541" s="195"/>
      <c r="AD541" s="195"/>
      <c r="AE541" s="195"/>
      <c r="AF541" s="195"/>
      <c r="AG541" s="195"/>
      <c r="AH541" s="195"/>
      <c r="AI541" s="195"/>
      <c r="AJ541" s="195"/>
      <c r="AK541" s="195"/>
      <c r="AL541" s="195"/>
      <c r="AM541" s="195"/>
      <c r="AN541" s="195"/>
      <c r="AO541" s="195"/>
      <c r="AP541" s="195"/>
      <c r="AQ541" s="195"/>
      <c r="AR541" s="195"/>
      <c r="AS541" s="195"/>
      <c r="AT541" s="195"/>
      <c r="AU541" s="195"/>
      <c r="AV541" s="195"/>
      <c r="AW541" s="195"/>
      <c r="AX541" s="195"/>
      <c r="AY541" s="195"/>
      <c r="AZ541" s="195"/>
      <c r="BA541" s="195"/>
      <c r="BB541" s="195"/>
      <c r="BC541" s="195"/>
      <c r="BD541" s="195"/>
      <c r="BE541" s="195"/>
      <c r="BF541" s="195"/>
      <c r="BG541" s="195"/>
      <c r="BH541" s="195"/>
      <c r="BI541" s="195"/>
      <c r="BJ541" s="195"/>
      <c r="BK541" s="195"/>
      <c r="BL541" s="195"/>
      <c r="BM541" s="195"/>
      <c r="BN541" s="195"/>
      <c r="BO541" s="195"/>
      <c r="BP541" s="195"/>
      <c r="BQ541" s="195"/>
      <c r="BR541" s="195"/>
      <c r="BS541" s="195"/>
      <c r="BT541" s="195"/>
      <c r="BU541" s="195"/>
      <c r="BV541" s="195"/>
      <c r="BW541" s="195"/>
      <c r="BX541" s="195"/>
      <c r="BY541" s="195"/>
      <c r="BZ541" s="195"/>
      <c r="CA541" s="195"/>
      <c r="CB541" s="195"/>
      <c r="CC541" s="195"/>
      <c r="CD541" s="195"/>
      <c r="CE541" s="195"/>
      <c r="CF541" s="195"/>
      <c r="CG541" s="195"/>
      <c r="CH541" s="195"/>
      <c r="CI541" s="195"/>
      <c r="CJ541" s="195"/>
      <c r="CK541" s="195"/>
      <c r="CL541" s="195"/>
      <c r="CM541" s="195"/>
      <c r="CN541" s="195"/>
      <c r="CO541" s="195"/>
      <c r="CP541" s="195"/>
      <c r="CQ541" s="195"/>
      <c r="CR541" s="195"/>
      <c r="CS541" s="195"/>
      <c r="CT541" s="195"/>
      <c r="CU541" s="195"/>
      <c r="CV541" s="195"/>
      <c r="CW541" s="195"/>
      <c r="CX541" s="195"/>
      <c r="CY541" s="195"/>
      <c r="CZ541" s="195"/>
      <c r="DA541" s="195"/>
      <c r="DB541" s="195"/>
      <c r="DC541" s="195"/>
      <c r="DD541" s="195"/>
      <c r="DE541" s="195"/>
      <c r="DF541" s="195"/>
      <c r="DG541" s="195"/>
      <c r="DH541" s="195"/>
      <c r="DI541" s="195"/>
      <c r="DJ541" s="195"/>
      <c r="DK541" s="195"/>
      <c r="DL541" s="195"/>
      <c r="DM541" s="195"/>
      <c r="DN541" s="195"/>
    </row>
    <row r="542" spans="1:118" x14ac:dyDescent="0.2">
      <c r="A542" s="33" t="s">
        <v>145</v>
      </c>
      <c r="B542" s="33" t="s">
        <v>146</v>
      </c>
      <c r="C542" s="33">
        <v>19</v>
      </c>
      <c r="D542" s="33" t="s">
        <v>47</v>
      </c>
      <c r="E542" s="196">
        <v>0</v>
      </c>
      <c r="F542" s="195">
        <v>0</v>
      </c>
      <c r="G542" s="196">
        <v>0</v>
      </c>
      <c r="H542" s="195">
        <v>0</v>
      </c>
      <c r="I542" s="196">
        <v>0</v>
      </c>
      <c r="J542" s="195">
        <v>0</v>
      </c>
      <c r="K542" s="195"/>
      <c r="L542" s="195"/>
      <c r="M542" s="195"/>
      <c r="N542" s="195"/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  <c r="AA542" s="195"/>
      <c r="AB542" s="195"/>
      <c r="AC542" s="195"/>
      <c r="AD542" s="195"/>
      <c r="AE542" s="195"/>
      <c r="AF542" s="195"/>
      <c r="AG542" s="195"/>
      <c r="AH542" s="195"/>
      <c r="AI542" s="195"/>
      <c r="AJ542" s="195"/>
      <c r="AK542" s="195"/>
      <c r="AL542" s="195"/>
      <c r="AM542" s="195"/>
      <c r="AN542" s="195"/>
      <c r="AO542" s="195"/>
      <c r="AP542" s="195"/>
      <c r="AQ542" s="195"/>
      <c r="AR542" s="195"/>
      <c r="AS542" s="195"/>
      <c r="AT542" s="195"/>
      <c r="AU542" s="195"/>
      <c r="AV542" s="195"/>
      <c r="AW542" s="195"/>
      <c r="AX542" s="195"/>
      <c r="AY542" s="195"/>
      <c r="AZ542" s="195"/>
      <c r="BA542" s="195"/>
      <c r="BB542" s="195"/>
      <c r="BC542" s="195"/>
      <c r="BD542" s="195"/>
      <c r="BE542" s="195"/>
      <c r="BF542" s="195"/>
      <c r="BG542" s="195"/>
      <c r="BH542" s="195"/>
      <c r="BI542" s="195"/>
      <c r="BJ542" s="195"/>
      <c r="BK542" s="195"/>
      <c r="BL542" s="195"/>
      <c r="BM542" s="195"/>
      <c r="BN542" s="195"/>
      <c r="BO542" s="195"/>
      <c r="BP542" s="195"/>
      <c r="BQ542" s="195"/>
      <c r="BR542" s="195"/>
      <c r="BS542" s="195"/>
      <c r="BT542" s="195"/>
      <c r="BU542" s="195"/>
      <c r="BV542" s="195"/>
      <c r="BW542" s="195"/>
      <c r="BX542" s="195"/>
      <c r="BY542" s="195"/>
      <c r="BZ542" s="195"/>
      <c r="CA542" s="195"/>
      <c r="CB542" s="195"/>
      <c r="CC542" s="195"/>
      <c r="CD542" s="195"/>
      <c r="CE542" s="195"/>
      <c r="CF542" s="195"/>
      <c r="CG542" s="195"/>
      <c r="CH542" s="195"/>
      <c r="CI542" s="195"/>
      <c r="CJ542" s="195"/>
      <c r="CK542" s="195"/>
      <c r="CL542" s="195"/>
      <c r="CM542" s="195"/>
      <c r="CN542" s="195"/>
      <c r="CO542" s="195"/>
      <c r="CP542" s="195"/>
      <c r="CQ542" s="195"/>
      <c r="CR542" s="195"/>
      <c r="CS542" s="195"/>
      <c r="CT542" s="195"/>
      <c r="CU542" s="195"/>
      <c r="CV542" s="195"/>
      <c r="CW542" s="195"/>
      <c r="CX542" s="195"/>
      <c r="CY542" s="195"/>
      <c r="CZ542" s="195"/>
      <c r="DA542" s="195"/>
      <c r="DB542" s="195"/>
      <c r="DC542" s="195"/>
      <c r="DD542" s="195"/>
      <c r="DE542" s="195"/>
      <c r="DF542" s="195"/>
      <c r="DG542" s="195"/>
      <c r="DH542" s="195"/>
      <c r="DI542" s="195"/>
      <c r="DJ542" s="195"/>
      <c r="DK542" s="195"/>
      <c r="DL542" s="195"/>
      <c r="DM542" s="195"/>
      <c r="DN542" s="195"/>
    </row>
    <row r="543" spans="1:118" x14ac:dyDescent="0.2">
      <c r="A543" s="33" t="s">
        <v>145</v>
      </c>
      <c r="B543" s="33" t="s">
        <v>146</v>
      </c>
      <c r="C543" s="33">
        <v>20</v>
      </c>
      <c r="D543" s="33" t="s">
        <v>128</v>
      </c>
      <c r="E543" s="196">
        <v>0</v>
      </c>
      <c r="F543" s="195">
        <v>0</v>
      </c>
      <c r="G543" s="196">
        <v>0</v>
      </c>
      <c r="H543" s="195">
        <v>0</v>
      </c>
      <c r="I543" s="196">
        <v>0</v>
      </c>
      <c r="J543" s="195">
        <v>0</v>
      </c>
      <c r="K543" s="195"/>
      <c r="L543" s="195"/>
      <c r="M543" s="195"/>
      <c r="N543" s="195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  <c r="AA543" s="195"/>
      <c r="AB543" s="195"/>
      <c r="AC543" s="195"/>
      <c r="AD543" s="195"/>
      <c r="AE543" s="195"/>
      <c r="AF543" s="195"/>
      <c r="AG543" s="195"/>
      <c r="AH543" s="195"/>
      <c r="AI543" s="195"/>
      <c r="AJ543" s="195"/>
      <c r="AK543" s="195"/>
      <c r="AL543" s="195"/>
      <c r="AM543" s="195"/>
      <c r="AN543" s="195"/>
      <c r="AO543" s="195"/>
      <c r="AP543" s="195"/>
      <c r="AQ543" s="195"/>
      <c r="AR543" s="195"/>
      <c r="AS543" s="195"/>
      <c r="AT543" s="195"/>
      <c r="AU543" s="195"/>
      <c r="AV543" s="195"/>
      <c r="AW543" s="195"/>
      <c r="AX543" s="195"/>
      <c r="AY543" s="195"/>
      <c r="AZ543" s="195"/>
      <c r="BA543" s="195"/>
      <c r="BB543" s="195"/>
      <c r="BC543" s="195"/>
      <c r="BD543" s="195"/>
      <c r="BE543" s="195"/>
      <c r="BF543" s="195"/>
      <c r="BG543" s="195"/>
      <c r="BH543" s="195"/>
      <c r="BI543" s="195"/>
      <c r="BJ543" s="195"/>
      <c r="BK543" s="195"/>
      <c r="BL543" s="195"/>
      <c r="BM543" s="195"/>
      <c r="BN543" s="195"/>
      <c r="BO543" s="195"/>
      <c r="BP543" s="195"/>
      <c r="BQ543" s="195"/>
      <c r="BR543" s="195"/>
      <c r="BS543" s="195"/>
      <c r="BT543" s="195"/>
      <c r="BU543" s="195"/>
      <c r="BV543" s="195"/>
      <c r="BW543" s="195"/>
      <c r="BX543" s="195"/>
      <c r="BY543" s="195"/>
      <c r="BZ543" s="195"/>
      <c r="CA543" s="195"/>
      <c r="CB543" s="195"/>
      <c r="CC543" s="195"/>
      <c r="CD543" s="195"/>
      <c r="CE543" s="195"/>
      <c r="CF543" s="195"/>
      <c r="CG543" s="195"/>
      <c r="CH543" s="195"/>
      <c r="CI543" s="195"/>
      <c r="CJ543" s="195"/>
      <c r="CK543" s="195"/>
      <c r="CL543" s="195"/>
      <c r="CM543" s="195"/>
      <c r="CN543" s="195"/>
      <c r="CO543" s="195"/>
      <c r="CP543" s="195"/>
      <c r="CQ543" s="195"/>
      <c r="CR543" s="195"/>
      <c r="CS543" s="195"/>
      <c r="CT543" s="195"/>
      <c r="CU543" s="195"/>
      <c r="CV543" s="195"/>
      <c r="CW543" s="195"/>
      <c r="CX543" s="195"/>
      <c r="CY543" s="195"/>
      <c r="CZ543" s="195"/>
      <c r="DA543" s="195"/>
      <c r="DB543" s="195"/>
      <c r="DC543" s="195"/>
      <c r="DD543" s="195"/>
      <c r="DE543" s="195"/>
      <c r="DF543" s="195"/>
      <c r="DG543" s="195"/>
      <c r="DH543" s="195"/>
      <c r="DI543" s="195"/>
      <c r="DJ543" s="195"/>
      <c r="DK543" s="195"/>
      <c r="DL543" s="195"/>
      <c r="DM543" s="195"/>
      <c r="DN543" s="195"/>
    </row>
    <row r="544" spans="1:118" x14ac:dyDescent="0.2">
      <c r="A544" s="33" t="s">
        <v>145</v>
      </c>
      <c r="B544" s="33" t="s">
        <v>146</v>
      </c>
      <c r="C544" s="33">
        <v>21</v>
      </c>
      <c r="D544" s="33" t="s">
        <v>129</v>
      </c>
      <c r="E544" s="196">
        <v>0</v>
      </c>
      <c r="F544" s="195">
        <v>0</v>
      </c>
      <c r="G544" s="196">
        <v>0</v>
      </c>
      <c r="H544" s="195">
        <v>0</v>
      </c>
      <c r="I544" s="196">
        <v>0</v>
      </c>
      <c r="J544" s="195">
        <v>0</v>
      </c>
      <c r="K544" s="195"/>
      <c r="L544" s="195"/>
      <c r="M544" s="195"/>
      <c r="N544" s="195"/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  <c r="AA544" s="195"/>
      <c r="AB544" s="195"/>
      <c r="AC544" s="195"/>
      <c r="AD544" s="195"/>
      <c r="AE544" s="195"/>
      <c r="AF544" s="195"/>
      <c r="AG544" s="195"/>
      <c r="AH544" s="195"/>
      <c r="AI544" s="195"/>
      <c r="AJ544" s="195"/>
      <c r="AK544" s="195"/>
      <c r="AL544" s="195"/>
      <c r="AM544" s="195"/>
      <c r="AN544" s="195"/>
      <c r="AO544" s="195"/>
      <c r="AP544" s="195"/>
      <c r="AQ544" s="195"/>
      <c r="AR544" s="195"/>
      <c r="AS544" s="195"/>
      <c r="AT544" s="195"/>
      <c r="AU544" s="195"/>
      <c r="AV544" s="195"/>
      <c r="AW544" s="195"/>
      <c r="AX544" s="195"/>
      <c r="AY544" s="195"/>
      <c r="AZ544" s="195"/>
      <c r="BA544" s="195"/>
      <c r="BB544" s="195"/>
      <c r="BC544" s="195"/>
      <c r="BD544" s="195"/>
      <c r="BE544" s="195"/>
      <c r="BF544" s="195"/>
      <c r="BG544" s="195"/>
      <c r="BH544" s="195"/>
      <c r="BI544" s="195"/>
      <c r="BJ544" s="195"/>
      <c r="BK544" s="195"/>
      <c r="BL544" s="195"/>
      <c r="BM544" s="195"/>
      <c r="BN544" s="195"/>
      <c r="BO544" s="195"/>
      <c r="BP544" s="195"/>
      <c r="BQ544" s="195"/>
      <c r="BR544" s="195"/>
      <c r="BS544" s="195"/>
      <c r="BT544" s="195"/>
      <c r="BU544" s="195"/>
      <c r="BV544" s="195"/>
      <c r="BW544" s="195"/>
      <c r="BX544" s="195"/>
      <c r="BY544" s="195"/>
      <c r="BZ544" s="195"/>
      <c r="CA544" s="195"/>
      <c r="CB544" s="195"/>
      <c r="CC544" s="195"/>
      <c r="CD544" s="195"/>
      <c r="CE544" s="195"/>
      <c r="CF544" s="195"/>
      <c r="CG544" s="195"/>
      <c r="CH544" s="195"/>
      <c r="CI544" s="195"/>
      <c r="CJ544" s="195"/>
      <c r="CK544" s="195"/>
      <c r="CL544" s="195"/>
      <c r="CM544" s="195"/>
      <c r="CN544" s="195"/>
      <c r="CO544" s="195"/>
      <c r="CP544" s="195"/>
      <c r="CQ544" s="195"/>
      <c r="CR544" s="195"/>
      <c r="CS544" s="195"/>
      <c r="CT544" s="195"/>
      <c r="CU544" s="195"/>
      <c r="CV544" s="195"/>
      <c r="CW544" s="195"/>
      <c r="CX544" s="195"/>
      <c r="CY544" s="195"/>
      <c r="CZ544" s="195"/>
      <c r="DA544" s="195"/>
      <c r="DB544" s="195"/>
      <c r="DC544" s="195"/>
      <c r="DD544" s="195"/>
      <c r="DE544" s="195"/>
      <c r="DF544" s="195"/>
      <c r="DG544" s="195"/>
      <c r="DH544" s="195"/>
      <c r="DI544" s="195"/>
      <c r="DJ544" s="195"/>
      <c r="DK544" s="195"/>
      <c r="DL544" s="195"/>
      <c r="DM544" s="195"/>
      <c r="DN544" s="195"/>
    </row>
    <row r="545" spans="1:118" x14ac:dyDescent="0.2">
      <c r="A545" s="33" t="s">
        <v>145</v>
      </c>
      <c r="B545" s="33" t="s">
        <v>146</v>
      </c>
      <c r="C545" s="33">
        <v>22</v>
      </c>
      <c r="D545" s="33" t="s">
        <v>130</v>
      </c>
      <c r="E545" s="196">
        <v>0</v>
      </c>
      <c r="F545" s="195">
        <v>0</v>
      </c>
      <c r="G545" s="196">
        <v>0</v>
      </c>
      <c r="H545" s="195">
        <v>0</v>
      </c>
      <c r="I545" s="196">
        <v>0</v>
      </c>
      <c r="J545" s="195">
        <v>0</v>
      </c>
      <c r="K545" s="195"/>
      <c r="L545" s="195"/>
      <c r="M545" s="195"/>
      <c r="N545" s="195"/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  <c r="AA545" s="195"/>
      <c r="AB545" s="195"/>
      <c r="AC545" s="195"/>
      <c r="AD545" s="195"/>
      <c r="AE545" s="195"/>
      <c r="AF545" s="195"/>
      <c r="AG545" s="195"/>
      <c r="AH545" s="195"/>
      <c r="AI545" s="195"/>
      <c r="AJ545" s="195"/>
      <c r="AK545" s="195"/>
      <c r="AL545" s="195"/>
      <c r="AM545" s="195"/>
      <c r="AN545" s="195"/>
      <c r="AO545" s="195"/>
      <c r="AP545" s="195"/>
      <c r="AQ545" s="195"/>
      <c r="AR545" s="195"/>
      <c r="AS545" s="195"/>
      <c r="AT545" s="195"/>
      <c r="AU545" s="195"/>
      <c r="AV545" s="195"/>
      <c r="AW545" s="195"/>
      <c r="AX545" s="195"/>
      <c r="AY545" s="195"/>
      <c r="AZ545" s="195"/>
      <c r="BA545" s="195"/>
      <c r="BB545" s="195"/>
      <c r="BC545" s="195"/>
      <c r="BD545" s="195"/>
      <c r="BE545" s="195"/>
      <c r="BF545" s="195"/>
      <c r="BG545" s="195"/>
      <c r="BH545" s="195"/>
      <c r="BI545" s="195"/>
      <c r="BJ545" s="195"/>
      <c r="BK545" s="195"/>
      <c r="BL545" s="195"/>
      <c r="BM545" s="195"/>
      <c r="BN545" s="195"/>
      <c r="BO545" s="195"/>
      <c r="BP545" s="195"/>
      <c r="BQ545" s="195"/>
      <c r="BR545" s="195"/>
      <c r="BS545" s="195"/>
      <c r="BT545" s="195"/>
      <c r="BU545" s="195"/>
      <c r="BV545" s="195"/>
      <c r="BW545" s="195"/>
      <c r="BX545" s="195"/>
      <c r="BY545" s="195"/>
      <c r="BZ545" s="195"/>
      <c r="CA545" s="195"/>
      <c r="CB545" s="195"/>
      <c r="CC545" s="195"/>
      <c r="CD545" s="195"/>
      <c r="CE545" s="195"/>
      <c r="CF545" s="195"/>
      <c r="CG545" s="195"/>
      <c r="CH545" s="195"/>
      <c r="CI545" s="195"/>
      <c r="CJ545" s="195"/>
      <c r="CK545" s="195"/>
      <c r="CL545" s="195"/>
      <c r="CM545" s="195"/>
      <c r="CN545" s="195"/>
      <c r="CO545" s="195"/>
      <c r="CP545" s="195"/>
      <c r="CQ545" s="195"/>
      <c r="CR545" s="195"/>
      <c r="CS545" s="195"/>
      <c r="CT545" s="195"/>
      <c r="CU545" s="195"/>
      <c r="CV545" s="195"/>
      <c r="CW545" s="195"/>
      <c r="CX545" s="195"/>
      <c r="CY545" s="195"/>
      <c r="CZ545" s="195"/>
      <c r="DA545" s="195"/>
      <c r="DB545" s="195"/>
      <c r="DC545" s="195"/>
      <c r="DD545" s="195"/>
      <c r="DE545" s="195"/>
      <c r="DF545" s="195"/>
      <c r="DG545" s="195"/>
      <c r="DH545" s="195"/>
      <c r="DI545" s="195"/>
      <c r="DJ545" s="195"/>
      <c r="DK545" s="195"/>
      <c r="DL545" s="195"/>
      <c r="DM545" s="195"/>
      <c r="DN545" s="195"/>
    </row>
    <row r="546" spans="1:118" x14ac:dyDescent="0.2">
      <c r="A546" s="33" t="s">
        <v>145</v>
      </c>
      <c r="B546" s="33" t="s">
        <v>146</v>
      </c>
      <c r="C546" s="33">
        <v>23</v>
      </c>
      <c r="D546" s="33" t="s">
        <v>131</v>
      </c>
      <c r="E546" s="196">
        <v>0</v>
      </c>
      <c r="F546" s="195">
        <v>0</v>
      </c>
      <c r="G546" s="196">
        <v>0</v>
      </c>
      <c r="H546" s="195">
        <v>0</v>
      </c>
      <c r="I546" s="196">
        <v>0</v>
      </c>
      <c r="J546" s="195">
        <v>0</v>
      </c>
      <c r="K546" s="195"/>
      <c r="L546" s="195"/>
      <c r="M546" s="195"/>
      <c r="N546" s="195"/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  <c r="AA546" s="195"/>
      <c r="AB546" s="195"/>
      <c r="AC546" s="195"/>
      <c r="AD546" s="195"/>
      <c r="AE546" s="195"/>
      <c r="AF546" s="195"/>
      <c r="AG546" s="195"/>
      <c r="AH546" s="195"/>
      <c r="AI546" s="195"/>
      <c r="AJ546" s="195"/>
      <c r="AK546" s="195"/>
      <c r="AL546" s="195"/>
      <c r="AM546" s="195"/>
      <c r="AN546" s="195"/>
      <c r="AO546" s="195"/>
      <c r="AP546" s="195"/>
      <c r="AQ546" s="195"/>
      <c r="AR546" s="195"/>
      <c r="AS546" s="195"/>
      <c r="AT546" s="195"/>
      <c r="AU546" s="195"/>
      <c r="AV546" s="195"/>
      <c r="AW546" s="195"/>
      <c r="AX546" s="195"/>
      <c r="AY546" s="195"/>
      <c r="AZ546" s="195"/>
      <c r="BA546" s="195"/>
      <c r="BB546" s="195"/>
      <c r="BC546" s="195"/>
      <c r="BD546" s="195"/>
      <c r="BE546" s="195"/>
      <c r="BF546" s="195"/>
      <c r="BG546" s="195"/>
      <c r="BH546" s="195"/>
      <c r="BI546" s="195"/>
      <c r="BJ546" s="195"/>
      <c r="BK546" s="195"/>
      <c r="BL546" s="195"/>
      <c r="BM546" s="195"/>
      <c r="BN546" s="195"/>
      <c r="BO546" s="195"/>
      <c r="BP546" s="195"/>
      <c r="BQ546" s="195"/>
      <c r="BR546" s="195"/>
      <c r="BS546" s="195"/>
      <c r="BT546" s="195"/>
      <c r="BU546" s="195"/>
      <c r="BV546" s="195"/>
      <c r="BW546" s="195"/>
      <c r="BX546" s="195"/>
      <c r="BY546" s="195"/>
      <c r="BZ546" s="195"/>
      <c r="CA546" s="195"/>
      <c r="CB546" s="195"/>
      <c r="CC546" s="195"/>
      <c r="CD546" s="195"/>
      <c r="CE546" s="195"/>
      <c r="CF546" s="195"/>
      <c r="CG546" s="195"/>
      <c r="CH546" s="195"/>
      <c r="CI546" s="195"/>
      <c r="CJ546" s="195"/>
      <c r="CK546" s="195"/>
      <c r="CL546" s="195"/>
      <c r="CM546" s="195"/>
      <c r="CN546" s="195"/>
      <c r="CO546" s="195"/>
      <c r="CP546" s="195"/>
      <c r="CQ546" s="195"/>
      <c r="CR546" s="195"/>
      <c r="CS546" s="195"/>
      <c r="CT546" s="195"/>
      <c r="CU546" s="195"/>
      <c r="CV546" s="195"/>
      <c r="CW546" s="195"/>
      <c r="CX546" s="195"/>
      <c r="CY546" s="195"/>
      <c r="CZ546" s="195"/>
      <c r="DA546" s="195"/>
      <c r="DB546" s="195"/>
      <c r="DC546" s="195"/>
      <c r="DD546" s="195"/>
      <c r="DE546" s="195"/>
      <c r="DF546" s="195"/>
      <c r="DG546" s="195"/>
      <c r="DH546" s="195"/>
      <c r="DI546" s="195"/>
      <c r="DJ546" s="195"/>
      <c r="DK546" s="195"/>
      <c r="DL546" s="195"/>
      <c r="DM546" s="195"/>
      <c r="DN546" s="195"/>
    </row>
    <row r="547" spans="1:118" x14ac:dyDescent="0.2">
      <c r="A547" s="33" t="s">
        <v>145</v>
      </c>
      <c r="B547" s="33" t="s">
        <v>146</v>
      </c>
      <c r="C547" s="33">
        <v>24</v>
      </c>
      <c r="D547" s="33" t="s">
        <v>55</v>
      </c>
      <c r="E547" s="196">
        <v>0</v>
      </c>
      <c r="F547" s="195">
        <v>0</v>
      </c>
      <c r="G547" s="196">
        <v>0</v>
      </c>
      <c r="H547" s="195">
        <v>0</v>
      </c>
      <c r="I547" s="196">
        <v>0</v>
      </c>
      <c r="J547" s="195">
        <v>0</v>
      </c>
      <c r="K547" s="195"/>
      <c r="L547" s="195"/>
      <c r="M547" s="195"/>
      <c r="N547" s="195"/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  <c r="AA547" s="195"/>
      <c r="AB547" s="195"/>
      <c r="AC547" s="195"/>
      <c r="AD547" s="195"/>
      <c r="AE547" s="195"/>
      <c r="AF547" s="195"/>
      <c r="AG547" s="195"/>
      <c r="AH547" s="195"/>
      <c r="AI547" s="195"/>
      <c r="AJ547" s="195"/>
      <c r="AK547" s="195"/>
      <c r="AL547" s="195"/>
      <c r="AM547" s="195"/>
      <c r="AN547" s="195"/>
      <c r="AO547" s="195"/>
      <c r="AP547" s="195"/>
      <c r="AQ547" s="195"/>
      <c r="AR547" s="195"/>
      <c r="AS547" s="195"/>
      <c r="AT547" s="195"/>
      <c r="AU547" s="195"/>
      <c r="AV547" s="195"/>
      <c r="AW547" s="195"/>
      <c r="AX547" s="195"/>
      <c r="AY547" s="195"/>
      <c r="AZ547" s="195"/>
      <c r="BA547" s="195"/>
      <c r="BB547" s="195"/>
      <c r="BC547" s="195"/>
      <c r="BD547" s="195"/>
      <c r="BE547" s="195"/>
      <c r="BF547" s="195"/>
      <c r="BG547" s="195"/>
      <c r="BH547" s="195"/>
      <c r="BI547" s="195"/>
      <c r="BJ547" s="195"/>
      <c r="BK547" s="195"/>
      <c r="BL547" s="195"/>
      <c r="BM547" s="195"/>
      <c r="BN547" s="195"/>
      <c r="BO547" s="195"/>
      <c r="BP547" s="195"/>
      <c r="BQ547" s="195"/>
      <c r="BR547" s="195"/>
      <c r="BS547" s="195"/>
      <c r="BT547" s="195"/>
      <c r="BU547" s="195"/>
      <c r="BV547" s="195"/>
      <c r="BW547" s="195"/>
      <c r="BX547" s="195"/>
      <c r="BY547" s="195"/>
      <c r="BZ547" s="195"/>
      <c r="CA547" s="195"/>
      <c r="CB547" s="195"/>
      <c r="CC547" s="195"/>
      <c r="CD547" s="195"/>
      <c r="CE547" s="195"/>
      <c r="CF547" s="195"/>
      <c r="CG547" s="195"/>
      <c r="CH547" s="195"/>
      <c r="CI547" s="195"/>
      <c r="CJ547" s="195"/>
      <c r="CK547" s="195"/>
      <c r="CL547" s="195"/>
      <c r="CM547" s="195"/>
      <c r="CN547" s="195"/>
      <c r="CO547" s="195"/>
      <c r="CP547" s="195"/>
      <c r="CQ547" s="195"/>
      <c r="CR547" s="195"/>
      <c r="CS547" s="195"/>
      <c r="CT547" s="195"/>
      <c r="CU547" s="195"/>
      <c r="CV547" s="195"/>
      <c r="CW547" s="195"/>
      <c r="CX547" s="195"/>
      <c r="CY547" s="195"/>
      <c r="CZ547" s="195"/>
      <c r="DA547" s="195"/>
      <c r="DB547" s="195"/>
      <c r="DC547" s="195"/>
      <c r="DD547" s="195"/>
      <c r="DE547" s="195"/>
      <c r="DF547" s="195"/>
      <c r="DG547" s="195"/>
      <c r="DH547" s="195"/>
      <c r="DI547" s="195"/>
      <c r="DJ547" s="195"/>
      <c r="DK547" s="195"/>
      <c r="DL547" s="195"/>
      <c r="DM547" s="195"/>
      <c r="DN547" s="195"/>
    </row>
    <row r="548" spans="1:118" x14ac:dyDescent="0.2">
      <c r="A548" s="33" t="s">
        <v>145</v>
      </c>
      <c r="B548" s="33" t="s">
        <v>146</v>
      </c>
      <c r="C548" s="33">
        <v>25</v>
      </c>
      <c r="D548" s="33" t="s">
        <v>56</v>
      </c>
      <c r="E548" s="196">
        <v>0</v>
      </c>
      <c r="F548" s="195">
        <v>0</v>
      </c>
      <c r="G548" s="196">
        <v>0</v>
      </c>
      <c r="H548" s="195">
        <v>0</v>
      </c>
      <c r="I548" s="196">
        <v>0</v>
      </c>
      <c r="J548" s="195">
        <v>0</v>
      </c>
      <c r="K548" s="195"/>
      <c r="L548" s="195"/>
      <c r="M548" s="195"/>
      <c r="N548" s="195"/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  <c r="AA548" s="195"/>
      <c r="AB548" s="195"/>
      <c r="AC548" s="195"/>
      <c r="AD548" s="195"/>
      <c r="AE548" s="195"/>
      <c r="AF548" s="195"/>
      <c r="AG548" s="195"/>
      <c r="AH548" s="195"/>
      <c r="AI548" s="195"/>
      <c r="AJ548" s="195"/>
      <c r="AK548" s="195"/>
      <c r="AL548" s="195"/>
      <c r="AM548" s="195"/>
      <c r="AN548" s="195"/>
      <c r="AO548" s="195"/>
      <c r="AP548" s="195"/>
      <c r="AQ548" s="195"/>
      <c r="AR548" s="195"/>
      <c r="AS548" s="195"/>
      <c r="AT548" s="195"/>
      <c r="AU548" s="195"/>
      <c r="AV548" s="195"/>
      <c r="AW548" s="195"/>
      <c r="AX548" s="195"/>
      <c r="AY548" s="195"/>
      <c r="AZ548" s="195"/>
      <c r="BA548" s="195"/>
      <c r="BB548" s="195"/>
      <c r="BC548" s="195"/>
      <c r="BD548" s="195"/>
      <c r="BE548" s="195"/>
      <c r="BF548" s="195"/>
      <c r="BG548" s="195"/>
      <c r="BH548" s="195"/>
      <c r="BI548" s="195"/>
      <c r="BJ548" s="195"/>
      <c r="BK548" s="195"/>
      <c r="BL548" s="195"/>
      <c r="BM548" s="195"/>
      <c r="BN548" s="195"/>
      <c r="BO548" s="195"/>
      <c r="BP548" s="195"/>
      <c r="BQ548" s="195"/>
      <c r="BR548" s="195"/>
      <c r="BS548" s="195"/>
      <c r="BT548" s="195"/>
      <c r="BU548" s="195"/>
      <c r="BV548" s="195"/>
      <c r="BW548" s="195"/>
      <c r="BX548" s="195"/>
      <c r="BY548" s="195"/>
      <c r="BZ548" s="195"/>
      <c r="CA548" s="195"/>
      <c r="CB548" s="195"/>
      <c r="CC548" s="195"/>
      <c r="CD548" s="195"/>
      <c r="CE548" s="195"/>
      <c r="CF548" s="195"/>
      <c r="CG548" s="195"/>
      <c r="CH548" s="195"/>
      <c r="CI548" s="195"/>
      <c r="CJ548" s="195"/>
      <c r="CK548" s="195"/>
      <c r="CL548" s="195"/>
      <c r="CM548" s="195"/>
      <c r="CN548" s="195"/>
      <c r="CO548" s="195"/>
      <c r="CP548" s="195"/>
      <c r="CQ548" s="195"/>
      <c r="CR548" s="195"/>
      <c r="CS548" s="195"/>
      <c r="CT548" s="195"/>
      <c r="CU548" s="195"/>
      <c r="CV548" s="195"/>
      <c r="CW548" s="195"/>
      <c r="CX548" s="195"/>
      <c r="CY548" s="195"/>
      <c r="CZ548" s="195"/>
      <c r="DA548" s="195"/>
      <c r="DB548" s="195"/>
      <c r="DC548" s="195"/>
      <c r="DD548" s="195"/>
      <c r="DE548" s="195"/>
      <c r="DF548" s="195"/>
      <c r="DG548" s="195"/>
      <c r="DH548" s="195"/>
      <c r="DI548" s="195"/>
      <c r="DJ548" s="195"/>
      <c r="DK548" s="195"/>
      <c r="DL548" s="195"/>
      <c r="DM548" s="195"/>
      <c r="DN548" s="195"/>
    </row>
    <row r="549" spans="1:118" x14ac:dyDescent="0.2">
      <c r="A549" s="33" t="s">
        <v>145</v>
      </c>
      <c r="B549" s="33" t="s">
        <v>146</v>
      </c>
      <c r="C549" s="33">
        <v>26</v>
      </c>
      <c r="D549" s="33" t="s">
        <v>132</v>
      </c>
      <c r="E549" s="196">
        <v>0</v>
      </c>
      <c r="F549" s="195">
        <v>0</v>
      </c>
      <c r="G549" s="196">
        <v>0</v>
      </c>
      <c r="H549" s="195">
        <v>0</v>
      </c>
      <c r="I549" s="196">
        <v>0</v>
      </c>
      <c r="J549" s="195">
        <v>0</v>
      </c>
      <c r="K549" s="195"/>
      <c r="L549" s="195"/>
      <c r="M549" s="195"/>
      <c r="N549" s="195"/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  <c r="AA549" s="195"/>
      <c r="AB549" s="195"/>
      <c r="AC549" s="195"/>
      <c r="AD549" s="195"/>
      <c r="AE549" s="195"/>
      <c r="AF549" s="195"/>
      <c r="AG549" s="195"/>
      <c r="AH549" s="195"/>
      <c r="AI549" s="195"/>
      <c r="AJ549" s="195"/>
      <c r="AK549" s="195"/>
      <c r="AL549" s="195"/>
      <c r="AM549" s="195"/>
      <c r="AN549" s="195"/>
      <c r="AO549" s="195"/>
      <c r="AP549" s="195"/>
      <c r="AQ549" s="195"/>
      <c r="AR549" s="195"/>
      <c r="AS549" s="195"/>
      <c r="AT549" s="195"/>
      <c r="AU549" s="195"/>
      <c r="AV549" s="195"/>
      <c r="AW549" s="195"/>
      <c r="AX549" s="195"/>
      <c r="AY549" s="195"/>
      <c r="AZ549" s="195"/>
      <c r="BA549" s="195"/>
      <c r="BB549" s="195"/>
      <c r="BC549" s="195"/>
      <c r="BD549" s="195"/>
      <c r="BE549" s="195"/>
      <c r="BF549" s="195"/>
      <c r="BG549" s="195"/>
      <c r="BH549" s="195"/>
      <c r="BI549" s="195"/>
      <c r="BJ549" s="195"/>
      <c r="BK549" s="195"/>
      <c r="BL549" s="195"/>
      <c r="BM549" s="195"/>
      <c r="BN549" s="195"/>
      <c r="BO549" s="195"/>
      <c r="BP549" s="195"/>
      <c r="BQ549" s="195"/>
      <c r="BR549" s="195"/>
      <c r="BS549" s="195"/>
      <c r="BT549" s="195"/>
      <c r="BU549" s="195"/>
      <c r="BV549" s="195"/>
      <c r="BW549" s="195"/>
      <c r="BX549" s="195"/>
      <c r="BY549" s="195"/>
      <c r="BZ549" s="195"/>
      <c r="CA549" s="195"/>
      <c r="CB549" s="195"/>
      <c r="CC549" s="195"/>
      <c r="CD549" s="195"/>
      <c r="CE549" s="195"/>
      <c r="CF549" s="195"/>
      <c r="CG549" s="195"/>
      <c r="CH549" s="195"/>
      <c r="CI549" s="195"/>
      <c r="CJ549" s="195"/>
      <c r="CK549" s="195"/>
      <c r="CL549" s="195"/>
      <c r="CM549" s="195"/>
      <c r="CN549" s="195"/>
      <c r="CO549" s="195"/>
      <c r="CP549" s="195"/>
      <c r="CQ549" s="195"/>
      <c r="CR549" s="195"/>
      <c r="CS549" s="195"/>
      <c r="CT549" s="195"/>
      <c r="CU549" s="195"/>
      <c r="CV549" s="195"/>
      <c r="CW549" s="195"/>
      <c r="CX549" s="195"/>
      <c r="CY549" s="195"/>
      <c r="CZ549" s="195"/>
      <c r="DA549" s="195"/>
      <c r="DB549" s="195"/>
      <c r="DC549" s="195"/>
      <c r="DD549" s="195"/>
      <c r="DE549" s="195"/>
      <c r="DF549" s="195"/>
      <c r="DG549" s="195"/>
      <c r="DH549" s="195"/>
      <c r="DI549" s="195"/>
      <c r="DJ549" s="195"/>
      <c r="DK549" s="195"/>
      <c r="DL549" s="195"/>
      <c r="DM549" s="195"/>
      <c r="DN549" s="195"/>
    </row>
    <row r="550" spans="1:118" x14ac:dyDescent="0.2">
      <c r="A550" s="33" t="s">
        <v>145</v>
      </c>
      <c r="B550" s="33" t="s">
        <v>146</v>
      </c>
      <c r="C550" s="33">
        <v>27</v>
      </c>
      <c r="D550" s="33" t="s">
        <v>133</v>
      </c>
      <c r="E550" s="196">
        <v>0</v>
      </c>
      <c r="F550" s="195">
        <v>0</v>
      </c>
      <c r="G550" s="196">
        <v>0</v>
      </c>
      <c r="H550" s="195">
        <v>0</v>
      </c>
      <c r="I550" s="196">
        <v>0</v>
      </c>
      <c r="J550" s="195">
        <v>0</v>
      </c>
      <c r="K550" s="195"/>
      <c r="L550" s="195"/>
      <c r="M550" s="195"/>
      <c r="N550" s="195"/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  <c r="AA550" s="195"/>
      <c r="AB550" s="195"/>
      <c r="AC550" s="195"/>
      <c r="AD550" s="195"/>
      <c r="AE550" s="195"/>
      <c r="AF550" s="195"/>
      <c r="AG550" s="195"/>
      <c r="AH550" s="195"/>
      <c r="AI550" s="195"/>
      <c r="AJ550" s="195"/>
      <c r="AK550" s="195"/>
      <c r="AL550" s="195"/>
      <c r="AM550" s="195"/>
      <c r="AN550" s="195"/>
      <c r="AO550" s="195"/>
      <c r="AP550" s="195"/>
      <c r="AQ550" s="195"/>
      <c r="AR550" s="195"/>
      <c r="AS550" s="195"/>
      <c r="AT550" s="195"/>
      <c r="AU550" s="195"/>
      <c r="AV550" s="195"/>
      <c r="AW550" s="195"/>
      <c r="AX550" s="195"/>
      <c r="AY550" s="195"/>
      <c r="AZ550" s="195"/>
      <c r="BA550" s="195"/>
      <c r="BB550" s="195"/>
      <c r="BC550" s="195"/>
      <c r="BD550" s="195"/>
      <c r="BE550" s="195"/>
      <c r="BF550" s="195"/>
      <c r="BG550" s="195"/>
      <c r="BH550" s="195"/>
      <c r="BI550" s="195"/>
      <c r="BJ550" s="195"/>
      <c r="BK550" s="195"/>
      <c r="BL550" s="195"/>
      <c r="BM550" s="195"/>
      <c r="BN550" s="195"/>
      <c r="BO550" s="195"/>
      <c r="BP550" s="195"/>
      <c r="BQ550" s="195"/>
      <c r="BR550" s="195"/>
      <c r="BS550" s="195"/>
      <c r="BT550" s="195"/>
      <c r="BU550" s="195"/>
      <c r="BV550" s="195"/>
      <c r="BW550" s="195"/>
      <c r="BX550" s="195"/>
      <c r="BY550" s="195"/>
      <c r="BZ550" s="195"/>
      <c r="CA550" s="195"/>
      <c r="CB550" s="195"/>
      <c r="CC550" s="195"/>
      <c r="CD550" s="195"/>
      <c r="CE550" s="195"/>
      <c r="CF550" s="195"/>
      <c r="CG550" s="195"/>
      <c r="CH550" s="195"/>
      <c r="CI550" s="195"/>
      <c r="CJ550" s="195"/>
      <c r="CK550" s="195"/>
      <c r="CL550" s="195"/>
      <c r="CM550" s="195"/>
      <c r="CN550" s="195"/>
      <c r="CO550" s="195"/>
      <c r="CP550" s="195"/>
      <c r="CQ550" s="195"/>
      <c r="CR550" s="195"/>
      <c r="CS550" s="195"/>
      <c r="CT550" s="195"/>
      <c r="CU550" s="195"/>
      <c r="CV550" s="195"/>
      <c r="CW550" s="195"/>
      <c r="CX550" s="195"/>
      <c r="CY550" s="195"/>
      <c r="CZ550" s="195"/>
      <c r="DA550" s="195"/>
      <c r="DB550" s="195"/>
      <c r="DC550" s="195"/>
      <c r="DD550" s="195"/>
      <c r="DE550" s="195"/>
      <c r="DF550" s="195"/>
      <c r="DG550" s="195"/>
      <c r="DH550" s="195"/>
      <c r="DI550" s="195"/>
      <c r="DJ550" s="195"/>
      <c r="DK550" s="195"/>
      <c r="DL550" s="195"/>
      <c r="DM550" s="195"/>
      <c r="DN550" s="195"/>
    </row>
    <row r="551" spans="1:118" x14ac:dyDescent="0.2">
      <c r="A551" s="33" t="s">
        <v>145</v>
      </c>
      <c r="B551" s="33" t="s">
        <v>146</v>
      </c>
      <c r="C551" s="33">
        <v>28</v>
      </c>
      <c r="D551" s="33" t="s">
        <v>134</v>
      </c>
      <c r="E551" s="196">
        <v>0</v>
      </c>
      <c r="F551" s="195">
        <v>0</v>
      </c>
      <c r="G551" s="196">
        <v>0</v>
      </c>
      <c r="H551" s="195">
        <v>0</v>
      </c>
      <c r="I551" s="196">
        <v>0</v>
      </c>
      <c r="J551" s="195">
        <v>0</v>
      </c>
      <c r="K551" s="195"/>
      <c r="L551" s="195"/>
      <c r="M551" s="195"/>
      <c r="N551" s="195"/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  <c r="AA551" s="195"/>
      <c r="AB551" s="195"/>
      <c r="AC551" s="195"/>
      <c r="AD551" s="195"/>
      <c r="AE551" s="195"/>
      <c r="AF551" s="195"/>
      <c r="AG551" s="195"/>
      <c r="AH551" s="195"/>
      <c r="AI551" s="195"/>
      <c r="AJ551" s="195"/>
      <c r="AK551" s="195"/>
      <c r="AL551" s="195"/>
      <c r="AM551" s="195"/>
      <c r="AN551" s="195"/>
      <c r="AO551" s="195"/>
      <c r="AP551" s="195"/>
      <c r="AQ551" s="195"/>
      <c r="AR551" s="195"/>
      <c r="AS551" s="195"/>
      <c r="AT551" s="195"/>
      <c r="AU551" s="195"/>
      <c r="AV551" s="195"/>
      <c r="AW551" s="195"/>
      <c r="AX551" s="195"/>
      <c r="AY551" s="195"/>
      <c r="AZ551" s="195"/>
      <c r="BA551" s="195"/>
      <c r="BB551" s="195"/>
      <c r="BC551" s="195"/>
      <c r="BD551" s="195"/>
      <c r="BE551" s="195"/>
      <c r="BF551" s="195"/>
      <c r="BG551" s="195"/>
      <c r="BH551" s="195"/>
      <c r="BI551" s="195"/>
      <c r="BJ551" s="195"/>
      <c r="BK551" s="195"/>
      <c r="BL551" s="195"/>
      <c r="BM551" s="195"/>
      <c r="BN551" s="195"/>
      <c r="BO551" s="195"/>
      <c r="BP551" s="195"/>
      <c r="BQ551" s="195"/>
      <c r="BR551" s="195"/>
      <c r="BS551" s="195"/>
      <c r="BT551" s="195"/>
      <c r="BU551" s="195"/>
      <c r="BV551" s="195"/>
      <c r="BW551" s="195"/>
      <c r="BX551" s="195"/>
      <c r="BY551" s="195"/>
      <c r="BZ551" s="195"/>
      <c r="CA551" s="195"/>
      <c r="CB551" s="195"/>
      <c r="CC551" s="195"/>
      <c r="CD551" s="195"/>
      <c r="CE551" s="195"/>
      <c r="CF551" s="195"/>
      <c r="CG551" s="195"/>
      <c r="CH551" s="195"/>
      <c r="CI551" s="195"/>
      <c r="CJ551" s="195"/>
      <c r="CK551" s="195"/>
      <c r="CL551" s="195"/>
      <c r="CM551" s="195"/>
      <c r="CN551" s="195"/>
      <c r="CO551" s="195"/>
      <c r="CP551" s="195"/>
      <c r="CQ551" s="195"/>
      <c r="CR551" s="195"/>
      <c r="CS551" s="195"/>
      <c r="CT551" s="195"/>
      <c r="CU551" s="195"/>
      <c r="CV551" s="195"/>
      <c r="CW551" s="195"/>
      <c r="CX551" s="195"/>
      <c r="CY551" s="195"/>
      <c r="CZ551" s="195"/>
      <c r="DA551" s="195"/>
      <c r="DB551" s="195"/>
      <c r="DC551" s="195"/>
      <c r="DD551" s="195"/>
      <c r="DE551" s="195"/>
      <c r="DF551" s="195"/>
      <c r="DG551" s="195"/>
      <c r="DH551" s="195"/>
      <c r="DI551" s="195"/>
      <c r="DJ551" s="195"/>
      <c r="DK551" s="195"/>
      <c r="DL551" s="195"/>
      <c r="DM551" s="195"/>
      <c r="DN551" s="195"/>
    </row>
    <row r="552" spans="1:118" x14ac:dyDescent="0.2">
      <c r="A552" s="33" t="s">
        <v>145</v>
      </c>
      <c r="B552" s="33" t="s">
        <v>146</v>
      </c>
      <c r="C552" s="33">
        <v>29</v>
      </c>
      <c r="D552" s="33" t="s">
        <v>135</v>
      </c>
      <c r="E552" s="196">
        <v>0</v>
      </c>
      <c r="F552" s="195">
        <v>0</v>
      </c>
      <c r="G552" s="196">
        <v>0</v>
      </c>
      <c r="H552" s="195">
        <v>0</v>
      </c>
      <c r="I552" s="196">
        <v>0</v>
      </c>
      <c r="J552" s="195">
        <v>0</v>
      </c>
      <c r="K552" s="195"/>
      <c r="L552" s="195"/>
      <c r="M552" s="195"/>
      <c r="N552" s="195"/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  <c r="AA552" s="195"/>
      <c r="AB552" s="195"/>
      <c r="AC552" s="195"/>
      <c r="AD552" s="195"/>
      <c r="AE552" s="195"/>
      <c r="AF552" s="195"/>
      <c r="AG552" s="195"/>
      <c r="AH552" s="195"/>
      <c r="AI552" s="195"/>
      <c r="AJ552" s="195"/>
      <c r="AK552" s="195"/>
      <c r="AL552" s="195"/>
      <c r="AM552" s="195"/>
      <c r="AN552" s="195"/>
      <c r="AO552" s="195"/>
      <c r="AP552" s="195"/>
      <c r="AQ552" s="195"/>
      <c r="AR552" s="195"/>
      <c r="AS552" s="195"/>
      <c r="AT552" s="195"/>
      <c r="AU552" s="195"/>
      <c r="AV552" s="195"/>
      <c r="AW552" s="195"/>
      <c r="AX552" s="195"/>
      <c r="AY552" s="195"/>
      <c r="AZ552" s="195"/>
      <c r="BA552" s="195"/>
      <c r="BB552" s="195"/>
      <c r="BC552" s="195"/>
      <c r="BD552" s="195"/>
      <c r="BE552" s="195"/>
      <c r="BF552" s="195"/>
      <c r="BG552" s="195"/>
      <c r="BH552" s="195"/>
      <c r="BI552" s="195"/>
      <c r="BJ552" s="195"/>
      <c r="BK552" s="195"/>
      <c r="BL552" s="195"/>
      <c r="BM552" s="195"/>
      <c r="BN552" s="195"/>
      <c r="BO552" s="195"/>
      <c r="BP552" s="195"/>
      <c r="BQ552" s="195"/>
      <c r="BR552" s="195"/>
      <c r="BS552" s="195"/>
      <c r="BT552" s="195"/>
      <c r="BU552" s="195"/>
      <c r="BV552" s="195"/>
      <c r="BW552" s="195"/>
      <c r="BX552" s="195"/>
      <c r="BY552" s="195"/>
      <c r="BZ552" s="195"/>
      <c r="CA552" s="195"/>
      <c r="CB552" s="195"/>
      <c r="CC552" s="195"/>
      <c r="CD552" s="195"/>
      <c r="CE552" s="195"/>
      <c r="CF552" s="195"/>
      <c r="CG552" s="195"/>
      <c r="CH552" s="195"/>
      <c r="CI552" s="195"/>
      <c r="CJ552" s="195"/>
      <c r="CK552" s="195"/>
      <c r="CL552" s="195"/>
      <c r="CM552" s="195"/>
      <c r="CN552" s="195"/>
      <c r="CO552" s="195"/>
      <c r="CP552" s="195"/>
      <c r="CQ552" s="195"/>
      <c r="CR552" s="195"/>
      <c r="CS552" s="195"/>
      <c r="CT552" s="195"/>
      <c r="CU552" s="195"/>
      <c r="CV552" s="195"/>
      <c r="CW552" s="195"/>
      <c r="CX552" s="195"/>
      <c r="CY552" s="195"/>
      <c r="CZ552" s="195"/>
      <c r="DA552" s="195"/>
      <c r="DB552" s="195"/>
      <c r="DC552" s="195"/>
      <c r="DD552" s="195"/>
      <c r="DE552" s="195"/>
      <c r="DF552" s="195"/>
      <c r="DG552" s="195"/>
      <c r="DH552" s="195"/>
      <c r="DI552" s="195"/>
      <c r="DJ552" s="195"/>
      <c r="DK552" s="195"/>
      <c r="DL552" s="195"/>
      <c r="DM552" s="195"/>
      <c r="DN552" s="195"/>
    </row>
    <row r="553" spans="1:118" x14ac:dyDescent="0.2">
      <c r="A553" s="33" t="s">
        <v>145</v>
      </c>
      <c r="B553" s="33" t="s">
        <v>146</v>
      </c>
      <c r="C553" s="33">
        <v>30</v>
      </c>
      <c r="D553" s="33" t="s">
        <v>136</v>
      </c>
      <c r="E553" s="196">
        <v>0</v>
      </c>
      <c r="F553" s="195">
        <v>0</v>
      </c>
      <c r="G553" s="196">
        <v>0</v>
      </c>
      <c r="H553" s="195">
        <v>0</v>
      </c>
      <c r="I553" s="196">
        <v>0</v>
      </c>
      <c r="J553" s="195">
        <v>0</v>
      </c>
      <c r="K553" s="195"/>
      <c r="L553" s="195"/>
      <c r="M553" s="195"/>
      <c r="N553" s="195"/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  <c r="AA553" s="195"/>
      <c r="AB553" s="195"/>
      <c r="AC553" s="195"/>
      <c r="AD553" s="195"/>
      <c r="AE553" s="195"/>
      <c r="AF553" s="195"/>
      <c r="AG553" s="195"/>
      <c r="AH553" s="195"/>
      <c r="AI553" s="195"/>
      <c r="AJ553" s="195"/>
      <c r="AK553" s="195"/>
      <c r="AL553" s="195"/>
      <c r="AM553" s="195"/>
      <c r="AN553" s="195"/>
      <c r="AO553" s="195"/>
      <c r="AP553" s="195"/>
      <c r="AQ553" s="195"/>
      <c r="AR553" s="195"/>
      <c r="AS553" s="195"/>
      <c r="AT553" s="195"/>
      <c r="AU553" s="195"/>
      <c r="AV553" s="195"/>
      <c r="AW553" s="195"/>
      <c r="AX553" s="195"/>
      <c r="AY553" s="195"/>
      <c r="AZ553" s="195"/>
      <c r="BA553" s="195"/>
      <c r="BB553" s="195"/>
      <c r="BC553" s="195"/>
      <c r="BD553" s="195"/>
      <c r="BE553" s="195"/>
      <c r="BF553" s="195"/>
      <c r="BG553" s="195"/>
      <c r="BH553" s="195"/>
      <c r="BI553" s="195"/>
      <c r="BJ553" s="195"/>
      <c r="BK553" s="195"/>
      <c r="BL553" s="195"/>
      <c r="BM553" s="195"/>
      <c r="BN553" s="195"/>
      <c r="BO553" s="195"/>
      <c r="BP553" s="195"/>
      <c r="BQ553" s="195"/>
      <c r="BR553" s="195"/>
      <c r="BS553" s="195"/>
      <c r="BT553" s="195"/>
      <c r="BU553" s="195"/>
      <c r="BV553" s="195"/>
      <c r="BW553" s="195"/>
      <c r="BX553" s="195"/>
      <c r="BY553" s="195"/>
      <c r="BZ553" s="195"/>
      <c r="CA553" s="195"/>
      <c r="CB553" s="195"/>
      <c r="CC553" s="195"/>
      <c r="CD553" s="195"/>
      <c r="CE553" s="195"/>
      <c r="CF553" s="195"/>
      <c r="CG553" s="195"/>
      <c r="CH553" s="195"/>
      <c r="CI553" s="195"/>
      <c r="CJ553" s="195"/>
      <c r="CK553" s="195"/>
      <c r="CL553" s="195"/>
      <c r="CM553" s="195"/>
      <c r="CN553" s="195"/>
      <c r="CO553" s="195"/>
      <c r="CP553" s="195"/>
      <c r="CQ553" s="195"/>
      <c r="CR553" s="195"/>
      <c r="CS553" s="195"/>
      <c r="CT553" s="195"/>
      <c r="CU553" s="195"/>
      <c r="CV553" s="195"/>
      <c r="CW553" s="195"/>
      <c r="CX553" s="195"/>
      <c r="CY553" s="195"/>
      <c r="CZ553" s="195"/>
      <c r="DA553" s="195"/>
      <c r="DB553" s="195"/>
      <c r="DC553" s="195"/>
      <c r="DD553" s="195"/>
      <c r="DE553" s="195"/>
      <c r="DF553" s="195"/>
      <c r="DG553" s="195"/>
      <c r="DH553" s="195"/>
      <c r="DI553" s="195"/>
      <c r="DJ553" s="195"/>
      <c r="DK553" s="195"/>
      <c r="DL553" s="195"/>
      <c r="DM553" s="195"/>
      <c r="DN553" s="195"/>
    </row>
    <row r="554" spans="1:118" x14ac:dyDescent="0.2">
      <c r="A554" s="33" t="s">
        <v>145</v>
      </c>
      <c r="B554" s="33" t="s">
        <v>146</v>
      </c>
      <c r="C554" s="33">
        <v>31</v>
      </c>
      <c r="D554" s="33" t="s">
        <v>137</v>
      </c>
      <c r="E554" s="196">
        <v>0</v>
      </c>
      <c r="F554" s="195">
        <v>0</v>
      </c>
      <c r="G554" s="196">
        <v>0</v>
      </c>
      <c r="H554" s="195">
        <v>0</v>
      </c>
      <c r="I554" s="196">
        <v>0</v>
      </c>
      <c r="J554" s="195">
        <v>0</v>
      </c>
      <c r="K554" s="195"/>
      <c r="L554" s="19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  <c r="AA554" s="195"/>
      <c r="AB554" s="195"/>
      <c r="AC554" s="195"/>
      <c r="AD554" s="195"/>
      <c r="AE554" s="195"/>
      <c r="AF554" s="195"/>
      <c r="AG554" s="195"/>
      <c r="AH554" s="195"/>
      <c r="AI554" s="195"/>
      <c r="AJ554" s="195"/>
      <c r="AK554" s="195"/>
      <c r="AL554" s="195"/>
      <c r="AM554" s="195"/>
      <c r="AN554" s="195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195"/>
      <c r="AY554" s="195"/>
      <c r="AZ554" s="195"/>
      <c r="BA554" s="195"/>
      <c r="BB554" s="195"/>
      <c r="BC554" s="195"/>
      <c r="BD554" s="195"/>
      <c r="BE554" s="195"/>
      <c r="BF554" s="195"/>
      <c r="BG554" s="195"/>
      <c r="BH554" s="195"/>
      <c r="BI554" s="195"/>
      <c r="BJ554" s="195"/>
      <c r="BK554" s="195"/>
      <c r="BL554" s="195"/>
      <c r="BM554" s="195"/>
      <c r="BN554" s="195"/>
      <c r="BO554" s="195"/>
      <c r="BP554" s="195"/>
      <c r="BQ554" s="195"/>
      <c r="BR554" s="195"/>
      <c r="BS554" s="195"/>
      <c r="BT554" s="195"/>
      <c r="BU554" s="195"/>
      <c r="BV554" s="195"/>
      <c r="BW554" s="195"/>
      <c r="BX554" s="195"/>
      <c r="BY554" s="195"/>
      <c r="BZ554" s="195"/>
      <c r="CA554" s="195"/>
      <c r="CB554" s="195"/>
      <c r="CC554" s="195"/>
      <c r="CD554" s="195"/>
      <c r="CE554" s="195"/>
      <c r="CF554" s="195"/>
      <c r="CG554" s="195"/>
      <c r="CH554" s="195"/>
      <c r="CI554" s="195"/>
      <c r="CJ554" s="195"/>
      <c r="CK554" s="195"/>
      <c r="CL554" s="195"/>
      <c r="CM554" s="195"/>
      <c r="CN554" s="195"/>
      <c r="CO554" s="195"/>
      <c r="CP554" s="195"/>
      <c r="CQ554" s="195"/>
      <c r="CR554" s="195"/>
      <c r="CS554" s="195"/>
      <c r="CT554" s="195"/>
      <c r="CU554" s="195"/>
      <c r="CV554" s="195"/>
      <c r="CW554" s="195"/>
      <c r="CX554" s="195"/>
      <c r="CY554" s="195"/>
      <c r="CZ554" s="195"/>
      <c r="DA554" s="195"/>
      <c r="DB554" s="195"/>
      <c r="DC554" s="195"/>
      <c r="DD554" s="195"/>
      <c r="DE554" s="195"/>
      <c r="DF554" s="195"/>
      <c r="DG554" s="195"/>
      <c r="DH554" s="195"/>
      <c r="DI554" s="195"/>
      <c r="DJ554" s="195"/>
      <c r="DK554" s="195"/>
      <c r="DL554" s="195"/>
      <c r="DM554" s="195"/>
      <c r="DN554" s="195"/>
    </row>
    <row r="555" spans="1:118" x14ac:dyDescent="0.2">
      <c r="A555" s="33" t="s">
        <v>145</v>
      </c>
      <c r="B555" s="33" t="s">
        <v>146</v>
      </c>
      <c r="C555" s="33">
        <v>32</v>
      </c>
      <c r="D555" s="33" t="s">
        <v>70</v>
      </c>
      <c r="E555" s="196">
        <v>0</v>
      </c>
      <c r="F555" s="195">
        <v>0</v>
      </c>
      <c r="G555" s="196">
        <v>0</v>
      </c>
      <c r="H555" s="195">
        <v>0</v>
      </c>
      <c r="I555" s="196">
        <v>0</v>
      </c>
      <c r="J555" s="195">
        <v>0</v>
      </c>
      <c r="K555" s="195"/>
      <c r="L555" s="195"/>
      <c r="M555" s="195"/>
      <c r="N555" s="195"/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  <c r="AA555" s="195"/>
      <c r="AB555" s="195"/>
      <c r="AC555" s="195"/>
      <c r="AD555" s="195"/>
      <c r="AE555" s="195"/>
      <c r="AF555" s="195"/>
      <c r="AG555" s="195"/>
      <c r="AH555" s="195"/>
      <c r="AI555" s="195"/>
      <c r="AJ555" s="195"/>
      <c r="AK555" s="195"/>
      <c r="AL555" s="195"/>
      <c r="AM555" s="195"/>
      <c r="AN555" s="195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195"/>
      <c r="AY555" s="195"/>
      <c r="AZ555" s="195"/>
      <c r="BA555" s="195"/>
      <c r="BB555" s="195"/>
      <c r="BC555" s="195"/>
      <c r="BD555" s="195"/>
      <c r="BE555" s="195"/>
      <c r="BF555" s="195"/>
      <c r="BG555" s="195"/>
      <c r="BH555" s="195"/>
      <c r="BI555" s="195"/>
      <c r="BJ555" s="195"/>
      <c r="BK555" s="195"/>
      <c r="BL555" s="195"/>
      <c r="BM555" s="195"/>
      <c r="BN555" s="195"/>
      <c r="BO555" s="195"/>
      <c r="BP555" s="195"/>
      <c r="BQ555" s="195"/>
      <c r="BR555" s="195"/>
      <c r="BS555" s="195"/>
      <c r="BT555" s="195"/>
      <c r="BU555" s="195"/>
      <c r="BV555" s="195"/>
      <c r="BW555" s="195"/>
      <c r="BX555" s="195"/>
      <c r="BY555" s="195"/>
      <c r="BZ555" s="195"/>
      <c r="CA555" s="195"/>
      <c r="CB555" s="195"/>
      <c r="CC555" s="195"/>
      <c r="CD555" s="195"/>
      <c r="CE555" s="195"/>
      <c r="CF555" s="195"/>
      <c r="CG555" s="195"/>
      <c r="CH555" s="195"/>
      <c r="CI555" s="195"/>
      <c r="CJ555" s="195"/>
      <c r="CK555" s="195"/>
      <c r="CL555" s="195"/>
      <c r="CM555" s="195"/>
      <c r="CN555" s="195"/>
      <c r="CO555" s="195"/>
      <c r="CP555" s="195"/>
      <c r="CQ555" s="195"/>
      <c r="CR555" s="195"/>
      <c r="CS555" s="195"/>
      <c r="CT555" s="195"/>
      <c r="CU555" s="195"/>
      <c r="CV555" s="195"/>
      <c r="CW555" s="195"/>
      <c r="CX555" s="195"/>
      <c r="CY555" s="195"/>
      <c r="CZ555" s="195"/>
      <c r="DA555" s="195"/>
      <c r="DB555" s="195"/>
      <c r="DC555" s="195"/>
      <c r="DD555" s="195"/>
      <c r="DE555" s="195"/>
      <c r="DF555" s="195"/>
      <c r="DG555" s="195"/>
      <c r="DH555" s="195"/>
      <c r="DI555" s="195"/>
      <c r="DJ555" s="195"/>
      <c r="DK555" s="195"/>
      <c r="DL555" s="195"/>
      <c r="DM555" s="195"/>
      <c r="DN555" s="195"/>
    </row>
    <row r="556" spans="1:118" x14ac:dyDescent="0.2">
      <c r="A556" s="33" t="s">
        <v>145</v>
      </c>
      <c r="B556" s="33" t="s">
        <v>146</v>
      </c>
      <c r="C556" s="33">
        <v>33</v>
      </c>
      <c r="D556" s="33" t="s">
        <v>71</v>
      </c>
      <c r="E556" s="196">
        <v>0</v>
      </c>
      <c r="F556" s="195">
        <v>0</v>
      </c>
      <c r="G556" s="196">
        <v>0</v>
      </c>
      <c r="H556" s="195">
        <v>0</v>
      </c>
      <c r="I556" s="196">
        <v>0</v>
      </c>
      <c r="J556" s="195">
        <v>0</v>
      </c>
      <c r="K556" s="195"/>
      <c r="L556" s="195"/>
      <c r="M556" s="195"/>
      <c r="N556" s="195"/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  <c r="AA556" s="195"/>
      <c r="AB556" s="195"/>
      <c r="AC556" s="195"/>
      <c r="AD556" s="195"/>
      <c r="AE556" s="195"/>
      <c r="AF556" s="195"/>
      <c r="AG556" s="195"/>
      <c r="AH556" s="195"/>
      <c r="AI556" s="195"/>
      <c r="AJ556" s="195"/>
      <c r="AK556" s="195"/>
      <c r="AL556" s="195"/>
      <c r="AM556" s="195"/>
      <c r="AN556" s="195"/>
      <c r="AO556" s="195"/>
      <c r="AP556" s="195"/>
      <c r="AQ556" s="195"/>
      <c r="AR556" s="195"/>
      <c r="AS556" s="195"/>
      <c r="AT556" s="195"/>
      <c r="AU556" s="195"/>
      <c r="AV556" s="195"/>
      <c r="AW556" s="195"/>
      <c r="AX556" s="195"/>
      <c r="AY556" s="195"/>
      <c r="AZ556" s="195"/>
      <c r="BA556" s="195"/>
      <c r="BB556" s="195"/>
      <c r="BC556" s="195"/>
      <c r="BD556" s="195"/>
      <c r="BE556" s="195"/>
      <c r="BF556" s="195"/>
      <c r="BG556" s="195"/>
      <c r="BH556" s="195"/>
      <c r="BI556" s="195"/>
      <c r="BJ556" s="195"/>
      <c r="BK556" s="195"/>
      <c r="BL556" s="195"/>
      <c r="BM556" s="195"/>
      <c r="BN556" s="195"/>
      <c r="BO556" s="195"/>
      <c r="BP556" s="195"/>
      <c r="BQ556" s="195"/>
      <c r="BR556" s="195"/>
      <c r="BS556" s="195"/>
      <c r="BT556" s="195"/>
      <c r="BU556" s="195"/>
      <c r="BV556" s="195"/>
      <c r="BW556" s="195"/>
      <c r="BX556" s="195"/>
      <c r="BY556" s="195"/>
      <c r="BZ556" s="195"/>
      <c r="CA556" s="195"/>
      <c r="CB556" s="195"/>
      <c r="CC556" s="195"/>
      <c r="CD556" s="195"/>
      <c r="CE556" s="195"/>
      <c r="CF556" s="195"/>
      <c r="CG556" s="195"/>
      <c r="CH556" s="195"/>
      <c r="CI556" s="195"/>
      <c r="CJ556" s="195"/>
      <c r="CK556" s="195"/>
      <c r="CL556" s="195"/>
      <c r="CM556" s="195"/>
      <c r="CN556" s="195"/>
      <c r="CO556" s="195"/>
      <c r="CP556" s="195"/>
      <c r="CQ556" s="195"/>
      <c r="CR556" s="195"/>
      <c r="CS556" s="195"/>
      <c r="CT556" s="195"/>
      <c r="CU556" s="195"/>
      <c r="CV556" s="195"/>
      <c r="CW556" s="195"/>
      <c r="CX556" s="195"/>
      <c r="CY556" s="195"/>
      <c r="CZ556" s="195"/>
      <c r="DA556" s="195"/>
      <c r="DB556" s="195"/>
      <c r="DC556" s="195"/>
      <c r="DD556" s="195"/>
      <c r="DE556" s="195"/>
      <c r="DF556" s="195"/>
      <c r="DG556" s="195"/>
      <c r="DH556" s="195"/>
      <c r="DI556" s="195"/>
      <c r="DJ556" s="195"/>
      <c r="DK556" s="195"/>
      <c r="DL556" s="195"/>
      <c r="DM556" s="195"/>
      <c r="DN556" s="195"/>
    </row>
    <row r="557" spans="1:118" x14ac:dyDescent="0.2">
      <c r="A557" s="33" t="s">
        <v>145</v>
      </c>
      <c r="B557" s="33" t="s">
        <v>146</v>
      </c>
      <c r="C557" s="33">
        <v>34</v>
      </c>
      <c r="D557" s="33" t="s">
        <v>72</v>
      </c>
      <c r="E557" s="196">
        <v>0</v>
      </c>
      <c r="F557" s="195">
        <v>0</v>
      </c>
      <c r="G557" s="196">
        <v>0</v>
      </c>
      <c r="H557" s="195">
        <v>0</v>
      </c>
      <c r="I557" s="196">
        <v>0</v>
      </c>
      <c r="J557" s="195">
        <v>0</v>
      </c>
      <c r="K557" s="195"/>
      <c r="L557" s="195"/>
      <c r="M557" s="195"/>
      <c r="N557" s="195"/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  <c r="AA557" s="195"/>
      <c r="AB557" s="195"/>
      <c r="AC557" s="195"/>
      <c r="AD557" s="195"/>
      <c r="AE557" s="195"/>
      <c r="AF557" s="195"/>
      <c r="AG557" s="195"/>
      <c r="AH557" s="195"/>
      <c r="AI557" s="195"/>
      <c r="AJ557" s="195"/>
      <c r="AK557" s="195"/>
      <c r="AL557" s="195"/>
      <c r="AM557" s="195"/>
      <c r="AN557" s="195"/>
      <c r="AO557" s="195"/>
      <c r="AP557" s="195"/>
      <c r="AQ557" s="195"/>
      <c r="AR557" s="195"/>
      <c r="AS557" s="195"/>
      <c r="AT557" s="195"/>
      <c r="AU557" s="195"/>
      <c r="AV557" s="195"/>
      <c r="AW557" s="195"/>
      <c r="AX557" s="195"/>
      <c r="AY557" s="195"/>
      <c r="AZ557" s="195"/>
      <c r="BA557" s="195"/>
      <c r="BB557" s="195"/>
      <c r="BC557" s="195"/>
      <c r="BD557" s="195"/>
      <c r="BE557" s="195"/>
      <c r="BF557" s="195"/>
      <c r="BG557" s="195"/>
      <c r="BH557" s="195"/>
      <c r="BI557" s="195"/>
      <c r="BJ557" s="195"/>
      <c r="BK557" s="195"/>
      <c r="BL557" s="195"/>
      <c r="BM557" s="195"/>
      <c r="BN557" s="195"/>
      <c r="BO557" s="195"/>
      <c r="BP557" s="195"/>
      <c r="BQ557" s="195"/>
      <c r="BR557" s="195"/>
      <c r="BS557" s="195"/>
      <c r="BT557" s="195"/>
      <c r="BU557" s="195"/>
      <c r="BV557" s="195"/>
      <c r="BW557" s="195"/>
      <c r="BX557" s="195"/>
      <c r="BY557" s="195"/>
      <c r="BZ557" s="195"/>
      <c r="CA557" s="195"/>
      <c r="CB557" s="195"/>
      <c r="CC557" s="195"/>
      <c r="CD557" s="195"/>
      <c r="CE557" s="195"/>
      <c r="CF557" s="195"/>
      <c r="CG557" s="195"/>
      <c r="CH557" s="195"/>
      <c r="CI557" s="195"/>
      <c r="CJ557" s="195"/>
      <c r="CK557" s="195"/>
      <c r="CL557" s="195"/>
      <c r="CM557" s="195"/>
      <c r="CN557" s="195"/>
      <c r="CO557" s="195"/>
      <c r="CP557" s="195"/>
      <c r="CQ557" s="195"/>
      <c r="CR557" s="195"/>
      <c r="CS557" s="195"/>
      <c r="CT557" s="195"/>
      <c r="CU557" s="195"/>
      <c r="CV557" s="195"/>
      <c r="CW557" s="195"/>
      <c r="CX557" s="195"/>
      <c r="CY557" s="195"/>
      <c r="CZ557" s="195"/>
      <c r="DA557" s="195"/>
      <c r="DB557" s="195"/>
      <c r="DC557" s="195"/>
      <c r="DD557" s="195"/>
      <c r="DE557" s="195"/>
      <c r="DF557" s="195"/>
      <c r="DG557" s="195"/>
      <c r="DH557" s="195"/>
      <c r="DI557" s="195"/>
      <c r="DJ557" s="195"/>
      <c r="DK557" s="195"/>
      <c r="DL557" s="195"/>
      <c r="DM557" s="195"/>
      <c r="DN557" s="195"/>
    </row>
    <row r="558" spans="1:118" x14ac:dyDescent="0.2">
      <c r="A558" s="33" t="s">
        <v>145</v>
      </c>
      <c r="B558" s="33" t="s">
        <v>146</v>
      </c>
      <c r="C558" s="33">
        <v>35</v>
      </c>
      <c r="D558" s="33" t="s">
        <v>73</v>
      </c>
      <c r="E558" s="196">
        <v>0</v>
      </c>
      <c r="F558" s="195">
        <v>0</v>
      </c>
      <c r="G558" s="196">
        <v>0</v>
      </c>
      <c r="H558" s="195">
        <v>0</v>
      </c>
      <c r="I558" s="196">
        <v>0</v>
      </c>
      <c r="J558" s="195">
        <v>0</v>
      </c>
      <c r="K558" s="195"/>
      <c r="L558" s="195"/>
      <c r="M558" s="195"/>
      <c r="N558" s="195"/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  <c r="AA558" s="195"/>
      <c r="AB558" s="195"/>
      <c r="AC558" s="195"/>
      <c r="AD558" s="195"/>
      <c r="AE558" s="195"/>
      <c r="AF558" s="195"/>
      <c r="AG558" s="195"/>
      <c r="AH558" s="195"/>
      <c r="AI558" s="195"/>
      <c r="AJ558" s="195"/>
      <c r="AK558" s="195"/>
      <c r="AL558" s="195"/>
      <c r="AM558" s="195"/>
      <c r="AN558" s="195"/>
      <c r="AO558" s="195"/>
      <c r="AP558" s="195"/>
      <c r="AQ558" s="195"/>
      <c r="AR558" s="195"/>
      <c r="AS558" s="195"/>
      <c r="AT558" s="195"/>
      <c r="AU558" s="195"/>
      <c r="AV558" s="195"/>
      <c r="AW558" s="195"/>
      <c r="AX558" s="195"/>
      <c r="AY558" s="195"/>
      <c r="AZ558" s="195"/>
      <c r="BA558" s="195"/>
      <c r="BB558" s="195"/>
      <c r="BC558" s="195"/>
      <c r="BD558" s="195"/>
      <c r="BE558" s="195"/>
      <c r="BF558" s="195"/>
      <c r="BG558" s="195"/>
      <c r="BH558" s="195"/>
      <c r="BI558" s="195"/>
      <c r="BJ558" s="195"/>
      <c r="BK558" s="195"/>
      <c r="BL558" s="195"/>
      <c r="BM558" s="195"/>
      <c r="BN558" s="195"/>
      <c r="BO558" s="195"/>
      <c r="BP558" s="195"/>
      <c r="BQ558" s="195"/>
      <c r="BR558" s="195"/>
      <c r="BS558" s="195"/>
      <c r="BT558" s="195"/>
      <c r="BU558" s="195"/>
      <c r="BV558" s="195"/>
      <c r="BW558" s="195"/>
      <c r="BX558" s="195"/>
      <c r="BY558" s="195"/>
      <c r="BZ558" s="195"/>
      <c r="CA558" s="195"/>
      <c r="CB558" s="195"/>
      <c r="CC558" s="195"/>
      <c r="CD558" s="195"/>
      <c r="CE558" s="195"/>
      <c r="CF558" s="195"/>
      <c r="CG558" s="195"/>
      <c r="CH558" s="195"/>
      <c r="CI558" s="195"/>
      <c r="CJ558" s="195"/>
      <c r="CK558" s="195"/>
      <c r="CL558" s="195"/>
      <c r="CM558" s="195"/>
      <c r="CN558" s="195"/>
      <c r="CO558" s="195"/>
      <c r="CP558" s="195"/>
      <c r="CQ558" s="195"/>
      <c r="CR558" s="195"/>
      <c r="CS558" s="195"/>
      <c r="CT558" s="195"/>
      <c r="CU558" s="195"/>
      <c r="CV558" s="195"/>
      <c r="CW558" s="195"/>
      <c r="CX558" s="195"/>
      <c r="CY558" s="195"/>
      <c r="CZ558" s="195"/>
      <c r="DA558" s="195"/>
      <c r="DB558" s="195"/>
      <c r="DC558" s="195"/>
      <c r="DD558" s="195"/>
      <c r="DE558" s="195"/>
      <c r="DF558" s="195"/>
      <c r="DG558" s="195"/>
      <c r="DH558" s="195"/>
      <c r="DI558" s="195"/>
      <c r="DJ558" s="195"/>
      <c r="DK558" s="195"/>
      <c r="DL558" s="195"/>
      <c r="DM558" s="195"/>
      <c r="DN558" s="195"/>
    </row>
    <row r="559" spans="1:118" x14ac:dyDescent="0.2">
      <c r="A559" s="33" t="s">
        <v>145</v>
      </c>
      <c r="B559" s="33" t="s">
        <v>146</v>
      </c>
      <c r="C559" s="33">
        <v>36</v>
      </c>
      <c r="D559" s="33" t="s">
        <v>74</v>
      </c>
      <c r="E559" s="196">
        <v>0</v>
      </c>
      <c r="F559" s="195">
        <v>0</v>
      </c>
      <c r="G559" s="196">
        <v>0</v>
      </c>
      <c r="H559" s="195">
        <v>0</v>
      </c>
      <c r="I559" s="196">
        <v>0</v>
      </c>
      <c r="J559" s="195">
        <v>0</v>
      </c>
      <c r="K559" s="195"/>
      <c r="L559" s="195"/>
      <c r="M559" s="195"/>
      <c r="N559" s="195"/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  <c r="AA559" s="195"/>
      <c r="AB559" s="195"/>
      <c r="AC559" s="195"/>
      <c r="AD559" s="195"/>
      <c r="AE559" s="195"/>
      <c r="AF559" s="195"/>
      <c r="AG559" s="195"/>
      <c r="AH559" s="195"/>
      <c r="AI559" s="195"/>
      <c r="AJ559" s="195"/>
      <c r="AK559" s="195"/>
      <c r="AL559" s="195"/>
      <c r="AM559" s="195"/>
      <c r="AN559" s="195"/>
      <c r="AO559" s="195"/>
      <c r="AP559" s="195"/>
      <c r="AQ559" s="195"/>
      <c r="AR559" s="195"/>
      <c r="AS559" s="195"/>
      <c r="AT559" s="195"/>
      <c r="AU559" s="195"/>
      <c r="AV559" s="195"/>
      <c r="AW559" s="195"/>
      <c r="AX559" s="195"/>
      <c r="AY559" s="195"/>
      <c r="AZ559" s="195"/>
      <c r="BA559" s="195"/>
      <c r="BB559" s="195"/>
      <c r="BC559" s="195"/>
      <c r="BD559" s="195"/>
      <c r="BE559" s="195"/>
      <c r="BF559" s="195"/>
      <c r="BG559" s="195"/>
      <c r="BH559" s="195"/>
      <c r="BI559" s="195"/>
      <c r="BJ559" s="195"/>
      <c r="BK559" s="195"/>
      <c r="BL559" s="195"/>
      <c r="BM559" s="195"/>
      <c r="BN559" s="195"/>
      <c r="BO559" s="195"/>
      <c r="BP559" s="195"/>
      <c r="BQ559" s="195"/>
      <c r="BR559" s="195"/>
      <c r="BS559" s="195"/>
      <c r="BT559" s="195"/>
      <c r="BU559" s="195"/>
      <c r="BV559" s="195"/>
      <c r="BW559" s="195"/>
      <c r="BX559" s="195"/>
      <c r="BY559" s="195"/>
      <c r="BZ559" s="195"/>
      <c r="CA559" s="195"/>
      <c r="CB559" s="195"/>
      <c r="CC559" s="195"/>
      <c r="CD559" s="195"/>
      <c r="CE559" s="195"/>
      <c r="CF559" s="195"/>
      <c r="CG559" s="195"/>
      <c r="CH559" s="195"/>
      <c r="CI559" s="195"/>
      <c r="CJ559" s="195"/>
      <c r="CK559" s="195"/>
      <c r="CL559" s="195"/>
      <c r="CM559" s="195"/>
      <c r="CN559" s="195"/>
      <c r="CO559" s="195"/>
      <c r="CP559" s="195"/>
      <c r="CQ559" s="195"/>
      <c r="CR559" s="195"/>
      <c r="CS559" s="195"/>
      <c r="CT559" s="195"/>
      <c r="CU559" s="195"/>
      <c r="CV559" s="195"/>
      <c r="CW559" s="195"/>
      <c r="CX559" s="195"/>
      <c r="CY559" s="195"/>
      <c r="CZ559" s="195"/>
      <c r="DA559" s="195"/>
      <c r="DB559" s="195"/>
      <c r="DC559" s="195"/>
      <c r="DD559" s="195"/>
      <c r="DE559" s="195"/>
      <c r="DF559" s="195"/>
      <c r="DG559" s="195"/>
      <c r="DH559" s="195"/>
      <c r="DI559" s="195"/>
      <c r="DJ559" s="195"/>
      <c r="DK559" s="195"/>
      <c r="DL559" s="195"/>
      <c r="DM559" s="195"/>
      <c r="DN559" s="195"/>
    </row>
    <row r="560" spans="1:118" x14ac:dyDescent="0.2">
      <c r="A560" s="33" t="s">
        <v>145</v>
      </c>
      <c r="B560" s="33" t="s">
        <v>146</v>
      </c>
      <c r="C560" s="33">
        <v>37</v>
      </c>
      <c r="D560" s="33" t="s">
        <v>75</v>
      </c>
      <c r="E560" s="196">
        <v>0</v>
      </c>
      <c r="F560" s="195">
        <v>0</v>
      </c>
      <c r="G560" s="196">
        <v>0</v>
      </c>
      <c r="H560" s="195">
        <v>0</v>
      </c>
      <c r="I560" s="196">
        <v>0</v>
      </c>
      <c r="J560" s="195">
        <v>0</v>
      </c>
      <c r="K560" s="195"/>
      <c r="L560" s="195"/>
      <c r="M560" s="195"/>
      <c r="N560" s="195"/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  <c r="AA560" s="195"/>
      <c r="AB560" s="195"/>
      <c r="AC560" s="195"/>
      <c r="AD560" s="195"/>
      <c r="AE560" s="195"/>
      <c r="AF560" s="195"/>
      <c r="AG560" s="195"/>
      <c r="AH560" s="195"/>
      <c r="AI560" s="195"/>
      <c r="AJ560" s="195"/>
      <c r="AK560" s="195"/>
      <c r="AL560" s="195"/>
      <c r="AM560" s="195"/>
      <c r="AN560" s="195"/>
      <c r="AO560" s="195"/>
      <c r="AP560" s="195"/>
      <c r="AQ560" s="195"/>
      <c r="AR560" s="195"/>
      <c r="AS560" s="195"/>
      <c r="AT560" s="195"/>
      <c r="AU560" s="195"/>
      <c r="AV560" s="195"/>
      <c r="AW560" s="195"/>
      <c r="AX560" s="195"/>
      <c r="AY560" s="195"/>
      <c r="AZ560" s="195"/>
      <c r="BA560" s="195"/>
      <c r="BB560" s="195"/>
      <c r="BC560" s="195"/>
      <c r="BD560" s="195"/>
      <c r="BE560" s="195"/>
      <c r="BF560" s="195"/>
      <c r="BG560" s="195"/>
      <c r="BH560" s="195"/>
      <c r="BI560" s="195"/>
      <c r="BJ560" s="195"/>
      <c r="BK560" s="195"/>
      <c r="BL560" s="195"/>
      <c r="BM560" s="195"/>
      <c r="BN560" s="195"/>
      <c r="BO560" s="195"/>
      <c r="BP560" s="195"/>
      <c r="BQ560" s="195"/>
      <c r="BR560" s="195"/>
      <c r="BS560" s="195"/>
      <c r="BT560" s="195"/>
      <c r="BU560" s="195"/>
      <c r="BV560" s="195"/>
      <c r="BW560" s="195"/>
      <c r="BX560" s="195"/>
      <c r="BY560" s="195"/>
      <c r="BZ560" s="195"/>
      <c r="CA560" s="195"/>
      <c r="CB560" s="195"/>
      <c r="CC560" s="195"/>
      <c r="CD560" s="195"/>
      <c r="CE560" s="195"/>
      <c r="CF560" s="195"/>
      <c r="CG560" s="195"/>
      <c r="CH560" s="195"/>
      <c r="CI560" s="195"/>
      <c r="CJ560" s="195"/>
      <c r="CK560" s="195"/>
      <c r="CL560" s="195"/>
      <c r="CM560" s="195"/>
      <c r="CN560" s="195"/>
      <c r="CO560" s="195"/>
      <c r="CP560" s="195"/>
      <c r="CQ560" s="195"/>
      <c r="CR560" s="195"/>
      <c r="CS560" s="195"/>
      <c r="CT560" s="195"/>
      <c r="CU560" s="195"/>
      <c r="CV560" s="195"/>
      <c r="CW560" s="195"/>
      <c r="CX560" s="195"/>
      <c r="CY560" s="195"/>
      <c r="CZ560" s="195"/>
      <c r="DA560" s="195"/>
      <c r="DB560" s="195"/>
      <c r="DC560" s="195"/>
      <c r="DD560" s="195"/>
      <c r="DE560" s="195"/>
      <c r="DF560" s="195"/>
      <c r="DG560" s="195"/>
      <c r="DH560" s="195"/>
      <c r="DI560" s="195"/>
      <c r="DJ560" s="195"/>
      <c r="DK560" s="195"/>
      <c r="DL560" s="195"/>
      <c r="DM560" s="195"/>
      <c r="DN560" s="195"/>
    </row>
    <row r="561" spans="1:118" x14ac:dyDescent="0.2">
      <c r="A561" s="33" t="s">
        <v>145</v>
      </c>
      <c r="B561" s="33" t="s">
        <v>146</v>
      </c>
      <c r="C561" s="33">
        <v>38</v>
      </c>
      <c r="D561" s="33" t="s">
        <v>76</v>
      </c>
      <c r="E561" s="196">
        <v>0</v>
      </c>
      <c r="F561" s="195">
        <v>0</v>
      </c>
      <c r="G561" s="196">
        <v>0</v>
      </c>
      <c r="H561" s="195">
        <v>0</v>
      </c>
      <c r="I561" s="196">
        <v>0</v>
      </c>
      <c r="J561" s="195">
        <v>0</v>
      </c>
      <c r="K561" s="195"/>
      <c r="L561" s="195"/>
      <c r="M561" s="195"/>
      <c r="N561" s="195"/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  <c r="AA561" s="195"/>
      <c r="AB561" s="195"/>
      <c r="AC561" s="195"/>
      <c r="AD561" s="195"/>
      <c r="AE561" s="195"/>
      <c r="AF561" s="195"/>
      <c r="AG561" s="195"/>
      <c r="AH561" s="195"/>
      <c r="AI561" s="195"/>
      <c r="AJ561" s="195"/>
      <c r="AK561" s="195"/>
      <c r="AL561" s="195"/>
      <c r="AM561" s="195"/>
      <c r="AN561" s="195"/>
      <c r="AO561" s="195"/>
      <c r="AP561" s="195"/>
      <c r="AQ561" s="195"/>
      <c r="AR561" s="195"/>
      <c r="AS561" s="195"/>
      <c r="AT561" s="195"/>
      <c r="AU561" s="195"/>
      <c r="AV561" s="195"/>
      <c r="AW561" s="195"/>
      <c r="AX561" s="195"/>
      <c r="AY561" s="195"/>
      <c r="AZ561" s="195"/>
      <c r="BA561" s="195"/>
      <c r="BB561" s="195"/>
      <c r="BC561" s="195"/>
      <c r="BD561" s="195"/>
      <c r="BE561" s="195"/>
      <c r="BF561" s="195"/>
      <c r="BG561" s="195"/>
      <c r="BH561" s="195"/>
      <c r="BI561" s="195"/>
      <c r="BJ561" s="195"/>
      <c r="BK561" s="195"/>
      <c r="BL561" s="195"/>
      <c r="BM561" s="195"/>
      <c r="BN561" s="195"/>
      <c r="BO561" s="195"/>
      <c r="BP561" s="195"/>
      <c r="BQ561" s="195"/>
      <c r="BR561" s="195"/>
      <c r="BS561" s="195"/>
      <c r="BT561" s="195"/>
      <c r="BU561" s="195"/>
      <c r="BV561" s="195"/>
      <c r="BW561" s="195"/>
      <c r="BX561" s="195"/>
      <c r="BY561" s="195"/>
      <c r="BZ561" s="195"/>
      <c r="CA561" s="195"/>
      <c r="CB561" s="195"/>
      <c r="CC561" s="195"/>
      <c r="CD561" s="195"/>
      <c r="CE561" s="195"/>
      <c r="CF561" s="195"/>
      <c r="CG561" s="195"/>
      <c r="CH561" s="195"/>
      <c r="CI561" s="195"/>
      <c r="CJ561" s="195"/>
      <c r="CK561" s="195"/>
      <c r="CL561" s="195"/>
      <c r="CM561" s="195"/>
      <c r="CN561" s="195"/>
      <c r="CO561" s="195"/>
      <c r="CP561" s="195"/>
      <c r="CQ561" s="195"/>
      <c r="CR561" s="195"/>
      <c r="CS561" s="195"/>
      <c r="CT561" s="195"/>
      <c r="CU561" s="195"/>
      <c r="CV561" s="195"/>
      <c r="CW561" s="195"/>
      <c r="CX561" s="195"/>
      <c r="CY561" s="195"/>
      <c r="CZ561" s="195"/>
      <c r="DA561" s="195"/>
      <c r="DB561" s="195"/>
      <c r="DC561" s="195"/>
      <c r="DD561" s="195"/>
      <c r="DE561" s="195"/>
      <c r="DF561" s="195"/>
      <c r="DG561" s="195"/>
      <c r="DH561" s="195"/>
      <c r="DI561" s="195"/>
      <c r="DJ561" s="195"/>
      <c r="DK561" s="195"/>
      <c r="DL561" s="195"/>
      <c r="DM561" s="195"/>
      <c r="DN561" s="195"/>
    </row>
    <row r="562" spans="1:118" x14ac:dyDescent="0.2">
      <c r="A562" s="33" t="s">
        <v>145</v>
      </c>
      <c r="B562" s="33" t="s">
        <v>146</v>
      </c>
      <c r="C562" s="33">
        <v>39</v>
      </c>
      <c r="D562" s="33" t="s">
        <v>77</v>
      </c>
      <c r="E562" s="196">
        <v>0</v>
      </c>
      <c r="F562" s="195">
        <v>0</v>
      </c>
      <c r="G562" s="196">
        <v>0</v>
      </c>
      <c r="H562" s="195">
        <v>0</v>
      </c>
      <c r="I562" s="196">
        <v>0</v>
      </c>
      <c r="J562" s="195">
        <v>0</v>
      </c>
      <c r="K562" s="195"/>
      <c r="L562" s="19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  <c r="AC562" s="195"/>
      <c r="AD562" s="195"/>
      <c r="AE562" s="195"/>
      <c r="AF562" s="195"/>
      <c r="AG562" s="195"/>
      <c r="AH562" s="195"/>
      <c r="AI562" s="195"/>
      <c r="AJ562" s="195"/>
      <c r="AK562" s="195"/>
      <c r="AL562" s="195"/>
      <c r="AM562" s="195"/>
      <c r="AN562" s="195"/>
      <c r="AO562" s="195"/>
      <c r="AP562" s="195"/>
      <c r="AQ562" s="195"/>
      <c r="AR562" s="195"/>
      <c r="AS562" s="195"/>
      <c r="AT562" s="195"/>
      <c r="AU562" s="195"/>
      <c r="AV562" s="195"/>
      <c r="AW562" s="195"/>
      <c r="AX562" s="195"/>
      <c r="AY562" s="195"/>
      <c r="AZ562" s="195"/>
      <c r="BA562" s="195"/>
      <c r="BB562" s="195"/>
      <c r="BC562" s="195"/>
      <c r="BD562" s="195"/>
      <c r="BE562" s="195"/>
      <c r="BF562" s="195"/>
      <c r="BG562" s="195"/>
      <c r="BH562" s="195"/>
      <c r="BI562" s="195"/>
      <c r="BJ562" s="195"/>
      <c r="BK562" s="195"/>
      <c r="BL562" s="195"/>
      <c r="BM562" s="195"/>
      <c r="BN562" s="195"/>
      <c r="BO562" s="195"/>
      <c r="BP562" s="195"/>
      <c r="BQ562" s="195"/>
      <c r="BR562" s="195"/>
      <c r="BS562" s="195"/>
      <c r="BT562" s="195"/>
      <c r="BU562" s="195"/>
      <c r="BV562" s="195"/>
      <c r="BW562" s="195"/>
      <c r="BX562" s="195"/>
      <c r="BY562" s="195"/>
      <c r="BZ562" s="195"/>
      <c r="CA562" s="195"/>
      <c r="CB562" s="195"/>
      <c r="CC562" s="195"/>
      <c r="CD562" s="195"/>
      <c r="CE562" s="195"/>
      <c r="CF562" s="195"/>
      <c r="CG562" s="195"/>
      <c r="CH562" s="195"/>
      <c r="CI562" s="195"/>
      <c r="CJ562" s="195"/>
      <c r="CK562" s="195"/>
      <c r="CL562" s="195"/>
      <c r="CM562" s="195"/>
      <c r="CN562" s="195"/>
      <c r="CO562" s="195"/>
      <c r="CP562" s="195"/>
      <c r="CQ562" s="195"/>
      <c r="CR562" s="195"/>
      <c r="CS562" s="195"/>
      <c r="CT562" s="195"/>
      <c r="CU562" s="195"/>
      <c r="CV562" s="195"/>
      <c r="CW562" s="195"/>
      <c r="CX562" s="195"/>
      <c r="CY562" s="195"/>
      <c r="CZ562" s="195"/>
      <c r="DA562" s="195"/>
      <c r="DB562" s="195"/>
      <c r="DC562" s="195"/>
      <c r="DD562" s="195"/>
      <c r="DE562" s="195"/>
      <c r="DF562" s="195"/>
      <c r="DG562" s="195"/>
      <c r="DH562" s="195"/>
      <c r="DI562" s="195"/>
      <c r="DJ562" s="195"/>
      <c r="DK562" s="195"/>
      <c r="DL562" s="195"/>
      <c r="DM562" s="195"/>
      <c r="DN562" s="195"/>
    </row>
    <row r="563" spans="1:118" x14ac:dyDescent="0.2">
      <c r="A563" s="33" t="s">
        <v>145</v>
      </c>
      <c r="B563" s="33" t="s">
        <v>146</v>
      </c>
      <c r="C563" s="33">
        <v>40</v>
      </c>
      <c r="D563" s="33" t="s">
        <v>78</v>
      </c>
      <c r="E563" s="196">
        <v>0</v>
      </c>
      <c r="F563" s="195">
        <v>0</v>
      </c>
      <c r="G563" s="196">
        <v>0</v>
      </c>
      <c r="H563" s="195">
        <v>0</v>
      </c>
      <c r="I563" s="196">
        <v>0</v>
      </c>
      <c r="J563" s="195">
        <v>0</v>
      </c>
      <c r="K563" s="195"/>
      <c r="L563" s="195"/>
      <c r="M563" s="195"/>
      <c r="N563" s="195"/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  <c r="AA563" s="195"/>
      <c r="AB563" s="195"/>
      <c r="AC563" s="195"/>
      <c r="AD563" s="195"/>
      <c r="AE563" s="195"/>
      <c r="AF563" s="195"/>
      <c r="AG563" s="195"/>
      <c r="AH563" s="195"/>
      <c r="AI563" s="195"/>
      <c r="AJ563" s="195"/>
      <c r="AK563" s="195"/>
      <c r="AL563" s="195"/>
      <c r="AM563" s="195"/>
      <c r="AN563" s="195"/>
      <c r="AO563" s="195"/>
      <c r="AP563" s="195"/>
      <c r="AQ563" s="195"/>
      <c r="AR563" s="195"/>
      <c r="AS563" s="195"/>
      <c r="AT563" s="195"/>
      <c r="AU563" s="195"/>
      <c r="AV563" s="195"/>
      <c r="AW563" s="195"/>
      <c r="AX563" s="195"/>
      <c r="AY563" s="195"/>
      <c r="AZ563" s="195"/>
      <c r="BA563" s="195"/>
      <c r="BB563" s="195"/>
      <c r="BC563" s="195"/>
      <c r="BD563" s="195"/>
      <c r="BE563" s="195"/>
      <c r="BF563" s="195"/>
      <c r="BG563" s="195"/>
      <c r="BH563" s="195"/>
      <c r="BI563" s="195"/>
      <c r="BJ563" s="195"/>
      <c r="BK563" s="195"/>
      <c r="BL563" s="195"/>
      <c r="BM563" s="195"/>
      <c r="BN563" s="195"/>
      <c r="BO563" s="195"/>
      <c r="BP563" s="195"/>
      <c r="BQ563" s="195"/>
      <c r="BR563" s="195"/>
      <c r="BS563" s="195"/>
      <c r="BT563" s="195"/>
      <c r="BU563" s="195"/>
      <c r="BV563" s="195"/>
      <c r="BW563" s="195"/>
      <c r="BX563" s="195"/>
      <c r="BY563" s="195"/>
      <c r="BZ563" s="195"/>
      <c r="CA563" s="195"/>
      <c r="CB563" s="195"/>
      <c r="CC563" s="195"/>
      <c r="CD563" s="195"/>
      <c r="CE563" s="195"/>
      <c r="CF563" s="195"/>
      <c r="CG563" s="195"/>
      <c r="CH563" s="195"/>
      <c r="CI563" s="195"/>
      <c r="CJ563" s="195"/>
      <c r="CK563" s="195"/>
      <c r="CL563" s="195"/>
      <c r="CM563" s="195"/>
      <c r="CN563" s="195"/>
      <c r="CO563" s="195"/>
      <c r="CP563" s="195"/>
      <c r="CQ563" s="195"/>
      <c r="CR563" s="195"/>
      <c r="CS563" s="195"/>
      <c r="CT563" s="195"/>
      <c r="CU563" s="195"/>
      <c r="CV563" s="195"/>
      <c r="CW563" s="195"/>
      <c r="CX563" s="195"/>
      <c r="CY563" s="195"/>
      <c r="CZ563" s="195"/>
      <c r="DA563" s="195"/>
      <c r="DB563" s="195"/>
      <c r="DC563" s="195"/>
      <c r="DD563" s="195"/>
      <c r="DE563" s="195"/>
      <c r="DF563" s="195"/>
      <c r="DG563" s="195"/>
      <c r="DH563" s="195"/>
      <c r="DI563" s="195"/>
      <c r="DJ563" s="195"/>
      <c r="DK563" s="195"/>
      <c r="DL563" s="195"/>
      <c r="DM563" s="195"/>
      <c r="DN563" s="195"/>
    </row>
    <row r="564" spans="1:118" x14ac:dyDescent="0.2">
      <c r="A564" s="33" t="s">
        <v>147</v>
      </c>
      <c r="B564" s="33" t="s">
        <v>148</v>
      </c>
      <c r="C564" s="33">
        <v>1</v>
      </c>
      <c r="D564" s="33" t="s">
        <v>25</v>
      </c>
      <c r="E564" s="196">
        <v>0</v>
      </c>
      <c r="F564" s="195">
        <v>0</v>
      </c>
      <c r="G564" s="196">
        <v>0</v>
      </c>
      <c r="H564" s="195">
        <v>0</v>
      </c>
      <c r="I564" s="196">
        <v>0</v>
      </c>
      <c r="J564" s="195">
        <v>0</v>
      </c>
      <c r="K564" s="195"/>
      <c r="L564" s="19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  <c r="AA564" s="195"/>
      <c r="AB564" s="195"/>
      <c r="AC564" s="195"/>
      <c r="AD564" s="195"/>
      <c r="AE564" s="195"/>
      <c r="AF564" s="195"/>
      <c r="AG564" s="195"/>
      <c r="AH564" s="195"/>
      <c r="AI564" s="195"/>
      <c r="AJ564" s="195"/>
      <c r="AK564" s="195"/>
      <c r="AL564" s="195"/>
      <c r="AM564" s="195"/>
      <c r="AN564" s="195"/>
      <c r="AO564" s="195"/>
      <c r="AP564" s="195"/>
      <c r="AQ564" s="195"/>
      <c r="AR564" s="195"/>
      <c r="AS564" s="195"/>
      <c r="AT564" s="195"/>
      <c r="AU564" s="195"/>
      <c r="AV564" s="195"/>
      <c r="AW564" s="195"/>
      <c r="AX564" s="195"/>
      <c r="AY564" s="195"/>
      <c r="AZ564" s="195"/>
      <c r="BA564" s="195"/>
      <c r="BB564" s="195"/>
      <c r="BC564" s="195"/>
      <c r="BD564" s="195"/>
      <c r="BE564" s="195"/>
      <c r="BF564" s="195"/>
      <c r="BG564" s="195"/>
      <c r="BH564" s="195"/>
      <c r="BI564" s="195"/>
      <c r="BJ564" s="195"/>
      <c r="BK564" s="195"/>
      <c r="BL564" s="195"/>
      <c r="BM564" s="195"/>
      <c r="BN564" s="195"/>
      <c r="BO564" s="195"/>
      <c r="BP564" s="195"/>
      <c r="BQ564" s="195"/>
      <c r="BR564" s="195"/>
      <c r="BS564" s="195"/>
      <c r="BT564" s="195"/>
      <c r="BU564" s="195"/>
      <c r="BV564" s="195"/>
      <c r="BW564" s="195"/>
      <c r="BX564" s="195"/>
      <c r="BY564" s="195"/>
      <c r="BZ564" s="195"/>
      <c r="CA564" s="195"/>
      <c r="CB564" s="195"/>
      <c r="CC564" s="195"/>
      <c r="CD564" s="195"/>
      <c r="CE564" s="195"/>
      <c r="CF564" s="195"/>
      <c r="CG564" s="195"/>
      <c r="CH564" s="195"/>
      <c r="CI564" s="195"/>
      <c r="CJ564" s="195"/>
      <c r="CK564" s="195"/>
      <c r="CL564" s="195"/>
      <c r="CM564" s="195"/>
      <c r="CN564" s="195"/>
      <c r="CO564" s="195"/>
      <c r="CP564" s="195"/>
      <c r="CQ564" s="195"/>
      <c r="CR564" s="195"/>
      <c r="CS564" s="195"/>
      <c r="CT564" s="195"/>
      <c r="CU564" s="195"/>
      <c r="CV564" s="195"/>
      <c r="CW564" s="195"/>
      <c r="CX564" s="195"/>
      <c r="CY564" s="195"/>
      <c r="CZ564" s="195"/>
      <c r="DA564" s="195"/>
      <c r="DB564" s="195"/>
      <c r="DC564" s="195"/>
      <c r="DD564" s="195"/>
      <c r="DE564" s="195"/>
      <c r="DF564" s="195"/>
      <c r="DG564" s="195"/>
      <c r="DH564" s="195"/>
      <c r="DI564" s="195"/>
      <c r="DJ564" s="195"/>
      <c r="DK564" s="195"/>
      <c r="DL564" s="195"/>
      <c r="DM564" s="195"/>
      <c r="DN564" s="195"/>
    </row>
    <row r="565" spans="1:118" x14ac:dyDescent="0.2">
      <c r="A565" s="33" t="s">
        <v>147</v>
      </c>
      <c r="B565" s="33" t="s">
        <v>148</v>
      </c>
      <c r="C565" s="33">
        <v>2</v>
      </c>
      <c r="D565" s="33" t="s">
        <v>26</v>
      </c>
      <c r="E565" s="196">
        <v>0</v>
      </c>
      <c r="F565" s="195">
        <v>0</v>
      </c>
      <c r="G565" s="196">
        <v>0</v>
      </c>
      <c r="H565" s="195">
        <v>0</v>
      </c>
      <c r="I565" s="196">
        <v>0</v>
      </c>
      <c r="J565" s="195">
        <v>0</v>
      </c>
      <c r="K565" s="195"/>
      <c r="L565" s="195"/>
      <c r="M565" s="195"/>
      <c r="N565" s="195"/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  <c r="AA565" s="195"/>
      <c r="AB565" s="195"/>
      <c r="AC565" s="195"/>
      <c r="AD565" s="195"/>
      <c r="AE565" s="195"/>
      <c r="AF565" s="195"/>
      <c r="AG565" s="195"/>
      <c r="AH565" s="195"/>
      <c r="AI565" s="195"/>
      <c r="AJ565" s="195"/>
      <c r="AK565" s="195"/>
      <c r="AL565" s="195"/>
      <c r="AM565" s="195"/>
      <c r="AN565" s="195"/>
      <c r="AO565" s="195"/>
      <c r="AP565" s="195"/>
      <c r="AQ565" s="195"/>
      <c r="AR565" s="195"/>
      <c r="AS565" s="195"/>
      <c r="AT565" s="195"/>
      <c r="AU565" s="195"/>
      <c r="AV565" s="195"/>
      <c r="AW565" s="195"/>
      <c r="AX565" s="195"/>
      <c r="AY565" s="195"/>
      <c r="AZ565" s="195"/>
      <c r="BA565" s="195"/>
      <c r="BB565" s="195"/>
      <c r="BC565" s="195"/>
      <c r="BD565" s="195"/>
      <c r="BE565" s="195"/>
      <c r="BF565" s="195"/>
      <c r="BG565" s="195"/>
      <c r="BH565" s="195"/>
      <c r="BI565" s="195"/>
      <c r="BJ565" s="195"/>
      <c r="BK565" s="195"/>
      <c r="BL565" s="195"/>
      <c r="BM565" s="195"/>
      <c r="BN565" s="195"/>
      <c r="BO565" s="195"/>
      <c r="BP565" s="195"/>
      <c r="BQ565" s="195"/>
      <c r="BR565" s="195"/>
      <c r="BS565" s="195"/>
      <c r="BT565" s="195"/>
      <c r="BU565" s="195"/>
      <c r="BV565" s="195"/>
      <c r="BW565" s="195"/>
      <c r="BX565" s="195"/>
      <c r="BY565" s="195"/>
      <c r="BZ565" s="195"/>
      <c r="CA565" s="195"/>
      <c r="CB565" s="195"/>
      <c r="CC565" s="195"/>
      <c r="CD565" s="195"/>
      <c r="CE565" s="195"/>
      <c r="CF565" s="195"/>
      <c r="CG565" s="195"/>
      <c r="CH565" s="195"/>
      <c r="CI565" s="195"/>
      <c r="CJ565" s="195"/>
      <c r="CK565" s="195"/>
      <c r="CL565" s="195"/>
      <c r="CM565" s="195"/>
      <c r="CN565" s="195"/>
      <c r="CO565" s="195"/>
      <c r="CP565" s="195"/>
      <c r="CQ565" s="195"/>
      <c r="CR565" s="195"/>
      <c r="CS565" s="195"/>
      <c r="CT565" s="195"/>
      <c r="CU565" s="195"/>
      <c r="CV565" s="195"/>
      <c r="CW565" s="195"/>
      <c r="CX565" s="195"/>
      <c r="CY565" s="195"/>
      <c r="CZ565" s="195"/>
      <c r="DA565" s="195"/>
      <c r="DB565" s="195"/>
      <c r="DC565" s="195"/>
      <c r="DD565" s="195"/>
      <c r="DE565" s="195"/>
      <c r="DF565" s="195"/>
      <c r="DG565" s="195"/>
      <c r="DH565" s="195"/>
      <c r="DI565" s="195"/>
      <c r="DJ565" s="195"/>
      <c r="DK565" s="195"/>
      <c r="DL565" s="195"/>
      <c r="DM565" s="195"/>
      <c r="DN565" s="195"/>
    </row>
    <row r="566" spans="1:118" x14ac:dyDescent="0.2">
      <c r="A566" s="33" t="s">
        <v>147</v>
      </c>
      <c r="B566" s="33" t="s">
        <v>148</v>
      </c>
      <c r="C566" s="33">
        <v>3</v>
      </c>
      <c r="D566" s="33" t="s">
        <v>27</v>
      </c>
      <c r="E566" s="196">
        <v>0</v>
      </c>
      <c r="F566" s="195">
        <v>0</v>
      </c>
      <c r="G566" s="196">
        <v>0</v>
      </c>
      <c r="H566" s="195">
        <v>0</v>
      </c>
      <c r="I566" s="196">
        <v>0</v>
      </c>
      <c r="J566" s="195">
        <v>0</v>
      </c>
      <c r="K566" s="195"/>
      <c r="L566" s="195"/>
      <c r="M566" s="195"/>
      <c r="N566" s="195"/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  <c r="AA566" s="195"/>
      <c r="AB566" s="195"/>
      <c r="AC566" s="195"/>
      <c r="AD566" s="195"/>
      <c r="AE566" s="195"/>
      <c r="AF566" s="195"/>
      <c r="AG566" s="195"/>
      <c r="AH566" s="195"/>
      <c r="AI566" s="195"/>
      <c r="AJ566" s="195"/>
      <c r="AK566" s="195"/>
      <c r="AL566" s="195"/>
      <c r="AM566" s="195"/>
      <c r="AN566" s="195"/>
      <c r="AO566" s="195"/>
      <c r="AP566" s="195"/>
      <c r="AQ566" s="195"/>
      <c r="AR566" s="195"/>
      <c r="AS566" s="195"/>
      <c r="AT566" s="195"/>
      <c r="AU566" s="195"/>
      <c r="AV566" s="195"/>
      <c r="AW566" s="195"/>
      <c r="AX566" s="195"/>
      <c r="AY566" s="195"/>
      <c r="AZ566" s="195"/>
      <c r="BA566" s="195"/>
      <c r="BB566" s="195"/>
      <c r="BC566" s="195"/>
      <c r="BD566" s="195"/>
      <c r="BE566" s="195"/>
      <c r="BF566" s="195"/>
      <c r="BG566" s="195"/>
      <c r="BH566" s="195"/>
      <c r="BI566" s="195"/>
      <c r="BJ566" s="195"/>
      <c r="BK566" s="195"/>
      <c r="BL566" s="195"/>
      <c r="BM566" s="195"/>
      <c r="BN566" s="195"/>
      <c r="BO566" s="195"/>
      <c r="BP566" s="195"/>
      <c r="BQ566" s="195"/>
      <c r="BR566" s="195"/>
      <c r="BS566" s="195"/>
      <c r="BT566" s="195"/>
      <c r="BU566" s="195"/>
      <c r="BV566" s="195"/>
      <c r="BW566" s="195"/>
      <c r="BX566" s="195"/>
      <c r="BY566" s="195"/>
      <c r="BZ566" s="195"/>
      <c r="CA566" s="195"/>
      <c r="CB566" s="195"/>
      <c r="CC566" s="195"/>
      <c r="CD566" s="195"/>
      <c r="CE566" s="195"/>
      <c r="CF566" s="195"/>
      <c r="CG566" s="195"/>
      <c r="CH566" s="195"/>
      <c r="CI566" s="195"/>
      <c r="CJ566" s="195"/>
      <c r="CK566" s="195"/>
      <c r="CL566" s="195"/>
      <c r="CM566" s="195"/>
      <c r="CN566" s="195"/>
      <c r="CO566" s="195"/>
      <c r="CP566" s="195"/>
      <c r="CQ566" s="195"/>
      <c r="CR566" s="195"/>
      <c r="CS566" s="195"/>
      <c r="CT566" s="195"/>
      <c r="CU566" s="195"/>
      <c r="CV566" s="195"/>
      <c r="CW566" s="195"/>
      <c r="CX566" s="195"/>
      <c r="CY566" s="195"/>
      <c r="CZ566" s="195"/>
      <c r="DA566" s="195"/>
      <c r="DB566" s="195"/>
      <c r="DC566" s="195"/>
      <c r="DD566" s="195"/>
      <c r="DE566" s="195"/>
      <c r="DF566" s="195"/>
      <c r="DG566" s="195"/>
      <c r="DH566" s="195"/>
      <c r="DI566" s="195"/>
      <c r="DJ566" s="195"/>
      <c r="DK566" s="195"/>
      <c r="DL566" s="195"/>
      <c r="DM566" s="195"/>
      <c r="DN566" s="195"/>
    </row>
    <row r="567" spans="1:118" x14ac:dyDescent="0.2">
      <c r="A567" s="33" t="s">
        <v>147</v>
      </c>
      <c r="B567" s="33" t="s">
        <v>148</v>
      </c>
      <c r="C567" s="33">
        <v>4</v>
      </c>
      <c r="D567" s="33" t="s">
        <v>28</v>
      </c>
      <c r="E567" s="196">
        <v>0</v>
      </c>
      <c r="F567" s="195">
        <v>0</v>
      </c>
      <c r="G567" s="196">
        <v>0</v>
      </c>
      <c r="H567" s="195">
        <v>0</v>
      </c>
      <c r="I567" s="196">
        <v>0</v>
      </c>
      <c r="J567" s="195">
        <v>0</v>
      </c>
      <c r="K567" s="195"/>
      <c r="L567" s="195"/>
      <c r="M567" s="195"/>
      <c r="N567" s="195"/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  <c r="AA567" s="195"/>
      <c r="AB567" s="195"/>
      <c r="AC567" s="195"/>
      <c r="AD567" s="195"/>
      <c r="AE567" s="195"/>
      <c r="AF567" s="195"/>
      <c r="AG567" s="195"/>
      <c r="AH567" s="195"/>
      <c r="AI567" s="195"/>
      <c r="AJ567" s="195"/>
      <c r="AK567" s="195"/>
      <c r="AL567" s="195"/>
      <c r="AM567" s="195"/>
      <c r="AN567" s="195"/>
      <c r="AO567" s="195"/>
      <c r="AP567" s="195"/>
      <c r="AQ567" s="195"/>
      <c r="AR567" s="195"/>
      <c r="AS567" s="195"/>
      <c r="AT567" s="195"/>
      <c r="AU567" s="195"/>
      <c r="AV567" s="195"/>
      <c r="AW567" s="195"/>
      <c r="AX567" s="195"/>
      <c r="AY567" s="195"/>
      <c r="AZ567" s="195"/>
      <c r="BA567" s="195"/>
      <c r="BB567" s="195"/>
      <c r="BC567" s="195"/>
      <c r="BD567" s="195"/>
      <c r="BE567" s="195"/>
      <c r="BF567" s="195"/>
      <c r="BG567" s="195"/>
      <c r="BH567" s="195"/>
      <c r="BI567" s="195"/>
      <c r="BJ567" s="195"/>
      <c r="BK567" s="195"/>
      <c r="BL567" s="195"/>
      <c r="BM567" s="195"/>
      <c r="BN567" s="195"/>
      <c r="BO567" s="195"/>
      <c r="BP567" s="195"/>
      <c r="BQ567" s="195"/>
      <c r="BR567" s="195"/>
      <c r="BS567" s="195"/>
      <c r="BT567" s="195"/>
      <c r="BU567" s="195"/>
      <c r="BV567" s="195"/>
      <c r="BW567" s="195"/>
      <c r="BX567" s="195"/>
      <c r="BY567" s="195"/>
      <c r="BZ567" s="195"/>
      <c r="CA567" s="195"/>
      <c r="CB567" s="195"/>
      <c r="CC567" s="195"/>
      <c r="CD567" s="195"/>
      <c r="CE567" s="195"/>
      <c r="CF567" s="195"/>
      <c r="CG567" s="195"/>
      <c r="CH567" s="195"/>
      <c r="CI567" s="195"/>
      <c r="CJ567" s="195"/>
      <c r="CK567" s="195"/>
      <c r="CL567" s="195"/>
      <c r="CM567" s="195"/>
      <c r="CN567" s="195"/>
      <c r="CO567" s="195"/>
      <c r="CP567" s="195"/>
      <c r="CQ567" s="195"/>
      <c r="CR567" s="195"/>
      <c r="CS567" s="195"/>
      <c r="CT567" s="195"/>
      <c r="CU567" s="195"/>
      <c r="CV567" s="195"/>
      <c r="CW567" s="195"/>
      <c r="CX567" s="195"/>
      <c r="CY567" s="195"/>
      <c r="CZ567" s="195"/>
      <c r="DA567" s="195"/>
      <c r="DB567" s="195"/>
      <c r="DC567" s="195"/>
      <c r="DD567" s="195"/>
      <c r="DE567" s="195"/>
      <c r="DF567" s="195"/>
      <c r="DG567" s="195"/>
      <c r="DH567" s="195"/>
      <c r="DI567" s="195"/>
      <c r="DJ567" s="195"/>
      <c r="DK567" s="195"/>
      <c r="DL567" s="195"/>
      <c r="DM567" s="195"/>
      <c r="DN567" s="195"/>
    </row>
    <row r="568" spans="1:118" x14ac:dyDescent="0.2">
      <c r="A568" s="33" t="s">
        <v>147</v>
      </c>
      <c r="B568" s="33" t="s">
        <v>148</v>
      </c>
      <c r="C568" s="33">
        <v>5</v>
      </c>
      <c r="D568" s="33" t="s">
        <v>125</v>
      </c>
      <c r="E568" s="196">
        <v>0</v>
      </c>
      <c r="F568" s="195">
        <v>0</v>
      </c>
      <c r="G568" s="196">
        <v>0</v>
      </c>
      <c r="H568" s="195">
        <v>0</v>
      </c>
      <c r="I568" s="196">
        <v>0</v>
      </c>
      <c r="J568" s="195">
        <v>0</v>
      </c>
      <c r="K568" s="195"/>
      <c r="L568" s="195"/>
      <c r="M568" s="195"/>
      <c r="N568" s="195"/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  <c r="AA568" s="195"/>
      <c r="AB568" s="195"/>
      <c r="AC568" s="195"/>
      <c r="AD568" s="195"/>
      <c r="AE568" s="195"/>
      <c r="AF568" s="195"/>
      <c r="AG568" s="195"/>
      <c r="AH568" s="195"/>
      <c r="AI568" s="195"/>
      <c r="AJ568" s="195"/>
      <c r="AK568" s="195"/>
      <c r="AL568" s="195"/>
      <c r="AM568" s="195"/>
      <c r="AN568" s="195"/>
      <c r="AO568" s="195"/>
      <c r="AP568" s="195"/>
      <c r="AQ568" s="195"/>
      <c r="AR568" s="195"/>
      <c r="AS568" s="195"/>
      <c r="AT568" s="195"/>
      <c r="AU568" s="195"/>
      <c r="AV568" s="195"/>
      <c r="AW568" s="195"/>
      <c r="AX568" s="195"/>
      <c r="AY568" s="195"/>
      <c r="AZ568" s="195"/>
      <c r="BA568" s="195"/>
      <c r="BB568" s="195"/>
      <c r="BC568" s="195"/>
      <c r="BD568" s="195"/>
      <c r="BE568" s="195"/>
      <c r="BF568" s="195"/>
      <c r="BG568" s="195"/>
      <c r="BH568" s="195"/>
      <c r="BI568" s="195"/>
      <c r="BJ568" s="195"/>
      <c r="BK568" s="195"/>
      <c r="BL568" s="195"/>
      <c r="BM568" s="195"/>
      <c r="BN568" s="195"/>
      <c r="BO568" s="195"/>
      <c r="BP568" s="195"/>
      <c r="BQ568" s="195"/>
      <c r="BR568" s="195"/>
      <c r="BS568" s="195"/>
      <c r="BT568" s="195"/>
      <c r="BU568" s="195"/>
      <c r="BV568" s="195"/>
      <c r="BW568" s="195"/>
      <c r="BX568" s="195"/>
      <c r="BY568" s="195"/>
      <c r="BZ568" s="195"/>
      <c r="CA568" s="195"/>
      <c r="CB568" s="195"/>
      <c r="CC568" s="195"/>
      <c r="CD568" s="195"/>
      <c r="CE568" s="195"/>
      <c r="CF568" s="195"/>
      <c r="CG568" s="195"/>
      <c r="CH568" s="195"/>
      <c r="CI568" s="195"/>
      <c r="CJ568" s="195"/>
      <c r="CK568" s="195"/>
      <c r="CL568" s="195"/>
      <c r="CM568" s="195"/>
      <c r="CN568" s="195"/>
      <c r="CO568" s="195"/>
      <c r="CP568" s="195"/>
      <c r="CQ568" s="195"/>
      <c r="CR568" s="195"/>
      <c r="CS568" s="195"/>
      <c r="CT568" s="195"/>
      <c r="CU568" s="195"/>
      <c r="CV568" s="195"/>
      <c r="CW568" s="195"/>
      <c r="CX568" s="195"/>
      <c r="CY568" s="195"/>
      <c r="CZ568" s="195"/>
      <c r="DA568" s="195"/>
      <c r="DB568" s="195"/>
      <c r="DC568" s="195"/>
      <c r="DD568" s="195"/>
      <c r="DE568" s="195"/>
      <c r="DF568" s="195"/>
      <c r="DG568" s="195"/>
      <c r="DH568" s="195"/>
      <c r="DI568" s="195"/>
      <c r="DJ568" s="195"/>
      <c r="DK568" s="195"/>
      <c r="DL568" s="195"/>
      <c r="DM568" s="195"/>
      <c r="DN568" s="195"/>
    </row>
    <row r="569" spans="1:118" x14ac:dyDescent="0.2">
      <c r="A569" s="33" t="s">
        <v>147</v>
      </c>
      <c r="B569" s="33" t="s">
        <v>148</v>
      </c>
      <c r="C569" s="33">
        <v>6</v>
      </c>
      <c r="D569" s="33" t="s">
        <v>25</v>
      </c>
      <c r="E569" s="196">
        <v>0</v>
      </c>
      <c r="F569" s="195">
        <v>0</v>
      </c>
      <c r="G569" s="196">
        <v>0</v>
      </c>
      <c r="H569" s="195">
        <v>0</v>
      </c>
      <c r="I569" s="196">
        <v>0</v>
      </c>
      <c r="J569" s="195">
        <v>0</v>
      </c>
      <c r="K569" s="195"/>
      <c r="L569" s="195"/>
      <c r="M569" s="195"/>
      <c r="N569" s="195"/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  <c r="AA569" s="195"/>
      <c r="AB569" s="195"/>
      <c r="AC569" s="195"/>
      <c r="AD569" s="195"/>
      <c r="AE569" s="195"/>
      <c r="AF569" s="195"/>
      <c r="AG569" s="195"/>
      <c r="AH569" s="195"/>
      <c r="AI569" s="195"/>
      <c r="AJ569" s="195"/>
      <c r="AK569" s="195"/>
      <c r="AL569" s="195"/>
      <c r="AM569" s="195"/>
      <c r="AN569" s="195"/>
      <c r="AO569" s="195"/>
      <c r="AP569" s="195"/>
      <c r="AQ569" s="195"/>
      <c r="AR569" s="195"/>
      <c r="AS569" s="195"/>
      <c r="AT569" s="195"/>
      <c r="AU569" s="195"/>
      <c r="AV569" s="195"/>
      <c r="AW569" s="195"/>
      <c r="AX569" s="195"/>
      <c r="AY569" s="195"/>
      <c r="AZ569" s="195"/>
      <c r="BA569" s="195"/>
      <c r="BB569" s="195"/>
      <c r="BC569" s="195"/>
      <c r="BD569" s="195"/>
      <c r="BE569" s="195"/>
      <c r="BF569" s="195"/>
      <c r="BG569" s="195"/>
      <c r="BH569" s="195"/>
      <c r="BI569" s="195"/>
      <c r="BJ569" s="195"/>
      <c r="BK569" s="195"/>
      <c r="BL569" s="195"/>
      <c r="BM569" s="195"/>
      <c r="BN569" s="195"/>
      <c r="BO569" s="195"/>
      <c r="BP569" s="195"/>
      <c r="BQ569" s="195"/>
      <c r="BR569" s="195"/>
      <c r="BS569" s="195"/>
      <c r="BT569" s="195"/>
      <c r="BU569" s="195"/>
      <c r="BV569" s="195"/>
      <c r="BW569" s="195"/>
      <c r="BX569" s="195"/>
      <c r="BY569" s="195"/>
      <c r="BZ569" s="195"/>
      <c r="CA569" s="195"/>
      <c r="CB569" s="195"/>
      <c r="CC569" s="195"/>
      <c r="CD569" s="195"/>
      <c r="CE569" s="195"/>
      <c r="CF569" s="195"/>
      <c r="CG569" s="195"/>
      <c r="CH569" s="195"/>
      <c r="CI569" s="195"/>
      <c r="CJ569" s="195"/>
      <c r="CK569" s="195"/>
      <c r="CL569" s="195"/>
      <c r="CM569" s="195"/>
      <c r="CN569" s="195"/>
      <c r="CO569" s="195"/>
      <c r="CP569" s="195"/>
      <c r="CQ569" s="195"/>
      <c r="CR569" s="195"/>
      <c r="CS569" s="195"/>
      <c r="CT569" s="195"/>
      <c r="CU569" s="195"/>
      <c r="CV569" s="195"/>
      <c r="CW569" s="195"/>
      <c r="CX569" s="195"/>
      <c r="CY569" s="195"/>
      <c r="CZ569" s="195"/>
      <c r="DA569" s="195"/>
      <c r="DB569" s="195"/>
      <c r="DC569" s="195"/>
      <c r="DD569" s="195"/>
      <c r="DE569" s="195"/>
      <c r="DF569" s="195"/>
      <c r="DG569" s="195"/>
      <c r="DH569" s="195"/>
      <c r="DI569" s="195"/>
      <c r="DJ569" s="195"/>
      <c r="DK569" s="195"/>
      <c r="DL569" s="195"/>
      <c r="DM569" s="195"/>
      <c r="DN569" s="195"/>
    </row>
    <row r="570" spans="1:118" x14ac:dyDescent="0.2">
      <c r="A570" s="33" t="s">
        <v>147</v>
      </c>
      <c r="B570" s="33" t="s">
        <v>148</v>
      </c>
      <c r="C570" s="33">
        <v>7</v>
      </c>
      <c r="D570" s="33" t="s">
        <v>26</v>
      </c>
      <c r="E570" s="197">
        <v>0</v>
      </c>
      <c r="F570" s="33">
        <v>0</v>
      </c>
      <c r="G570" s="197">
        <v>0</v>
      </c>
      <c r="H570" s="33">
        <v>0</v>
      </c>
      <c r="I570" s="197">
        <v>0</v>
      </c>
      <c r="J570" s="33">
        <v>0</v>
      </c>
    </row>
    <row r="571" spans="1:118" x14ac:dyDescent="0.2">
      <c r="A571" s="33" t="s">
        <v>147</v>
      </c>
      <c r="B571" s="33" t="s">
        <v>148</v>
      </c>
      <c r="C571" s="33">
        <v>8</v>
      </c>
      <c r="D571" s="33" t="s">
        <v>27</v>
      </c>
      <c r="E571" s="197">
        <v>0</v>
      </c>
      <c r="F571" s="33">
        <v>0</v>
      </c>
      <c r="G571" s="197">
        <v>0</v>
      </c>
      <c r="H571" s="33">
        <v>0</v>
      </c>
      <c r="I571" s="197">
        <v>0</v>
      </c>
      <c r="J571" s="33">
        <v>0</v>
      </c>
    </row>
    <row r="572" spans="1:118" x14ac:dyDescent="0.2">
      <c r="A572" s="33" t="s">
        <v>147</v>
      </c>
      <c r="B572" s="33" t="s">
        <v>148</v>
      </c>
      <c r="C572" s="33">
        <v>9</v>
      </c>
      <c r="D572" s="33" t="s">
        <v>28</v>
      </c>
      <c r="E572" s="197">
        <v>0</v>
      </c>
      <c r="F572" s="33">
        <v>0</v>
      </c>
      <c r="G572" s="197">
        <v>0</v>
      </c>
      <c r="H572" s="33">
        <v>0</v>
      </c>
      <c r="I572" s="197">
        <v>0</v>
      </c>
      <c r="J572" s="33">
        <v>0</v>
      </c>
    </row>
    <row r="573" spans="1:118" x14ac:dyDescent="0.2">
      <c r="A573" s="33" t="s">
        <v>147</v>
      </c>
      <c r="B573" s="33" t="s">
        <v>148</v>
      </c>
      <c r="C573" s="33">
        <v>10</v>
      </c>
      <c r="D573" s="33" t="s">
        <v>32</v>
      </c>
      <c r="E573" s="197">
        <v>0</v>
      </c>
      <c r="F573" s="33">
        <v>0</v>
      </c>
      <c r="G573" s="197">
        <v>0</v>
      </c>
      <c r="H573" s="33">
        <v>0</v>
      </c>
      <c r="I573" s="197">
        <v>0</v>
      </c>
      <c r="J573" s="33">
        <v>0</v>
      </c>
    </row>
    <row r="574" spans="1:118" x14ac:dyDescent="0.2">
      <c r="A574" s="33" t="s">
        <v>147</v>
      </c>
      <c r="B574" s="33" t="s">
        <v>148</v>
      </c>
      <c r="C574" s="33">
        <v>11</v>
      </c>
      <c r="D574" s="33" t="s">
        <v>35</v>
      </c>
      <c r="E574" s="197">
        <v>0</v>
      </c>
      <c r="F574" s="33">
        <v>0</v>
      </c>
      <c r="G574" s="197">
        <v>0</v>
      </c>
      <c r="H574" s="33">
        <v>0</v>
      </c>
      <c r="I574" s="197">
        <v>0</v>
      </c>
      <c r="J574" s="33">
        <v>0</v>
      </c>
    </row>
    <row r="575" spans="1:118" x14ac:dyDescent="0.2">
      <c r="A575" s="33" t="s">
        <v>147</v>
      </c>
      <c r="B575" s="33" t="s">
        <v>148</v>
      </c>
      <c r="C575" s="33">
        <v>12</v>
      </c>
      <c r="D575" s="33" t="s">
        <v>36</v>
      </c>
      <c r="E575" s="197">
        <v>0</v>
      </c>
      <c r="F575" s="33">
        <v>0</v>
      </c>
      <c r="G575" s="197">
        <v>0</v>
      </c>
      <c r="H575" s="33">
        <v>0</v>
      </c>
      <c r="I575" s="197">
        <v>0</v>
      </c>
      <c r="J575" s="33">
        <v>0</v>
      </c>
    </row>
    <row r="576" spans="1:118" x14ac:dyDescent="0.2">
      <c r="A576" s="33" t="s">
        <v>147</v>
      </c>
      <c r="B576" s="33" t="s">
        <v>148</v>
      </c>
      <c r="C576" s="33">
        <v>13</v>
      </c>
      <c r="D576" s="33" t="s">
        <v>39</v>
      </c>
      <c r="E576" s="197">
        <v>0</v>
      </c>
      <c r="F576" s="33">
        <v>0</v>
      </c>
      <c r="G576" s="197">
        <v>0</v>
      </c>
      <c r="H576" s="33">
        <v>0</v>
      </c>
      <c r="I576" s="197">
        <v>0</v>
      </c>
      <c r="J576" s="33">
        <v>0</v>
      </c>
    </row>
    <row r="577" spans="1:10" x14ac:dyDescent="0.2">
      <c r="A577" s="33" t="s">
        <v>147</v>
      </c>
      <c r="B577" s="33" t="s">
        <v>148</v>
      </c>
      <c r="C577" s="33">
        <v>14</v>
      </c>
      <c r="D577" s="33" t="s">
        <v>40</v>
      </c>
      <c r="E577" s="197">
        <v>0</v>
      </c>
      <c r="F577" s="33">
        <v>0</v>
      </c>
      <c r="G577" s="197">
        <v>0</v>
      </c>
      <c r="H577" s="33">
        <v>0</v>
      </c>
      <c r="I577" s="197">
        <v>0</v>
      </c>
      <c r="J577" s="33">
        <v>0</v>
      </c>
    </row>
    <row r="578" spans="1:10" x14ac:dyDescent="0.2">
      <c r="A578" s="33" t="s">
        <v>147</v>
      </c>
      <c r="B578" s="33" t="s">
        <v>148</v>
      </c>
      <c r="C578" s="33">
        <v>15</v>
      </c>
      <c r="D578" s="33" t="s">
        <v>41</v>
      </c>
      <c r="E578" s="197">
        <v>0</v>
      </c>
      <c r="F578" s="33">
        <v>0</v>
      </c>
      <c r="G578" s="197">
        <v>0</v>
      </c>
      <c r="H578" s="33">
        <v>0</v>
      </c>
      <c r="I578" s="197">
        <v>0</v>
      </c>
      <c r="J578" s="33">
        <v>0</v>
      </c>
    </row>
    <row r="579" spans="1:10" x14ac:dyDescent="0.2">
      <c r="A579" s="33" t="s">
        <v>147</v>
      </c>
      <c r="B579" s="33" t="s">
        <v>148</v>
      </c>
      <c r="C579" s="33">
        <v>16</v>
      </c>
      <c r="D579" s="33" t="s">
        <v>42</v>
      </c>
      <c r="E579" s="197">
        <v>0</v>
      </c>
      <c r="F579" s="33">
        <v>0</v>
      </c>
      <c r="G579" s="197">
        <v>0</v>
      </c>
      <c r="H579" s="33">
        <v>0</v>
      </c>
      <c r="I579" s="197">
        <v>0</v>
      </c>
      <c r="J579" s="33">
        <v>0</v>
      </c>
    </row>
    <row r="580" spans="1:10" x14ac:dyDescent="0.2">
      <c r="A580" s="33" t="s">
        <v>147</v>
      </c>
      <c r="B580" s="33" t="s">
        <v>148</v>
      </c>
      <c r="C580" s="33">
        <v>17</v>
      </c>
      <c r="D580" s="33" t="s">
        <v>126</v>
      </c>
      <c r="E580" s="197">
        <v>0</v>
      </c>
      <c r="F580" s="33">
        <v>0</v>
      </c>
      <c r="G580" s="197">
        <v>0</v>
      </c>
      <c r="H580" s="33">
        <v>0</v>
      </c>
      <c r="I580" s="197">
        <v>0</v>
      </c>
      <c r="J580" s="33">
        <v>0</v>
      </c>
    </row>
    <row r="581" spans="1:10" x14ac:dyDescent="0.2">
      <c r="A581" s="33" t="s">
        <v>147</v>
      </c>
      <c r="B581" s="33" t="s">
        <v>148</v>
      </c>
      <c r="C581" s="33">
        <v>18</v>
      </c>
      <c r="D581" s="33" t="s">
        <v>127</v>
      </c>
      <c r="E581" s="197">
        <v>0</v>
      </c>
      <c r="F581" s="33">
        <v>0</v>
      </c>
      <c r="G581" s="197">
        <v>0</v>
      </c>
      <c r="H581" s="33">
        <v>0</v>
      </c>
      <c r="I581" s="197">
        <v>0</v>
      </c>
      <c r="J581" s="33">
        <v>0</v>
      </c>
    </row>
    <row r="582" spans="1:10" x14ac:dyDescent="0.2">
      <c r="A582" s="33" t="s">
        <v>147</v>
      </c>
      <c r="B582" s="33" t="s">
        <v>148</v>
      </c>
      <c r="C582" s="33">
        <v>19</v>
      </c>
      <c r="D582" s="33" t="s">
        <v>47</v>
      </c>
      <c r="E582" s="197">
        <v>0</v>
      </c>
      <c r="F582" s="33">
        <v>0</v>
      </c>
      <c r="G582" s="197">
        <v>0</v>
      </c>
      <c r="H582" s="33">
        <v>0</v>
      </c>
      <c r="I582" s="197">
        <v>0</v>
      </c>
      <c r="J582" s="33">
        <v>0</v>
      </c>
    </row>
    <row r="583" spans="1:10" x14ac:dyDescent="0.2">
      <c r="A583" s="33" t="s">
        <v>147</v>
      </c>
      <c r="B583" s="33" t="s">
        <v>148</v>
      </c>
      <c r="C583" s="33">
        <v>20</v>
      </c>
      <c r="D583" s="33" t="s">
        <v>128</v>
      </c>
      <c r="E583" s="197">
        <v>0</v>
      </c>
      <c r="F583" s="33">
        <v>0</v>
      </c>
      <c r="G583" s="197">
        <v>0</v>
      </c>
      <c r="H583" s="33">
        <v>0</v>
      </c>
      <c r="I583" s="197">
        <v>0</v>
      </c>
      <c r="J583" s="33">
        <v>0</v>
      </c>
    </row>
    <row r="584" spans="1:10" x14ac:dyDescent="0.2">
      <c r="A584" s="33" t="s">
        <v>147</v>
      </c>
      <c r="B584" s="33" t="s">
        <v>148</v>
      </c>
      <c r="C584" s="33">
        <v>21</v>
      </c>
      <c r="D584" s="33" t="s">
        <v>129</v>
      </c>
      <c r="E584" s="197">
        <v>0</v>
      </c>
      <c r="F584" s="33">
        <v>0</v>
      </c>
      <c r="G584" s="197">
        <v>0</v>
      </c>
      <c r="H584" s="33">
        <v>0</v>
      </c>
      <c r="I584" s="197">
        <v>0</v>
      </c>
      <c r="J584" s="33">
        <v>0</v>
      </c>
    </row>
    <row r="585" spans="1:10" x14ac:dyDescent="0.2">
      <c r="A585" s="33" t="s">
        <v>147</v>
      </c>
      <c r="B585" s="33" t="s">
        <v>148</v>
      </c>
      <c r="C585" s="33">
        <v>22</v>
      </c>
      <c r="D585" s="33" t="s">
        <v>130</v>
      </c>
      <c r="E585" s="197">
        <v>0</v>
      </c>
      <c r="F585" s="33">
        <v>0</v>
      </c>
      <c r="G585" s="197">
        <v>0</v>
      </c>
      <c r="H585" s="33">
        <v>0</v>
      </c>
      <c r="I585" s="197">
        <v>0</v>
      </c>
      <c r="J585" s="33">
        <v>0</v>
      </c>
    </row>
    <row r="586" spans="1:10" x14ac:dyDescent="0.2">
      <c r="A586" s="33" t="s">
        <v>147</v>
      </c>
      <c r="B586" s="33" t="s">
        <v>148</v>
      </c>
      <c r="C586" s="33">
        <v>23</v>
      </c>
      <c r="D586" s="33" t="s">
        <v>131</v>
      </c>
      <c r="E586" s="197">
        <v>0</v>
      </c>
      <c r="F586" s="33">
        <v>0</v>
      </c>
      <c r="G586" s="197">
        <v>0</v>
      </c>
      <c r="H586" s="33">
        <v>0</v>
      </c>
      <c r="I586" s="197">
        <v>0</v>
      </c>
      <c r="J586" s="33">
        <v>0</v>
      </c>
    </row>
    <row r="587" spans="1:10" x14ac:dyDescent="0.2">
      <c r="A587" s="33" t="s">
        <v>147</v>
      </c>
      <c r="B587" s="33" t="s">
        <v>148</v>
      </c>
      <c r="C587" s="33">
        <v>24</v>
      </c>
      <c r="D587" s="33" t="s">
        <v>55</v>
      </c>
      <c r="E587" s="197">
        <v>0</v>
      </c>
      <c r="F587" s="33">
        <v>0</v>
      </c>
      <c r="G587" s="197">
        <v>0</v>
      </c>
      <c r="H587" s="33">
        <v>0</v>
      </c>
      <c r="I587" s="197">
        <v>0</v>
      </c>
      <c r="J587" s="33">
        <v>0</v>
      </c>
    </row>
    <row r="588" spans="1:10" x14ac:dyDescent="0.2">
      <c r="A588" s="33" t="s">
        <v>147</v>
      </c>
      <c r="B588" s="33" t="s">
        <v>148</v>
      </c>
      <c r="C588" s="33">
        <v>25</v>
      </c>
      <c r="D588" s="33" t="s">
        <v>56</v>
      </c>
      <c r="E588" s="197">
        <v>0</v>
      </c>
      <c r="F588" s="33">
        <v>0</v>
      </c>
      <c r="G588" s="197">
        <v>0</v>
      </c>
      <c r="H588" s="33">
        <v>0</v>
      </c>
      <c r="I588" s="197">
        <v>0</v>
      </c>
      <c r="J588" s="33">
        <v>0</v>
      </c>
    </row>
    <row r="589" spans="1:10" x14ac:dyDescent="0.2">
      <c r="A589" s="33" t="s">
        <v>147</v>
      </c>
      <c r="B589" s="33" t="s">
        <v>148</v>
      </c>
      <c r="C589" s="33">
        <v>26</v>
      </c>
      <c r="D589" s="33" t="s">
        <v>132</v>
      </c>
      <c r="E589" s="197">
        <v>0</v>
      </c>
      <c r="F589" s="33">
        <v>0</v>
      </c>
      <c r="G589" s="197">
        <v>0</v>
      </c>
      <c r="H589" s="33">
        <v>0</v>
      </c>
      <c r="I589" s="197">
        <v>0</v>
      </c>
      <c r="J589" s="33">
        <v>0</v>
      </c>
    </row>
    <row r="590" spans="1:10" x14ac:dyDescent="0.2">
      <c r="A590" s="33" t="s">
        <v>147</v>
      </c>
      <c r="B590" s="33" t="s">
        <v>148</v>
      </c>
      <c r="C590" s="33">
        <v>27</v>
      </c>
      <c r="D590" s="33" t="s">
        <v>133</v>
      </c>
      <c r="E590" s="197">
        <v>0</v>
      </c>
      <c r="F590" s="33">
        <v>0</v>
      </c>
      <c r="G590" s="197">
        <v>0</v>
      </c>
      <c r="H590" s="33">
        <v>0</v>
      </c>
      <c r="I590" s="197">
        <v>0</v>
      </c>
      <c r="J590" s="33">
        <v>0</v>
      </c>
    </row>
    <row r="591" spans="1:10" x14ac:dyDescent="0.2">
      <c r="A591" s="33" t="s">
        <v>147</v>
      </c>
      <c r="B591" s="33" t="s">
        <v>148</v>
      </c>
      <c r="C591" s="33">
        <v>28</v>
      </c>
      <c r="D591" s="33" t="s">
        <v>134</v>
      </c>
      <c r="E591" s="197">
        <v>0</v>
      </c>
      <c r="F591" s="33">
        <v>0</v>
      </c>
      <c r="G591" s="197">
        <v>0</v>
      </c>
      <c r="H591" s="33">
        <v>0</v>
      </c>
      <c r="I591" s="197">
        <v>0</v>
      </c>
      <c r="J591" s="33">
        <v>0</v>
      </c>
    </row>
    <row r="592" spans="1:10" x14ac:dyDescent="0.2">
      <c r="A592" s="33" t="s">
        <v>147</v>
      </c>
      <c r="B592" s="33" t="s">
        <v>148</v>
      </c>
      <c r="C592" s="33">
        <v>29</v>
      </c>
      <c r="D592" s="33" t="s">
        <v>135</v>
      </c>
      <c r="E592" s="197">
        <v>0</v>
      </c>
      <c r="F592" s="33">
        <v>0</v>
      </c>
      <c r="G592" s="197">
        <v>0</v>
      </c>
      <c r="H592" s="33">
        <v>0</v>
      </c>
      <c r="I592" s="197">
        <v>0</v>
      </c>
      <c r="J592" s="33">
        <v>0</v>
      </c>
    </row>
    <row r="593" spans="1:10" x14ac:dyDescent="0.2">
      <c r="A593" s="33" t="s">
        <v>147</v>
      </c>
      <c r="B593" s="33" t="s">
        <v>148</v>
      </c>
      <c r="C593" s="33">
        <v>30</v>
      </c>
      <c r="D593" s="33" t="s">
        <v>136</v>
      </c>
      <c r="E593" s="197">
        <v>0</v>
      </c>
      <c r="F593" s="33">
        <v>0</v>
      </c>
      <c r="G593" s="197">
        <v>0</v>
      </c>
      <c r="H593" s="33">
        <v>0</v>
      </c>
      <c r="I593" s="197">
        <v>0</v>
      </c>
      <c r="J593" s="33">
        <v>0</v>
      </c>
    </row>
    <row r="594" spans="1:10" x14ac:dyDescent="0.2">
      <c r="A594" s="33" t="s">
        <v>147</v>
      </c>
      <c r="B594" s="33" t="s">
        <v>148</v>
      </c>
      <c r="C594" s="33">
        <v>31</v>
      </c>
      <c r="D594" s="33" t="s">
        <v>137</v>
      </c>
      <c r="E594" s="197">
        <v>0</v>
      </c>
      <c r="F594" s="33">
        <v>0</v>
      </c>
      <c r="G594" s="197">
        <v>0</v>
      </c>
      <c r="H594" s="33">
        <v>0</v>
      </c>
      <c r="I594" s="197">
        <v>0</v>
      </c>
      <c r="J594" s="33">
        <v>0</v>
      </c>
    </row>
    <row r="595" spans="1:10" x14ac:dyDescent="0.2">
      <c r="A595" s="33" t="s">
        <v>147</v>
      </c>
      <c r="B595" s="33" t="s">
        <v>148</v>
      </c>
      <c r="C595" s="33">
        <v>32</v>
      </c>
      <c r="D595" s="33" t="s">
        <v>70</v>
      </c>
      <c r="E595" s="197">
        <v>0</v>
      </c>
      <c r="F595" s="33">
        <v>0</v>
      </c>
      <c r="G595" s="197">
        <v>0</v>
      </c>
      <c r="H595" s="33">
        <v>0</v>
      </c>
      <c r="I595" s="197">
        <v>0</v>
      </c>
      <c r="J595" s="33">
        <v>0</v>
      </c>
    </row>
    <row r="596" spans="1:10" x14ac:dyDescent="0.2">
      <c r="A596" s="33" t="s">
        <v>147</v>
      </c>
      <c r="B596" s="33" t="s">
        <v>148</v>
      </c>
      <c r="C596" s="33">
        <v>33</v>
      </c>
      <c r="D596" s="33" t="s">
        <v>71</v>
      </c>
      <c r="E596" s="197">
        <v>0</v>
      </c>
      <c r="F596" s="33">
        <v>0</v>
      </c>
      <c r="G596" s="197">
        <v>0</v>
      </c>
      <c r="H596" s="33">
        <v>0</v>
      </c>
      <c r="I596" s="197">
        <v>0</v>
      </c>
      <c r="J596" s="33">
        <v>0</v>
      </c>
    </row>
    <row r="597" spans="1:10" x14ac:dyDescent="0.2">
      <c r="A597" s="33" t="s">
        <v>147</v>
      </c>
      <c r="B597" s="33" t="s">
        <v>148</v>
      </c>
      <c r="C597" s="33">
        <v>34</v>
      </c>
      <c r="D597" s="33" t="s">
        <v>72</v>
      </c>
      <c r="E597" s="197">
        <v>0</v>
      </c>
      <c r="F597" s="33">
        <v>0</v>
      </c>
      <c r="G597" s="197">
        <v>0</v>
      </c>
      <c r="H597" s="33">
        <v>0</v>
      </c>
      <c r="I597" s="197">
        <v>0</v>
      </c>
      <c r="J597" s="33">
        <v>0</v>
      </c>
    </row>
    <row r="598" spans="1:10" x14ac:dyDescent="0.2">
      <c r="A598" s="33" t="s">
        <v>147</v>
      </c>
      <c r="B598" s="33" t="s">
        <v>148</v>
      </c>
      <c r="C598" s="33">
        <v>35</v>
      </c>
      <c r="D598" s="33" t="s">
        <v>73</v>
      </c>
      <c r="E598" s="197">
        <v>0</v>
      </c>
      <c r="F598" s="33">
        <v>0</v>
      </c>
      <c r="G598" s="197">
        <v>0</v>
      </c>
      <c r="H598" s="33">
        <v>0</v>
      </c>
      <c r="I598" s="197">
        <v>0</v>
      </c>
      <c r="J598" s="33">
        <v>0</v>
      </c>
    </row>
    <row r="599" spans="1:10" x14ac:dyDescent="0.2">
      <c r="A599" s="33" t="s">
        <v>147</v>
      </c>
      <c r="B599" s="33" t="s">
        <v>148</v>
      </c>
      <c r="C599" s="33">
        <v>36</v>
      </c>
      <c r="D599" s="33" t="s">
        <v>74</v>
      </c>
      <c r="E599" s="197">
        <v>0</v>
      </c>
      <c r="F599" s="33">
        <v>0</v>
      </c>
      <c r="G599" s="197">
        <v>0</v>
      </c>
      <c r="H599" s="33">
        <v>0</v>
      </c>
      <c r="I599" s="197">
        <v>0</v>
      </c>
      <c r="J599" s="33">
        <v>0</v>
      </c>
    </row>
    <row r="600" spans="1:10" x14ac:dyDescent="0.2">
      <c r="A600" s="33" t="s">
        <v>147</v>
      </c>
      <c r="B600" s="33" t="s">
        <v>148</v>
      </c>
      <c r="C600" s="33">
        <v>37</v>
      </c>
      <c r="D600" s="33" t="s">
        <v>75</v>
      </c>
      <c r="E600" s="197">
        <v>0</v>
      </c>
      <c r="F600" s="33">
        <v>0</v>
      </c>
      <c r="G600" s="197">
        <v>0</v>
      </c>
      <c r="H600" s="33">
        <v>0</v>
      </c>
      <c r="I600" s="197">
        <v>0</v>
      </c>
      <c r="J600" s="33">
        <v>0</v>
      </c>
    </row>
    <row r="601" spans="1:10" x14ac:dyDescent="0.2">
      <c r="A601" s="33" t="s">
        <v>147</v>
      </c>
      <c r="B601" s="33" t="s">
        <v>148</v>
      </c>
      <c r="C601" s="33">
        <v>38</v>
      </c>
      <c r="D601" s="33" t="s">
        <v>76</v>
      </c>
      <c r="E601" s="197">
        <v>0</v>
      </c>
      <c r="F601" s="33">
        <v>0</v>
      </c>
      <c r="G601" s="197">
        <v>0</v>
      </c>
      <c r="H601" s="33">
        <v>0</v>
      </c>
      <c r="I601" s="197">
        <v>0</v>
      </c>
      <c r="J601" s="33">
        <v>0</v>
      </c>
    </row>
    <row r="602" spans="1:10" x14ac:dyDescent="0.2">
      <c r="A602" s="33" t="s">
        <v>147</v>
      </c>
      <c r="B602" s="33" t="s">
        <v>148</v>
      </c>
      <c r="C602" s="33">
        <v>39</v>
      </c>
      <c r="D602" s="33" t="s">
        <v>77</v>
      </c>
      <c r="E602" s="197">
        <v>0</v>
      </c>
      <c r="F602" s="33">
        <v>0</v>
      </c>
      <c r="G602" s="197">
        <v>0</v>
      </c>
      <c r="H602" s="33">
        <v>0</v>
      </c>
      <c r="I602" s="197">
        <v>0</v>
      </c>
      <c r="J602" s="33">
        <v>0</v>
      </c>
    </row>
    <row r="603" spans="1:10" x14ac:dyDescent="0.2">
      <c r="A603" s="33" t="s">
        <v>147</v>
      </c>
      <c r="B603" s="33" t="s">
        <v>148</v>
      </c>
      <c r="C603" s="33">
        <v>40</v>
      </c>
      <c r="D603" s="33" t="s">
        <v>78</v>
      </c>
      <c r="E603" s="197">
        <v>0</v>
      </c>
      <c r="F603" s="33">
        <v>0</v>
      </c>
      <c r="G603" s="197">
        <v>0</v>
      </c>
      <c r="H603" s="33">
        <v>0</v>
      </c>
      <c r="I603" s="197">
        <v>0</v>
      </c>
      <c r="J603" s="33">
        <v>0</v>
      </c>
    </row>
    <row r="633" spans="4:31" x14ac:dyDescent="0.2">
      <c r="I633" s="203"/>
    </row>
    <row r="636" spans="4:31" x14ac:dyDescent="0.2">
      <c r="F636" s="223">
        <v>36557</v>
      </c>
      <c r="G636" s="224"/>
      <c r="H636" s="225">
        <f>+F636+31</f>
        <v>36588</v>
      </c>
      <c r="I636" s="226"/>
      <c r="J636" s="227">
        <f>+H636+31</f>
        <v>36619</v>
      </c>
      <c r="K636" s="228"/>
      <c r="L636" s="227">
        <f>+J636+31</f>
        <v>36650</v>
      </c>
      <c r="M636" s="228"/>
      <c r="N636" s="227">
        <f>+L636+31</f>
        <v>36681</v>
      </c>
      <c r="O636" s="228"/>
      <c r="P636" s="227">
        <f>+N636+31</f>
        <v>36712</v>
      </c>
      <c r="Q636" s="188"/>
      <c r="R636" s="187">
        <f>+P636+31</f>
        <v>36743</v>
      </c>
      <c r="S636" s="188"/>
      <c r="T636" s="187">
        <f>+R636+31</f>
        <v>36774</v>
      </c>
      <c r="U636" s="188"/>
      <c r="V636" s="187">
        <f>+T636+31</f>
        <v>36805</v>
      </c>
      <c r="W636" s="188"/>
      <c r="X636" s="187">
        <f>+V636+31</f>
        <v>36836</v>
      </c>
      <c r="Y636" s="188"/>
      <c r="Z636" s="187">
        <f>+X636+31</f>
        <v>36867</v>
      </c>
      <c r="AA636" s="188"/>
      <c r="AB636" s="187">
        <f>+Z636+31</f>
        <v>36898</v>
      </c>
      <c r="AC636" s="188"/>
      <c r="AD636" s="189"/>
      <c r="AE636" s="189"/>
    </row>
    <row r="637" spans="4:31" x14ac:dyDescent="0.2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197" customFormat="1" x14ac:dyDescent="0.2">
      <c r="D638" s="204" t="s">
        <v>113</v>
      </c>
      <c r="E638" s="205"/>
      <c r="F638" s="206">
        <f>BUG_GL!H82</f>
        <v>0</v>
      </c>
      <c r="G638" s="207">
        <f>BUG_GL!I82</f>
        <v>-1866969.5599999893</v>
      </c>
      <c r="H638" s="206">
        <f>BUG_GL!J82</f>
        <v>0</v>
      </c>
      <c r="I638" s="207">
        <f>BUG_GL!K82</f>
        <v>-4201662.9549999898</v>
      </c>
      <c r="J638" s="206">
        <f>BUG_GL!L82</f>
        <v>0</v>
      </c>
      <c r="K638" s="207">
        <f>BUG_GL!M82</f>
        <v>5961.47</v>
      </c>
      <c r="L638" s="206">
        <f>BUG_GL!N82</f>
        <v>0</v>
      </c>
      <c r="M638" s="206">
        <f>BUG_GL!O82</f>
        <v>0</v>
      </c>
      <c r="N638" s="206">
        <f>BUG_GL!P82</f>
        <v>0</v>
      </c>
      <c r="O638" s="206">
        <f>BUG_GL!Q82</f>
        <v>0</v>
      </c>
      <c r="P638" s="206">
        <f>BUG_GL!R82</f>
        <v>0</v>
      </c>
      <c r="Q638" s="206">
        <f>BUG_GL!S82</f>
        <v>0</v>
      </c>
      <c r="R638" s="206">
        <f>BUG_GL!T82</f>
        <v>0</v>
      </c>
      <c r="S638" s="206">
        <f>BUG_GL!U82</f>
        <v>0</v>
      </c>
      <c r="T638" s="206">
        <f>BUG_GL!V82</f>
        <v>0</v>
      </c>
      <c r="U638" s="206">
        <f>BUG_GL!W82</f>
        <v>0</v>
      </c>
      <c r="V638" s="206">
        <f>BUG_GL!X82</f>
        <v>0</v>
      </c>
      <c r="W638" s="206">
        <f>BUG_GL!Y82</f>
        <v>0</v>
      </c>
      <c r="X638" s="206">
        <f>BUG_GL!Z82</f>
        <v>0</v>
      </c>
      <c r="Y638" s="206">
        <f>BUG_GL!AA82</f>
        <v>0</v>
      </c>
      <c r="Z638" s="206">
        <f>BUG_GL!AB82</f>
        <v>0</v>
      </c>
      <c r="AA638" s="206">
        <f>BUG_GL!AC82</f>
        <v>0</v>
      </c>
      <c r="AB638" s="206">
        <f>BUG_GL!AD82</f>
        <v>0</v>
      </c>
      <c r="AC638" s="206">
        <f>BUG_GL!AE82</f>
        <v>0</v>
      </c>
      <c r="AD638" s="117"/>
      <c r="AE638" s="117"/>
    </row>
    <row r="639" spans="4:31" s="197" customFormat="1" x14ac:dyDescent="0.2">
      <c r="D639" s="204" t="s">
        <v>141</v>
      </c>
      <c r="E639" s="205"/>
      <c r="F639" s="206">
        <f>CE_GL!H82</f>
        <v>0</v>
      </c>
      <c r="G639" s="208">
        <f>CE_GL!I82</f>
        <v>-5093973.4510000255</v>
      </c>
      <c r="H639" s="206">
        <f>CE_GL!J82</f>
        <v>0</v>
      </c>
      <c r="I639" s="207">
        <f>CE_GL!K82</f>
        <v>-20266.274000001053</v>
      </c>
      <c r="J639" s="206">
        <f>CE_GL!L82</f>
        <v>0</v>
      </c>
      <c r="K639" s="207">
        <f>CE_GL!M82</f>
        <v>630069.10099999991</v>
      </c>
      <c r="L639" s="206">
        <f>CE_GL!N82</f>
        <v>0</v>
      </c>
      <c r="M639" s="206">
        <f>CE_GL!O82</f>
        <v>0</v>
      </c>
      <c r="N639" s="206">
        <f>CE_GL!P82</f>
        <v>0</v>
      </c>
      <c r="O639" s="206">
        <f>CE_GL!Q82</f>
        <v>0</v>
      </c>
      <c r="P639" s="206">
        <f>CE_GL!R82</f>
        <v>0</v>
      </c>
      <c r="Q639" s="206">
        <f>CE_GL!S82</f>
        <v>0</v>
      </c>
      <c r="R639" s="206">
        <f>CE_GL!T82</f>
        <v>0</v>
      </c>
      <c r="S639" s="206">
        <f>CE_GL!U82</f>
        <v>0</v>
      </c>
      <c r="T639" s="206">
        <f>CE_GL!V82</f>
        <v>0</v>
      </c>
      <c r="U639" s="206">
        <f>CE_GL!W82</f>
        <v>0</v>
      </c>
      <c r="V639" s="206">
        <f>CE_GL!X82</f>
        <v>0</v>
      </c>
      <c r="W639" s="206">
        <f>CE_GL!Y82</f>
        <v>0</v>
      </c>
      <c r="X639" s="206">
        <f>CE_GL!Z82</f>
        <v>0</v>
      </c>
      <c r="Y639" s="206">
        <f>CE_GL!AA82</f>
        <v>0</v>
      </c>
      <c r="Z639" s="206">
        <f>CE_GL!AB82</f>
        <v>0</v>
      </c>
      <c r="AA639" s="206">
        <f>CE_GL!AC82</f>
        <v>0</v>
      </c>
      <c r="AB639" s="206">
        <f>CE_GL!AD82</f>
        <v>0</v>
      </c>
      <c r="AC639" s="206">
        <f>CE_GL!AE82</f>
        <v>0</v>
      </c>
    </row>
    <row r="640" spans="4:31" s="197" customFormat="1" x14ac:dyDescent="0.2">
      <c r="D640" s="204" t="s">
        <v>142</v>
      </c>
      <c r="E640" s="205"/>
      <c r="F640" s="206">
        <f>+'EAST-EGM-GL'!H82</f>
        <v>0</v>
      </c>
      <c r="G640" s="207">
        <f>+'EAST-EGM-GL'!I82</f>
        <v>10782047.365000019</v>
      </c>
      <c r="H640" s="206">
        <f>+'EAST-EGM-GL'!J82</f>
        <v>0</v>
      </c>
      <c r="I640" s="207">
        <f>+'EAST-EGM-GL'!K82</f>
        <v>6033309.8500000108</v>
      </c>
      <c r="J640" s="206">
        <f>+'EAST-EGM-GL'!L82</f>
        <v>0</v>
      </c>
      <c r="K640" s="207">
        <f>+'EAST-EGM-GL'!M82</f>
        <v>275605.2850000005</v>
      </c>
      <c r="L640" s="206">
        <f>+'EAST-EGM-GL'!N82</f>
        <v>0</v>
      </c>
      <c r="M640" s="206">
        <f>+'EAST-EGM-GL'!O82</f>
        <v>0</v>
      </c>
      <c r="N640" s="206">
        <f>+'EAST-EGM-GL'!P82</f>
        <v>0</v>
      </c>
      <c r="O640" s="206">
        <f>+'EAST-EGM-GL'!Q82</f>
        <v>0</v>
      </c>
      <c r="P640" s="206">
        <f>+'EAST-EGM-GL'!R82</f>
        <v>0</v>
      </c>
      <c r="Q640" s="206">
        <f>+'EAST-EGM-GL'!S82</f>
        <v>0</v>
      </c>
      <c r="R640" s="206">
        <f>+'EAST-EGM-GL'!T82</f>
        <v>0</v>
      </c>
      <c r="S640" s="206">
        <f>+'EAST-EGM-GL'!U82</f>
        <v>0</v>
      </c>
      <c r="T640" s="206">
        <f>+'EAST-EGM-GL'!V82</f>
        <v>0</v>
      </c>
      <c r="U640" s="206">
        <f>+'EAST-EGM-GL'!W82</f>
        <v>0</v>
      </c>
      <c r="V640" s="206">
        <f>+'EAST-EGM-GL'!X82</f>
        <v>0</v>
      </c>
      <c r="W640" s="206">
        <f>+'EAST-EGM-GL'!Y82</f>
        <v>0</v>
      </c>
      <c r="X640" s="206">
        <f>+'EAST-EGM-GL'!Z82</f>
        <v>0</v>
      </c>
      <c r="Y640" s="206">
        <f>+'EAST-EGM-GL'!AA82</f>
        <v>0</v>
      </c>
      <c r="Z640" s="206">
        <f>+'EAST-EGM-GL'!AB82</f>
        <v>0</v>
      </c>
      <c r="AA640" s="206">
        <f>+'EAST-EGM-GL'!AC82</f>
        <v>0</v>
      </c>
      <c r="AB640" s="206">
        <f>+'EAST-EGM-GL'!AD82</f>
        <v>0</v>
      </c>
      <c r="AC640" s="206">
        <f>+'EAST-EGM-GL'!AE82</f>
        <v>0</v>
      </c>
      <c r="AD640" s="198"/>
      <c r="AE640" s="198"/>
    </row>
    <row r="641" spans="4:31" s="197" customFormat="1" x14ac:dyDescent="0.2">
      <c r="D641" s="204" t="s">
        <v>150</v>
      </c>
      <c r="E641" s="205"/>
      <c r="F641" s="206">
        <f>+'EAST-LRC-GL'!H82</f>
        <v>0</v>
      </c>
      <c r="G641" s="207">
        <f>+'EAST-LRC-GL'!I82</f>
        <v>-19838.310000003614</v>
      </c>
      <c r="H641" s="206">
        <f>+'EAST-LRC-GL'!J82</f>
        <v>0</v>
      </c>
      <c r="I641" s="207">
        <f>+'EAST-LRC-GL'!K82</f>
        <v>-104251.51499999962</v>
      </c>
      <c r="J641" s="206">
        <f>+'EAST-LRC-GL'!L82</f>
        <v>0</v>
      </c>
      <c r="K641" s="207">
        <f>+'EAST-LRC-GL'!M82</f>
        <v>-1047.4449999999943</v>
      </c>
      <c r="L641" s="206">
        <f>+'EAST-LRC-GL'!N82</f>
        <v>0</v>
      </c>
      <c r="M641" s="206">
        <f>+'EAST-LRC-GL'!O82</f>
        <v>0</v>
      </c>
      <c r="N641" s="206">
        <f>+'EAST-LRC-GL'!P82</f>
        <v>0</v>
      </c>
      <c r="O641" s="206">
        <f>+'EAST-LRC-GL'!Q82</f>
        <v>0</v>
      </c>
      <c r="P641" s="206">
        <f>+'EAST-LRC-GL'!R82</f>
        <v>0</v>
      </c>
      <c r="Q641" s="206">
        <f>+'EAST-LRC-GL'!S82</f>
        <v>0</v>
      </c>
      <c r="R641" s="206">
        <f>+'EAST-LRC-GL'!T82</f>
        <v>0</v>
      </c>
      <c r="S641" s="206">
        <f>+'EAST-LRC-GL'!U82</f>
        <v>0</v>
      </c>
      <c r="T641" s="206">
        <f>+'EAST-LRC-GL'!V82</f>
        <v>0</v>
      </c>
      <c r="U641" s="206">
        <f>+'EAST-LRC-GL'!W82</f>
        <v>0</v>
      </c>
      <c r="V641" s="206">
        <f>+'EAST-LRC-GL'!X82</f>
        <v>0</v>
      </c>
      <c r="W641" s="206">
        <f>+'EAST-LRC-GL'!Y82</f>
        <v>0</v>
      </c>
      <c r="X641" s="206">
        <f>+'EAST-LRC-GL'!Z82</f>
        <v>0</v>
      </c>
      <c r="Y641" s="206">
        <f>+'EAST-LRC-GL'!AA82</f>
        <v>0</v>
      </c>
      <c r="Z641" s="206">
        <f>+'EAST-LRC-GL'!AB82</f>
        <v>0</v>
      </c>
      <c r="AA641" s="206">
        <f>+'EAST-LRC-GL'!AC82</f>
        <v>0</v>
      </c>
      <c r="AB641" s="206">
        <f>+'EAST-LRC-GL'!AD82</f>
        <v>0</v>
      </c>
      <c r="AC641" s="206">
        <f>+'EAST-LRC-GL'!AE82</f>
        <v>0</v>
      </c>
      <c r="AD641" s="198"/>
      <c r="AE641" s="198"/>
    </row>
    <row r="642" spans="4:31" s="197" customFormat="1" x14ac:dyDescent="0.2">
      <c r="D642" s="204" t="s">
        <v>151</v>
      </c>
      <c r="E642" s="205"/>
      <c r="F642" s="206">
        <f>+'BGC-EGM-GL'!H82</f>
        <v>0</v>
      </c>
      <c r="G642" s="206">
        <f>+'BGC-EGM-GL'!I82</f>
        <v>0</v>
      </c>
      <c r="H642" s="206">
        <f>+'BGC-EGM-GL'!J82</f>
        <v>0</v>
      </c>
      <c r="I642" s="206">
        <f>+'BGC-EGM-GL'!K82</f>
        <v>0</v>
      </c>
      <c r="J642" s="206">
        <f>+'BGC-EGM-GL'!L82</f>
        <v>0</v>
      </c>
      <c r="K642" s="206">
        <f>+'BGC-EGM-GL'!M82</f>
        <v>0</v>
      </c>
      <c r="L642" s="206">
        <f>+'BGC-EGM-GL'!N82</f>
        <v>0</v>
      </c>
      <c r="M642" s="206">
        <f>+'BGC-EGM-GL'!O82</f>
        <v>0</v>
      </c>
      <c r="N642" s="206">
        <f>+'BGC-EGM-GL'!P82</f>
        <v>0</v>
      </c>
      <c r="O642" s="206">
        <f>+'BGC-EGM-GL'!Q82</f>
        <v>0</v>
      </c>
      <c r="P642" s="206">
        <f>+'BGC-EGM-GL'!R82</f>
        <v>0</v>
      </c>
      <c r="Q642" s="206">
        <f>+'BGC-EGM-GL'!S82</f>
        <v>0</v>
      </c>
      <c r="R642" s="206">
        <f>+'BGC-EGM-GL'!T82</f>
        <v>0</v>
      </c>
      <c r="S642" s="206">
        <f>+'BGC-EGM-GL'!U82</f>
        <v>0</v>
      </c>
      <c r="T642" s="206">
        <f>+'BGC-EGM-GL'!V82</f>
        <v>0</v>
      </c>
      <c r="U642" s="206">
        <f>+'BGC-EGM-GL'!W82</f>
        <v>0</v>
      </c>
      <c r="V642" s="206">
        <f>+'BGC-EGM-GL'!X82</f>
        <v>0</v>
      </c>
      <c r="W642" s="206">
        <f>+'BGC-EGM-GL'!Y82</f>
        <v>0</v>
      </c>
      <c r="X642" s="206">
        <f>+'BGC-EGM-GL'!Z82</f>
        <v>0</v>
      </c>
      <c r="Y642" s="206">
        <f>+'BGC-EGM-GL'!AA82</f>
        <v>0</v>
      </c>
      <c r="Z642" s="206">
        <f>+'BGC-EGM-GL'!AB82</f>
        <v>0</v>
      </c>
      <c r="AA642" s="206">
        <f>+'BGC-EGM-GL'!AC82</f>
        <v>0</v>
      </c>
      <c r="AB642" s="206">
        <f>+'BGC-EGM-GL'!AD82</f>
        <v>0</v>
      </c>
      <c r="AC642" s="206">
        <f>+'BGC-EGM-GL'!AE82</f>
        <v>0</v>
      </c>
      <c r="AD642" s="198"/>
      <c r="AE642" s="198"/>
    </row>
    <row r="643" spans="4:31" s="197" customFormat="1" x14ac:dyDescent="0.2">
      <c r="D643" s="204" t="s">
        <v>152</v>
      </c>
      <c r="E643" s="205"/>
      <c r="F643" s="206">
        <f>+'EAST-CON-GL '!H82</f>
        <v>0</v>
      </c>
      <c r="G643" s="206">
        <f>+'EAST-CON-GL '!I82</f>
        <v>10762209.055000002</v>
      </c>
      <c r="H643" s="206">
        <f>+'EAST-CON-GL '!J82</f>
        <v>0</v>
      </c>
      <c r="I643" s="206">
        <f>+'EAST-CON-GL '!K82</f>
        <v>5929058.3350000121</v>
      </c>
      <c r="J643" s="206">
        <f>+'EAST-CON-GL '!L82</f>
        <v>0</v>
      </c>
      <c r="K643" s="206">
        <f>+'EAST-CON-GL '!M82</f>
        <v>274557.84000000026</v>
      </c>
      <c r="L643" s="206">
        <f>+'EAST-CON-GL '!N82</f>
        <v>0</v>
      </c>
      <c r="M643" s="206">
        <f>+'EAST-CON-GL '!O82</f>
        <v>0</v>
      </c>
      <c r="N643" s="206">
        <f>+'EAST-CON-GL '!P82</f>
        <v>0</v>
      </c>
      <c r="O643" s="206">
        <f>+'EAST-CON-GL '!Q82</f>
        <v>0</v>
      </c>
      <c r="P643" s="206">
        <f>+'EAST-CON-GL '!R82</f>
        <v>0</v>
      </c>
      <c r="Q643" s="206">
        <f>+'EAST-CON-GL '!S82</f>
        <v>0</v>
      </c>
      <c r="R643" s="206">
        <f>+'EAST-CON-GL '!T82</f>
        <v>0</v>
      </c>
      <c r="S643" s="206">
        <f>+'EAST-CON-GL '!U82</f>
        <v>0</v>
      </c>
      <c r="T643" s="206">
        <f>+'EAST-CON-GL '!V82</f>
        <v>0</v>
      </c>
      <c r="U643" s="206">
        <f>+'EAST-CON-GL '!W82</f>
        <v>0</v>
      </c>
      <c r="V643" s="206">
        <f>+'EAST-CON-GL '!X82</f>
        <v>0</v>
      </c>
      <c r="W643" s="206">
        <f>+'EAST-CON-GL '!Y82</f>
        <v>0</v>
      </c>
      <c r="X643" s="206">
        <f>+'EAST-CON-GL '!Z82</f>
        <v>0</v>
      </c>
      <c r="Y643" s="206">
        <f>+'EAST-CON-GL '!AA82</f>
        <v>0</v>
      </c>
      <c r="Z643" s="206">
        <f>+'EAST-CON-GL '!AB82</f>
        <v>0</v>
      </c>
      <c r="AA643" s="206">
        <f>+'EAST-CON-GL '!AC82</f>
        <v>0</v>
      </c>
      <c r="AB643" s="206">
        <f>+'EAST-CON-GL '!AD82</f>
        <v>0</v>
      </c>
      <c r="AC643" s="206">
        <f>+'EAST-CON-GL '!AE82</f>
        <v>0</v>
      </c>
      <c r="AD643" s="198"/>
      <c r="AE643" s="198"/>
    </row>
    <row r="644" spans="4:31" s="197" customFormat="1" x14ac:dyDescent="0.2">
      <c r="D644" s="204" t="s">
        <v>153</v>
      </c>
      <c r="E644" s="205"/>
      <c r="F644" s="206">
        <f>+'TX-EGM-GL'!H82</f>
        <v>0</v>
      </c>
      <c r="G644" s="206">
        <f>+'TX-EGM-GL'!I82</f>
        <v>4064920.6519999998</v>
      </c>
      <c r="H644" s="206">
        <f>+'TX-EGM-GL'!J82</f>
        <v>0</v>
      </c>
      <c r="I644" s="207">
        <f>+'TX-EGM-GL'!K91</f>
        <v>-757165.772</v>
      </c>
      <c r="J644" s="206">
        <f>+'TX-EGM-GL'!L82</f>
        <v>0</v>
      </c>
      <c r="K644" s="207">
        <f>+'TX-EGM-GL'!M82</f>
        <v>585505.50800000015</v>
      </c>
      <c r="L644" s="206">
        <f>+'TX-EGM-GL'!N82</f>
        <v>0</v>
      </c>
      <c r="M644" s="206">
        <f>+'TX-EGM-GL'!O82</f>
        <v>0</v>
      </c>
      <c r="N644" s="206">
        <f>+'TX-EGM-GL'!P82</f>
        <v>0</v>
      </c>
      <c r="O644" s="206">
        <f>+'TX-EGM-GL'!Q82</f>
        <v>0</v>
      </c>
      <c r="P644" s="206">
        <f>+'TX-EGM-GL'!R82</f>
        <v>0</v>
      </c>
      <c r="Q644" s="206">
        <f>+'TX-EGM-GL'!S82</f>
        <v>0</v>
      </c>
      <c r="R644" s="206">
        <f>+'TX-EGM-GL'!T82</f>
        <v>0</v>
      </c>
      <c r="S644" s="206">
        <f>+'TX-EGM-GL'!U82</f>
        <v>0</v>
      </c>
      <c r="T644" s="206">
        <f>+'TX-EGM-GL'!V82</f>
        <v>0</v>
      </c>
      <c r="U644" s="206">
        <f>+'TX-EGM-GL'!W82</f>
        <v>0</v>
      </c>
      <c r="V644" s="206">
        <f>+'TX-EGM-GL'!X82</f>
        <v>0</v>
      </c>
      <c r="W644" s="206">
        <f>+'TX-EGM-GL'!Y82</f>
        <v>0</v>
      </c>
      <c r="X644" s="206">
        <f>+'TX-EGM-GL'!Z82</f>
        <v>0</v>
      </c>
      <c r="Y644" s="206">
        <f>+'TX-EGM-GL'!AA82</f>
        <v>0</v>
      </c>
      <c r="Z644" s="206">
        <f>+'TX-EGM-GL'!AB82</f>
        <v>0</v>
      </c>
      <c r="AA644" s="206">
        <f>+'TX-EGM-GL'!AC82</f>
        <v>0</v>
      </c>
      <c r="AB644" s="206">
        <f>+'TX-EGM-GL'!AD82</f>
        <v>0</v>
      </c>
      <c r="AC644" s="206">
        <f>+'TX-EGM-GL'!AE82</f>
        <v>0</v>
      </c>
      <c r="AD644" s="198"/>
      <c r="AE644" s="198"/>
    </row>
    <row r="645" spans="4:31" s="197" customFormat="1" x14ac:dyDescent="0.2">
      <c r="D645" s="204" t="s">
        <v>181</v>
      </c>
      <c r="E645" s="205"/>
      <c r="F645" s="206">
        <f>+'TX-HPLR-GL '!H82</f>
        <v>0</v>
      </c>
      <c r="G645" s="206">
        <f>+'TX-HPLR-GL '!I82</f>
        <v>-9546.4899999999907</v>
      </c>
      <c r="H645" s="206">
        <f>+'TX-HPLR-GL '!J82</f>
        <v>0</v>
      </c>
      <c r="I645" s="207">
        <f>+'TX-HPLR-GL '!K82</f>
        <v>10.710000000000036</v>
      </c>
      <c r="J645" s="206">
        <f>+'TX-HPLR-GL '!L82</f>
        <v>0</v>
      </c>
      <c r="K645" s="207">
        <f>+'TX-HPLR-GL '!M82</f>
        <v>96843.74</v>
      </c>
      <c r="L645" s="206">
        <f>+'TX-HPLR-GL '!N82</f>
        <v>0</v>
      </c>
      <c r="M645" s="206">
        <f>+'TX-HPLR-GL '!O82</f>
        <v>0</v>
      </c>
      <c r="N645" s="206">
        <f>+'TX-HPLR-GL '!P82</f>
        <v>0</v>
      </c>
      <c r="O645" s="206">
        <f>+'TX-HPLR-GL '!Q82</f>
        <v>0</v>
      </c>
      <c r="P645" s="206">
        <f>+'TX-HPLR-GL '!R82</f>
        <v>0</v>
      </c>
      <c r="Q645" s="206">
        <f>+'TX-HPLR-GL '!S82</f>
        <v>0</v>
      </c>
      <c r="R645" s="206">
        <f>+'TX-HPLR-GL '!T82</f>
        <v>0</v>
      </c>
      <c r="S645" s="206">
        <f>+'TX-HPLR-GL '!U82</f>
        <v>0</v>
      </c>
      <c r="T645" s="206">
        <f>+'TX-HPLR-GL '!V82</f>
        <v>0</v>
      </c>
      <c r="U645" s="206">
        <f>+'TX-HPLR-GL '!W82</f>
        <v>0</v>
      </c>
      <c r="V645" s="206">
        <f>+'TX-HPLR-GL '!X82</f>
        <v>0</v>
      </c>
      <c r="W645" s="206">
        <f>+'TX-HPLR-GL '!Y82</f>
        <v>0</v>
      </c>
      <c r="X645" s="206">
        <f>+'TX-HPLR-GL '!Z82</f>
        <v>0</v>
      </c>
      <c r="Y645" s="206">
        <f>+'TX-HPLR-GL '!AA82</f>
        <v>0</v>
      </c>
      <c r="Z645" s="206">
        <f>+'TX-HPLR-GL '!AB82</f>
        <v>0</v>
      </c>
      <c r="AA645" s="206">
        <f>+'TX-HPLR-GL '!AC82</f>
        <v>0</v>
      </c>
      <c r="AB645" s="206">
        <f>+'TX-HPLR-GL '!AD82</f>
        <v>0</v>
      </c>
      <c r="AC645" s="206">
        <f>+'TX-HPLR-GL '!AE82</f>
        <v>0</v>
      </c>
      <c r="AD645" s="198"/>
      <c r="AE645" s="198"/>
    </row>
    <row r="646" spans="4:31" s="197" customFormat="1" x14ac:dyDescent="0.2">
      <c r="D646" s="204" t="s">
        <v>180</v>
      </c>
      <c r="E646" s="205"/>
      <c r="F646" s="206">
        <f>+'TX-HPLC-GL'!H82</f>
        <v>0</v>
      </c>
      <c r="G646" s="206">
        <f>+'TX-HPLC-GL'!I82</f>
        <v>4339265</v>
      </c>
      <c r="H646" s="206">
        <f>+'TX-HPLC-GL'!J82</f>
        <v>0</v>
      </c>
      <c r="I646" s="207">
        <f>+'TX-HPLC-GL'!K82</f>
        <v>-2247810</v>
      </c>
      <c r="J646" s="206">
        <f>+'TX-HPLC-GL'!L82</f>
        <v>0</v>
      </c>
      <c r="K646" s="207">
        <f>+'TX-HPLC-GL'!M82</f>
        <v>4625375.5</v>
      </c>
      <c r="L646" s="206">
        <f>+'TX-HPLC-GL'!N82</f>
        <v>0</v>
      </c>
      <c r="M646" s="206">
        <f>+'TX-HPLC-GL'!O82</f>
        <v>0</v>
      </c>
      <c r="N646" s="206">
        <f>+'TX-HPLC-GL'!P82</f>
        <v>0</v>
      </c>
      <c r="O646" s="206">
        <f>+'TX-HPLC-GL'!Q82</f>
        <v>0</v>
      </c>
      <c r="P646" s="206">
        <f>+'TX-HPLC-GL'!R82</f>
        <v>0</v>
      </c>
      <c r="Q646" s="206">
        <f>+'TX-HPLC-GL'!S82</f>
        <v>0</v>
      </c>
      <c r="R646" s="206">
        <f>+'TX-HPLC-GL'!T82</f>
        <v>0</v>
      </c>
      <c r="S646" s="206">
        <f>+'TX-HPLC-GL'!U82</f>
        <v>0</v>
      </c>
      <c r="T646" s="206">
        <f>+'TX-HPLC-GL'!V82</f>
        <v>0</v>
      </c>
      <c r="U646" s="206">
        <f>+'TX-HPLC-GL'!W82</f>
        <v>0</v>
      </c>
      <c r="V646" s="206">
        <f>+'TX-HPLC-GL'!X82</f>
        <v>0</v>
      </c>
      <c r="W646" s="206">
        <f>+'TX-HPLC-GL'!Y82</f>
        <v>0</v>
      </c>
      <c r="X646" s="206">
        <f>+'TX-HPLC-GL'!Z82</f>
        <v>0</v>
      </c>
      <c r="Y646" s="206">
        <f>+'TX-HPLC-GL'!AA82</f>
        <v>0</v>
      </c>
      <c r="Z646" s="206">
        <f>+'TX-HPLC-GL'!AB82</f>
        <v>0</v>
      </c>
      <c r="AA646" s="206">
        <f>+'TX-HPLC-GL'!AC82</f>
        <v>0</v>
      </c>
      <c r="AB646" s="206">
        <f>+'TX-HPLC-GL'!AD82</f>
        <v>0</v>
      </c>
      <c r="AC646" s="206">
        <f>+'TX-HPLC-GL'!AE82</f>
        <v>0</v>
      </c>
      <c r="AD646" s="198"/>
      <c r="AE646" s="198"/>
    </row>
    <row r="647" spans="4:31" s="197" customFormat="1" x14ac:dyDescent="0.2">
      <c r="D647" s="204" t="s">
        <v>154</v>
      </c>
      <c r="E647" s="205"/>
      <c r="F647" s="206">
        <f>+'TX-CON-GL '!H82</f>
        <v>0</v>
      </c>
      <c r="G647" s="206">
        <f>+'TX-CON-GL '!I82</f>
        <v>8394639.1619999744</v>
      </c>
      <c r="H647" s="206">
        <f>+'TX-CON-GL '!J82</f>
        <v>0</v>
      </c>
      <c r="I647" s="206">
        <f>+'TX-CON-GL '!K82</f>
        <v>-3004965.0620000083</v>
      </c>
      <c r="J647" s="206">
        <f>+'TX-CON-GL '!L82</f>
        <v>0</v>
      </c>
      <c r="K647" s="206">
        <f>+'TX-CON-GL '!M82</f>
        <v>5307724.7479999997</v>
      </c>
      <c r="L647" s="206">
        <f>+'TX-CON-GL '!N82</f>
        <v>0</v>
      </c>
      <c r="M647" s="206">
        <f>+'TX-CON-GL '!O82</f>
        <v>0</v>
      </c>
      <c r="N647" s="206">
        <f>+'TX-CON-GL '!P82</f>
        <v>0</v>
      </c>
      <c r="O647" s="206">
        <f>+'TX-CON-GL '!Q82</f>
        <v>0</v>
      </c>
      <c r="P647" s="206">
        <f>+'TX-CON-GL '!R82</f>
        <v>0</v>
      </c>
      <c r="Q647" s="206">
        <f>+'TX-CON-GL '!S82</f>
        <v>0</v>
      </c>
      <c r="R647" s="206">
        <f>+'TX-CON-GL '!T82</f>
        <v>0</v>
      </c>
      <c r="S647" s="206">
        <f>+'TX-CON-GL '!U82</f>
        <v>0</v>
      </c>
      <c r="T647" s="206">
        <f>+'TX-CON-GL '!V82</f>
        <v>0</v>
      </c>
      <c r="U647" s="206">
        <f>+'TX-CON-GL '!W82</f>
        <v>0</v>
      </c>
      <c r="V647" s="206">
        <f>+'TX-CON-GL '!X82</f>
        <v>0</v>
      </c>
      <c r="W647" s="206">
        <f>+'TX-CON-GL '!Y82</f>
        <v>0</v>
      </c>
      <c r="X647" s="206">
        <f>+'TX-CON-GL '!Z82</f>
        <v>0</v>
      </c>
      <c r="Y647" s="206">
        <f>+'TX-CON-GL '!AA82</f>
        <v>0</v>
      </c>
      <c r="Z647" s="206">
        <f>+'TX-CON-GL '!AB82</f>
        <v>0</v>
      </c>
      <c r="AA647" s="206">
        <f>+'TX-CON-GL '!AC82</f>
        <v>0</v>
      </c>
      <c r="AB647" s="206">
        <f>+'TX-CON-GL '!AD82</f>
        <v>0</v>
      </c>
      <c r="AC647" s="206">
        <f>+'TX-CON-GL '!AE82</f>
        <v>0</v>
      </c>
      <c r="AD647" s="198"/>
      <c r="AE647" s="198"/>
    </row>
    <row r="648" spans="4:31" s="197" customFormat="1" x14ac:dyDescent="0.2">
      <c r="D648" s="204" t="s">
        <v>144</v>
      </c>
      <c r="E648" s="205"/>
      <c r="F648" s="206">
        <f>+'WE-GL '!H82</f>
        <v>0</v>
      </c>
      <c r="G648" s="207">
        <f>+'WE-GL '!I82</f>
        <v>-5324636.8399999933</v>
      </c>
      <c r="H648" s="206">
        <f>+'WE-GL '!J82</f>
        <v>0</v>
      </c>
      <c r="I648" s="207">
        <f>+'WE-GL '!K82</f>
        <v>86030.429000004835</v>
      </c>
      <c r="J648" s="206">
        <f>+'WE-GL '!L82</f>
        <v>0</v>
      </c>
      <c r="K648" s="207">
        <f>+'WE-GL '!M82</f>
        <v>63866.74800000024</v>
      </c>
      <c r="L648" s="206">
        <f>+'WE-GL '!N82</f>
        <v>0</v>
      </c>
      <c r="M648" s="206">
        <f>+'WE-GL '!O82</f>
        <v>0</v>
      </c>
      <c r="N648" s="206">
        <f>+'WE-GL '!P82</f>
        <v>0</v>
      </c>
      <c r="O648" s="206">
        <f>+'WE-GL '!Q82</f>
        <v>0</v>
      </c>
      <c r="P648" s="206">
        <f>+'WE-GL '!R82</f>
        <v>0</v>
      </c>
      <c r="Q648" s="206">
        <f>+'WE-GL '!S82</f>
        <v>0</v>
      </c>
      <c r="R648" s="206">
        <f>+'WE-GL '!T82</f>
        <v>0</v>
      </c>
      <c r="S648" s="206">
        <f>+'WE-GL '!U82</f>
        <v>0</v>
      </c>
      <c r="T648" s="206">
        <f>+'WE-GL '!V82</f>
        <v>0</v>
      </c>
      <c r="U648" s="206">
        <f>+'WE-GL '!W82</f>
        <v>0</v>
      </c>
      <c r="V648" s="206">
        <f>+'WE-GL '!X82</f>
        <v>0</v>
      </c>
      <c r="W648" s="206">
        <f>+'WE-GL '!Y82</f>
        <v>0</v>
      </c>
      <c r="X648" s="206">
        <f>+'WE-GL '!Z82</f>
        <v>0</v>
      </c>
      <c r="Y648" s="206">
        <f>+'WE-GL '!AA82</f>
        <v>0</v>
      </c>
      <c r="Z648" s="206">
        <f>+'WE-GL '!AB82</f>
        <v>0</v>
      </c>
      <c r="AA648" s="206">
        <f>+'WE-GL '!AC82</f>
        <v>0</v>
      </c>
      <c r="AB648" s="206">
        <f>+'WE-GL '!AD82</f>
        <v>0</v>
      </c>
      <c r="AC648" s="206">
        <f>+'WE-GL '!AE82</f>
        <v>0</v>
      </c>
      <c r="AD648" s="198"/>
      <c r="AE648" s="198"/>
    </row>
    <row r="649" spans="4:31" s="197" customFormat="1" x14ac:dyDescent="0.2">
      <c r="D649" s="204" t="s">
        <v>201</v>
      </c>
      <c r="E649" s="205"/>
      <c r="F649" s="206">
        <f>+'DEN-GL'!H82</f>
        <v>0</v>
      </c>
      <c r="G649" s="207">
        <f>+'DEN-GL'!I82</f>
        <v>24218.352000000537</v>
      </c>
      <c r="H649" s="206">
        <f>+'DEN-GL'!J82</f>
        <v>0</v>
      </c>
      <c r="I649" s="207">
        <f>+'DEN-GL'!K82</f>
        <v>-363189.41400000075</v>
      </c>
      <c r="J649" s="206">
        <f>+'DEN-GL'!L82</f>
        <v>0</v>
      </c>
      <c r="K649" s="207">
        <f>+'DEN-GL'!M82</f>
        <v>112.26200000000017</v>
      </c>
      <c r="L649" s="206">
        <f>+'DEN-GL'!N82</f>
        <v>0</v>
      </c>
      <c r="M649" s="206">
        <f>+'DEN-GL'!O82</f>
        <v>0</v>
      </c>
      <c r="N649" s="206">
        <f>+'DEN-GL'!P82</f>
        <v>0</v>
      </c>
      <c r="O649" s="206">
        <f>+'DEN-GL'!Q82</f>
        <v>0</v>
      </c>
      <c r="P649" s="206">
        <f>+'DEN-GL'!R82</f>
        <v>0</v>
      </c>
      <c r="Q649" s="206">
        <f>+'DEN-GL'!S82</f>
        <v>0</v>
      </c>
      <c r="R649" s="206">
        <f>+'DEN-GL'!T82</f>
        <v>0</v>
      </c>
      <c r="S649" s="206">
        <f>+'DEN-GL'!U82</f>
        <v>0</v>
      </c>
      <c r="T649" s="206">
        <f>+'DEN-GL'!V82</f>
        <v>0</v>
      </c>
      <c r="U649" s="206">
        <f>+'DEN-GL'!W82</f>
        <v>0</v>
      </c>
      <c r="V649" s="206">
        <f>+'DEN-GL'!X82</f>
        <v>0</v>
      </c>
      <c r="W649" s="206">
        <f>+'DEN-GL'!Y82</f>
        <v>0</v>
      </c>
      <c r="X649" s="206">
        <f>+'DEN-GL'!Z82</f>
        <v>0</v>
      </c>
      <c r="Y649" s="206">
        <f>+'DEN-GL'!AA82</f>
        <v>0</v>
      </c>
      <c r="Z649" s="206">
        <f>+'DEN-GL'!AB82</f>
        <v>0</v>
      </c>
      <c r="AA649" s="206">
        <f>+'DEN-GL'!AC82</f>
        <v>0</v>
      </c>
      <c r="AB649" s="206">
        <f>+'DEN-GL'!AD82</f>
        <v>0</v>
      </c>
      <c r="AC649" s="206">
        <f>+'DEN-GL'!AE82</f>
        <v>0</v>
      </c>
      <c r="AD649" s="198"/>
      <c r="AE649" s="198"/>
    </row>
    <row r="650" spans="4:31" s="197" customFormat="1" x14ac:dyDescent="0.2">
      <c r="D650" s="204" t="s">
        <v>146</v>
      </c>
      <c r="E650" s="205"/>
      <c r="F650" s="206">
        <f>+STG_GL!H82</f>
        <v>0</v>
      </c>
      <c r="G650" s="206">
        <f>+STG_GL!I82</f>
        <v>0</v>
      </c>
      <c r="H650" s="206">
        <f>+STG_GL!J82</f>
        <v>0</v>
      </c>
      <c r="I650" s="206">
        <f>+STG_GL!K82</f>
        <v>6136016</v>
      </c>
      <c r="J650" s="206">
        <f>+STG_GL!L82</f>
        <v>0</v>
      </c>
      <c r="K650" s="206">
        <f>+STG_GL!M82</f>
        <v>-53846</v>
      </c>
      <c r="L650" s="206">
        <f>+STG_GL!N82</f>
        <v>0</v>
      </c>
      <c r="M650" s="206">
        <f>+STG_GL!O82</f>
        <v>0</v>
      </c>
      <c r="N650" s="206">
        <f>+STG_GL!P82</f>
        <v>0</v>
      </c>
      <c r="O650" s="206">
        <f>+STG_GL!Q82</f>
        <v>0</v>
      </c>
      <c r="P650" s="206">
        <f>+STG_GL!R82</f>
        <v>0</v>
      </c>
      <c r="Q650" s="206">
        <f>+STG_GL!S82</f>
        <v>0</v>
      </c>
      <c r="R650" s="206">
        <f>+STG_GL!T82</f>
        <v>0</v>
      </c>
      <c r="S650" s="206">
        <f>+STG_GL!U82</f>
        <v>0</v>
      </c>
      <c r="T650" s="206">
        <f>+STG_GL!V82</f>
        <v>0</v>
      </c>
      <c r="U650" s="206">
        <f>+STG_GL!W82</f>
        <v>0</v>
      </c>
      <c r="V650" s="206">
        <f>+STG_GL!X82</f>
        <v>0</v>
      </c>
      <c r="W650" s="206">
        <f>+STG_GL!Y82</f>
        <v>0</v>
      </c>
      <c r="X650" s="206">
        <f>+STG_GL!Z82</f>
        <v>0</v>
      </c>
      <c r="Y650" s="206">
        <f>+STG_GL!AA82</f>
        <v>0</v>
      </c>
      <c r="Z650" s="206">
        <f>+STG_GL!AB82</f>
        <v>0</v>
      </c>
      <c r="AA650" s="206">
        <f>+STG_GL!AC82</f>
        <v>0</v>
      </c>
      <c r="AB650" s="206">
        <f>+STG_GL!AD82</f>
        <v>0</v>
      </c>
      <c r="AC650" s="206">
        <f>+STG_GL!AE82</f>
        <v>0</v>
      </c>
      <c r="AD650" s="198"/>
      <c r="AE650" s="198"/>
    </row>
    <row r="651" spans="4:31" s="197" customFormat="1" x14ac:dyDescent="0.2">
      <c r="D651" s="204" t="s">
        <v>160</v>
      </c>
      <c r="E651" s="205"/>
      <c r="F651" s="206">
        <f>+'ONT_GL '!H82</f>
        <v>0</v>
      </c>
      <c r="G651" s="207">
        <f>+'ONT_GL '!I82</f>
        <v>-6712349.3600000003</v>
      </c>
      <c r="H651" s="206">
        <f>+'ONT_GL '!J82</f>
        <v>0</v>
      </c>
      <c r="I651" s="207">
        <f>+'ONT_GL '!K82</f>
        <v>-354033.66999999993</v>
      </c>
      <c r="J651" s="206">
        <f>+'ONT_GL '!L82</f>
        <v>0</v>
      </c>
      <c r="K651" s="207">
        <f>+'ONT_GL '!M82</f>
        <v>-149858.58000000013</v>
      </c>
      <c r="L651" s="206">
        <f>+'ONT_GL '!N82</f>
        <v>0</v>
      </c>
      <c r="M651" s="206">
        <f>+'ONT_GL '!O82</f>
        <v>0</v>
      </c>
      <c r="N651" s="206">
        <f>+'ONT_GL '!P82</f>
        <v>0</v>
      </c>
      <c r="O651" s="206">
        <f>+'ONT_GL '!Q82</f>
        <v>0</v>
      </c>
      <c r="P651" s="206">
        <f>+'ONT_GL '!R82</f>
        <v>0</v>
      </c>
      <c r="Q651" s="206">
        <f>+'ONT_GL '!S82</f>
        <v>0</v>
      </c>
      <c r="R651" s="206">
        <f>+'ONT_GL '!T82</f>
        <v>0</v>
      </c>
      <c r="S651" s="206">
        <f>+'ONT_GL '!U82</f>
        <v>0</v>
      </c>
      <c r="T651" s="206">
        <f>+'ONT_GL '!V82</f>
        <v>0</v>
      </c>
      <c r="U651" s="206">
        <f>+'ONT_GL '!W82</f>
        <v>0</v>
      </c>
      <c r="V651" s="206">
        <f>+'ONT_GL '!X82</f>
        <v>0</v>
      </c>
      <c r="W651" s="206">
        <f>+'ONT_GL '!Y82</f>
        <v>0</v>
      </c>
      <c r="X651" s="206">
        <f>+'ONT_GL '!Z82</f>
        <v>0</v>
      </c>
      <c r="Y651" s="206">
        <f>+'ONT_GL '!AA82</f>
        <v>0</v>
      </c>
      <c r="Z651" s="206">
        <f>+'ONT_GL '!AB82</f>
        <v>0</v>
      </c>
      <c r="AA651" s="206">
        <f>+'ONT_GL '!AC82</f>
        <v>0</v>
      </c>
      <c r="AB651" s="206">
        <f>+'ONT_GL '!AD82</f>
        <v>0</v>
      </c>
      <c r="AC651" s="206">
        <f>+'ONT_GL '!AE82</f>
        <v>0</v>
      </c>
      <c r="AD651" s="198"/>
      <c r="AE651" s="198"/>
    </row>
    <row r="652" spans="4:31" s="197" customFormat="1" x14ac:dyDescent="0.2">
      <c r="D652" s="204" t="s">
        <v>193</v>
      </c>
      <c r="E652" s="205"/>
      <c r="F652" s="206">
        <f>+ARUBA_GL!H82</f>
        <v>0</v>
      </c>
      <c r="G652" s="207">
        <f>+ARUBA_GL!I82</f>
        <v>1534090.480999996</v>
      </c>
      <c r="H652" s="206">
        <f>+ARUBA_GL!J82</f>
        <v>0</v>
      </c>
      <c r="I652" s="207">
        <f>+ARUBA_GL!K82</f>
        <v>-835739.90099999786</v>
      </c>
      <c r="J652" s="206">
        <f>+ARUBA_GL!L82</f>
        <v>0</v>
      </c>
      <c r="K652" s="207">
        <f>+ARUBA_GL!M82</f>
        <v>-531526.70000000007</v>
      </c>
      <c r="L652" s="206">
        <f>+ARUBA_GL!N82</f>
        <v>0</v>
      </c>
      <c r="M652" s="206">
        <f>+ARUBA_GL!O82</f>
        <v>0</v>
      </c>
      <c r="N652" s="206">
        <f>+ARUBA_GL!P82</f>
        <v>0</v>
      </c>
      <c r="O652" s="206">
        <f>+ARUBA_GL!Q82</f>
        <v>0</v>
      </c>
      <c r="P652" s="206">
        <f>+ARUBA_GL!R82</f>
        <v>0</v>
      </c>
      <c r="Q652" s="206">
        <f>+ARUBA_GL!S82</f>
        <v>0</v>
      </c>
      <c r="R652" s="206">
        <f>+ARUBA_GL!T82</f>
        <v>0</v>
      </c>
      <c r="S652" s="206">
        <f>+ARUBA_GL!U82</f>
        <v>0</v>
      </c>
      <c r="T652" s="206">
        <f>+ARUBA_GL!V82</f>
        <v>0</v>
      </c>
      <c r="U652" s="206">
        <f>+ARUBA_GL!W82</f>
        <v>0</v>
      </c>
      <c r="V652" s="206">
        <f>+ARUBA_GL!X82</f>
        <v>0</v>
      </c>
      <c r="W652" s="206">
        <f>+ARUBA_GL!Y82</f>
        <v>0</v>
      </c>
      <c r="X652" s="206">
        <f>+ARUBA_GL!Z82</f>
        <v>0</v>
      </c>
      <c r="Y652" s="206">
        <f>+ARUBA_GL!AA82</f>
        <v>0</v>
      </c>
      <c r="Z652" s="206">
        <f>+ARUBA_GL!AB82</f>
        <v>0</v>
      </c>
      <c r="AA652" s="206">
        <f>+ARUBA_GL!AC82</f>
        <v>0</v>
      </c>
      <c r="AB652" s="206">
        <f>+ARUBA_GL!AD82</f>
        <v>0</v>
      </c>
      <c r="AC652" s="206">
        <f>+ARUBA_GL!AE82</f>
        <v>0</v>
      </c>
      <c r="AD652" s="198"/>
      <c r="AE652" s="198"/>
    </row>
    <row r="653" spans="4:31" s="197" customFormat="1" x14ac:dyDescent="0.2">
      <c r="D653" s="204" t="s">
        <v>197</v>
      </c>
      <c r="E653" s="205"/>
      <c r="F653" s="206">
        <f>+SITHE_GL!H82</f>
        <v>0</v>
      </c>
      <c r="G653" s="207">
        <f>+SITHE_GL!I82</f>
        <v>3740765.0080000013</v>
      </c>
      <c r="H653" s="206">
        <f>+SITHE_GL!J82</f>
        <v>0</v>
      </c>
      <c r="I653" s="207">
        <f>+SITHE_GL!K82</f>
        <v>-2800976.6979999989</v>
      </c>
      <c r="J653" s="206">
        <f>+SITHE_GL!L82</f>
        <v>0</v>
      </c>
      <c r="K653" s="207">
        <f>+SITHE_GL!M82</f>
        <v>-553.4320000000007</v>
      </c>
      <c r="L653" s="206">
        <f>+SITHE_GL!N82</f>
        <v>0</v>
      </c>
      <c r="M653" s="206">
        <f>+SITHE_GL!O82</f>
        <v>0</v>
      </c>
      <c r="N653" s="206">
        <f>+SITHE_GL!P82</f>
        <v>0</v>
      </c>
      <c r="O653" s="206">
        <f>+SITHE_GL!Q82</f>
        <v>0</v>
      </c>
      <c r="P653" s="206">
        <f>+SITHE_GL!R82</f>
        <v>0</v>
      </c>
      <c r="Q653" s="206">
        <f>+SITHE_GL!S82</f>
        <v>0</v>
      </c>
      <c r="R653" s="206">
        <f>+SITHE_GL!T82</f>
        <v>0</v>
      </c>
      <c r="S653" s="206">
        <f>+SITHE_GL!U82</f>
        <v>0</v>
      </c>
      <c r="T653" s="206">
        <f>+SITHE_GL!V82</f>
        <v>0</v>
      </c>
      <c r="U653" s="206">
        <f>+SITHE_GL!W82</f>
        <v>0</v>
      </c>
      <c r="V653" s="206">
        <f>+SITHE_GL!X82</f>
        <v>0</v>
      </c>
      <c r="W653" s="206">
        <f>+SITHE_GL!Y82</f>
        <v>0</v>
      </c>
      <c r="X653" s="206">
        <f>+SITHE_GL!Z82</f>
        <v>0</v>
      </c>
      <c r="Y653" s="206">
        <f>+SITHE_GL!AA82</f>
        <v>0</v>
      </c>
      <c r="Z653" s="206">
        <f>+SITHE_GL!AB82</f>
        <v>0</v>
      </c>
      <c r="AA653" s="206">
        <f>+SITHE_GL!AC82</f>
        <v>0</v>
      </c>
      <c r="AB653" s="206">
        <f>+SITHE_GL!AD82</f>
        <v>0</v>
      </c>
      <c r="AC653" s="206">
        <f>+SITHE_GL!AE82</f>
        <v>0</v>
      </c>
      <c r="AD653" s="198"/>
      <c r="AE653" s="198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Felienne</cp:lastModifiedBy>
  <cp:lastPrinted>2000-03-17T19:43:10Z</cp:lastPrinted>
  <dcterms:created xsi:type="dcterms:W3CDTF">1997-07-11T21:57:33Z</dcterms:created>
  <dcterms:modified xsi:type="dcterms:W3CDTF">2014-09-03T20:25:53Z</dcterms:modified>
</cp:coreProperties>
</file>