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4"/>
  </bookViews>
  <sheets>
    <sheet name="Module1" sheetId="1" state="veryHidden" r:id=""/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4">'Pre2000 Value'!$A$2:$K$13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J6" i="48" l="1"/>
  <c r="K6" i="48"/>
  <c r="I7" i="48"/>
  <c r="J7" i="48"/>
  <c r="K7" i="48"/>
  <c r="B8" i="48"/>
  <c r="B13" i="48" s="1"/>
  <c r="C8" i="48"/>
  <c r="D8" i="48"/>
  <c r="D13" i="48" s="1"/>
  <c r="E8" i="48"/>
  <c r="F8" i="48"/>
  <c r="G8" i="48"/>
  <c r="H8" i="48"/>
  <c r="I8" i="48"/>
  <c r="C9" i="48"/>
  <c r="K9" i="48" s="1"/>
  <c r="J9" i="48"/>
  <c r="B10" i="48"/>
  <c r="C10" i="48"/>
  <c r="D10" i="48"/>
  <c r="J10" i="48" s="1"/>
  <c r="E10" i="48"/>
  <c r="F10" i="48"/>
  <c r="G10" i="48"/>
  <c r="G13" i="48" s="1"/>
  <c r="H10" i="48"/>
  <c r="I10" i="48"/>
  <c r="C11" i="48"/>
  <c r="I11" i="48"/>
  <c r="J11" i="48"/>
  <c r="K11" i="48"/>
  <c r="J12" i="48"/>
  <c r="K12" i="48"/>
  <c r="E13" i="48"/>
  <c r="F13" i="48"/>
  <c r="H13" i="48"/>
  <c r="F11" i="45"/>
  <c r="G11" i="45"/>
  <c r="H11" i="45"/>
  <c r="L11" i="45" s="1"/>
  <c r="I11" i="45"/>
  <c r="M11" i="45" s="1"/>
  <c r="H12" i="45"/>
  <c r="I12" i="45"/>
  <c r="G12" i="45" s="1"/>
  <c r="M12" i="45"/>
  <c r="E12" i="47" s="1"/>
  <c r="H13" i="45"/>
  <c r="F13" i="45" s="1"/>
  <c r="I13" i="45"/>
  <c r="G13" i="45" s="1"/>
  <c r="L13" i="45"/>
  <c r="M13" i="45"/>
  <c r="F14" i="45"/>
  <c r="G14" i="45"/>
  <c r="H14" i="45"/>
  <c r="I14" i="45"/>
  <c r="L14" i="45"/>
  <c r="M14" i="45"/>
  <c r="F15" i="45"/>
  <c r="G15" i="45"/>
  <c r="H15" i="45"/>
  <c r="L15" i="45" s="1"/>
  <c r="D15" i="47" s="1"/>
  <c r="I15" i="45"/>
  <c r="M15" i="45" s="1"/>
  <c r="E15" i="47" s="1"/>
  <c r="J16" i="45"/>
  <c r="J80" i="45" s="1"/>
  <c r="K16" i="45"/>
  <c r="H18" i="45"/>
  <c r="I18" i="45"/>
  <c r="F19" i="45"/>
  <c r="G19" i="45"/>
  <c r="H19" i="45"/>
  <c r="L19" i="45" s="1"/>
  <c r="I19" i="45"/>
  <c r="M19" i="45" s="1"/>
  <c r="H20" i="45"/>
  <c r="H24" i="45" s="1"/>
  <c r="I20" i="45"/>
  <c r="G20" i="45" s="1"/>
  <c r="M20" i="45"/>
  <c r="E20" i="47" s="1"/>
  <c r="H21" i="45"/>
  <c r="F21" i="45" s="1"/>
  <c r="I21" i="45"/>
  <c r="G21" i="45" s="1"/>
  <c r="L21" i="45"/>
  <c r="D21" i="47" s="1"/>
  <c r="M21" i="45"/>
  <c r="E21" i="47" s="1"/>
  <c r="F22" i="45"/>
  <c r="G22" i="45"/>
  <c r="H22" i="45"/>
  <c r="I22" i="45"/>
  <c r="L22" i="45"/>
  <c r="M22" i="45"/>
  <c r="F23" i="45"/>
  <c r="H23" i="45"/>
  <c r="L23" i="45" s="1"/>
  <c r="I23" i="45"/>
  <c r="M23" i="45" s="1"/>
  <c r="I24" i="45"/>
  <c r="J24" i="45"/>
  <c r="K24" i="45"/>
  <c r="H27" i="45"/>
  <c r="I27" i="45"/>
  <c r="M27" i="45"/>
  <c r="E27" i="47" s="1"/>
  <c r="H28" i="45"/>
  <c r="F28" i="45" s="1"/>
  <c r="I28" i="45"/>
  <c r="G28" i="45" s="1"/>
  <c r="L28" i="45"/>
  <c r="D28" i="47" s="1"/>
  <c r="M28" i="45"/>
  <c r="E28" i="47" s="1"/>
  <c r="E29" i="47" s="1"/>
  <c r="J29" i="45"/>
  <c r="K29" i="45"/>
  <c r="F32" i="45"/>
  <c r="G32" i="45"/>
  <c r="G36" i="45" s="1"/>
  <c r="H32" i="45"/>
  <c r="I32" i="45"/>
  <c r="M32" i="45" s="1"/>
  <c r="L32" i="45"/>
  <c r="F33" i="45"/>
  <c r="G33" i="45"/>
  <c r="H33" i="45"/>
  <c r="L33" i="45" s="1"/>
  <c r="D33" i="47" s="1"/>
  <c r="I33" i="45"/>
  <c r="H34" i="45"/>
  <c r="I34" i="45"/>
  <c r="G34" i="45" s="1"/>
  <c r="H35" i="45"/>
  <c r="F35" i="45" s="1"/>
  <c r="I35" i="45"/>
  <c r="G35" i="45" s="1"/>
  <c r="L35" i="45"/>
  <c r="M35" i="45"/>
  <c r="J36" i="45"/>
  <c r="K36" i="45"/>
  <c r="L37" i="45"/>
  <c r="M37" i="45"/>
  <c r="H38" i="45"/>
  <c r="I38" i="45"/>
  <c r="H39" i="45"/>
  <c r="I39" i="45"/>
  <c r="G39" i="45" s="1"/>
  <c r="H40" i="45"/>
  <c r="F40" i="45" s="1"/>
  <c r="F42" i="45" s="1"/>
  <c r="I40" i="45"/>
  <c r="G40" i="45" s="1"/>
  <c r="L40" i="45"/>
  <c r="M40" i="45"/>
  <c r="F41" i="45"/>
  <c r="G41" i="45"/>
  <c r="G42" i="45" s="1"/>
  <c r="G43" i="45" s="1"/>
  <c r="H41" i="45"/>
  <c r="I41" i="45"/>
  <c r="L41" i="45"/>
  <c r="M41" i="45"/>
  <c r="H42" i="45"/>
  <c r="I42" i="45"/>
  <c r="I43" i="45" s="1"/>
  <c r="J42" i="45"/>
  <c r="K42" i="45"/>
  <c r="J43" i="45"/>
  <c r="K43" i="45"/>
  <c r="F45" i="45"/>
  <c r="G45" i="45"/>
  <c r="H45" i="45"/>
  <c r="L45" i="45" s="1"/>
  <c r="D45" i="47" s="1"/>
  <c r="I45" i="45"/>
  <c r="M45" i="45" s="1"/>
  <c r="E45" i="47" s="1"/>
  <c r="I45" i="47" s="1"/>
  <c r="H47" i="45"/>
  <c r="I47" i="45"/>
  <c r="G47" i="45" s="1"/>
  <c r="M47" i="45"/>
  <c r="G49" i="45"/>
  <c r="H49" i="45"/>
  <c r="F49" i="45" s="1"/>
  <c r="I49" i="45"/>
  <c r="L49" i="45"/>
  <c r="M49" i="45"/>
  <c r="F51" i="45"/>
  <c r="G51" i="45"/>
  <c r="H51" i="45"/>
  <c r="L51" i="45" s="1"/>
  <c r="D51" i="47" s="1"/>
  <c r="I51" i="45"/>
  <c r="M51" i="45" s="1"/>
  <c r="E51" i="47" s="1"/>
  <c r="F54" i="45"/>
  <c r="G54" i="45"/>
  <c r="G56" i="45" s="1"/>
  <c r="H54" i="45"/>
  <c r="L54" i="45" s="1"/>
  <c r="I54" i="45"/>
  <c r="H55" i="45"/>
  <c r="I55" i="45"/>
  <c r="G55" i="45" s="1"/>
  <c r="M55" i="45"/>
  <c r="J56" i="45"/>
  <c r="K56" i="45"/>
  <c r="G59" i="45"/>
  <c r="H59" i="45"/>
  <c r="F59" i="45" s="1"/>
  <c r="I59" i="45"/>
  <c r="L59" i="45"/>
  <c r="M59" i="45"/>
  <c r="F60" i="45"/>
  <c r="G60" i="45"/>
  <c r="G61" i="45" s="1"/>
  <c r="H60" i="45"/>
  <c r="L60" i="45" s="1"/>
  <c r="D60" i="47" s="1"/>
  <c r="D61" i="47" s="1"/>
  <c r="I60" i="45"/>
  <c r="M60" i="45" s="1"/>
  <c r="E60" i="47" s="1"/>
  <c r="F61" i="45"/>
  <c r="H61" i="45"/>
  <c r="I61" i="45"/>
  <c r="J61" i="45"/>
  <c r="K61" i="45"/>
  <c r="F64" i="45"/>
  <c r="G64" i="45"/>
  <c r="H64" i="45"/>
  <c r="L64" i="45" s="1"/>
  <c r="I64" i="45"/>
  <c r="H65" i="45"/>
  <c r="I65" i="45"/>
  <c r="G65" i="45" s="1"/>
  <c r="J66" i="45"/>
  <c r="K66" i="45"/>
  <c r="G69" i="45"/>
  <c r="H69" i="45"/>
  <c r="F69" i="45" s="1"/>
  <c r="I69" i="45"/>
  <c r="L69" i="45"/>
  <c r="M69" i="45"/>
  <c r="F70" i="45"/>
  <c r="G70" i="45"/>
  <c r="G71" i="45" s="1"/>
  <c r="H70" i="45"/>
  <c r="I70" i="45"/>
  <c r="M70" i="45" s="1"/>
  <c r="L70" i="45"/>
  <c r="F71" i="45"/>
  <c r="H71" i="45"/>
  <c r="L71" i="45" s="1"/>
  <c r="D71" i="47" s="1"/>
  <c r="I71" i="45"/>
  <c r="M71" i="45" s="1"/>
  <c r="J71" i="45"/>
  <c r="K71" i="45"/>
  <c r="F72" i="45"/>
  <c r="H72" i="45"/>
  <c r="L72" i="45" s="1"/>
  <c r="I72" i="45"/>
  <c r="M72" i="45" s="1"/>
  <c r="H73" i="45"/>
  <c r="I73" i="45"/>
  <c r="G73" i="45" s="1"/>
  <c r="M73" i="45"/>
  <c r="G74" i="45"/>
  <c r="H74" i="45"/>
  <c r="F74" i="45" s="1"/>
  <c r="I74" i="45"/>
  <c r="L74" i="45"/>
  <c r="M74" i="45"/>
  <c r="F75" i="45"/>
  <c r="G75" i="45"/>
  <c r="H75" i="45"/>
  <c r="I75" i="45"/>
  <c r="M75" i="45" s="1"/>
  <c r="L75" i="45"/>
  <c r="F76" i="45"/>
  <c r="G76" i="45"/>
  <c r="H76" i="45"/>
  <c r="L76" i="45" s="1"/>
  <c r="D76" i="47" s="1"/>
  <c r="I76" i="45"/>
  <c r="M76" i="45" s="1"/>
  <c r="H77" i="45"/>
  <c r="I77" i="45"/>
  <c r="G77" i="45" s="1"/>
  <c r="G78" i="45"/>
  <c r="H78" i="45"/>
  <c r="F78" i="45" s="1"/>
  <c r="I78" i="45"/>
  <c r="L78" i="45"/>
  <c r="M78" i="45"/>
  <c r="F79" i="45"/>
  <c r="G79" i="45"/>
  <c r="H79" i="45"/>
  <c r="I79" i="45"/>
  <c r="M79" i="45" s="1"/>
  <c r="L79" i="45"/>
  <c r="D80" i="45"/>
  <c r="E80" i="45"/>
  <c r="L8" i="46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D16" i="46" s="1"/>
  <c r="E11" i="46"/>
  <c r="D12" i="46"/>
  <c r="F12" i="47" s="1"/>
  <c r="E12" i="46"/>
  <c r="D13" i="46"/>
  <c r="E13" i="46"/>
  <c r="D14" i="46"/>
  <c r="E14" i="46"/>
  <c r="G14" i="47" s="1"/>
  <c r="I14" i="47" s="1"/>
  <c r="D15" i="46"/>
  <c r="F15" i="47" s="1"/>
  <c r="H15" i="47" s="1"/>
  <c r="E15" i="46"/>
  <c r="F16" i="46"/>
  <c r="G16" i="46"/>
  <c r="H16" i="46"/>
  <c r="I16" i="46"/>
  <c r="J16" i="46"/>
  <c r="J80" i="46" s="1"/>
  <c r="K16" i="46"/>
  <c r="L16" i="46"/>
  <c r="M16" i="46"/>
  <c r="N16" i="46"/>
  <c r="O16" i="46"/>
  <c r="P16" i="46"/>
  <c r="Q16" i="46"/>
  <c r="R16" i="46"/>
  <c r="R80" i="46" s="1"/>
  <c r="S16" i="46"/>
  <c r="T16" i="46"/>
  <c r="U16" i="46"/>
  <c r="V16" i="46"/>
  <c r="W16" i="46"/>
  <c r="X16" i="46"/>
  <c r="Y16" i="46"/>
  <c r="Z16" i="46"/>
  <c r="Z80" i="46" s="1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F19" i="47" s="1"/>
  <c r="H19" i="47" s="1"/>
  <c r="E19" i="46"/>
  <c r="E24" i="46" s="1"/>
  <c r="D20" i="46"/>
  <c r="E20" i="46"/>
  <c r="D21" i="46"/>
  <c r="E21" i="46"/>
  <c r="D22" i="46"/>
  <c r="E22" i="46"/>
  <c r="G22" i="47" s="1"/>
  <c r="D23" i="46"/>
  <c r="F23" i="47" s="1"/>
  <c r="H23" i="47" s="1"/>
  <c r="E23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T80" i="46" s="1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J80" i="46" s="1"/>
  <c r="AK24" i="46"/>
  <c r="AL24" i="46"/>
  <c r="AM24" i="46"/>
  <c r="AN24" i="46"/>
  <c r="AO24" i="46"/>
  <c r="D27" i="46"/>
  <c r="E27" i="46"/>
  <c r="E29" i="46" s="1"/>
  <c r="D28" i="46"/>
  <c r="F28" i="47" s="1"/>
  <c r="H28" i="47" s="1"/>
  <c r="E28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E36" i="46" s="1"/>
  <c r="D34" i="46"/>
  <c r="E34" i="46"/>
  <c r="G34" i="47" s="1"/>
  <c r="D35" i="46"/>
  <c r="F35" i="47" s="1"/>
  <c r="E35" i="46"/>
  <c r="D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E42" i="46"/>
  <c r="E43" i="46" s="1"/>
  <c r="F42" i="46"/>
  <c r="F43" i="46" s="1"/>
  <c r="F80" i="46" s="1"/>
  <c r="G42" i="46"/>
  <c r="H42" i="46"/>
  <c r="I42" i="46"/>
  <c r="J42" i="46"/>
  <c r="K42" i="46"/>
  <c r="K43" i="46" s="1"/>
  <c r="L42" i="46"/>
  <c r="M42" i="46"/>
  <c r="M43" i="46" s="1"/>
  <c r="N42" i="46"/>
  <c r="N43" i="46" s="1"/>
  <c r="O42" i="46"/>
  <c r="P42" i="46"/>
  <c r="Q42" i="46"/>
  <c r="R42" i="46"/>
  <c r="S42" i="46"/>
  <c r="S43" i="46" s="1"/>
  <c r="T42" i="46"/>
  <c r="U42" i="46"/>
  <c r="U43" i="46" s="1"/>
  <c r="V42" i="46"/>
  <c r="V43" i="46" s="1"/>
  <c r="V80" i="46" s="1"/>
  <c r="W42" i="46"/>
  <c r="X42" i="46"/>
  <c r="X43" i="46" s="1"/>
  <c r="Y42" i="46"/>
  <c r="Z42" i="46"/>
  <c r="AA42" i="46"/>
  <c r="AA43" i="46" s="1"/>
  <c r="AB42" i="46"/>
  <c r="AC42" i="46"/>
  <c r="AC43" i="46" s="1"/>
  <c r="AD42" i="46"/>
  <c r="AD43" i="46" s="1"/>
  <c r="AE42" i="46"/>
  <c r="AF42" i="46"/>
  <c r="AG42" i="46"/>
  <c r="AH42" i="46"/>
  <c r="AI42" i="46"/>
  <c r="AI43" i="46" s="1"/>
  <c r="AJ42" i="46"/>
  <c r="AK42" i="46"/>
  <c r="AK43" i="46" s="1"/>
  <c r="AL42" i="46"/>
  <c r="AL43" i="46" s="1"/>
  <c r="AL80" i="46" s="1"/>
  <c r="AM42" i="46"/>
  <c r="AN42" i="46"/>
  <c r="AN43" i="46" s="1"/>
  <c r="AO42" i="46"/>
  <c r="G43" i="46"/>
  <c r="H43" i="46"/>
  <c r="I43" i="46"/>
  <c r="J43" i="46"/>
  <c r="L43" i="46"/>
  <c r="O43" i="46"/>
  <c r="P43" i="46"/>
  <c r="Q43" i="46"/>
  <c r="R43" i="46"/>
  <c r="T43" i="46"/>
  <c r="W43" i="46"/>
  <c r="W80" i="46" s="1"/>
  <c r="Y43" i="46"/>
  <c r="Z43" i="46"/>
  <c r="AB43" i="46"/>
  <c r="AE43" i="46"/>
  <c r="AE80" i="46" s="1"/>
  <c r="AF43" i="46"/>
  <c r="AG43" i="46"/>
  <c r="AH43" i="46"/>
  <c r="AJ43" i="46"/>
  <c r="AM43" i="46"/>
  <c r="AM80" i="46" s="1"/>
  <c r="AO43" i="46"/>
  <c r="D45" i="46"/>
  <c r="F45" i="47" s="1"/>
  <c r="E45" i="46"/>
  <c r="D47" i="46"/>
  <c r="E47" i="46"/>
  <c r="D49" i="46"/>
  <c r="E49" i="46"/>
  <c r="G49" i="47" s="1"/>
  <c r="I49" i="47" s="1"/>
  <c r="D51" i="46"/>
  <c r="E51" i="46"/>
  <c r="D54" i="46"/>
  <c r="E54" i="46"/>
  <c r="D55" i="46"/>
  <c r="E55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E66" i="46" s="1"/>
  <c r="D65" i="46"/>
  <c r="E65" i="46"/>
  <c r="D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F69" i="47" s="1"/>
  <c r="H69" i="47" s="1"/>
  <c r="E69" i="46"/>
  <c r="G69" i="47" s="1"/>
  <c r="D70" i="46"/>
  <c r="F70" i="47" s="1"/>
  <c r="H70" i="47" s="1"/>
  <c r="K70" i="46"/>
  <c r="E70" i="46" s="1"/>
  <c r="L71" i="46"/>
  <c r="M71" i="46"/>
  <c r="M80" i="46" s="1"/>
  <c r="N71" i="46"/>
  <c r="O71" i="46"/>
  <c r="O80" i="46" s="1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C80" i="46" s="1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J73" i="46"/>
  <c r="K73" i="46"/>
  <c r="E73" i="46" s="1"/>
  <c r="G73" i="47" s="1"/>
  <c r="I73" i="47" s="1"/>
  <c r="D74" i="46"/>
  <c r="E74" i="46"/>
  <c r="D75" i="46"/>
  <c r="E75" i="46"/>
  <c r="D76" i="46"/>
  <c r="E76" i="46"/>
  <c r="G76" i="47" s="1"/>
  <c r="I76" i="47" s="1"/>
  <c r="D77" i="46"/>
  <c r="F77" i="47" s="1"/>
  <c r="E77" i="46"/>
  <c r="D78" i="46"/>
  <c r="E78" i="46"/>
  <c r="D79" i="46"/>
  <c r="E79" i="46"/>
  <c r="G80" i="46"/>
  <c r="L80" i="46"/>
  <c r="N80" i="46"/>
  <c r="U80" i="46"/>
  <c r="AB80" i="46"/>
  <c r="AD80" i="46"/>
  <c r="AK80" i="46"/>
  <c r="F11" i="47"/>
  <c r="G11" i="47"/>
  <c r="G12" i="47"/>
  <c r="I12" i="47"/>
  <c r="D13" i="47"/>
  <c r="H13" i="47" s="1"/>
  <c r="E13" i="47"/>
  <c r="F13" i="47"/>
  <c r="G13" i="47"/>
  <c r="D14" i="47"/>
  <c r="E14" i="47"/>
  <c r="F14" i="47"/>
  <c r="H14" i="47" s="1"/>
  <c r="G15" i="47"/>
  <c r="I15" i="47" s="1"/>
  <c r="D19" i="47"/>
  <c r="E19" i="47"/>
  <c r="G19" i="47"/>
  <c r="I19" i="47" s="1"/>
  <c r="F20" i="47"/>
  <c r="G20" i="47"/>
  <c r="F21" i="47"/>
  <c r="H21" i="47" s="1"/>
  <c r="G21" i="47"/>
  <c r="G24" i="47" s="1"/>
  <c r="I21" i="47"/>
  <c r="D22" i="47"/>
  <c r="E22" i="47"/>
  <c r="F22" i="47"/>
  <c r="H22" i="47"/>
  <c r="I22" i="47"/>
  <c r="D23" i="47"/>
  <c r="E23" i="47"/>
  <c r="G23" i="47"/>
  <c r="I23" i="47" s="1"/>
  <c r="F24" i="47"/>
  <c r="F27" i="47"/>
  <c r="G27" i="47"/>
  <c r="G29" i="47" s="1"/>
  <c r="I27" i="47"/>
  <c r="G28" i="47"/>
  <c r="D32" i="47"/>
  <c r="E32" i="47"/>
  <c r="F32" i="47"/>
  <c r="H32" i="47" s="1"/>
  <c r="G32" i="47"/>
  <c r="I32" i="47" s="1"/>
  <c r="F33" i="47"/>
  <c r="G33" i="47"/>
  <c r="H33" i="47"/>
  <c r="F34" i="47"/>
  <c r="D35" i="47"/>
  <c r="E35" i="47"/>
  <c r="G35" i="47"/>
  <c r="I35" i="47" s="1"/>
  <c r="F39" i="47"/>
  <c r="G39" i="47"/>
  <c r="G43" i="47" s="1"/>
  <c r="G40" i="47"/>
  <c r="D41" i="47"/>
  <c r="H41" i="47" s="1"/>
  <c r="E41" i="47"/>
  <c r="F41" i="47"/>
  <c r="G41" i="47"/>
  <c r="G42" i="47"/>
  <c r="G45" i="47"/>
  <c r="H45" i="47"/>
  <c r="E47" i="47"/>
  <c r="I47" i="47" s="1"/>
  <c r="F47" i="47"/>
  <c r="G47" i="47"/>
  <c r="D49" i="47"/>
  <c r="E49" i="47"/>
  <c r="F49" i="47"/>
  <c r="H49" i="47" s="1"/>
  <c r="F51" i="47"/>
  <c r="G51" i="47"/>
  <c r="H51" i="47"/>
  <c r="I51" i="47"/>
  <c r="G54" i="47"/>
  <c r="E55" i="47"/>
  <c r="I55" i="47" s="1"/>
  <c r="F55" i="47"/>
  <c r="G55" i="47"/>
  <c r="G56" i="47"/>
  <c r="D59" i="47"/>
  <c r="F59" i="47"/>
  <c r="F61" i="47" s="1"/>
  <c r="G59" i="47"/>
  <c r="H59" i="47"/>
  <c r="F60" i="47"/>
  <c r="D64" i="47"/>
  <c r="F64" i="47"/>
  <c r="F65" i="47"/>
  <c r="F66" i="47" s="1"/>
  <c r="G65" i="47"/>
  <c r="D69" i="47"/>
  <c r="I69" i="47"/>
  <c r="D70" i="47"/>
  <c r="G70" i="47"/>
  <c r="I70" i="47" s="1"/>
  <c r="D72" i="47"/>
  <c r="F72" i="47"/>
  <c r="G72" i="47"/>
  <c r="I72" i="47" s="1"/>
  <c r="F73" i="47"/>
  <c r="D74" i="47"/>
  <c r="H74" i="47" s="1"/>
  <c r="F74" i="47"/>
  <c r="G74" i="47"/>
  <c r="I74" i="47"/>
  <c r="D75" i="47"/>
  <c r="F75" i="47"/>
  <c r="G75" i="47"/>
  <c r="I75" i="47" s="1"/>
  <c r="H75" i="47"/>
  <c r="E76" i="47"/>
  <c r="F76" i="47"/>
  <c r="H76" i="47" s="1"/>
  <c r="G77" i="47"/>
  <c r="D78" i="47"/>
  <c r="E78" i="47"/>
  <c r="F78" i="47"/>
  <c r="G78" i="47"/>
  <c r="I78" i="47"/>
  <c r="D79" i="47"/>
  <c r="H79" i="47" s="1"/>
  <c r="E79" i="47"/>
  <c r="F79" i="47"/>
  <c r="G79" i="47"/>
  <c r="L54" i="50"/>
  <c r="H39" i="47" l="1"/>
  <c r="E24" i="47"/>
  <c r="H61" i="47"/>
  <c r="I79" i="47"/>
  <c r="G64" i="47"/>
  <c r="H60" i="47"/>
  <c r="I28" i="47"/>
  <c r="H20" i="47"/>
  <c r="H24" i="47" s="1"/>
  <c r="I13" i="47"/>
  <c r="M54" i="45"/>
  <c r="I56" i="45"/>
  <c r="H29" i="45"/>
  <c r="F27" i="45"/>
  <c r="F29" i="45" s="1"/>
  <c r="L27" i="45"/>
  <c r="G24" i="45"/>
  <c r="F12" i="45"/>
  <c r="L12" i="45"/>
  <c r="D12" i="47" s="1"/>
  <c r="H12" i="47" s="1"/>
  <c r="K10" i="48"/>
  <c r="K13" i="48" s="1"/>
  <c r="H72" i="47"/>
  <c r="H64" i="47"/>
  <c r="I41" i="47"/>
  <c r="G16" i="47"/>
  <c r="G60" i="47"/>
  <c r="I60" i="47" s="1"/>
  <c r="E61" i="46"/>
  <c r="D24" i="46"/>
  <c r="D80" i="46" s="1"/>
  <c r="E16" i="46"/>
  <c r="M77" i="45"/>
  <c r="E77" i="47" s="1"/>
  <c r="I77" i="47" s="1"/>
  <c r="G66" i="45"/>
  <c r="D54" i="47"/>
  <c r="M39" i="45"/>
  <c r="E39" i="47" s="1"/>
  <c r="I39" i="47" s="1"/>
  <c r="M34" i="45"/>
  <c r="E34" i="47" s="1"/>
  <c r="I34" i="47" s="1"/>
  <c r="F24" i="45"/>
  <c r="M16" i="45"/>
  <c r="E11" i="47"/>
  <c r="C13" i="48"/>
  <c r="D66" i="47"/>
  <c r="I24" i="47"/>
  <c r="S80" i="46"/>
  <c r="F77" i="45"/>
  <c r="L77" i="45"/>
  <c r="D77" i="47" s="1"/>
  <c r="H77" i="47" s="1"/>
  <c r="F39" i="45"/>
  <c r="F43" i="45" s="1"/>
  <c r="L39" i="45"/>
  <c r="D39" i="47" s="1"/>
  <c r="H43" i="45"/>
  <c r="F34" i="45"/>
  <c r="L34" i="45"/>
  <c r="D34" i="47" s="1"/>
  <c r="H34" i="47" s="1"/>
  <c r="H36" i="47" s="1"/>
  <c r="G16" i="45"/>
  <c r="I13" i="48"/>
  <c r="K8" i="48"/>
  <c r="J8" i="48"/>
  <c r="J13" i="48" s="1"/>
  <c r="I29" i="47"/>
  <c r="K80" i="46"/>
  <c r="AH80" i="46"/>
  <c r="G36" i="47"/>
  <c r="D29" i="46"/>
  <c r="AO80" i="46"/>
  <c r="AG80" i="46"/>
  <c r="Y80" i="46"/>
  <c r="Q80" i="46"/>
  <c r="I80" i="46"/>
  <c r="F73" i="45"/>
  <c r="L73" i="45"/>
  <c r="D73" i="47" s="1"/>
  <c r="H73" i="47" s="1"/>
  <c r="M65" i="45"/>
  <c r="E65" i="47" s="1"/>
  <c r="I65" i="47" s="1"/>
  <c r="M33" i="45"/>
  <c r="I36" i="45"/>
  <c r="K80" i="45"/>
  <c r="F16" i="45"/>
  <c r="L16" i="45"/>
  <c r="D11" i="47"/>
  <c r="D16" i="47" s="1"/>
  <c r="AI80" i="46"/>
  <c r="E71" i="46"/>
  <c r="G71" i="47" s="1"/>
  <c r="I71" i="47" s="1"/>
  <c r="F54" i="47"/>
  <c r="D56" i="46"/>
  <c r="F40" i="47"/>
  <c r="D42" i="46"/>
  <c r="D43" i="46" s="1"/>
  <c r="M61" i="45"/>
  <c r="E59" i="47"/>
  <c r="E40" i="47"/>
  <c r="M42" i="45"/>
  <c r="M29" i="45"/>
  <c r="F20" i="45"/>
  <c r="L20" i="45"/>
  <c r="D20" i="47" s="1"/>
  <c r="D24" i="47" s="1"/>
  <c r="F36" i="47"/>
  <c r="F29" i="47"/>
  <c r="D71" i="46"/>
  <c r="F71" i="47" s="1"/>
  <c r="H71" i="47" s="1"/>
  <c r="H35" i="47"/>
  <c r="AN80" i="46"/>
  <c r="AF80" i="46"/>
  <c r="X80" i="46"/>
  <c r="P80" i="46"/>
  <c r="H80" i="46"/>
  <c r="F65" i="45"/>
  <c r="F66" i="45" s="1"/>
  <c r="L65" i="45"/>
  <c r="D65" i="47" s="1"/>
  <c r="H65" i="47" s="1"/>
  <c r="L61" i="45"/>
  <c r="D40" i="47"/>
  <c r="D42" i="47" s="1"/>
  <c r="D43" i="47" s="1"/>
  <c r="L42" i="45"/>
  <c r="L43" i="45" s="1"/>
  <c r="M24" i="45"/>
  <c r="I16" i="45"/>
  <c r="F16" i="47"/>
  <c r="AA80" i="46"/>
  <c r="H78" i="47"/>
  <c r="I20" i="47"/>
  <c r="G72" i="45"/>
  <c r="M64" i="45"/>
  <c r="I66" i="45"/>
  <c r="F55" i="45"/>
  <c r="F56" i="45" s="1"/>
  <c r="L55" i="45"/>
  <c r="D55" i="47" s="1"/>
  <c r="H55" i="47" s="1"/>
  <c r="F47" i="45"/>
  <c r="L47" i="45"/>
  <c r="D47" i="47" s="1"/>
  <c r="H47" i="47" s="1"/>
  <c r="F36" i="45"/>
  <c r="I29" i="45"/>
  <c r="G27" i="45"/>
  <c r="G29" i="45" s="1"/>
  <c r="G23" i="45"/>
  <c r="L24" i="45"/>
  <c r="H16" i="45"/>
  <c r="H80" i="45" s="1"/>
  <c r="H66" i="45"/>
  <c r="H56" i="45"/>
  <c r="H36" i="45"/>
  <c r="M43" i="45" l="1"/>
  <c r="L56" i="45"/>
  <c r="D27" i="47"/>
  <c r="L29" i="45"/>
  <c r="E42" i="47"/>
  <c r="E43" i="47" s="1"/>
  <c r="I40" i="47"/>
  <c r="I42" i="47" s="1"/>
  <c r="I43" i="47" s="1"/>
  <c r="E33" i="47"/>
  <c r="M36" i="45"/>
  <c r="D56" i="47"/>
  <c r="E61" i="47"/>
  <c r="I59" i="47"/>
  <c r="I61" i="47" s="1"/>
  <c r="E16" i="47"/>
  <c r="I11" i="47"/>
  <c r="I16" i="47" s="1"/>
  <c r="H66" i="47"/>
  <c r="I64" i="47"/>
  <c r="I66" i="47" s="1"/>
  <c r="G66" i="47"/>
  <c r="G80" i="45"/>
  <c r="E80" i="46"/>
  <c r="E54" i="47"/>
  <c r="M56" i="45"/>
  <c r="M80" i="45" s="1"/>
  <c r="I80" i="45"/>
  <c r="H40" i="47"/>
  <c r="H42" i="47" s="1"/>
  <c r="H43" i="47" s="1"/>
  <c r="F42" i="47"/>
  <c r="F43" i="47" s="1"/>
  <c r="L66" i="45"/>
  <c r="D36" i="47"/>
  <c r="L80" i="45"/>
  <c r="G61" i="47"/>
  <c r="G80" i="47" s="1"/>
  <c r="H11" i="47"/>
  <c r="H16" i="47" s="1"/>
  <c r="M66" i="45"/>
  <c r="E64" i="47"/>
  <c r="E66" i="47" s="1"/>
  <c r="F80" i="45"/>
  <c r="L36" i="45"/>
  <c r="F80" i="47"/>
  <c r="H54" i="47"/>
  <c r="H56" i="47" s="1"/>
  <c r="F56" i="47"/>
  <c r="E36" i="47" l="1"/>
  <c r="E80" i="47" s="1"/>
  <c r="I33" i="47"/>
  <c r="I36" i="47" s="1"/>
  <c r="I80" i="47" s="1"/>
  <c r="D29" i="47"/>
  <c r="D80" i="47" s="1"/>
  <c r="H27" i="47"/>
  <c r="H29" i="47" s="1"/>
  <c r="H80" i="47" s="1"/>
  <c r="I54" i="47"/>
  <c r="I56" i="47" s="1"/>
  <c r="E56" i="47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 and 8590 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125796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 1747 RC
</t>
        </r>
      </text>
    </comment>
  </commentList>
</comments>
</file>

<file path=xl/comments2.xml><?xml version="1.0" encoding="utf-8"?>
<comments xmlns="http://schemas.openxmlformats.org/spreadsheetml/2006/main">
  <authors>
    <author>tklussm</author>
    <author>jlittle</author>
  </authors>
  <commentList>
    <comment ref="C9" authorId="0" shapeId="0">
      <text>
        <r>
          <rPr>
            <b/>
            <sz val="8"/>
            <color indexed="81"/>
            <rFont val="Tahoma"/>
          </rPr>
          <t>tklussm:</t>
        </r>
        <r>
          <rPr>
            <sz val="8"/>
            <color indexed="81"/>
            <rFont val="Tahoma"/>
          </rPr>
          <t xml:space="preserve">
Zeroed out because value is related to dec production and this was flash for it is just timing</t>
        </r>
      </text>
    </comment>
    <comment ref="G10" authorId="1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73046 is hyp entry in march</t>
        </r>
      </text>
    </comment>
    <comment ref="C11" authorId="0" shapeId="0">
      <text>
        <r>
          <rPr>
            <b/>
            <sz val="8"/>
            <color indexed="81"/>
            <rFont val="Tahoma"/>
          </rPr>
          <t>tklussm:</t>
        </r>
        <r>
          <rPr>
            <sz val="8"/>
            <color indexed="81"/>
            <rFont val="Tahoma"/>
          </rPr>
          <t xml:space="preserve">
Zeroed out because value is related to dec production and this was flash for it is just timing</t>
        </r>
      </text>
    </comment>
  </commentList>
</comments>
</file>

<file path=xl/sharedStrings.xml><?xml version="1.0" encoding="utf-8"?>
<sst xmlns="http://schemas.openxmlformats.org/spreadsheetml/2006/main" count="825" uniqueCount="156">
  <si>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</si>
  <si>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</si>
  <si>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</si>
  <si>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</si>
  <si>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</si>
  <si>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</si>
  <si>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</si>
  <si>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</si>
  <si>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</si>
  <si>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</si>
  <si>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</si>
  <si>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</si>
  <si>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</si>
  <si>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</si>
  <si>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</si>
  <si>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</si>
  <si>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</si>
  <si>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</si>
  <si>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</si>
  <si>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</si>
  <si>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</si>
  <si>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</si>
  <si>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</si>
  <si>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</si>
  <si>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</si>
  <si>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</si>
  <si>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</si>
  <si>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</si>
  <si>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</si>
  <si>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</si>
  <si>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</si>
  <si>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</si>
  <si>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</si>
  <si>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</si>
  <si>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</si>
  <si>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</si>
  <si>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</si>
  <si>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</si>
  <si>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</si>
  <si>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</si>
  <si>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</si>
  <si>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</si>
  <si>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</si>
  <si>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</si>
  <si>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</si>
  <si>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</si>
  <si>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</si>
  <si>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</si>
  <si>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</si>
  <si>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</si>
  <si>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</si>
  <si>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</si>
  <si>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</si>
  <si>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</si>
  <si>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</si>
  <si>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</si>
  <si>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</si>
  <si>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</si>
  <si>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</si>
  <si>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</si>
  <si>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</si>
  <si>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</si>
  <si>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</si>
  <si>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</si>
  <si>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</si>
  <si>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</si>
  <si>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</si>
  <si>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</si>
  <si>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</si>
  <si>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</si>
  <si>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</si>
  <si>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</si>
  <si>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</si>
  <si>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</si>
  <si>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</si>
  <si>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</si>
  <si>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</si>
  <si>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</si>
  <si>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</si>
  <si>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</si>
  <si>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</si>
  <si>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</si>
  <si>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</si>
  <si>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</si>
  <si>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</si>
  <si>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</si>
  <si>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</si>
  <si>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999</t>
  </si>
  <si>
    <t>1802</t>
  </si>
  <si>
    <t xml:space="preserve">      </t>
  </si>
  <si>
    <t xml:space="preserve">012-013-11    </t>
  </si>
  <si>
    <t>8050</t>
  </si>
  <si>
    <t>950</t>
  </si>
  <si>
    <t>PRE - 2000 TRANSPORT BOOK</t>
  </si>
  <si>
    <t>March</t>
  </si>
  <si>
    <t>200004</t>
  </si>
  <si>
    <t>8250</t>
  </si>
  <si>
    <t>0003TX BAMML</t>
  </si>
  <si>
    <t>TX &amp; ROYAL</t>
  </si>
  <si>
    <t>PBR</t>
  </si>
  <si>
    <t>0003TX</t>
  </si>
  <si>
    <t>PBR TRUE UP UA4</t>
  </si>
  <si>
    <t>9602TX PBR</t>
  </si>
  <si>
    <t>TRUEUP UA4</t>
  </si>
  <si>
    <t>9811TX PBR</t>
  </si>
  <si>
    <t>9903TX BPR</t>
  </si>
  <si>
    <t>9712TX PBR</t>
  </si>
  <si>
    <t>9607TX PBR</t>
  </si>
  <si>
    <t>9601TX PBR</t>
  </si>
  <si>
    <t>9901TX PBR</t>
  </si>
  <si>
    <t>9910TX BPR</t>
  </si>
  <si>
    <t>9610TX PBR</t>
  </si>
  <si>
    <t>9605TX PBR</t>
  </si>
  <si>
    <t>9804TX BPR</t>
  </si>
  <si>
    <t>9803TX BPR</t>
  </si>
  <si>
    <t>9806TX PBR</t>
  </si>
  <si>
    <t>9611TX PBR</t>
  </si>
  <si>
    <t>0001TX PBR</t>
  </si>
  <si>
    <t>9603TX PBR</t>
  </si>
  <si>
    <t>9802TX PBR</t>
  </si>
  <si>
    <t>9609TX PBR</t>
  </si>
  <si>
    <t>9612TX PBR</t>
  </si>
  <si>
    <t>9912TX PBR</t>
  </si>
  <si>
    <t>9911TX PBR</t>
  </si>
  <si>
    <t>9908TX BPR</t>
  </si>
  <si>
    <t>9704TX PBR</t>
  </si>
  <si>
    <t>9710TX PBR</t>
  </si>
  <si>
    <t>9702TX PBR</t>
  </si>
  <si>
    <t>9808TX PBR</t>
  </si>
  <si>
    <t>9905TX PBR</t>
  </si>
  <si>
    <t>9707TX PBR</t>
  </si>
  <si>
    <t>9708TX PBR</t>
  </si>
  <si>
    <t>9701TX PBR</t>
  </si>
  <si>
    <t>9703TX PBR</t>
  </si>
  <si>
    <t>9706TX PBR</t>
  </si>
  <si>
    <t>9810TX BPR</t>
  </si>
  <si>
    <t>9711TX PBR</t>
  </si>
  <si>
    <t>9807TX PBR</t>
  </si>
  <si>
    <t>9709TX PBR</t>
  </si>
  <si>
    <t>9904TX BPR</t>
  </si>
  <si>
    <t>9809TX BPR</t>
  </si>
  <si>
    <t>9906TX BPR</t>
  </si>
  <si>
    <t>9705TX PBR</t>
  </si>
  <si>
    <t>0002TX PBR</t>
  </si>
  <si>
    <t>9902TX BPR</t>
  </si>
  <si>
    <t>9608TX PBR</t>
  </si>
  <si>
    <t>9909TX BPR</t>
  </si>
  <si>
    <t>9805TX PBR</t>
  </si>
  <si>
    <t>9604TX PBR</t>
  </si>
  <si>
    <t>9812TX PBR</t>
  </si>
  <si>
    <t>9606TX PBR</t>
  </si>
  <si>
    <t>9907TX BPR</t>
  </si>
  <si>
    <t>9801TX PBR</t>
  </si>
  <si>
    <t>April</t>
  </si>
  <si>
    <t>PRODUCTION MONTH 0003</t>
  </si>
  <si>
    <t>As of Apr - 2000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</si>
</sst>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10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65" fontId="3" fillId="2" borderId="1" xfId="1" applyNumberFormat="1" applyFont="1" applyFill="1" applyBorder="1"/>
    <xf numFmtId="165" fontId="3" fillId="2" borderId="1" xfId="1" applyNumberFormat="1" applyFill="1" applyBorder="1"/>
    <xf numFmtId="165" fontId="3" fillId="2" borderId="2" xfId="1" applyNumberFormat="1" applyFill="1" applyBorder="1"/>
    <xf numFmtId="165" fontId="3" fillId="0" borderId="2" xfId="1" applyNumberFormat="1" applyFill="1" applyBorder="1"/>
    <xf numFmtId="165" fontId="3" fillId="0" borderId="1" xfId="1" applyNumberFormat="1" applyFill="1" applyBorder="1"/>
    <xf numFmtId="165" fontId="3" fillId="0" borderId="1" xfId="1" applyNumberFormat="1" applyFont="1" applyFill="1" applyBorder="1"/>
    <xf numFmtId="165" fontId="3" fillId="0" borderId="8" xfId="1" applyNumberFormat="1" applyFill="1" applyBorder="1"/>
    <xf numFmtId="165" fontId="3" fillId="0" borderId="0" xfId="1" applyNumberFormat="1" applyFill="1" applyBorder="1"/>
    <xf numFmtId="165" fontId="3" fillId="0" borderId="9" xfId="1" applyNumberFormat="1" applyFill="1" applyBorder="1"/>
    <xf numFmtId="165" fontId="5" fillId="0" borderId="15" xfId="1" applyNumberFormat="1" applyFont="1" applyFill="1" applyBorder="1"/>
    <xf numFmtId="165" fontId="5" fillId="0" borderId="14" xfId="1" applyNumberFormat="1" applyFont="1" applyFill="1" applyBorder="1"/>
    <xf numFmtId="177" fontId="13" fillId="4" borderId="18" xfId="3" applyNumberFormat="1" applyFont="1" applyFill="1" applyBorder="1" applyAlignment="1">
      <alignment horizontal="right" wrapText="1"/>
    </xf>
    <xf numFmtId="43" fontId="0" fillId="2" borderId="0" xfId="1" applyFont="1" applyFill="1"/>
    <xf numFmtId="165" fontId="0" fillId="2" borderId="0" xfId="1" applyNumberFormat="1" applyFont="1" applyFill="1"/>
    <xf numFmtId="165" fontId="0" fillId="0" borderId="0" xfId="1" applyNumberFormat="1" applyFont="1" applyFill="1"/>
    <xf numFmtId="43" fontId="0" fillId="0" borderId="0" xfId="1" applyFont="1" applyFill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zoomScale="75" workbookViewId="0">
      <selection activeCell="A6" sqref="A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23" customWidth="1"/>
    <col min="10" max="19" width="15.42578125" customWidth="1"/>
  </cols>
  <sheetData>
    <row r="1" spans="1:26" x14ac:dyDescent="0.2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73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">
      <c r="A5" s="5" t="s">
        <v>154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">
      <c r="A69" s="9">
        <v>30</v>
      </c>
      <c r="B69" s="4"/>
      <c r="C69" s="3" t="s">
        <v>67</v>
      </c>
      <c r="D69" s="41"/>
      <c r="E69" s="30">
        <v>1071939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1071939</v>
      </c>
      <c r="J69" s="41"/>
      <c r="K69" s="30"/>
      <c r="L69" s="41">
        <f t="shared" ref="L69:M71" si="21">H69+J69</f>
        <v>0</v>
      </c>
      <c r="M69" s="30">
        <f t="shared" si="21"/>
        <v>1071939</v>
      </c>
    </row>
    <row r="70" spans="1:67" x14ac:dyDescent="0.2">
      <c r="A70" s="9">
        <v>31</v>
      </c>
      <c r="B70" s="4"/>
      <c r="C70" s="3" t="s">
        <v>68</v>
      </c>
      <c r="D70" s="41"/>
      <c r="E70" s="30">
        <v>1268208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1268208</v>
      </c>
      <c r="J70" s="41"/>
      <c r="K70" s="30"/>
      <c r="L70" s="41">
        <f t="shared" si="21"/>
        <v>0</v>
      </c>
      <c r="M70" s="30">
        <f t="shared" si="21"/>
        <v>1268208</v>
      </c>
    </row>
    <row r="71" spans="1:67" x14ac:dyDescent="0.2">
      <c r="A71" s="9">
        <v>32</v>
      </c>
      <c r="B71" s="3"/>
      <c r="C71" s="67" t="s">
        <v>69</v>
      </c>
      <c r="D71" s="41"/>
      <c r="E71" s="30">
        <v>667692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667692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667692</v>
      </c>
    </row>
    <row r="72" spans="1:67" x14ac:dyDescent="0.2">
      <c r="A72" s="9">
        <v>33</v>
      </c>
      <c r="B72" s="3"/>
      <c r="C72" s="67" t="s">
        <v>70</v>
      </c>
      <c r="D72" s="41"/>
      <c r="E72" s="30">
        <v>-357750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-357750</v>
      </c>
      <c r="J72" s="41"/>
      <c r="K72" s="30"/>
      <c r="L72" s="41">
        <f t="shared" ref="L72:M79" si="24">H72+J72</f>
        <v>0</v>
      </c>
      <c r="M72" s="30">
        <f t="shared" si="24"/>
        <v>-357750</v>
      </c>
    </row>
    <row r="73" spans="1:67" x14ac:dyDescent="0.2">
      <c r="A73" s="9">
        <v>34</v>
      </c>
      <c r="B73" s="3"/>
      <c r="C73" s="67" t="s">
        <v>71</v>
      </c>
      <c r="D73" s="41"/>
      <c r="E73" s="30">
        <v>-18849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-18849</v>
      </c>
      <c r="J73" s="41"/>
      <c r="K73" s="30"/>
      <c r="L73" s="41">
        <f t="shared" si="24"/>
        <v>0</v>
      </c>
      <c r="M73" s="30">
        <f t="shared" si="24"/>
        <v>-18849</v>
      </c>
    </row>
    <row r="74" spans="1:67" x14ac:dyDescent="0.2">
      <c r="A74" s="9">
        <v>35</v>
      </c>
      <c r="B74" s="3"/>
      <c r="C74" s="67" t="s">
        <v>72</v>
      </c>
      <c r="D74" s="41"/>
      <c r="E74" s="30">
        <v>-382500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-382500</v>
      </c>
      <c r="J74" s="41"/>
      <c r="K74" s="30"/>
      <c r="L74" s="41">
        <f t="shared" si="24"/>
        <v>0</v>
      </c>
      <c r="M74" s="30">
        <f t="shared" si="24"/>
        <v>-382500</v>
      </c>
    </row>
    <row r="75" spans="1:67" x14ac:dyDescent="0.2">
      <c r="A75" s="9">
        <v>36</v>
      </c>
      <c r="B75" s="3"/>
      <c r="C75" s="67" t="s">
        <v>48</v>
      </c>
      <c r="D75" s="41"/>
      <c r="E75" s="30">
        <v>89919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89919</v>
      </c>
      <c r="J75" s="41"/>
      <c r="K75" s="45"/>
      <c r="L75" s="41">
        <f t="shared" si="24"/>
        <v>0</v>
      </c>
      <c r="M75" s="45">
        <f t="shared" si="24"/>
        <v>89919</v>
      </c>
    </row>
    <row r="76" spans="1:67" x14ac:dyDescent="0.2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">
      <c r="A77" s="9">
        <v>38</v>
      </c>
      <c r="B77" s="3"/>
      <c r="C77" s="67" t="s">
        <v>0</v>
      </c>
      <c r="D77" s="41"/>
      <c r="E77" s="45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">
      <c r="A79" s="9">
        <v>40</v>
      </c>
      <c r="B79" s="3"/>
      <c r="C79" s="67" t="s">
        <v>49</v>
      </c>
      <c r="D79" s="50"/>
      <c r="E79" s="30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25">
      <c r="A80" s="32"/>
      <c r="B80" s="33"/>
      <c r="C80" s="34" t="s">
        <v>64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2338659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2338659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G59" activePane="bottomRight" state="frozen"/>
      <selection activeCell="K5" sqref="K5"/>
      <selection pane="topRight" activeCell="K5" sqref="K5"/>
      <selection pane="bottomLeft" activeCell="K5" sqref="K5"/>
      <selection pane="bottomRight" activeCell="K72" sqref="K72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23" customWidth="1"/>
    <col min="6" max="10" width="15.42578125" customWidth="1"/>
    <col min="11" max="11" width="15.42578125" style="62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73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">
        <v>154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6"/>
      <c r="C7" s="16"/>
    </row>
    <row r="8" spans="1:41" x14ac:dyDescent="0.2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94</v>
      </c>
      <c r="I8" s="19"/>
      <c r="J8" s="18" t="s">
        <v>153</v>
      </c>
      <c r="K8" s="63"/>
      <c r="L8" s="18" t="e">
        <f>#REF!</f>
        <v>#REF!</v>
      </c>
      <c r="M8" s="19"/>
      <c r="N8" s="18" t="e">
        <f>#REF!</f>
        <v>#REF!</v>
      </c>
      <c r="O8" s="19"/>
      <c r="P8" s="18" t="e">
        <f>#REF!</f>
        <v>#REF!</v>
      </c>
      <c r="Q8" s="19"/>
      <c r="R8" s="18" t="e">
        <f>#REF!</f>
        <v>#REF!</v>
      </c>
      <c r="S8" s="19"/>
      <c r="T8" s="18" t="e">
        <f>#REF!</f>
        <v>#REF!</v>
      </c>
      <c r="U8" s="19"/>
      <c r="V8" s="18" t="e">
        <f>#REF!</f>
        <v>#REF!</v>
      </c>
      <c r="W8" s="19"/>
      <c r="X8" s="18" t="e">
        <f>#REF!</f>
        <v>#REF!</v>
      </c>
      <c r="Y8" s="19"/>
      <c r="Z8" s="18" t="e">
        <f>#REF!</f>
        <v>#REF!</v>
      </c>
      <c r="AA8" s="19"/>
      <c r="AB8" s="18" t="e">
        <f>#REF!</f>
        <v>#REF!</v>
      </c>
      <c r="AC8" s="19"/>
      <c r="AD8" s="18" t="e">
        <f>#REF!</f>
        <v>#REF!</v>
      </c>
      <c r="AE8" s="19"/>
      <c r="AF8" s="18" t="e">
        <f>#REF!</f>
        <v>#REF!</v>
      </c>
      <c r="AG8" s="19"/>
      <c r="AH8" s="18" t="e">
        <f>#REF!</f>
        <v>#REF!</v>
      </c>
      <c r="AI8" s="19"/>
      <c r="AJ8" s="18" t="e">
        <f>#REF!</f>
        <v>#REF!</v>
      </c>
      <c r="AK8" s="19"/>
      <c r="AL8" s="18" t="e">
        <f>#REF!</f>
        <v>#REF!</v>
      </c>
      <c r="AM8" s="19"/>
      <c r="AN8" s="18" t="e">
        <f>#REF!</f>
        <v>#REF!</v>
      </c>
      <c r="AO8" s="19"/>
    </row>
    <row r="9" spans="1:41" x14ac:dyDescent="0.2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21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58">
        <v>0</v>
      </c>
      <c r="M12" s="59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58">
        <v>0</v>
      </c>
      <c r="M13" s="59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58">
        <v>0</v>
      </c>
      <c r="M14" s="59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58">
        <v>0</v>
      </c>
      <c r="M15" s="59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58">
        <v>0</v>
      </c>
      <c r="M33" s="59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58">
        <v>0</v>
      </c>
      <c r="M34" s="59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58">
        <v>0</v>
      </c>
      <c r="M35" s="59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58">
        <v>0</v>
      </c>
      <c r="M40" s="59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58">
        <v>0</v>
      </c>
      <c r="M41" s="59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58">
        <v>0</v>
      </c>
      <c r="M45" s="59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58">
        <v>0</v>
      </c>
      <c r="M47" s="59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58">
        <v>0</v>
      </c>
      <c r="M49" s="59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58">
        <v>0</v>
      </c>
      <c r="M51" s="59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58">
        <v>0</v>
      </c>
      <c r="M54" s="59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58">
        <v>0</v>
      </c>
      <c r="M55" s="59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58">
        <v>0</v>
      </c>
      <c r="M59" s="59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58">
        <v>0</v>
      </c>
      <c r="M60" s="59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58">
        <v>0</v>
      </c>
      <c r="M64" s="59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58">
        <v>0</v>
      </c>
      <c r="M65" s="59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">
      <c r="A69" s="9">
        <v>30</v>
      </c>
      <c r="B69" s="4"/>
      <c r="C69" s="3" t="s">
        <v>67</v>
      </c>
      <c r="D69" s="41">
        <f t="shared" ref="D69:E71" si="13">SUM(F69,H69,J69,L69,N69,P69,R69,T69,V69,X69,Z69,AB69,AD69)</f>
        <v>0</v>
      </c>
      <c r="E69" s="30">
        <f t="shared" si="13"/>
        <v>755199</v>
      </c>
      <c r="F69" s="41">
        <v>0</v>
      </c>
      <c r="G69" s="87">
        <v>0</v>
      </c>
      <c r="H69" s="86">
        <v>0</v>
      </c>
      <c r="I69" s="84">
        <v>583199</v>
      </c>
      <c r="J69" s="86">
        <v>0</v>
      </c>
      <c r="K69" s="84">
        <v>172000</v>
      </c>
      <c r="L69" s="58">
        <v>0</v>
      </c>
      <c r="M69" s="59">
        <v>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">
      <c r="A70" s="9">
        <v>31</v>
      </c>
      <c r="B70" s="4"/>
      <c r="C70" s="3" t="s">
        <v>68</v>
      </c>
      <c r="D70" s="41">
        <f t="shared" si="13"/>
        <v>9813856</v>
      </c>
      <c r="E70" s="30">
        <f t="shared" si="13"/>
        <v>1418510</v>
      </c>
      <c r="F70" s="41">
        <v>0</v>
      </c>
      <c r="G70" s="84">
        <v>1293893</v>
      </c>
      <c r="H70" s="85">
        <v>652153</v>
      </c>
      <c r="I70" s="84">
        <v>-11256</v>
      </c>
      <c r="J70" s="85">
        <v>9161703</v>
      </c>
      <c r="K70" s="84">
        <f>135873</f>
        <v>135873</v>
      </c>
      <c r="L70" s="58">
        <v>0</v>
      </c>
      <c r="M70" s="59">
        <v>0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">
      <c r="A71" s="9">
        <v>32</v>
      </c>
      <c r="B71" s="3"/>
      <c r="C71" s="67" t="s">
        <v>69</v>
      </c>
      <c r="D71" s="41">
        <f t="shared" si="13"/>
        <v>52710638</v>
      </c>
      <c r="E71" s="30">
        <f t="shared" si="13"/>
        <v>910684</v>
      </c>
      <c r="F71" s="41">
        <v>0</v>
      </c>
      <c r="G71" s="87">
        <v>0</v>
      </c>
      <c r="H71" s="85">
        <v>51691161</v>
      </c>
      <c r="I71" s="84">
        <v>782808</v>
      </c>
      <c r="J71" s="85">
        <v>1019477</v>
      </c>
      <c r="K71" s="84">
        <v>127876</v>
      </c>
      <c r="L71" s="42">
        <f t="shared" ref="L71:AO71" si="14">SUM(L69:L70)</f>
        <v>0</v>
      </c>
      <c r="M71" s="31">
        <f t="shared" si="14"/>
        <v>0</v>
      </c>
      <c r="N71" s="42">
        <f t="shared" si="14"/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">
      <c r="A72" s="9">
        <v>33</v>
      </c>
      <c r="B72" s="3"/>
      <c r="C72" s="67" t="s">
        <v>70</v>
      </c>
      <c r="D72" s="41">
        <f t="shared" ref="D72:E79" si="15">SUM(F72,H72,J72,L72,N72,P72,R72,T72,V72,X72,Z72,AB72,AD72)</f>
        <v>0</v>
      </c>
      <c r="E72" s="30">
        <f t="shared" si="15"/>
        <v>-89651</v>
      </c>
      <c r="F72" s="41">
        <v>0</v>
      </c>
      <c r="G72" s="87">
        <v>0</v>
      </c>
      <c r="H72" s="86">
        <v>0</v>
      </c>
      <c r="I72" s="87">
        <v>0</v>
      </c>
      <c r="J72" s="86">
        <v>0</v>
      </c>
      <c r="K72" s="83">
        <v>-89651</v>
      </c>
      <c r="L72" s="58">
        <v>0</v>
      </c>
      <c r="M72" s="59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">
      <c r="A73" s="9">
        <v>34</v>
      </c>
      <c r="B73" s="3"/>
      <c r="C73" s="67" t="s">
        <v>71</v>
      </c>
      <c r="D73" s="41">
        <f t="shared" si="15"/>
        <v>-18156820</v>
      </c>
      <c r="E73" s="30">
        <f t="shared" si="15"/>
        <v>-447050</v>
      </c>
      <c r="F73" s="41">
        <v>0</v>
      </c>
      <c r="G73" s="87">
        <v>0</v>
      </c>
      <c r="H73" s="85">
        <v>-16014810</v>
      </c>
      <c r="I73" s="84">
        <v>-270534</v>
      </c>
      <c r="J73" s="85">
        <f>-37564-2104446</f>
        <v>-2142010</v>
      </c>
      <c r="K73" s="84">
        <f>-97666-78850</f>
        <v>-176516</v>
      </c>
      <c r="L73" s="58">
        <v>0</v>
      </c>
      <c r="M73" s="59">
        <v>0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">
      <c r="A74" s="9">
        <v>35</v>
      </c>
      <c r="B74" s="3"/>
      <c r="C74" s="67" t="s">
        <v>72</v>
      </c>
      <c r="D74" s="41">
        <f t="shared" si="15"/>
        <v>0</v>
      </c>
      <c r="E74" s="30">
        <f t="shared" si="15"/>
        <v>-125796.04</v>
      </c>
      <c r="F74" s="41">
        <v>0</v>
      </c>
      <c r="G74" s="87">
        <v>0</v>
      </c>
      <c r="H74" s="86">
        <v>0</v>
      </c>
      <c r="I74" s="87">
        <v>0</v>
      </c>
      <c r="J74" s="86">
        <v>0</v>
      </c>
      <c r="K74" s="84">
        <v>-125796.04</v>
      </c>
      <c r="L74" s="58">
        <v>0</v>
      </c>
      <c r="M74" s="59">
        <v>0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5579</v>
      </c>
      <c r="F75" s="41">
        <v>0</v>
      </c>
      <c r="G75" s="88">
        <v>0</v>
      </c>
      <c r="H75" s="86">
        <v>0</v>
      </c>
      <c r="I75" s="83">
        <v>5579</v>
      </c>
      <c r="J75" s="86">
        <v>0</v>
      </c>
      <c r="K75" s="88">
        <v>0</v>
      </c>
      <c r="L75" s="58">
        <v>0</v>
      </c>
      <c r="M75" s="59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88">
        <v>0</v>
      </c>
      <c r="H76" s="86">
        <v>0</v>
      </c>
      <c r="I76" s="88">
        <v>0</v>
      </c>
      <c r="J76" s="86">
        <v>0</v>
      </c>
      <c r="K76" s="88">
        <v>0</v>
      </c>
      <c r="L76" s="58">
        <v>0</v>
      </c>
      <c r="M76" s="59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86">
        <v>0</v>
      </c>
      <c r="I77" s="87">
        <v>0</v>
      </c>
      <c r="J77" s="86">
        <v>0</v>
      </c>
      <c r="K77" s="87">
        <v>0</v>
      </c>
      <c r="L77" s="58">
        <v>0</v>
      </c>
      <c r="M77" s="59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86">
        <v>0</v>
      </c>
      <c r="I78" s="87">
        <v>0</v>
      </c>
      <c r="J78" s="86">
        <v>0</v>
      </c>
      <c r="K78" s="87">
        <v>0</v>
      </c>
      <c r="L78" s="58">
        <v>0</v>
      </c>
      <c r="M78" s="59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89">
        <v>0</v>
      </c>
      <c r="I79" s="90">
        <v>0</v>
      </c>
      <c r="J79" s="89">
        <v>0</v>
      </c>
      <c r="K79" s="91">
        <v>0</v>
      </c>
      <c r="L79" s="58">
        <v>0</v>
      </c>
      <c r="M79" s="59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2427474.96</v>
      </c>
      <c r="F80" s="68">
        <f>F16+F24+F29+F36+F43+F45+F47+F49</f>
        <v>0</v>
      </c>
      <c r="G80" s="66">
        <f>SUM(G69:G79)+G16+G24+G29+G36+G43+G45+G47+G49+G51+G56+G61+G66</f>
        <v>1293893</v>
      </c>
      <c r="H80" s="92">
        <f>H16+H24+H29+H36+H43+H45+H47+H49</f>
        <v>0</v>
      </c>
      <c r="I80" s="93">
        <f>SUM(I69:I79)+I16+I24+I29+I36+I43+I45+I47+I49+I51+I56+I61+I66</f>
        <v>1089796</v>
      </c>
      <c r="J80" s="92">
        <f>J16+J24+J29+J36+J43+J45+J47+J49</f>
        <v>0</v>
      </c>
      <c r="K80" s="93">
        <f>SUM(K69:K79)+K16+K24+K29+K36+K43+K45+K47+K49+K51+K56+K61+K66</f>
        <v>43785.960000000006</v>
      </c>
      <c r="L80" s="54">
        <f>L16+L24+L29+L36+L43+L45+L47+L49</f>
        <v>0</v>
      </c>
      <c r="M80" s="55">
        <f>SUM(M71:M79)+M16+M24+M29+M36+M43+M45+M47+M49+M51+M56+M61+M66</f>
        <v>0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opLeftCell="A44" zoomScale="75" workbookViewId="0">
      <selection activeCell="G72" sqref="G7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23" customWidth="1"/>
    <col min="6" max="15" width="15.42578125" customWidth="1"/>
  </cols>
  <sheetData>
    <row r="1" spans="1:22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73</v>
      </c>
      <c r="B3" s="38"/>
      <c r="C3" s="38"/>
      <c r="D3" s="38"/>
      <c r="E3" s="38"/>
      <c r="F3" s="38"/>
      <c r="G3" s="38"/>
      <c r="H3" s="38"/>
      <c r="I3" s="38"/>
    </row>
    <row r="4" spans="1:22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">
      <c r="A5" s="5" t="s">
        <v>154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">
      <c r="A69" s="9">
        <v>30</v>
      </c>
      <c r="B69" s="4"/>
      <c r="C69" s="3" t="s">
        <v>67</v>
      </c>
      <c r="D69" s="41">
        <f>'TX-HPLC-FLSH'!L69</f>
        <v>0</v>
      </c>
      <c r="E69" s="30">
        <v>583199</v>
      </c>
      <c r="F69" s="41">
        <f>'TX-HPLC-GL'!D69</f>
        <v>0</v>
      </c>
      <c r="G69" s="30">
        <f>'TX-HPLC-GL'!E69</f>
        <v>755199</v>
      </c>
      <c r="H69" s="41">
        <f>F69-D69</f>
        <v>0</v>
      </c>
      <c r="I69" s="30">
        <f>G69-E69</f>
        <v>172000</v>
      </c>
    </row>
    <row r="70" spans="1:63" x14ac:dyDescent="0.2">
      <c r="A70" s="9">
        <v>31</v>
      </c>
      <c r="B70" s="4"/>
      <c r="C70" s="3" t="s">
        <v>68</v>
      </c>
      <c r="D70" s="41">
        <f>'TX-HPLC-FLSH'!L70</f>
        <v>0</v>
      </c>
      <c r="E70" s="30">
        <v>1587160</v>
      </c>
      <c r="F70" s="41">
        <f>'TX-HPLC-GL'!D70</f>
        <v>9813856</v>
      </c>
      <c r="G70" s="30">
        <f>'TX-HPLC-GL'!E70</f>
        <v>1418510</v>
      </c>
      <c r="H70" s="41">
        <f>F70-D70</f>
        <v>9813856</v>
      </c>
      <c r="I70" s="30">
        <f t="shared" ref="I70:I75" si="13">G70-E70</f>
        <v>-168650</v>
      </c>
    </row>
    <row r="71" spans="1:63" x14ac:dyDescent="0.2">
      <c r="A71" s="9">
        <v>32</v>
      </c>
      <c r="B71" s="3"/>
      <c r="C71" s="67" t="s">
        <v>69</v>
      </c>
      <c r="D71" s="41">
        <f>'TX-HPLC-FLSH'!L71</f>
        <v>0</v>
      </c>
      <c r="E71" s="30">
        <v>750051</v>
      </c>
      <c r="F71" s="41">
        <f>'TX-HPLC-GL'!D71</f>
        <v>52710638</v>
      </c>
      <c r="G71" s="30">
        <f>'TX-HPLC-GL'!E71</f>
        <v>910684</v>
      </c>
      <c r="H71" s="41">
        <f>F71-D71</f>
        <v>52710638</v>
      </c>
      <c r="I71" s="30">
        <f t="shared" si="13"/>
        <v>160633</v>
      </c>
    </row>
    <row r="72" spans="1:63" x14ac:dyDescent="0.2">
      <c r="A72" s="9">
        <v>33</v>
      </c>
      <c r="B72" s="3"/>
      <c r="C72" s="67" t="s">
        <v>70</v>
      </c>
      <c r="D72" s="41">
        <f>'TX-HPLC-FLSH'!L72</f>
        <v>0</v>
      </c>
      <c r="E72" s="30">
        <v>-468000</v>
      </c>
      <c r="F72" s="41">
        <f>'TX-HPLC-GL'!D72</f>
        <v>0</v>
      </c>
      <c r="G72" s="30">
        <f>'TX-HPLC-GL'!E72</f>
        <v>-89651</v>
      </c>
      <c r="H72" s="41">
        <f>F72-D72</f>
        <v>0</v>
      </c>
      <c r="I72" s="30">
        <f t="shared" si="13"/>
        <v>378349</v>
      </c>
    </row>
    <row r="73" spans="1:63" x14ac:dyDescent="0.2">
      <c r="A73" s="9">
        <v>34</v>
      </c>
      <c r="B73" s="3"/>
      <c r="C73" s="67" t="s">
        <v>71</v>
      </c>
      <c r="D73" s="41">
        <f>'TX-HPLC-FLSH'!L73</f>
        <v>0</v>
      </c>
      <c r="E73" s="30">
        <v>-29412</v>
      </c>
      <c r="F73" s="41">
        <f>'TX-HPLC-GL'!D73</f>
        <v>-18156820</v>
      </c>
      <c r="G73" s="30">
        <f>'TX-HPLC-GL'!E73</f>
        <v>-447050</v>
      </c>
      <c r="H73" s="41">
        <f t="shared" ref="H73:I78" si="14">F73-D73</f>
        <v>-18156820</v>
      </c>
      <c r="I73" s="30">
        <f t="shared" si="13"/>
        <v>-417638</v>
      </c>
    </row>
    <row r="74" spans="1:63" x14ac:dyDescent="0.2">
      <c r="A74" s="9">
        <v>35</v>
      </c>
      <c r="B74" s="3"/>
      <c r="C74" s="67" t="s">
        <v>72</v>
      </c>
      <c r="D74" s="41">
        <f>'TX-HPLC-FLSH'!L74</f>
        <v>0</v>
      </c>
      <c r="E74" s="30">
        <v>-381000</v>
      </c>
      <c r="F74" s="41">
        <f>'TX-HPLC-GL'!D74</f>
        <v>0</v>
      </c>
      <c r="G74" s="30">
        <f>'TX-HPLC-GL'!E74</f>
        <v>-125796.04</v>
      </c>
      <c r="H74" s="41">
        <f t="shared" si="14"/>
        <v>0</v>
      </c>
      <c r="I74" s="30">
        <f t="shared" si="13"/>
        <v>255203.96000000002</v>
      </c>
    </row>
    <row r="75" spans="1:63" x14ac:dyDescent="0.2">
      <c r="A75" s="9">
        <v>36</v>
      </c>
      <c r="B75" s="3"/>
      <c r="C75" s="67" t="s">
        <v>48</v>
      </c>
      <c r="D75" s="41">
        <f>'TX-HPLC-FLSH'!L75</f>
        <v>0</v>
      </c>
      <c r="E75" s="45">
        <v>6000</v>
      </c>
      <c r="F75" s="41">
        <f>'TX-HPLC-GL'!D75</f>
        <v>0</v>
      </c>
      <c r="G75" s="45">
        <f>'TX-HPLC-GL'!E75</f>
        <v>5579</v>
      </c>
      <c r="H75" s="41">
        <f t="shared" si="14"/>
        <v>0</v>
      </c>
      <c r="I75" s="30">
        <f t="shared" si="13"/>
        <v>-421</v>
      </c>
    </row>
    <row r="76" spans="1:63" x14ac:dyDescent="0.2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2047998</v>
      </c>
      <c r="F80" s="68">
        <f>F16+F24+F29+F36+F43+F45+F47+F49</f>
        <v>0</v>
      </c>
      <c r="G80" s="66">
        <f>SUM(G69:G79)+G16+G24+G29+G36+G43+G45+G47+G49+G51+G56+G61+G66</f>
        <v>2427474.96</v>
      </c>
      <c r="H80" s="68">
        <f>H16+H24+H29+H36+H43+H45+H47+H49</f>
        <v>0</v>
      </c>
      <c r="I80" s="66">
        <f>SUM(I69:I79)+I16+I24+I29+I36+I43+I45+I47+I49+I51+I56+I61+I66</f>
        <v>379476.96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5" thickTop="1" x14ac:dyDescent="0.2">
      <c r="A81" s="4"/>
      <c r="B81" s="3"/>
    </row>
    <row r="82" spans="1:7" x14ac:dyDescent="0.2">
      <c r="A82" s="4"/>
      <c r="B82" s="3"/>
      <c r="G82" s="82"/>
    </row>
    <row r="83" spans="1:7" x14ac:dyDescent="0.2">
      <c r="A83" s="4"/>
      <c r="B83" s="3"/>
    </row>
    <row r="84" spans="1:7" x14ac:dyDescent="0.2">
      <c r="A84" s="4"/>
      <c r="B84" s="3"/>
    </row>
    <row r="85" spans="1:7" x14ac:dyDescent="0.2">
      <c r="A85" s="4"/>
      <c r="B85" s="3"/>
    </row>
    <row r="86" spans="1:7" x14ac:dyDescent="0.2">
      <c r="A86" s="4"/>
      <c r="B86" s="3"/>
    </row>
    <row r="87" spans="1:7" x14ac:dyDescent="0.2">
      <c r="A87" s="4"/>
      <c r="B87" s="3"/>
    </row>
    <row r="88" spans="1:7" x14ac:dyDescent="0.2">
      <c r="A88" s="4"/>
      <c r="B88" s="3"/>
    </row>
    <row r="89" spans="1:7" x14ac:dyDescent="0.2">
      <c r="A89" s="4"/>
      <c r="B89" s="3"/>
    </row>
    <row r="90" spans="1:7" x14ac:dyDescent="0.2">
      <c r="A90" s="4"/>
      <c r="B90" s="3"/>
    </row>
    <row r="91" spans="1:7" x14ac:dyDescent="0.2">
      <c r="A91" s="4"/>
      <c r="B91" s="3"/>
    </row>
    <row r="92" spans="1:7" x14ac:dyDescent="0.2">
      <c r="A92" s="4"/>
      <c r="B92" s="3"/>
    </row>
    <row r="93" spans="1:7" x14ac:dyDescent="0.2">
      <c r="A93" s="4"/>
      <c r="B93" s="3"/>
    </row>
    <row r="94" spans="1:7" x14ac:dyDescent="0.2">
      <c r="A94" s="4"/>
      <c r="B94" s="3"/>
    </row>
    <row r="95" spans="1:7" x14ac:dyDescent="0.2">
      <c r="A95" s="4"/>
      <c r="B95" s="3"/>
    </row>
    <row r="96" spans="1: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K11" sqref="K11"/>
    </sheetView>
  </sheetViews>
  <sheetFormatPr defaultRowHeight="12.75" x14ac:dyDescent="0.2"/>
  <cols>
    <col min="1" max="1" width="29.7109375" customWidth="1"/>
    <col min="2" max="2" width="11.7109375" style="12" customWidth="1"/>
    <col min="3" max="3" width="11.7109375" style="71" customWidth="1"/>
    <col min="4" max="4" width="11.7109375" style="12" customWidth="1"/>
    <col min="5" max="5" width="11.7109375" style="71" customWidth="1"/>
    <col min="6" max="6" width="11.7109375" style="12" customWidth="1"/>
    <col min="7" max="7" width="11.7109375" style="71" customWidth="1"/>
    <col min="8" max="8" width="12.28515625" style="12" customWidth="1"/>
    <col min="9" max="9" width="14.42578125" style="71" customWidth="1"/>
    <col min="10" max="11" width="11.7109375" customWidth="1"/>
  </cols>
  <sheetData>
    <row r="1" spans="1:11" x14ac:dyDescent="0.2">
      <c r="A1" t="s">
        <v>93</v>
      </c>
    </row>
    <row r="2" spans="1:11" x14ac:dyDescent="0.2">
      <c r="A2" s="81" t="s">
        <v>155</v>
      </c>
    </row>
    <row r="3" spans="1:11" x14ac:dyDescent="0.2">
      <c r="A3" s="81"/>
    </row>
    <row r="4" spans="1:11" x14ac:dyDescent="0.2">
      <c r="B4" s="99" t="s">
        <v>65</v>
      </c>
      <c r="C4" s="99"/>
      <c r="D4" s="99" t="s">
        <v>66</v>
      </c>
      <c r="E4" s="99"/>
      <c r="F4" s="99" t="s">
        <v>94</v>
      </c>
      <c r="G4" s="99"/>
      <c r="H4" s="99" t="s">
        <v>153</v>
      </c>
      <c r="I4" s="99"/>
      <c r="J4" s="99" t="s">
        <v>52</v>
      </c>
      <c r="K4" s="99"/>
    </row>
    <row r="5" spans="1:11" s="69" customFormat="1" x14ac:dyDescent="0.2">
      <c r="B5" s="72" t="s">
        <v>74</v>
      </c>
      <c r="C5" s="70" t="s">
        <v>63</v>
      </c>
      <c r="D5" s="72" t="s">
        <v>74</v>
      </c>
      <c r="E5" s="70" t="s">
        <v>63</v>
      </c>
      <c r="F5" s="72" t="s">
        <v>74</v>
      </c>
      <c r="G5" s="70" t="s">
        <v>63</v>
      </c>
      <c r="H5" s="72" t="s">
        <v>74</v>
      </c>
      <c r="I5" s="70" t="s">
        <v>63</v>
      </c>
      <c r="J5" s="72" t="s">
        <v>74</v>
      </c>
      <c r="K5" s="70" t="s">
        <v>63</v>
      </c>
    </row>
    <row r="6" spans="1:11" x14ac:dyDescent="0.2">
      <c r="A6" s="3" t="s">
        <v>67</v>
      </c>
      <c r="B6" s="12">
        <v>0</v>
      </c>
      <c r="C6" s="71">
        <v>0</v>
      </c>
      <c r="D6" s="12">
        <v>0</v>
      </c>
      <c r="E6" s="71">
        <v>0</v>
      </c>
      <c r="F6" s="12">
        <v>0</v>
      </c>
      <c r="G6" s="71">
        <v>0</v>
      </c>
      <c r="H6" s="12">
        <v>0</v>
      </c>
      <c r="I6" s="71">
        <v>0</v>
      </c>
      <c r="J6" s="12">
        <f>+B6+H6+D6+F6</f>
        <v>0</v>
      </c>
      <c r="K6" s="12">
        <f>+C6+I6+E6+G6</f>
        <v>0</v>
      </c>
    </row>
    <row r="7" spans="1:11" x14ac:dyDescent="0.2">
      <c r="A7" s="3" t="s">
        <v>68</v>
      </c>
      <c r="B7" s="12">
        <v>0</v>
      </c>
      <c r="C7" s="71">
        <v>0</v>
      </c>
      <c r="D7" s="12">
        <v>0</v>
      </c>
      <c r="E7" s="71">
        <v>0</v>
      </c>
      <c r="F7" s="12">
        <v>0</v>
      </c>
      <c r="G7" s="71">
        <v>37174</v>
      </c>
      <c r="H7" s="97">
        <v>0</v>
      </c>
      <c r="I7" s="95">
        <f>26458+32576-270249-41727</f>
        <v>-252942</v>
      </c>
      <c r="J7" s="12">
        <f t="shared" ref="J7:K12" si="0">+B7+H7+D7+F7</f>
        <v>0</v>
      </c>
      <c r="K7" s="12">
        <f t="shared" si="0"/>
        <v>-215768</v>
      </c>
    </row>
    <row r="8" spans="1:11" x14ac:dyDescent="0.2">
      <c r="A8" s="67" t="s">
        <v>69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>42927893-51026137</f>
        <v>-8098244</v>
      </c>
      <c r="G8" s="71">
        <f>757370-41228-761927+30422</f>
        <v>-15363</v>
      </c>
      <c r="H8" s="96">
        <f>47164335-45783032-1269239</f>
        <v>112064</v>
      </c>
      <c r="I8" s="95">
        <f>333177-878749-132667</f>
        <v>-678239</v>
      </c>
      <c r="J8" s="12">
        <f t="shared" si="0"/>
        <v>-6621774</v>
      </c>
      <c r="K8" s="12">
        <f t="shared" si="0"/>
        <v>-656510</v>
      </c>
    </row>
    <row r="9" spans="1:11" x14ac:dyDescent="0.2">
      <c r="A9" s="67" t="s">
        <v>70</v>
      </c>
      <c r="B9" s="12">
        <v>0</v>
      </c>
      <c r="C9" s="71">
        <f>-238267+238267</f>
        <v>0</v>
      </c>
      <c r="D9" s="12">
        <v>0</v>
      </c>
      <c r="E9" s="71">
        <v>-935406.78</v>
      </c>
      <c r="F9" s="12">
        <v>0</v>
      </c>
      <c r="G9" s="71">
        <v>-26524.27</v>
      </c>
      <c r="H9" s="97">
        <v>0</v>
      </c>
      <c r="I9" s="98">
        <v>0</v>
      </c>
      <c r="J9" s="12">
        <f t="shared" si="0"/>
        <v>0</v>
      </c>
      <c r="K9" s="12">
        <f t="shared" si="0"/>
        <v>-961931.05</v>
      </c>
    </row>
    <row r="10" spans="1:11" x14ac:dyDescent="0.2">
      <c r="A10" s="67" t="s">
        <v>71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>-51500-17009814+51174+15406154</f>
        <v>-1603986</v>
      </c>
      <c r="G10" s="71">
        <f>-259611-132759+132023+258634+73046</f>
        <v>71333</v>
      </c>
      <c r="H10" s="96">
        <f>-60269062-37610+16781881+10360280+37610</f>
        <v>-33126901</v>
      </c>
      <c r="I10" s="95">
        <f>-97785-1797357+376093+97785+267923</f>
        <v>-1153341</v>
      </c>
      <c r="J10" s="12">
        <f t="shared" si="0"/>
        <v>-40694956</v>
      </c>
      <c r="K10" s="12">
        <f t="shared" si="0"/>
        <v>-1105451</v>
      </c>
    </row>
    <row r="11" spans="1:11" x14ac:dyDescent="0.2">
      <c r="A11" s="67" t="s">
        <v>72</v>
      </c>
      <c r="B11" s="12">
        <v>0</v>
      </c>
      <c r="C11" s="71">
        <f>-307050+307050</f>
        <v>0</v>
      </c>
      <c r="D11" s="12">
        <v>0</v>
      </c>
      <c r="E11" s="71">
        <v>0</v>
      </c>
      <c r="F11" s="12">
        <v>0</v>
      </c>
      <c r="H11" s="97">
        <v>0</v>
      </c>
      <c r="I11" s="95">
        <f>2039830.85-1560502.54</f>
        <v>479328.31000000006</v>
      </c>
      <c r="J11" s="12">
        <f t="shared" si="0"/>
        <v>0</v>
      </c>
      <c r="K11" s="12">
        <f t="shared" si="0"/>
        <v>479328.31000000006</v>
      </c>
    </row>
    <row r="12" spans="1:11" x14ac:dyDescent="0.2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v>0</v>
      </c>
      <c r="G12" s="71">
        <v>0</v>
      </c>
      <c r="H12" s="12">
        <v>0</v>
      </c>
      <c r="I12" s="71">
        <v>0</v>
      </c>
      <c r="J12" s="12">
        <f t="shared" si="0"/>
        <v>0</v>
      </c>
      <c r="K12" s="12">
        <f t="shared" si="0"/>
        <v>0</v>
      </c>
    </row>
    <row r="13" spans="1:11" ht="13.5" thickBot="1" x14ac:dyDescent="0.25">
      <c r="B13" s="73">
        <f t="shared" ref="B13:K13" si="1">SUM(B6:B12)</f>
        <v>-909405</v>
      </c>
      <c r="C13" s="73">
        <f t="shared" si="1"/>
        <v>-65291</v>
      </c>
      <c r="D13" s="73">
        <f>SUM(D6:D12)</f>
        <v>-3690258</v>
      </c>
      <c r="E13" s="73">
        <f>SUM(E6:E12)</f>
        <v>-856466.78</v>
      </c>
      <c r="F13" s="73">
        <f>SUM(F6:F12)</f>
        <v>-9702230</v>
      </c>
      <c r="G13" s="73">
        <f>SUM(G6:G12)</f>
        <v>66619.73</v>
      </c>
      <c r="H13" s="73">
        <f t="shared" si="1"/>
        <v>-33014837</v>
      </c>
      <c r="I13" s="73">
        <f t="shared" si="1"/>
        <v>-1605193.69</v>
      </c>
      <c r="J13" s="73">
        <f t="shared" si="1"/>
        <v>-47316730</v>
      </c>
      <c r="K13" s="73">
        <f t="shared" si="1"/>
        <v>-2460331.7399999998</v>
      </c>
    </row>
    <row r="14" spans="1:11" ht="13.5" thickTop="1" x14ac:dyDescent="0.2"/>
  </sheetData>
  <mergeCells count="5">
    <mergeCell ref="B4:C4"/>
    <mergeCell ref="H4:I4"/>
    <mergeCell ref="J4:K4"/>
    <mergeCell ref="D4:E4"/>
    <mergeCell ref="F4:G4"/>
  </mergeCells>
  <printOptions horizontalCentered="1"/>
  <pageMargins left="0.75" right="0.75" top="1" bottom="1" header="0.5" footer="0.5"/>
  <pageSetup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"/>
  <sheetViews>
    <sheetView zoomScale="75" workbookViewId="0"/>
  </sheetViews>
  <sheetFormatPr defaultRowHeight="12.75" x14ac:dyDescent="0.2"/>
  <cols>
    <col min="1" max="7" width="9.140625" style="3"/>
    <col min="8" max="8" width="4.85546875" style="3" customWidth="1"/>
    <col min="9" max="10" width="16" style="3" bestFit="1" customWidth="1"/>
    <col min="11" max="11" width="16.42578125" style="3" customWidth="1"/>
    <col min="12" max="12" width="10.85546875" style="3" bestFit="1" customWidth="1"/>
    <col min="13" max="16384" width="9.140625" style="3"/>
  </cols>
  <sheetData>
    <row r="1" spans="1:11" x14ac:dyDescent="0.2">
      <c r="A1" s="74" t="s">
        <v>75</v>
      </c>
      <c r="B1" s="74" t="s">
        <v>76</v>
      </c>
      <c r="C1" s="74" t="s">
        <v>77</v>
      </c>
      <c r="D1" s="74" t="s">
        <v>78</v>
      </c>
      <c r="E1" s="74" t="s">
        <v>79</v>
      </c>
      <c r="F1" s="74" t="s">
        <v>80</v>
      </c>
      <c r="G1" s="74" t="s">
        <v>81</v>
      </c>
      <c r="H1" s="74" t="s">
        <v>82</v>
      </c>
      <c r="I1" s="74" t="s">
        <v>83</v>
      </c>
      <c r="J1" s="74" t="s">
        <v>84</v>
      </c>
      <c r="K1" s="74" t="s">
        <v>85</v>
      </c>
    </row>
    <row r="2" spans="1:11" ht="25.5" x14ac:dyDescent="0.2">
      <c r="A2" s="75" t="s">
        <v>86</v>
      </c>
      <c r="B2" s="75" t="s">
        <v>95</v>
      </c>
      <c r="C2" s="75" t="s">
        <v>96</v>
      </c>
      <c r="D2" s="75" t="s">
        <v>87</v>
      </c>
      <c r="E2" s="75" t="s">
        <v>88</v>
      </c>
      <c r="F2" s="75" t="s">
        <v>89</v>
      </c>
      <c r="G2" s="75" t="s">
        <v>90</v>
      </c>
      <c r="H2" s="75" t="s">
        <v>0</v>
      </c>
      <c r="I2" s="75" t="s">
        <v>97</v>
      </c>
      <c r="J2" s="75" t="s">
        <v>98</v>
      </c>
      <c r="K2" s="76">
        <v>89651.23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54"/>
  <sheetViews>
    <sheetView topLeftCell="B23" workbookViewId="0">
      <selection activeCell="L54" sqref="L54"/>
    </sheetView>
  </sheetViews>
  <sheetFormatPr defaultRowHeight="12.75" customHeight="1" x14ac:dyDescent="0.2"/>
  <cols>
    <col min="7" max="7" width="15.5703125" bestFit="1" customWidth="1"/>
    <col min="8" max="10" width="16" bestFit="1" customWidth="1"/>
    <col min="11" max="11" width="12.28515625" bestFit="1" customWidth="1"/>
    <col min="12" max="12" width="15.85546875" customWidth="1"/>
  </cols>
  <sheetData>
    <row r="3" spans="1:11" ht="12.75" customHeight="1" x14ac:dyDescent="0.2">
      <c r="A3" s="78" t="s">
        <v>75</v>
      </c>
      <c r="B3" s="78" t="s">
        <v>76</v>
      </c>
      <c r="C3" s="78" t="s">
        <v>77</v>
      </c>
      <c r="D3" s="78" t="s">
        <v>78</v>
      </c>
      <c r="E3" s="78" t="s">
        <v>79</v>
      </c>
      <c r="F3" s="78" t="s">
        <v>80</v>
      </c>
      <c r="G3" s="78" t="s">
        <v>81</v>
      </c>
      <c r="H3" s="78" t="s">
        <v>82</v>
      </c>
      <c r="I3" s="78" t="s">
        <v>83</v>
      </c>
      <c r="J3" s="78" t="s">
        <v>84</v>
      </c>
      <c r="K3" s="78" t="s">
        <v>85</v>
      </c>
    </row>
    <row r="4" spans="1:11" ht="12.75" customHeight="1" x14ac:dyDescent="0.2">
      <c r="A4" s="79" t="s">
        <v>86</v>
      </c>
      <c r="B4" s="79" t="s">
        <v>95</v>
      </c>
      <c r="C4" s="79" t="s">
        <v>91</v>
      </c>
      <c r="D4" s="79" t="s">
        <v>92</v>
      </c>
      <c r="E4" s="79" t="s">
        <v>88</v>
      </c>
      <c r="F4" s="79" t="s">
        <v>89</v>
      </c>
      <c r="G4" s="79" t="s">
        <v>90</v>
      </c>
      <c r="H4" s="79" t="s">
        <v>101</v>
      </c>
      <c r="I4" s="79" t="s">
        <v>117</v>
      </c>
      <c r="J4" s="79" t="s">
        <v>103</v>
      </c>
      <c r="K4" s="94">
        <v>282731.65000000002</v>
      </c>
    </row>
    <row r="5" spans="1:11" ht="12.75" customHeight="1" x14ac:dyDescent="0.2">
      <c r="A5" s="79" t="s">
        <v>86</v>
      </c>
      <c r="B5" s="79" t="s">
        <v>95</v>
      </c>
      <c r="C5" s="79" t="s">
        <v>91</v>
      </c>
      <c r="D5" s="79" t="s">
        <v>92</v>
      </c>
      <c r="E5" s="79" t="s">
        <v>88</v>
      </c>
      <c r="F5" s="79" t="s">
        <v>89</v>
      </c>
      <c r="G5" s="79" t="s">
        <v>90</v>
      </c>
      <c r="H5" s="79" t="s">
        <v>101</v>
      </c>
      <c r="I5" s="79" t="s">
        <v>143</v>
      </c>
      <c r="J5" s="79" t="s">
        <v>103</v>
      </c>
      <c r="K5" s="94">
        <v>-184536.05</v>
      </c>
    </row>
    <row r="6" spans="1:11" ht="12.75" customHeight="1" x14ac:dyDescent="0.2">
      <c r="A6" s="79" t="s">
        <v>86</v>
      </c>
      <c r="B6" s="79" t="s">
        <v>95</v>
      </c>
      <c r="C6" s="79" t="s">
        <v>91</v>
      </c>
      <c r="D6" s="79" t="s">
        <v>92</v>
      </c>
      <c r="E6" s="79" t="s">
        <v>88</v>
      </c>
      <c r="F6" s="79" t="s">
        <v>89</v>
      </c>
      <c r="G6" s="79" t="s">
        <v>90</v>
      </c>
      <c r="H6" s="79" t="s">
        <v>99</v>
      </c>
      <c r="I6" s="79" t="s">
        <v>100</v>
      </c>
      <c r="J6" s="79" t="s">
        <v>0</v>
      </c>
      <c r="K6" s="94">
        <v>125796.04</v>
      </c>
    </row>
    <row r="7" spans="1:11" ht="12.75" customHeight="1" x14ac:dyDescent="0.2">
      <c r="A7" s="79" t="s">
        <v>86</v>
      </c>
      <c r="B7" s="79" t="s">
        <v>95</v>
      </c>
      <c r="C7" s="79" t="s">
        <v>91</v>
      </c>
      <c r="D7" s="79" t="s">
        <v>92</v>
      </c>
      <c r="E7" s="79" t="s">
        <v>88</v>
      </c>
      <c r="F7" s="79" t="s">
        <v>89</v>
      </c>
      <c r="G7" s="79" t="s">
        <v>90</v>
      </c>
      <c r="H7" s="79" t="s">
        <v>101</v>
      </c>
      <c r="I7" s="79" t="s">
        <v>108</v>
      </c>
      <c r="J7" s="79" t="s">
        <v>103</v>
      </c>
      <c r="K7" s="80">
        <v>82396.149999999994</v>
      </c>
    </row>
    <row r="8" spans="1:11" ht="12.75" customHeight="1" x14ac:dyDescent="0.2">
      <c r="A8" s="79" t="s">
        <v>86</v>
      </c>
      <c r="B8" s="79" t="s">
        <v>95</v>
      </c>
      <c r="C8" s="79" t="s">
        <v>91</v>
      </c>
      <c r="D8" s="79" t="s">
        <v>92</v>
      </c>
      <c r="E8" s="79" t="s">
        <v>88</v>
      </c>
      <c r="F8" s="79" t="s">
        <v>89</v>
      </c>
      <c r="G8" s="79" t="s">
        <v>90</v>
      </c>
      <c r="H8" s="79" t="s">
        <v>101</v>
      </c>
      <c r="I8" s="79" t="s">
        <v>102</v>
      </c>
      <c r="J8" s="79" t="s">
        <v>103</v>
      </c>
      <c r="K8" s="80">
        <v>2288.5</v>
      </c>
    </row>
    <row r="9" spans="1:11" ht="12.75" customHeight="1" x14ac:dyDescent="0.2">
      <c r="A9" s="79" t="s">
        <v>86</v>
      </c>
      <c r="B9" s="79" t="s">
        <v>95</v>
      </c>
      <c r="C9" s="79" t="s">
        <v>91</v>
      </c>
      <c r="D9" s="79" t="s">
        <v>92</v>
      </c>
      <c r="E9" s="79" t="s">
        <v>88</v>
      </c>
      <c r="F9" s="79" t="s">
        <v>89</v>
      </c>
      <c r="G9" s="79" t="s">
        <v>90</v>
      </c>
      <c r="H9" s="79" t="s">
        <v>101</v>
      </c>
      <c r="I9" s="79" t="s">
        <v>118</v>
      </c>
      <c r="J9" s="79" t="s">
        <v>103</v>
      </c>
      <c r="K9" s="80">
        <v>316032.65000000002</v>
      </c>
    </row>
    <row r="10" spans="1:11" ht="12.75" customHeight="1" x14ac:dyDescent="0.2">
      <c r="A10" s="79" t="s">
        <v>86</v>
      </c>
      <c r="B10" s="79" t="s">
        <v>95</v>
      </c>
      <c r="C10" s="79" t="s">
        <v>91</v>
      </c>
      <c r="D10" s="79" t="s">
        <v>92</v>
      </c>
      <c r="E10" s="79" t="s">
        <v>88</v>
      </c>
      <c r="F10" s="79" t="s">
        <v>89</v>
      </c>
      <c r="G10" s="79" t="s">
        <v>90</v>
      </c>
      <c r="H10" s="79" t="s">
        <v>101</v>
      </c>
      <c r="I10" s="79" t="s">
        <v>148</v>
      </c>
      <c r="J10" s="79" t="s">
        <v>103</v>
      </c>
      <c r="K10" s="80">
        <v>-42005.84</v>
      </c>
    </row>
    <row r="11" spans="1:11" ht="12.75" customHeight="1" x14ac:dyDescent="0.2">
      <c r="A11" s="79" t="s">
        <v>86</v>
      </c>
      <c r="B11" s="79" t="s">
        <v>95</v>
      </c>
      <c r="C11" s="79" t="s">
        <v>91</v>
      </c>
      <c r="D11" s="79" t="s">
        <v>92</v>
      </c>
      <c r="E11" s="79" t="s">
        <v>88</v>
      </c>
      <c r="F11" s="79" t="s">
        <v>89</v>
      </c>
      <c r="G11" s="79" t="s">
        <v>90</v>
      </c>
      <c r="H11" s="79" t="s">
        <v>101</v>
      </c>
      <c r="I11" s="79" t="s">
        <v>112</v>
      </c>
      <c r="J11" s="79" t="s">
        <v>103</v>
      </c>
      <c r="K11" s="80">
        <v>175983.7</v>
      </c>
    </row>
    <row r="12" spans="1:11" ht="12.75" customHeight="1" x14ac:dyDescent="0.2">
      <c r="A12" s="79" t="s">
        <v>86</v>
      </c>
      <c r="B12" s="79" t="s">
        <v>95</v>
      </c>
      <c r="C12" s="79" t="s">
        <v>91</v>
      </c>
      <c r="D12" s="79" t="s">
        <v>92</v>
      </c>
      <c r="E12" s="79" t="s">
        <v>88</v>
      </c>
      <c r="F12" s="79" t="s">
        <v>89</v>
      </c>
      <c r="G12" s="79" t="s">
        <v>90</v>
      </c>
      <c r="H12" s="79" t="s">
        <v>101</v>
      </c>
      <c r="I12" s="79" t="s">
        <v>150</v>
      </c>
      <c r="J12" s="79" t="s">
        <v>103</v>
      </c>
      <c r="K12" s="80">
        <v>-26011.06</v>
      </c>
    </row>
    <row r="13" spans="1:11" ht="12.75" customHeight="1" x14ac:dyDescent="0.2">
      <c r="A13" s="79" t="s">
        <v>86</v>
      </c>
      <c r="B13" s="79" t="s">
        <v>95</v>
      </c>
      <c r="C13" s="79" t="s">
        <v>91</v>
      </c>
      <c r="D13" s="79" t="s">
        <v>92</v>
      </c>
      <c r="E13" s="79" t="s">
        <v>88</v>
      </c>
      <c r="F13" s="79" t="s">
        <v>89</v>
      </c>
      <c r="G13" s="79" t="s">
        <v>90</v>
      </c>
      <c r="H13" s="79" t="s">
        <v>101</v>
      </c>
      <c r="I13" s="79" t="s">
        <v>107</v>
      </c>
      <c r="J13" s="79" t="s">
        <v>103</v>
      </c>
      <c r="K13" s="80">
        <v>46589</v>
      </c>
    </row>
    <row r="14" spans="1:11" ht="12.75" customHeight="1" x14ac:dyDescent="0.2">
      <c r="A14" s="79" t="s">
        <v>86</v>
      </c>
      <c r="B14" s="79" t="s">
        <v>95</v>
      </c>
      <c r="C14" s="79" t="s">
        <v>91</v>
      </c>
      <c r="D14" s="79" t="s">
        <v>92</v>
      </c>
      <c r="E14" s="79" t="s">
        <v>88</v>
      </c>
      <c r="F14" s="79" t="s">
        <v>89</v>
      </c>
      <c r="G14" s="79" t="s">
        <v>90</v>
      </c>
      <c r="H14" s="79" t="s">
        <v>101</v>
      </c>
      <c r="I14" s="79" t="s">
        <v>145</v>
      </c>
      <c r="J14" s="79" t="s">
        <v>103</v>
      </c>
      <c r="K14" s="80">
        <v>-115723.4</v>
      </c>
    </row>
    <row r="15" spans="1:11" ht="12.75" customHeight="1" x14ac:dyDescent="0.2">
      <c r="A15" s="79" t="s">
        <v>86</v>
      </c>
      <c r="B15" s="79" t="s">
        <v>95</v>
      </c>
      <c r="C15" s="79" t="s">
        <v>91</v>
      </c>
      <c r="D15" s="79" t="s">
        <v>92</v>
      </c>
      <c r="E15" s="79" t="s">
        <v>88</v>
      </c>
      <c r="F15" s="79" t="s">
        <v>89</v>
      </c>
      <c r="G15" s="79" t="s">
        <v>90</v>
      </c>
      <c r="H15" s="79" t="s">
        <v>101</v>
      </c>
      <c r="I15" s="79" t="s">
        <v>120</v>
      </c>
      <c r="J15" s="79" t="s">
        <v>103</v>
      </c>
      <c r="K15" s="80">
        <v>365867.05</v>
      </c>
    </row>
    <row r="16" spans="1:11" ht="12.75" customHeight="1" x14ac:dyDescent="0.2">
      <c r="A16" s="79" t="s">
        <v>86</v>
      </c>
      <c r="B16" s="79" t="s">
        <v>95</v>
      </c>
      <c r="C16" s="79" t="s">
        <v>91</v>
      </c>
      <c r="D16" s="79" t="s">
        <v>92</v>
      </c>
      <c r="E16" s="79" t="s">
        <v>88</v>
      </c>
      <c r="F16" s="79" t="s">
        <v>89</v>
      </c>
      <c r="G16" s="79" t="s">
        <v>90</v>
      </c>
      <c r="H16" s="79" t="s">
        <v>101</v>
      </c>
      <c r="I16" s="79" t="s">
        <v>111</v>
      </c>
      <c r="J16" s="79" t="s">
        <v>103</v>
      </c>
      <c r="K16" s="80">
        <v>172089.23</v>
      </c>
    </row>
    <row r="17" spans="1:11" ht="12.75" customHeight="1" x14ac:dyDescent="0.2">
      <c r="A17" s="79" t="s">
        <v>86</v>
      </c>
      <c r="B17" s="79" t="s">
        <v>95</v>
      </c>
      <c r="C17" s="79" t="s">
        <v>91</v>
      </c>
      <c r="D17" s="79" t="s">
        <v>92</v>
      </c>
      <c r="E17" s="79" t="s">
        <v>88</v>
      </c>
      <c r="F17" s="79" t="s">
        <v>89</v>
      </c>
      <c r="G17" s="79" t="s">
        <v>90</v>
      </c>
      <c r="H17" s="79" t="s">
        <v>101</v>
      </c>
      <c r="I17" s="79" t="s">
        <v>116</v>
      </c>
      <c r="J17" s="79" t="s">
        <v>103</v>
      </c>
      <c r="K17" s="80">
        <v>256985.81</v>
      </c>
    </row>
    <row r="18" spans="1:11" ht="12.75" customHeight="1" x14ac:dyDescent="0.2">
      <c r="A18" s="79" t="s">
        <v>86</v>
      </c>
      <c r="B18" s="79" t="s">
        <v>95</v>
      </c>
      <c r="C18" s="79" t="s">
        <v>91</v>
      </c>
      <c r="D18" s="79" t="s">
        <v>92</v>
      </c>
      <c r="E18" s="79" t="s">
        <v>88</v>
      </c>
      <c r="F18" s="79" t="s">
        <v>89</v>
      </c>
      <c r="G18" s="79" t="s">
        <v>90</v>
      </c>
      <c r="H18" s="79" t="s">
        <v>101</v>
      </c>
      <c r="I18" s="79" t="s">
        <v>121</v>
      </c>
      <c r="J18" s="79" t="s">
        <v>103</v>
      </c>
      <c r="K18" s="80">
        <v>400006.83</v>
      </c>
    </row>
    <row r="19" spans="1:11" ht="12.75" customHeight="1" x14ac:dyDescent="0.2">
      <c r="A19" s="79" t="s">
        <v>86</v>
      </c>
      <c r="B19" s="79" t="s">
        <v>95</v>
      </c>
      <c r="C19" s="79" t="s">
        <v>91</v>
      </c>
      <c r="D19" s="79" t="s">
        <v>92</v>
      </c>
      <c r="E19" s="79" t="s">
        <v>88</v>
      </c>
      <c r="F19" s="79" t="s">
        <v>89</v>
      </c>
      <c r="G19" s="79" t="s">
        <v>90</v>
      </c>
      <c r="H19" s="79" t="s">
        <v>101</v>
      </c>
      <c r="I19" s="79" t="s">
        <v>132</v>
      </c>
      <c r="J19" s="79" t="s">
        <v>103</v>
      </c>
      <c r="K19" s="80">
        <v>-529820.04</v>
      </c>
    </row>
    <row r="20" spans="1:11" ht="12.75" customHeight="1" x14ac:dyDescent="0.2">
      <c r="A20" s="79" t="s">
        <v>86</v>
      </c>
      <c r="B20" s="79" t="s">
        <v>95</v>
      </c>
      <c r="C20" s="79" t="s">
        <v>91</v>
      </c>
      <c r="D20" s="79" t="s">
        <v>92</v>
      </c>
      <c r="E20" s="79" t="s">
        <v>88</v>
      </c>
      <c r="F20" s="79" t="s">
        <v>89</v>
      </c>
      <c r="G20" s="79" t="s">
        <v>90</v>
      </c>
      <c r="H20" s="79" t="s">
        <v>101</v>
      </c>
      <c r="I20" s="79" t="s">
        <v>127</v>
      </c>
      <c r="J20" s="79" t="s">
        <v>103</v>
      </c>
      <c r="K20" s="80">
        <v>-758811.89</v>
      </c>
    </row>
    <row r="21" spans="1:11" ht="12.75" customHeight="1" x14ac:dyDescent="0.2">
      <c r="A21" s="79" t="s">
        <v>86</v>
      </c>
      <c r="B21" s="79" t="s">
        <v>95</v>
      </c>
      <c r="C21" s="79" t="s">
        <v>91</v>
      </c>
      <c r="D21" s="79" t="s">
        <v>92</v>
      </c>
      <c r="E21" s="79" t="s">
        <v>88</v>
      </c>
      <c r="F21" s="79" t="s">
        <v>89</v>
      </c>
      <c r="G21" s="79" t="s">
        <v>90</v>
      </c>
      <c r="H21" s="79" t="s">
        <v>101</v>
      </c>
      <c r="I21" s="79" t="s">
        <v>133</v>
      </c>
      <c r="J21" s="79" t="s">
        <v>103</v>
      </c>
      <c r="K21" s="80">
        <v>-461999.91</v>
      </c>
    </row>
    <row r="22" spans="1:11" ht="12.75" customHeight="1" x14ac:dyDescent="0.2">
      <c r="A22" s="79" t="s">
        <v>86</v>
      </c>
      <c r="B22" s="79" t="s">
        <v>95</v>
      </c>
      <c r="C22" s="79" t="s">
        <v>91</v>
      </c>
      <c r="D22" s="79" t="s">
        <v>92</v>
      </c>
      <c r="E22" s="79" t="s">
        <v>88</v>
      </c>
      <c r="F22" s="79" t="s">
        <v>89</v>
      </c>
      <c r="G22" s="79" t="s">
        <v>90</v>
      </c>
      <c r="H22" s="79" t="s">
        <v>101</v>
      </c>
      <c r="I22" s="79" t="s">
        <v>125</v>
      </c>
      <c r="J22" s="79" t="s">
        <v>103</v>
      </c>
      <c r="K22" s="80">
        <v>491333.68</v>
      </c>
    </row>
    <row r="23" spans="1:11" ht="12.75" customHeight="1" x14ac:dyDescent="0.2">
      <c r="A23" s="79" t="s">
        <v>86</v>
      </c>
      <c r="B23" s="79" t="s">
        <v>95</v>
      </c>
      <c r="C23" s="79" t="s">
        <v>91</v>
      </c>
      <c r="D23" s="79" t="s">
        <v>92</v>
      </c>
      <c r="E23" s="79" t="s">
        <v>88</v>
      </c>
      <c r="F23" s="79" t="s">
        <v>89</v>
      </c>
      <c r="G23" s="79" t="s">
        <v>90</v>
      </c>
      <c r="H23" s="79" t="s">
        <v>101</v>
      </c>
      <c r="I23" s="79" t="s">
        <v>142</v>
      </c>
      <c r="J23" s="79" t="s">
        <v>103</v>
      </c>
      <c r="K23" s="80">
        <v>-207521.7</v>
      </c>
    </row>
    <row r="24" spans="1:11" ht="12.75" customHeight="1" x14ac:dyDescent="0.2">
      <c r="A24" s="79" t="s">
        <v>86</v>
      </c>
      <c r="B24" s="79" t="s">
        <v>95</v>
      </c>
      <c r="C24" s="79" t="s">
        <v>91</v>
      </c>
      <c r="D24" s="79" t="s">
        <v>92</v>
      </c>
      <c r="E24" s="79" t="s">
        <v>88</v>
      </c>
      <c r="F24" s="79" t="s">
        <v>89</v>
      </c>
      <c r="G24" s="79" t="s">
        <v>90</v>
      </c>
      <c r="H24" s="79" t="s">
        <v>101</v>
      </c>
      <c r="I24" s="79" t="s">
        <v>134</v>
      </c>
      <c r="J24" s="79" t="s">
        <v>103</v>
      </c>
      <c r="K24" s="80">
        <v>-441748.57</v>
      </c>
    </row>
    <row r="25" spans="1:11" ht="12.75" customHeight="1" x14ac:dyDescent="0.2">
      <c r="A25" s="79" t="s">
        <v>86</v>
      </c>
      <c r="B25" s="79" t="s">
        <v>95</v>
      </c>
      <c r="C25" s="79" t="s">
        <v>91</v>
      </c>
      <c r="D25" s="79" t="s">
        <v>92</v>
      </c>
      <c r="E25" s="79" t="s">
        <v>88</v>
      </c>
      <c r="F25" s="79" t="s">
        <v>89</v>
      </c>
      <c r="G25" s="79" t="s">
        <v>90</v>
      </c>
      <c r="H25" s="79" t="s">
        <v>101</v>
      </c>
      <c r="I25" s="79" t="s">
        <v>130</v>
      </c>
      <c r="J25" s="79" t="s">
        <v>103</v>
      </c>
      <c r="K25" s="80">
        <v>-596039.24</v>
      </c>
    </row>
    <row r="26" spans="1:11" ht="12.75" customHeight="1" x14ac:dyDescent="0.2">
      <c r="A26" s="79" t="s">
        <v>86</v>
      </c>
      <c r="B26" s="79" t="s">
        <v>95</v>
      </c>
      <c r="C26" s="79" t="s">
        <v>91</v>
      </c>
      <c r="D26" s="79" t="s">
        <v>92</v>
      </c>
      <c r="E26" s="79" t="s">
        <v>88</v>
      </c>
      <c r="F26" s="79" t="s">
        <v>89</v>
      </c>
      <c r="G26" s="79" t="s">
        <v>90</v>
      </c>
      <c r="H26" s="79" t="s">
        <v>101</v>
      </c>
      <c r="I26" s="79" t="s">
        <v>131</v>
      </c>
      <c r="J26" s="79" t="s">
        <v>103</v>
      </c>
      <c r="K26" s="80">
        <v>-578741.30000000005</v>
      </c>
    </row>
    <row r="27" spans="1:11" ht="12.75" customHeight="1" x14ac:dyDescent="0.2">
      <c r="A27" s="79" t="s">
        <v>86</v>
      </c>
      <c r="B27" s="79" t="s">
        <v>95</v>
      </c>
      <c r="C27" s="79" t="s">
        <v>91</v>
      </c>
      <c r="D27" s="79" t="s">
        <v>92</v>
      </c>
      <c r="E27" s="79" t="s">
        <v>88</v>
      </c>
      <c r="F27" s="79" t="s">
        <v>89</v>
      </c>
      <c r="G27" s="79" t="s">
        <v>90</v>
      </c>
      <c r="H27" s="79" t="s">
        <v>101</v>
      </c>
      <c r="I27" s="79" t="s">
        <v>138</v>
      </c>
      <c r="J27" s="79" t="s">
        <v>103</v>
      </c>
      <c r="K27" s="80">
        <v>-340230.71</v>
      </c>
    </row>
    <row r="28" spans="1:11" ht="12.75" customHeight="1" x14ac:dyDescent="0.2">
      <c r="A28" s="79" t="s">
        <v>86</v>
      </c>
      <c r="B28" s="79" t="s">
        <v>95</v>
      </c>
      <c r="C28" s="79" t="s">
        <v>91</v>
      </c>
      <c r="D28" s="79" t="s">
        <v>92</v>
      </c>
      <c r="E28" s="79" t="s">
        <v>88</v>
      </c>
      <c r="F28" s="79" t="s">
        <v>89</v>
      </c>
      <c r="G28" s="79" t="s">
        <v>90</v>
      </c>
      <c r="H28" s="79" t="s">
        <v>101</v>
      </c>
      <c r="I28" s="79" t="s">
        <v>126</v>
      </c>
      <c r="J28" s="79" t="s">
        <v>103</v>
      </c>
      <c r="K28" s="80">
        <v>844592.27</v>
      </c>
    </row>
    <row r="29" spans="1:11" ht="12.75" customHeight="1" x14ac:dyDescent="0.2">
      <c r="A29" s="79" t="s">
        <v>86</v>
      </c>
      <c r="B29" s="79" t="s">
        <v>95</v>
      </c>
      <c r="C29" s="79" t="s">
        <v>91</v>
      </c>
      <c r="D29" s="79" t="s">
        <v>92</v>
      </c>
      <c r="E29" s="79" t="s">
        <v>88</v>
      </c>
      <c r="F29" s="79" t="s">
        <v>89</v>
      </c>
      <c r="G29" s="79" t="s">
        <v>90</v>
      </c>
      <c r="H29" s="79" t="s">
        <v>101</v>
      </c>
      <c r="I29" s="79" t="s">
        <v>136</v>
      </c>
      <c r="J29" s="79" t="s">
        <v>103</v>
      </c>
      <c r="K29" s="80">
        <v>-416193.54</v>
      </c>
    </row>
    <row r="30" spans="1:11" ht="12.75" customHeight="1" x14ac:dyDescent="0.2">
      <c r="A30" s="79" t="s">
        <v>86</v>
      </c>
      <c r="B30" s="79" t="s">
        <v>95</v>
      </c>
      <c r="C30" s="79" t="s">
        <v>91</v>
      </c>
      <c r="D30" s="79" t="s">
        <v>92</v>
      </c>
      <c r="E30" s="79" t="s">
        <v>88</v>
      </c>
      <c r="F30" s="79" t="s">
        <v>89</v>
      </c>
      <c r="G30" s="79" t="s">
        <v>90</v>
      </c>
      <c r="H30" s="79" t="s">
        <v>101</v>
      </c>
      <c r="I30" s="79" t="s">
        <v>106</v>
      </c>
      <c r="J30" s="79" t="s">
        <v>103</v>
      </c>
      <c r="K30" s="80">
        <v>37971.230000000003</v>
      </c>
    </row>
    <row r="31" spans="1:11" ht="12.75" customHeight="1" x14ac:dyDescent="0.2">
      <c r="A31" s="79" t="s">
        <v>86</v>
      </c>
      <c r="B31" s="79" t="s">
        <v>95</v>
      </c>
      <c r="C31" s="79" t="s">
        <v>91</v>
      </c>
      <c r="D31" s="79" t="s">
        <v>92</v>
      </c>
      <c r="E31" s="79" t="s">
        <v>88</v>
      </c>
      <c r="F31" s="79" t="s">
        <v>89</v>
      </c>
      <c r="G31" s="79" t="s">
        <v>90</v>
      </c>
      <c r="H31" s="79" t="s">
        <v>101</v>
      </c>
      <c r="I31" s="79" t="s">
        <v>152</v>
      </c>
      <c r="J31" s="79" t="s">
        <v>103</v>
      </c>
      <c r="K31" s="80">
        <v>-1185.04</v>
      </c>
    </row>
    <row r="32" spans="1:11" ht="12.75" customHeight="1" x14ac:dyDescent="0.2">
      <c r="A32" s="79" t="s">
        <v>86</v>
      </c>
      <c r="B32" s="79" t="s">
        <v>95</v>
      </c>
      <c r="C32" s="79" t="s">
        <v>91</v>
      </c>
      <c r="D32" s="79" t="s">
        <v>92</v>
      </c>
      <c r="E32" s="79" t="s">
        <v>88</v>
      </c>
      <c r="F32" s="79" t="s">
        <v>89</v>
      </c>
      <c r="G32" s="79" t="s">
        <v>90</v>
      </c>
      <c r="H32" s="79" t="s">
        <v>101</v>
      </c>
      <c r="I32" s="79" t="s">
        <v>119</v>
      </c>
      <c r="J32" s="79" t="s">
        <v>103</v>
      </c>
      <c r="K32" s="80">
        <v>317947.62</v>
      </c>
    </row>
    <row r="33" spans="1:11" ht="12.75" customHeight="1" x14ac:dyDescent="0.2">
      <c r="A33" s="79" t="s">
        <v>86</v>
      </c>
      <c r="B33" s="79" t="s">
        <v>95</v>
      </c>
      <c r="C33" s="79" t="s">
        <v>91</v>
      </c>
      <c r="D33" s="79" t="s">
        <v>92</v>
      </c>
      <c r="E33" s="79" t="s">
        <v>88</v>
      </c>
      <c r="F33" s="79" t="s">
        <v>89</v>
      </c>
      <c r="G33" s="79" t="s">
        <v>90</v>
      </c>
      <c r="H33" s="79" t="s">
        <v>101</v>
      </c>
      <c r="I33" s="79" t="s">
        <v>114</v>
      </c>
      <c r="J33" s="79" t="s">
        <v>103</v>
      </c>
      <c r="K33" s="80">
        <v>198270.53</v>
      </c>
    </row>
    <row r="34" spans="1:11" ht="12.75" customHeight="1" x14ac:dyDescent="0.2">
      <c r="A34" s="79" t="s">
        <v>86</v>
      </c>
      <c r="B34" s="79" t="s">
        <v>95</v>
      </c>
      <c r="C34" s="79" t="s">
        <v>91</v>
      </c>
      <c r="D34" s="79" t="s">
        <v>92</v>
      </c>
      <c r="E34" s="79" t="s">
        <v>88</v>
      </c>
      <c r="F34" s="79" t="s">
        <v>89</v>
      </c>
      <c r="G34" s="79" t="s">
        <v>90</v>
      </c>
      <c r="H34" s="79" t="s">
        <v>101</v>
      </c>
      <c r="I34" s="79" t="s">
        <v>113</v>
      </c>
      <c r="J34" s="79" t="s">
        <v>103</v>
      </c>
      <c r="K34" s="80">
        <v>183237.07</v>
      </c>
    </row>
    <row r="35" spans="1:11" ht="12.75" customHeight="1" x14ac:dyDescent="0.2">
      <c r="A35" s="79" t="s">
        <v>86</v>
      </c>
      <c r="B35" s="79" t="s">
        <v>95</v>
      </c>
      <c r="C35" s="79" t="s">
        <v>91</v>
      </c>
      <c r="D35" s="79" t="s">
        <v>92</v>
      </c>
      <c r="E35" s="79" t="s">
        <v>88</v>
      </c>
      <c r="F35" s="79" t="s">
        <v>89</v>
      </c>
      <c r="G35" s="79" t="s">
        <v>90</v>
      </c>
      <c r="H35" s="79" t="s">
        <v>101</v>
      </c>
      <c r="I35" s="79" t="s">
        <v>147</v>
      </c>
      <c r="J35" s="79" t="s">
        <v>103</v>
      </c>
      <c r="K35" s="80">
        <v>-60150.3</v>
      </c>
    </row>
    <row r="36" spans="1:11" ht="12.75" customHeight="1" x14ac:dyDescent="0.2">
      <c r="A36" s="79" t="s">
        <v>86</v>
      </c>
      <c r="B36" s="79" t="s">
        <v>95</v>
      </c>
      <c r="C36" s="79" t="s">
        <v>91</v>
      </c>
      <c r="D36" s="79" t="s">
        <v>92</v>
      </c>
      <c r="E36" s="79" t="s">
        <v>88</v>
      </c>
      <c r="F36" s="79" t="s">
        <v>89</v>
      </c>
      <c r="G36" s="79" t="s">
        <v>90</v>
      </c>
      <c r="H36" s="79" t="s">
        <v>101</v>
      </c>
      <c r="I36" s="79" t="s">
        <v>115</v>
      </c>
      <c r="J36" s="79" t="s">
        <v>103</v>
      </c>
      <c r="K36" s="80">
        <v>215294.75</v>
      </c>
    </row>
    <row r="37" spans="1:11" ht="12.75" customHeight="1" x14ac:dyDescent="0.2">
      <c r="A37" s="79" t="s">
        <v>86</v>
      </c>
      <c r="B37" s="79" t="s">
        <v>95</v>
      </c>
      <c r="C37" s="79" t="s">
        <v>91</v>
      </c>
      <c r="D37" s="79" t="s">
        <v>92</v>
      </c>
      <c r="E37" s="79" t="s">
        <v>88</v>
      </c>
      <c r="F37" s="79" t="s">
        <v>89</v>
      </c>
      <c r="G37" s="79" t="s">
        <v>90</v>
      </c>
      <c r="H37" s="79" t="s">
        <v>101</v>
      </c>
      <c r="I37" s="79" t="s">
        <v>137</v>
      </c>
      <c r="J37" s="79" t="s">
        <v>103</v>
      </c>
      <c r="K37" s="80">
        <v>-383000.48</v>
      </c>
    </row>
    <row r="38" spans="1:11" ht="12.75" customHeight="1" x14ac:dyDescent="0.2">
      <c r="A38" s="79" t="s">
        <v>86</v>
      </c>
      <c r="B38" s="79" t="s">
        <v>95</v>
      </c>
      <c r="C38" s="79" t="s">
        <v>91</v>
      </c>
      <c r="D38" s="79" t="s">
        <v>92</v>
      </c>
      <c r="E38" s="79" t="s">
        <v>88</v>
      </c>
      <c r="F38" s="79" t="s">
        <v>89</v>
      </c>
      <c r="G38" s="79" t="s">
        <v>90</v>
      </c>
      <c r="H38" s="79" t="s">
        <v>101</v>
      </c>
      <c r="I38" s="79" t="s">
        <v>128</v>
      </c>
      <c r="J38" s="79" t="s">
        <v>103</v>
      </c>
      <c r="K38" s="80">
        <v>-676760.79</v>
      </c>
    </row>
    <row r="39" spans="1:11" ht="12.75" customHeight="1" x14ac:dyDescent="0.2">
      <c r="A39" s="79" t="s">
        <v>86</v>
      </c>
      <c r="B39" s="79" t="s">
        <v>95</v>
      </c>
      <c r="C39" s="79" t="s">
        <v>91</v>
      </c>
      <c r="D39" s="79" t="s">
        <v>92</v>
      </c>
      <c r="E39" s="79" t="s">
        <v>88</v>
      </c>
      <c r="F39" s="79" t="s">
        <v>89</v>
      </c>
      <c r="G39" s="79" t="s">
        <v>90</v>
      </c>
      <c r="H39" s="79" t="s">
        <v>101</v>
      </c>
      <c r="I39" s="79" t="s">
        <v>140</v>
      </c>
      <c r="J39" s="79" t="s">
        <v>103</v>
      </c>
      <c r="K39" s="80">
        <v>-237110.46</v>
      </c>
    </row>
    <row r="40" spans="1:11" ht="12.75" customHeight="1" x14ac:dyDescent="0.2">
      <c r="A40" s="79" t="s">
        <v>86</v>
      </c>
      <c r="B40" s="79" t="s">
        <v>95</v>
      </c>
      <c r="C40" s="79" t="s">
        <v>91</v>
      </c>
      <c r="D40" s="79" t="s">
        <v>92</v>
      </c>
      <c r="E40" s="79" t="s">
        <v>88</v>
      </c>
      <c r="F40" s="79" t="s">
        <v>89</v>
      </c>
      <c r="G40" s="79" t="s">
        <v>90</v>
      </c>
      <c r="H40" s="79" t="s">
        <v>101</v>
      </c>
      <c r="I40" s="79" t="s">
        <v>135</v>
      </c>
      <c r="J40" s="79" t="s">
        <v>103</v>
      </c>
      <c r="K40" s="80">
        <v>-433605.73</v>
      </c>
    </row>
    <row r="41" spans="1:11" ht="12.75" customHeight="1" x14ac:dyDescent="0.2">
      <c r="A41" s="79" t="s">
        <v>86</v>
      </c>
      <c r="B41" s="79" t="s">
        <v>95</v>
      </c>
      <c r="C41" s="79" t="s">
        <v>91</v>
      </c>
      <c r="D41" s="79" t="s">
        <v>92</v>
      </c>
      <c r="E41" s="79" t="s">
        <v>88</v>
      </c>
      <c r="F41" s="79" t="s">
        <v>89</v>
      </c>
      <c r="G41" s="79" t="s">
        <v>90</v>
      </c>
      <c r="H41" s="79" t="s">
        <v>101</v>
      </c>
      <c r="I41" s="79" t="s">
        <v>104</v>
      </c>
      <c r="J41" s="79" t="s">
        <v>103</v>
      </c>
      <c r="K41" s="80">
        <v>19218.93</v>
      </c>
    </row>
    <row r="42" spans="1:11" ht="12.75" customHeight="1" x14ac:dyDescent="0.2">
      <c r="A42" s="79" t="s">
        <v>86</v>
      </c>
      <c r="B42" s="79" t="s">
        <v>95</v>
      </c>
      <c r="C42" s="79" t="s">
        <v>91</v>
      </c>
      <c r="D42" s="79" t="s">
        <v>92</v>
      </c>
      <c r="E42" s="79" t="s">
        <v>88</v>
      </c>
      <c r="F42" s="79" t="s">
        <v>89</v>
      </c>
      <c r="G42" s="79" t="s">
        <v>90</v>
      </c>
      <c r="H42" s="79" t="s">
        <v>101</v>
      </c>
      <c r="I42" s="79" t="s">
        <v>149</v>
      </c>
      <c r="J42" s="79" t="s">
        <v>103</v>
      </c>
      <c r="K42" s="80">
        <v>-28137.119999999999</v>
      </c>
    </row>
    <row r="43" spans="1:11" ht="12.75" customHeight="1" x14ac:dyDescent="0.2">
      <c r="A43" s="79" t="s">
        <v>86</v>
      </c>
      <c r="B43" s="79" t="s">
        <v>95</v>
      </c>
      <c r="C43" s="79" t="s">
        <v>91</v>
      </c>
      <c r="D43" s="79" t="s">
        <v>92</v>
      </c>
      <c r="E43" s="79" t="s">
        <v>88</v>
      </c>
      <c r="F43" s="79" t="s">
        <v>89</v>
      </c>
      <c r="G43" s="79" t="s">
        <v>90</v>
      </c>
      <c r="H43" s="79" t="s">
        <v>101</v>
      </c>
      <c r="I43" s="79" t="s">
        <v>109</v>
      </c>
      <c r="J43" s="79" t="s">
        <v>103</v>
      </c>
      <c r="K43" s="80">
        <v>116591.19</v>
      </c>
    </row>
    <row r="44" spans="1:11" ht="12.75" customHeight="1" x14ac:dyDescent="0.2">
      <c r="A44" s="79" t="s">
        <v>86</v>
      </c>
      <c r="B44" s="79" t="s">
        <v>95</v>
      </c>
      <c r="C44" s="79" t="s">
        <v>91</v>
      </c>
      <c r="D44" s="79" t="s">
        <v>92</v>
      </c>
      <c r="E44" s="79" t="s">
        <v>88</v>
      </c>
      <c r="F44" s="79" t="s">
        <v>89</v>
      </c>
      <c r="G44" s="79" t="s">
        <v>90</v>
      </c>
      <c r="H44" s="79" t="s">
        <v>101</v>
      </c>
      <c r="I44" s="79" t="s">
        <v>144</v>
      </c>
      <c r="J44" s="79" t="s">
        <v>103</v>
      </c>
      <c r="K44" s="80">
        <v>-182837.48</v>
      </c>
    </row>
    <row r="45" spans="1:11" ht="12.75" customHeight="1" x14ac:dyDescent="0.2">
      <c r="A45" s="79" t="s">
        <v>86</v>
      </c>
      <c r="B45" s="79" t="s">
        <v>95</v>
      </c>
      <c r="C45" s="79" t="s">
        <v>91</v>
      </c>
      <c r="D45" s="79" t="s">
        <v>92</v>
      </c>
      <c r="E45" s="79" t="s">
        <v>88</v>
      </c>
      <c r="F45" s="79" t="s">
        <v>89</v>
      </c>
      <c r="G45" s="79" t="s">
        <v>90</v>
      </c>
      <c r="H45" s="79" t="s">
        <v>101</v>
      </c>
      <c r="I45" s="79" t="s">
        <v>105</v>
      </c>
      <c r="J45" s="79" t="s">
        <v>103</v>
      </c>
      <c r="K45" s="80">
        <v>31316.04</v>
      </c>
    </row>
    <row r="46" spans="1:11" ht="12.75" customHeight="1" x14ac:dyDescent="0.2">
      <c r="A46" s="79" t="s">
        <v>86</v>
      </c>
      <c r="B46" s="79" t="s">
        <v>95</v>
      </c>
      <c r="C46" s="79" t="s">
        <v>91</v>
      </c>
      <c r="D46" s="79" t="s">
        <v>92</v>
      </c>
      <c r="E46" s="79" t="s">
        <v>88</v>
      </c>
      <c r="F46" s="79" t="s">
        <v>89</v>
      </c>
      <c r="G46" s="79" t="s">
        <v>90</v>
      </c>
      <c r="H46" s="79" t="s">
        <v>101</v>
      </c>
      <c r="I46" s="79" t="s">
        <v>139</v>
      </c>
      <c r="J46" s="79" t="s">
        <v>103</v>
      </c>
      <c r="K46" s="80">
        <v>-254941.35</v>
      </c>
    </row>
    <row r="47" spans="1:11" ht="12.75" customHeight="1" x14ac:dyDescent="0.2">
      <c r="A47" s="79" t="s">
        <v>86</v>
      </c>
      <c r="B47" s="79" t="s">
        <v>95</v>
      </c>
      <c r="C47" s="79" t="s">
        <v>91</v>
      </c>
      <c r="D47" s="79" t="s">
        <v>92</v>
      </c>
      <c r="E47" s="79" t="s">
        <v>88</v>
      </c>
      <c r="F47" s="79" t="s">
        <v>89</v>
      </c>
      <c r="G47" s="79" t="s">
        <v>90</v>
      </c>
      <c r="H47" s="79" t="s">
        <v>101</v>
      </c>
      <c r="I47" s="79" t="s">
        <v>129</v>
      </c>
      <c r="J47" s="79" t="s">
        <v>103</v>
      </c>
      <c r="K47" s="80">
        <v>-640716.38</v>
      </c>
    </row>
    <row r="48" spans="1:11" ht="12.75" customHeight="1" x14ac:dyDescent="0.2">
      <c r="A48" s="79" t="s">
        <v>86</v>
      </c>
      <c r="B48" s="79" t="s">
        <v>95</v>
      </c>
      <c r="C48" s="79" t="s">
        <v>91</v>
      </c>
      <c r="D48" s="79" t="s">
        <v>92</v>
      </c>
      <c r="E48" s="79" t="s">
        <v>88</v>
      </c>
      <c r="F48" s="79" t="s">
        <v>89</v>
      </c>
      <c r="G48" s="79" t="s">
        <v>90</v>
      </c>
      <c r="H48" s="79" t="s">
        <v>101</v>
      </c>
      <c r="I48" s="79" t="s">
        <v>141</v>
      </c>
      <c r="J48" s="79" t="s">
        <v>103</v>
      </c>
      <c r="K48" s="80">
        <v>-234747.06</v>
      </c>
    </row>
    <row r="49" spans="1:12" ht="12.75" customHeight="1" x14ac:dyDescent="0.2">
      <c r="A49" s="79" t="s">
        <v>86</v>
      </c>
      <c r="B49" s="79" t="s">
        <v>95</v>
      </c>
      <c r="C49" s="79" t="s">
        <v>91</v>
      </c>
      <c r="D49" s="79" t="s">
        <v>92</v>
      </c>
      <c r="E49" s="79" t="s">
        <v>88</v>
      </c>
      <c r="F49" s="79" t="s">
        <v>89</v>
      </c>
      <c r="G49" s="79" t="s">
        <v>90</v>
      </c>
      <c r="H49" s="79" t="s">
        <v>101</v>
      </c>
      <c r="I49" s="79" t="s">
        <v>151</v>
      </c>
      <c r="J49" s="79" t="s">
        <v>103</v>
      </c>
      <c r="K49" s="80">
        <v>-23336.09</v>
      </c>
    </row>
    <row r="50" spans="1:12" ht="12.75" customHeight="1" x14ac:dyDescent="0.2">
      <c r="A50" s="79" t="s">
        <v>86</v>
      </c>
      <c r="B50" s="79" t="s">
        <v>95</v>
      </c>
      <c r="C50" s="79" t="s">
        <v>91</v>
      </c>
      <c r="D50" s="79" t="s">
        <v>92</v>
      </c>
      <c r="E50" s="79" t="s">
        <v>88</v>
      </c>
      <c r="F50" s="79" t="s">
        <v>89</v>
      </c>
      <c r="G50" s="79" t="s">
        <v>90</v>
      </c>
      <c r="H50" s="79" t="s">
        <v>101</v>
      </c>
      <c r="I50" s="79" t="s">
        <v>124</v>
      </c>
      <c r="J50" s="79" t="s">
        <v>103</v>
      </c>
      <c r="K50" s="80">
        <v>453231.34</v>
      </c>
    </row>
    <row r="51" spans="1:12" ht="12.75" customHeight="1" x14ac:dyDescent="0.2">
      <c r="A51" s="79" t="s">
        <v>86</v>
      </c>
      <c r="B51" s="79" t="s">
        <v>95</v>
      </c>
      <c r="C51" s="79" t="s">
        <v>91</v>
      </c>
      <c r="D51" s="79" t="s">
        <v>92</v>
      </c>
      <c r="E51" s="79" t="s">
        <v>88</v>
      </c>
      <c r="F51" s="79" t="s">
        <v>89</v>
      </c>
      <c r="G51" s="79" t="s">
        <v>90</v>
      </c>
      <c r="H51" s="79" t="s">
        <v>101</v>
      </c>
      <c r="I51" s="79" t="s">
        <v>146</v>
      </c>
      <c r="J51" s="79" t="s">
        <v>103</v>
      </c>
      <c r="K51" s="80">
        <v>-66400.759999999995</v>
      </c>
    </row>
    <row r="52" spans="1:12" ht="12.75" customHeight="1" x14ac:dyDescent="0.2">
      <c r="A52" s="79" t="s">
        <v>86</v>
      </c>
      <c r="B52" s="79" t="s">
        <v>95</v>
      </c>
      <c r="C52" s="79" t="s">
        <v>91</v>
      </c>
      <c r="D52" s="79" t="s">
        <v>92</v>
      </c>
      <c r="E52" s="79" t="s">
        <v>88</v>
      </c>
      <c r="F52" s="79" t="s">
        <v>89</v>
      </c>
      <c r="G52" s="79" t="s">
        <v>90</v>
      </c>
      <c r="H52" s="79" t="s">
        <v>101</v>
      </c>
      <c r="I52" s="79" t="s">
        <v>110</v>
      </c>
      <c r="J52" s="79" t="s">
        <v>103</v>
      </c>
      <c r="K52" s="80">
        <v>126446.65</v>
      </c>
    </row>
    <row r="53" spans="1:12" ht="12.75" customHeight="1" x14ac:dyDescent="0.2">
      <c r="A53" s="79" t="s">
        <v>86</v>
      </c>
      <c r="B53" s="79" t="s">
        <v>95</v>
      </c>
      <c r="C53" s="79" t="s">
        <v>91</v>
      </c>
      <c r="D53" s="79" t="s">
        <v>92</v>
      </c>
      <c r="E53" s="79" t="s">
        <v>88</v>
      </c>
      <c r="F53" s="79" t="s">
        <v>89</v>
      </c>
      <c r="G53" s="79" t="s">
        <v>90</v>
      </c>
      <c r="H53" s="79" t="s">
        <v>101</v>
      </c>
      <c r="I53" s="79" t="s">
        <v>123</v>
      </c>
      <c r="J53" s="79" t="s">
        <v>103</v>
      </c>
      <c r="K53" s="80">
        <v>438163.39</v>
      </c>
    </row>
    <row r="54" spans="1:12" ht="12.75" customHeight="1" x14ac:dyDescent="0.2">
      <c r="A54" s="79" t="s">
        <v>86</v>
      </c>
      <c r="B54" s="79" t="s">
        <v>95</v>
      </c>
      <c r="C54" s="79" t="s">
        <v>91</v>
      </c>
      <c r="D54" s="79" t="s">
        <v>92</v>
      </c>
      <c r="E54" s="79" t="s">
        <v>88</v>
      </c>
      <c r="F54" s="79" t="s">
        <v>89</v>
      </c>
      <c r="G54" s="79" t="s">
        <v>90</v>
      </c>
      <c r="H54" s="79" t="s">
        <v>101</v>
      </c>
      <c r="I54" s="79" t="s">
        <v>122</v>
      </c>
      <c r="J54" s="79" t="s">
        <v>103</v>
      </c>
      <c r="K54" s="80">
        <v>406092.05</v>
      </c>
      <c r="L54" s="77">
        <f>SUM(K7:K54)</f>
        <v>-2039830.5799999998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2000-03-22T13:42:32Z</cp:lastPrinted>
  <dcterms:created xsi:type="dcterms:W3CDTF">1997-07-11T21:57:33Z</dcterms:created>
  <dcterms:modified xsi:type="dcterms:W3CDTF">2014-09-05T10:43:09Z</dcterms:modified>
</cp:coreProperties>
</file>