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Cover" sheetId="9" r:id="rId1"/>
    <sheet name="Index" sheetId="14" r:id="rId2"/>
    <sheet name="Graph" sheetId="5" r:id="rId3"/>
    <sheet name="2001 Forecasts" sheetId="12" r:id="rId4"/>
    <sheet name="YTD Actuals " sheetId="11" r:id="rId5"/>
    <sheet name="Waterfall Step" sheetId="1" state="hidden" r:id="rId6"/>
  </sheets>
  <externalReferences>
    <externalReference r:id="rId7"/>
    <externalReference r:id="rId8"/>
  </externalReferences>
  <definedNames>
    <definedName name="_Order1" hidden="1">255</definedName>
    <definedName name="adaytum_col_1" localSheetId="3">'2001 Forecasts'!$D$5:$T$5</definedName>
    <definedName name="adaytum_col_1" localSheetId="4">'YTD Actuals '!$B$6:$N$6</definedName>
    <definedName name="adaytum_col_2" localSheetId="4">'YTD Actuals '!$B$61:$M$61</definedName>
    <definedName name="adaytum_data_1" localSheetId="3">'2001 Forecasts'!$D$6:$T$48</definedName>
    <definedName name="adaytum_data_1" localSheetId="4">'YTD Actuals '!$B$7:$N$57</definedName>
    <definedName name="adaytum_data_2" localSheetId="4">'YTD Actuals '!$B$62:$M$62</definedName>
    <definedName name="adaytum_page_1" localSheetId="3">'2001 Forecasts'!$B$3:$C$3</definedName>
    <definedName name="adaytum_page_1" localSheetId="4">'YTD Actuals '!$A$4:$C$4</definedName>
    <definedName name="adaytum_page_2" localSheetId="4">'YTD Actuals '!$B$59:$C$59</definedName>
    <definedName name="adaytum_row_1" localSheetId="3">'2001 Forecasts'!$B$6:$C$48</definedName>
    <definedName name="adaytum_row_1" localSheetId="4">'YTD Actuals '!$A$7:$A$57</definedName>
    <definedName name="adaytum_view_1" localSheetId="3">'2001 Forecasts'!$B$2</definedName>
    <definedName name="adaytum_view_1" localSheetId="4">'YTD Actuals '!$A$3</definedName>
    <definedName name="adaytum_view_2" localSheetId="4">'YTD Actuals '!$B$58</definedName>
    <definedName name="iii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_xlnm.Print_Area" localSheetId="3">'2001 Forecasts'!$A$1:$U$83</definedName>
    <definedName name="_xlnm.Print_Area" localSheetId="0">Cover!$A$1:$W$59</definedName>
    <definedName name="rs" hidden="1">{"TOTAL SALES AND MKT",#N/A,FALSE,"NOI";"TOTAL RETAIL",#N/A,FALSE,"NOI";"TOTAL COMMERCIAL",#N/A,FALSE,"NOI"}</definedName>
    <definedName name="Strategic_Initiatives___Richard_Sage">1.4</definedName>
    <definedName name="USD">1.4</definedName>
    <definedName name="wrn.BFT._.PACK." hidden="1">{#N/A,#N/A,TRUE,"Page 12A"}</definedName>
    <definedName name="wrn.DATA." hidden="1">{"UK CONS NOI",#N/A,FALSE,"Cons UK Income";#N/A,#N/A,FALSE,"Key Data";"UK CONS TOTAL BBLS",#N/A,FALSE,"Barrels";"UK CONS BBLS PER DAY",#N/A,FALSE,"Barrels"}</definedName>
    <definedName name="wrn.ECR." hidden="1">{"TOTAL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VOLS",#N/A,TRUE,"VOLUME";"LUBRICANTS INDUSTRIAL",#N/A,TRUE,"NOI";"LUBES IND COGS",#N/A,TRUE,"COGS";"LUBES INDUSTRIAL EXP",#N/A,TRUE,"EXPENSES";"WAS DSC AND OHD EXP",#N/A,TRUE,"EXPENSES";"SUPPLY TO RETAIL",#N/A,TRUE,"NOI";"SUPPTY TO RETAIL COGS",#N/A,TRUE,"COGS";"SUPPLY TO RETAIL EXP",#N/A,TRUE,"EXPENSES";"SUPPLY TO RETAIL PROD MGN",#N/A,TRUE,"PROD MGN";"SUPPLY TO RETAIL VOLS",#N/A,TRUE,"VOLUME";"INVENTORY MANAGEMENT",#N/A,TRUE,"NOI";"INVENTORY MGT COGS",#N/A,TRUE,"COGS";"INVENTORY MGT EXP",#N/A,TRUE,"EXPENSES";"INVENTORY MGT VOLS",#N/A,TRUE,"VOLUME";"TOTAL COMMERCIAL",#N/A,TRUE,"NOI";"TOTAL COMMERCIAL COGS CONSOL",#N/A,TRUE,"COGS CONSOL";"TOTAL COMMERCIAL EXP",#N/A,TRUE,"EXPENSES";"COMM ADMIN EXP",#N/A,TRUE,"EXPENSES";"TOTAL COMMERCIAL PROD MGN",#N/A,TRUE,"PROD MGN";"TOTAL COMM VOLS",#N/A,TRUE,"VOLUME";"SPOT ACCOUNTS",#N/A,TRUE,"NOI";"SPOT ACCOUNTS COGS",#N/A,TRUE,"COGS";"SPOT ACCOUNT EXP",#N/A,TRUE,"EXPENSES";"SPOT ACCOUNTS PROD MGN",#N/A,TRUE,"PROD MGN";"SPOT ACCS VOLS",#N/A,TRUE,"VOLUME";"UNBRANDED RESELLER",#N/A,TRUE,"NOI";"UNBRANDED RESELLER COGS",#N/A,TRUE,"COGS";"UNBRANDED RESELLER EXP",#N/A,TRUE,"EXPENSES";"UNBRANDED RESELLER PROD MGN",#N/A,TRUE,"PROD MGN";"UNBRANDED RESELLER VOLS",#N/A,TRUE,"VOLUME";"TELEMARKETING",#N/A,TRUE,"NOI";"TELEMARKETING COGS",#N/A,TRUE,"COGS";"TELEMARKETING EXP",#N/A,TRUE,"EXPENSES";"TELEMARKETING PROD MGN",#N/A,TRUE,"PROD MGN";"TELEMARKETING VOLS",#N/A,TRUE,"VOLUME";"CONTRACTED ACCOUNTS",#N/A,TRUE,"NOI";"CONTRACTED ACCS COGS",#N/A,TRUE,"COGS";"CONTRACTED ACCS EXP",#N/A,TRUE,"EXPENSES";"CONTRACTED ACCS PROD MGN",#N/A,TRUE,"PROD MGN";"CONTRACTED ACCS VOLS",#N/A,TRUE,"VOLUME";"TENDER",#N/A,TRUE,"NOI";"TENDER COGS",#N/A,TRUE,"COGS";"TENDER EXP",#N/A,TRUE,"EXPENSES";"TENDER PROD MGN",#N/A,TRUE,"PROD MGN";"TENDER VOLS",#N/A,TRUE,"VOLUME";"AUTHORISED DISTRIBUTORS",#N/A,TRUE,"NOI";"AUTH DIST COGS",#N/A,TRUE,"COGS";"AUTH DIST EXP",#N/A,TRUE,"EXPENSES";"AUTH DIST PROD MGN",#N/A,TRUE,"PROD MGN";"AUTH DIST VOLS",#N/A,TRUE,"VOLUME";"NATIONAL ACCOUNTS",#N/A,TRUE,"NOI";"NATIONAL ACCS COGS",#N/A,TRUE,"COGS";"NATIONAL ACCOUNTS EXP",#N/A,TRUE,"EXPENSES";"NATIONAL ACCOUNTS PROD MGN",#N/A,TRUE,"PROD MGN";"NATIONAL ACCS VOLS",#N/A,TRUE,"VOLUME";"EQUITY DISTRIBUTORS",#N/A,TRUE,"NOI";"EQUITY DIST COGS",#N/A,TRUE,"COGS";"EQUITY DIST EXP",#N/A,TRUE,"EXPENSES";"EQUITY DIST PROD MGN",#N/A,TRUE,"PROD MGN";"EQUITY DIST VOLS",#N/A,TRUE,"VOLUME";"LUBRICANTS COMMERCIAL",#N/A,TRUE,"NOI";"COMM SERVICE STNS",#N/A,TRUE,"NOI";"FAST FUELS",#N/A,TRUE,"NOI";"FLITWICK TOTAL NOI",#N/A,TRUE,"NOI";"FLITWICK WHL NOI",#N/A,TRUE,"NOI";"FLITWICK RETAIL NOI",#N/A,TRUE,"NOI";"flitwick total cogs",#N/A,TRUE,"COGS";"FLITWICK WHL COGS",#N/A,TRUE,"COGS";"FLITWICK RETAIL COGS",#N/A,TRUE,"COGS";"FLITWICK TOTAL PROD MGN",#N/A,TRUE,"PROD MGN";"FLITWICK WHL PROD MGN",#N/A,TRUE,"PROD MGN";"FLITWICK RETAIL PROD MGN",#N/A,TRUE,"PROD MGN";"FLITWICK TOTAL VOLS",#N/A,TRUE,"VOLUME";"FLITWICK WHL VOLS",#N/A,TRUE,"VOLUME";"FLITWICK RETAIL VOLS",#N/A,TRUE,"VOLUME";"FLITWICK TOTAL EXPENSES",#N/A,TRUE,"EXPENSES";"FLITWICK WHL EXPENSES",#N/A,TRUE,"EXPENSES";"FLITWICK RETAIL EXPENSES",#N/A,TRUE,"EXPENSES"}</definedName>
    <definedName name="wrn.Gas." hidden="1">{"GAS FRONT",#N/A,TRUE,"FRONT";"NATURAL GAS",#N/A,TRUE,"NOI";"GAS PROD MGN",#N/A,TRUE,"PROD MGN";"NAT GAS COGS",#N/A,TRUE,"COGS";"GAS EXP",#N/A,TRUE,"EXPENSES";"GAS VOLS",#N/A,TRUE,"VOLUME"}</definedName>
    <definedName name="wrn.GRAPHS." hidden="1">{"uk cons 97",#N/A,FALSE,"Cons UK Income";"UK CONS NOI GRAPH",#N/A,FALSE,"Graphs2";"UK DNSTRM NOI PT CHART",#N/A,FALSE,"Graphs2";"UK MKT PERF YTD CHART",#N/A,FALSE,"Graphs";"UK MFG PERF YTD CHART",#N/A,FALSE,"Graphs";"UK MKT PERF A YTD CHART",#N/A,FALSE,"Graphs";"RETAIL MGNS CHART",#N/A,FALSE,"Graphs";"MFG PERF A YTD CHART",#N/A,FALSE,"Graphs"}</definedName>
    <definedName name="wrn.Lubes." hidden="1">{"LUBES FRONT",#N/A,TRUE,"FRONT";"LUBRICANTS INDUSTRIAL",#N/A,TRUE,"NOI";"LUBES INDUSTRIAL PROD MGN",#N/A,TRUE,"PROD MGN";"LUBES IND COGS",#N/A,TRUE,"COGS";"LUBES INDUSTRIAL EXP",#N/A,TRUE,"EXPENSES";"LUBES INDUSTRIAL VOLS",#N/A,TRUE,"VOLUME"}</definedName>
    <definedName name="wrn.NOI._.Division._.Heads." hidden="1">{"TOTAL SALES AND MKT",#N/A,FALSE,"NOI";"TOTAL RETAIL",#N/A,FALSE,"NOI";"TOTAL COMMERCIAL",#N/A,FALSE,"NOI"}</definedName>
    <definedName name="wrn.Retail." hidden="1">{"RETAIL FRONT",#N/A,TRUE,"FRONT";"TOTAL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EXPENSES",#N/A,TRUE,"EXPENSES";"STAR",#N/A,TRUE,"NOI";"STAR CONSOL COGS",#N/A,TRUE,"COGS";"STAR EXP",#N/A,TRUE,"EXPENSES";"STAR CONSOL PROD MGN",#N/A,TRUE,"PROD MGN";"STAR CONSOL VOLS",#N/A,TRUE,"VOLUME";"DEALER",#N/A,TRUE,"NOI";"DEALER COGS",#N/A,TRUE,"COGS";"DEALER EXP",#N/A,TRUE,"EXPENSES";"DEALER PROD MGN",#N/A,TRUE,"PROD MGN";"DEALER VOLS",#N/A,TRUE,"VOLUME";"RETAIL OPERATOR",#N/A,TRUE,"NOI";"RETAIL OPERATOR COGS",#N/A,TRUE,"COGS";"RETAIL OPERATOR EXPENSES",#N/A,TRUE,"EXPENSES";"RETAIL OPERATOR PROD MGN",#N/A,TRUE,"PROD MGN";"RETAIL OPERATOR VOLS",#N/A,TRUE,"VOLUME";"TENANT",#N/A,TRUE,"NOI";"TENANT COGS",#N/A,TRUE,"COGS";"TENANT EXP",#N/A,TRUE,"EXPENSES";"TENANT PROD MGN",#N/A,TRUE,"PROD MGN";"TENANT VOLS",#N/A,TRUE,"VOLUME";"MOTORWAYS",#N/A,TRUE,"NOI";"MOTORWAYS COGS",#N/A,TRUE,"COGS";"MOTORWAYS EXP",#N/A,TRUE,"EXPENSES";"MOTORWAY PROD MGN",#N/A,TRUE,"PROD MGN";"MOTORWAY VOLS",#N/A,TRUE,"VOLUME";"GROUP OPERATOR",#N/A,TRUE,"NOI";"GRP OPERATORS COGS",#N/A,TRUE,"COGS";"GROUP OP EXP",#N/A,TRUE,"EXPENSES";"GROUP OP PROD MGN",#N/A,TRUE,"PROD MGN";"GROUP OP VOLS",#N/A,TRUE,"VOLUME"}</definedName>
    <definedName name="wrn.Summary." hidden="1">{"SUMMARY FRONT",#N/A,TRUE,"FRONT";"TOTAL SALES AND MKT",#N/A,TRUE,"NOI";"TOTAL RETAIL",#N/A,TRUE,"NOI";"RETAIL COGS CONSOL",#N/A,TRUE,"COGS CONSOL";"TOTAL RETAIL EXP",#N/A,TRUE,"EXPENSES";"RETAIL CONSOL VOLS",#N/A,TRUE,"VOLUME";"MARKETING OHD EXP",#N/A,TRUE,"EXPENSES";"RETAIL DSC EXP",#N/A,TRUE,"EXPENSES";"RETAIL OHD EXP",#N/A,TRUE,"EXPENSES";"REGIONAL EXPENSES",#N/A,TRUE,"EXPENSES";"LUBRICANTS INDUSTRIAL",#N/A,TRUE,"NOI";"LUBES IND COGS",#N/A,TRUE,"COGS";"LUBES INDUSTRIAL EXP",#N/A,TRUE,"EXPENSES";"WAS DSC AND OHD EXP",#N/A,TRUE,"EXPENSES";"TOTAL COMMERCIAL",#N/A,TRUE,"NOI";"TOTAL COMMERCIAL COGS CONSOL",#N/A,TRUE,"COGS CONSOL";"TOTAL COMMERCIAL EXP",#N/A,TRUE,"EXPENSES";"COMM ADMIN EXP",#N/A,TRUE,"EXPENSES";"TOTAL COMMERCIAL PROD MGN",#N/A,TRUE,"PROD MGN";"TOTAL COMM VOLS",#N/A,TRUE,"VOLUME"}</definedName>
  </definedNames>
  <calcPr calcId="152511"/>
</workbook>
</file>

<file path=xl/calcChain.xml><?xml version="1.0" encoding="utf-8"?>
<calcChain xmlns="http://schemas.openxmlformats.org/spreadsheetml/2006/main">
  <c r="V6" i="12" l="1"/>
  <c r="W6" i="12"/>
  <c r="X6" i="12"/>
  <c r="Y6" i="12"/>
  <c r="Z6" i="12"/>
  <c r="V7" i="12"/>
  <c r="W7" i="12"/>
  <c r="X7" i="12"/>
  <c r="Y7" i="12"/>
  <c r="Z7" i="12"/>
  <c r="V8" i="12"/>
  <c r="W8" i="12"/>
  <c r="X8" i="12"/>
  <c r="Y8" i="12"/>
  <c r="Z8" i="12"/>
  <c r="V9" i="12"/>
  <c r="W9" i="12"/>
  <c r="X9" i="12"/>
  <c r="Y9" i="12"/>
  <c r="Z9" i="12"/>
  <c r="V10" i="12"/>
  <c r="W10" i="12"/>
  <c r="X10" i="12"/>
  <c r="Y10" i="12"/>
  <c r="Z10" i="12"/>
  <c r="V11" i="12"/>
  <c r="W11" i="12"/>
  <c r="X11" i="12"/>
  <c r="Y11" i="12"/>
  <c r="Z11" i="12"/>
  <c r="V12" i="12"/>
  <c r="W12" i="12"/>
  <c r="X12" i="12"/>
  <c r="Y12" i="12"/>
  <c r="Z12" i="12"/>
  <c r="V13" i="12"/>
  <c r="W13" i="12"/>
  <c r="X13" i="12"/>
  <c r="Y13" i="12"/>
  <c r="Z13" i="12"/>
  <c r="V14" i="12"/>
  <c r="W14" i="12"/>
  <c r="X14" i="12"/>
  <c r="Y14" i="12"/>
  <c r="Z14" i="12"/>
  <c r="V15" i="12"/>
  <c r="W15" i="12"/>
  <c r="X15" i="12"/>
  <c r="Y15" i="12"/>
  <c r="Z15" i="12"/>
  <c r="V17" i="12"/>
  <c r="W17" i="12"/>
  <c r="X17" i="12"/>
  <c r="Y17" i="12"/>
  <c r="Z17" i="12"/>
  <c r="V18" i="12"/>
  <c r="W18" i="12"/>
  <c r="X18" i="12"/>
  <c r="Y18" i="12"/>
  <c r="Z18" i="12"/>
  <c r="V19" i="12"/>
  <c r="W19" i="12"/>
  <c r="X19" i="12"/>
  <c r="Y19" i="12"/>
  <c r="Z19" i="12"/>
  <c r="V20" i="12"/>
  <c r="W20" i="12"/>
  <c r="X20" i="12"/>
  <c r="Y20" i="12"/>
  <c r="Z20" i="12"/>
  <c r="V21" i="12"/>
  <c r="W21" i="12"/>
  <c r="X21" i="12"/>
  <c r="Y21" i="12"/>
  <c r="Z21" i="12"/>
  <c r="V22" i="12"/>
  <c r="W22" i="12"/>
  <c r="X22" i="12"/>
  <c r="Y22" i="12"/>
  <c r="Z22" i="12"/>
  <c r="V23" i="12"/>
  <c r="W23" i="12"/>
  <c r="X23" i="12"/>
  <c r="Y23" i="12"/>
  <c r="Z23" i="12"/>
  <c r="V24" i="12"/>
  <c r="W24" i="12"/>
  <c r="X24" i="12"/>
  <c r="Y24" i="12"/>
  <c r="Z24" i="12"/>
  <c r="V25" i="12"/>
  <c r="W25" i="12"/>
  <c r="X25" i="12"/>
  <c r="Y25" i="12"/>
  <c r="Z25" i="12"/>
  <c r="V26" i="12"/>
  <c r="W26" i="12"/>
  <c r="X26" i="12"/>
  <c r="Y26" i="12"/>
  <c r="Z26" i="12"/>
  <c r="K28" i="12"/>
  <c r="W28" i="12" s="1"/>
  <c r="O28" i="12"/>
  <c r="X28" i="12" s="1"/>
  <c r="T28" i="12"/>
  <c r="Z28" i="12" s="1"/>
  <c r="V28" i="12"/>
  <c r="Y28" i="12"/>
  <c r="K29" i="12"/>
  <c r="W29" i="12" s="1"/>
  <c r="O29" i="12"/>
  <c r="X29" i="12" s="1"/>
  <c r="T29" i="12"/>
  <c r="Z29" i="12" s="1"/>
  <c r="V29" i="12"/>
  <c r="Y29" i="12"/>
  <c r="K30" i="12"/>
  <c r="W30" i="12" s="1"/>
  <c r="O30" i="12"/>
  <c r="X30" i="12" s="1"/>
  <c r="T30" i="12"/>
  <c r="Z30" i="12" s="1"/>
  <c r="V30" i="12"/>
  <c r="Y30" i="12"/>
  <c r="K31" i="12"/>
  <c r="W31" i="12" s="1"/>
  <c r="O31" i="12"/>
  <c r="X31" i="12" s="1"/>
  <c r="T31" i="12"/>
  <c r="Z31" i="12" s="1"/>
  <c r="V31" i="12"/>
  <c r="Y31" i="12"/>
  <c r="K32" i="12"/>
  <c r="W32" i="12" s="1"/>
  <c r="O32" i="12"/>
  <c r="X32" i="12" s="1"/>
  <c r="T32" i="12"/>
  <c r="Z32" i="12" s="1"/>
  <c r="V32" i="12"/>
  <c r="Y32" i="12"/>
  <c r="K33" i="12"/>
  <c r="W33" i="12" s="1"/>
  <c r="O33" i="12"/>
  <c r="X33" i="12" s="1"/>
  <c r="T33" i="12"/>
  <c r="Z33" i="12" s="1"/>
  <c r="V33" i="12"/>
  <c r="Y33" i="12"/>
  <c r="K34" i="12"/>
  <c r="W34" i="12" s="1"/>
  <c r="O34" i="12"/>
  <c r="X34" i="12" s="1"/>
  <c r="T34" i="12"/>
  <c r="Z34" i="12" s="1"/>
  <c r="V34" i="12"/>
  <c r="Y34" i="12"/>
  <c r="K35" i="12"/>
  <c r="W35" i="12" s="1"/>
  <c r="O35" i="12"/>
  <c r="X35" i="12" s="1"/>
  <c r="T35" i="12"/>
  <c r="Z35" i="12" s="1"/>
  <c r="V35" i="12"/>
  <c r="Y35" i="12"/>
  <c r="K36" i="12"/>
  <c r="O36" i="12"/>
  <c r="X36" i="12" s="1"/>
  <c r="V36" i="12"/>
  <c r="W36" i="12"/>
  <c r="Y36" i="12"/>
  <c r="Z36" i="12"/>
  <c r="J37" i="12"/>
  <c r="K37" i="12" s="1"/>
  <c r="W37" i="12" s="1"/>
  <c r="L37" i="12"/>
  <c r="O37" i="12"/>
  <c r="X37" i="12" s="1"/>
  <c r="T37" i="12"/>
  <c r="Z37" i="12" s="1"/>
  <c r="V37" i="12"/>
  <c r="Y37" i="12"/>
  <c r="D39" i="12"/>
  <c r="T39" i="12" s="1"/>
  <c r="E39" i="12"/>
  <c r="F39" i="12"/>
  <c r="G39" i="12"/>
  <c r="H39" i="12"/>
  <c r="W39" i="12" s="1"/>
  <c r="I39" i="12"/>
  <c r="J39" i="12"/>
  <c r="L39" i="12"/>
  <c r="M39" i="12"/>
  <c r="N39" i="12"/>
  <c r="X39" i="12" s="1"/>
  <c r="P39" i="12"/>
  <c r="P48" i="12" s="1"/>
  <c r="Q39" i="12"/>
  <c r="R39" i="12"/>
  <c r="D40" i="12"/>
  <c r="E40" i="12"/>
  <c r="F40" i="12"/>
  <c r="G40" i="12"/>
  <c r="G48" i="12" s="1"/>
  <c r="H40" i="12"/>
  <c r="I40" i="12"/>
  <c r="W40" i="12" s="1"/>
  <c r="J40" i="12"/>
  <c r="J48" i="12" s="1"/>
  <c r="L40" i="12"/>
  <c r="T40" i="12" s="1"/>
  <c r="M40" i="12"/>
  <c r="N40" i="12"/>
  <c r="O40" i="12"/>
  <c r="O48" i="12" s="1"/>
  <c r="P40" i="12"/>
  <c r="Q40" i="12"/>
  <c r="R40" i="12"/>
  <c r="Y40" i="12" s="1"/>
  <c r="V40" i="12"/>
  <c r="D41" i="12"/>
  <c r="E41" i="12"/>
  <c r="T41" i="12" s="1"/>
  <c r="F41" i="12"/>
  <c r="G41" i="12"/>
  <c r="H41" i="12"/>
  <c r="I41" i="12"/>
  <c r="J41" i="12"/>
  <c r="W41" i="12" s="1"/>
  <c r="L41" i="12"/>
  <c r="X41" i="12" s="1"/>
  <c r="M41" i="12"/>
  <c r="N41" i="12"/>
  <c r="P41" i="12"/>
  <c r="P63" i="12" s="1"/>
  <c r="Q41" i="12"/>
  <c r="Q48" i="12" s="1"/>
  <c r="R41" i="12"/>
  <c r="D42" i="12"/>
  <c r="V42" i="12" s="1"/>
  <c r="Z42" i="12" s="1"/>
  <c r="E42" i="12"/>
  <c r="F42" i="12"/>
  <c r="G42" i="12"/>
  <c r="H42" i="12"/>
  <c r="I42" i="12"/>
  <c r="J42" i="12"/>
  <c r="L42" i="12"/>
  <c r="M42" i="12"/>
  <c r="M48" i="12" s="1"/>
  <c r="N42" i="12"/>
  <c r="P42" i="12"/>
  <c r="Y42" i="12" s="1"/>
  <c r="Q42" i="12"/>
  <c r="R42" i="12"/>
  <c r="W42" i="12"/>
  <c r="X42" i="12"/>
  <c r="D43" i="12"/>
  <c r="V43" i="12" s="1"/>
  <c r="E43" i="12"/>
  <c r="F43" i="12"/>
  <c r="G43" i="12"/>
  <c r="H43" i="12"/>
  <c r="W43" i="12" s="1"/>
  <c r="I43" i="12"/>
  <c r="T43" i="12" s="1"/>
  <c r="J43" i="12"/>
  <c r="L43" i="12"/>
  <c r="M43" i="12"/>
  <c r="N43" i="12"/>
  <c r="P43" i="12"/>
  <c r="Q43" i="12"/>
  <c r="Q65" i="12" s="1"/>
  <c r="R43" i="12"/>
  <c r="R65" i="12" s="1"/>
  <c r="X43" i="12"/>
  <c r="D44" i="12"/>
  <c r="T44" i="12" s="1"/>
  <c r="E44" i="12"/>
  <c r="F44" i="12"/>
  <c r="G44" i="12"/>
  <c r="H44" i="12"/>
  <c r="W44" i="12" s="1"/>
  <c r="I44" i="12"/>
  <c r="J44" i="12"/>
  <c r="L44" i="12"/>
  <c r="M44" i="12"/>
  <c r="M66" i="12" s="1"/>
  <c r="N44" i="12"/>
  <c r="N66" i="12" s="1"/>
  <c r="P44" i="12"/>
  <c r="P66" i="12" s="1"/>
  <c r="Y66" i="12" s="1"/>
  <c r="Q44" i="12"/>
  <c r="R44" i="12"/>
  <c r="D45" i="12"/>
  <c r="E45" i="12"/>
  <c r="F45" i="12"/>
  <c r="G45" i="12"/>
  <c r="H45" i="12"/>
  <c r="I45" i="12"/>
  <c r="T45" i="12" s="1"/>
  <c r="J45" i="12"/>
  <c r="L45" i="12"/>
  <c r="X45" i="12" s="1"/>
  <c r="M45" i="12"/>
  <c r="N45" i="12"/>
  <c r="P45" i="12"/>
  <c r="Y45" i="12" s="1"/>
  <c r="Q45" i="12"/>
  <c r="R45" i="12"/>
  <c r="V45" i="12"/>
  <c r="W45" i="12"/>
  <c r="D46" i="12"/>
  <c r="T46" i="12" s="1"/>
  <c r="E46" i="12"/>
  <c r="F46" i="12"/>
  <c r="V46" i="12" s="1"/>
  <c r="G46" i="12"/>
  <c r="H46" i="12"/>
  <c r="W46" i="12" s="1"/>
  <c r="I46" i="12"/>
  <c r="J46" i="12"/>
  <c r="L46" i="12"/>
  <c r="X46" i="12" s="1"/>
  <c r="M46" i="12"/>
  <c r="N46" i="12"/>
  <c r="P46" i="12"/>
  <c r="Y46" i="12" s="1"/>
  <c r="Q46" i="12"/>
  <c r="R46" i="12"/>
  <c r="J47" i="12"/>
  <c r="T47" i="12"/>
  <c r="Z47" i="12" s="1"/>
  <c r="V47" i="12"/>
  <c r="W47" i="12"/>
  <c r="X47" i="12"/>
  <c r="Y47" i="12"/>
  <c r="E48" i="12"/>
  <c r="F48" i="12"/>
  <c r="K48" i="12"/>
  <c r="N48" i="12"/>
  <c r="S48" i="12"/>
  <c r="D50" i="12"/>
  <c r="R50" i="12" s="1"/>
  <c r="E50" i="12"/>
  <c r="F50" i="12"/>
  <c r="G50" i="12"/>
  <c r="H50" i="12"/>
  <c r="Q50" i="12" s="1"/>
  <c r="I50" i="12"/>
  <c r="J50" i="12"/>
  <c r="K50" i="12"/>
  <c r="L50" i="12"/>
  <c r="L59" i="12" s="1"/>
  <c r="D51" i="12"/>
  <c r="M51" i="12" s="1"/>
  <c r="E51" i="12"/>
  <c r="F51" i="12"/>
  <c r="G51" i="12"/>
  <c r="H51" i="12"/>
  <c r="I51" i="12"/>
  <c r="J51" i="12"/>
  <c r="K51" i="12"/>
  <c r="L51" i="12"/>
  <c r="W51" i="12"/>
  <c r="D52" i="12"/>
  <c r="R52" i="12" s="1"/>
  <c r="E52" i="12"/>
  <c r="F52" i="12"/>
  <c r="G52" i="12"/>
  <c r="H52" i="12"/>
  <c r="N52" i="12" s="1"/>
  <c r="I52" i="12"/>
  <c r="J52" i="12"/>
  <c r="K52" i="12"/>
  <c r="L52" i="12"/>
  <c r="Q52" i="12"/>
  <c r="D53" i="12"/>
  <c r="M53" i="12" s="1"/>
  <c r="E53" i="12"/>
  <c r="F53" i="12"/>
  <c r="G53" i="12"/>
  <c r="H53" i="12"/>
  <c r="I53" i="12"/>
  <c r="J53" i="12"/>
  <c r="K53" i="12"/>
  <c r="L53" i="12"/>
  <c r="W53" i="12"/>
  <c r="D54" i="12"/>
  <c r="R54" i="12" s="1"/>
  <c r="E54" i="12"/>
  <c r="F54" i="12"/>
  <c r="G54" i="12"/>
  <c r="H54" i="12"/>
  <c r="P54" i="12" s="1"/>
  <c r="Y54" i="12" s="1"/>
  <c r="I54" i="12"/>
  <c r="J54" i="12"/>
  <c r="K54" i="12"/>
  <c r="L54" i="12"/>
  <c r="Q54" i="12"/>
  <c r="D55" i="12"/>
  <c r="M55" i="12" s="1"/>
  <c r="E55" i="12"/>
  <c r="F55" i="12"/>
  <c r="G55" i="12"/>
  <c r="H55" i="12"/>
  <c r="I55" i="12"/>
  <c r="J55" i="12"/>
  <c r="K55" i="12"/>
  <c r="L55" i="12"/>
  <c r="W55" i="12"/>
  <c r="D56" i="12"/>
  <c r="R56" i="12" s="1"/>
  <c r="E56" i="12"/>
  <c r="F56" i="12"/>
  <c r="V56" i="12" s="1"/>
  <c r="G56" i="12"/>
  <c r="H56" i="12"/>
  <c r="P56" i="12" s="1"/>
  <c r="I56" i="12"/>
  <c r="J56" i="12"/>
  <c r="K56" i="12"/>
  <c r="L56" i="12"/>
  <c r="Q56" i="12"/>
  <c r="D57" i="12"/>
  <c r="M57" i="12" s="1"/>
  <c r="E57" i="12"/>
  <c r="F57" i="12"/>
  <c r="G57" i="12"/>
  <c r="H57" i="12"/>
  <c r="I57" i="12"/>
  <c r="J57" i="12"/>
  <c r="K57" i="12"/>
  <c r="L57" i="12"/>
  <c r="W57" i="12"/>
  <c r="D58" i="12"/>
  <c r="M58" i="12" s="1"/>
  <c r="E58" i="12"/>
  <c r="F58" i="12"/>
  <c r="G58" i="12"/>
  <c r="H58" i="12"/>
  <c r="T58" i="12" s="1"/>
  <c r="I58" i="12"/>
  <c r="J58" i="12"/>
  <c r="K58" i="12"/>
  <c r="L58" i="12"/>
  <c r="J59" i="12"/>
  <c r="K59" i="12"/>
  <c r="O59" i="12"/>
  <c r="S59" i="12"/>
  <c r="D61" i="12"/>
  <c r="D70" i="12" s="1"/>
  <c r="E61" i="12"/>
  <c r="E70" i="12" s="1"/>
  <c r="F61" i="12"/>
  <c r="G61" i="12"/>
  <c r="H61" i="12"/>
  <c r="I61" i="12"/>
  <c r="J61" i="12"/>
  <c r="L61" i="12"/>
  <c r="L70" i="12" s="1"/>
  <c r="M61" i="12"/>
  <c r="N61" i="12"/>
  <c r="X61" i="12" s="1"/>
  <c r="O61" i="12"/>
  <c r="Q61" i="12"/>
  <c r="R61" i="12"/>
  <c r="W61" i="12"/>
  <c r="D62" i="12"/>
  <c r="T62" i="12" s="1"/>
  <c r="E62" i="12"/>
  <c r="F62" i="12"/>
  <c r="G62" i="12"/>
  <c r="H62" i="12"/>
  <c r="W62" i="12" s="1"/>
  <c r="I62" i="12"/>
  <c r="J62" i="12"/>
  <c r="L62" i="12"/>
  <c r="M62" i="12"/>
  <c r="X62" i="12" s="1"/>
  <c r="N62" i="12"/>
  <c r="O62" i="12"/>
  <c r="P62" i="12"/>
  <c r="Y62" i="12" s="1"/>
  <c r="Y74" i="12" s="1"/>
  <c r="Q62" i="12"/>
  <c r="R62" i="12"/>
  <c r="R70" i="12" s="1"/>
  <c r="D63" i="12"/>
  <c r="E63" i="12"/>
  <c r="F63" i="12"/>
  <c r="G63" i="12"/>
  <c r="H63" i="12"/>
  <c r="I63" i="12"/>
  <c r="J63" i="12"/>
  <c r="L63" i="12"/>
  <c r="M63" i="12"/>
  <c r="N63" i="12"/>
  <c r="X63" i="12" s="1"/>
  <c r="X75" i="12" s="1"/>
  <c r="O63" i="12"/>
  <c r="R63" i="12"/>
  <c r="W63" i="12"/>
  <c r="D64" i="12"/>
  <c r="E64" i="12"/>
  <c r="F64" i="12"/>
  <c r="G64" i="12"/>
  <c r="H64" i="12"/>
  <c r="W64" i="12" s="1"/>
  <c r="W76" i="12" s="1"/>
  <c r="I64" i="12"/>
  <c r="J64" i="12"/>
  <c r="L64" i="12"/>
  <c r="N64" i="12"/>
  <c r="O64" i="12"/>
  <c r="P64" i="12"/>
  <c r="Y64" i="12" s="1"/>
  <c r="Y76" i="12" s="1"/>
  <c r="Q64" i="12"/>
  <c r="R64" i="12"/>
  <c r="D65" i="12"/>
  <c r="V65" i="12" s="1"/>
  <c r="E65" i="12"/>
  <c r="F65" i="12"/>
  <c r="G65" i="12"/>
  <c r="H65" i="12"/>
  <c r="I65" i="12"/>
  <c r="J65" i="12"/>
  <c r="L65" i="12"/>
  <c r="M65" i="12"/>
  <c r="N65" i="12"/>
  <c r="O65" i="12"/>
  <c r="P65" i="12"/>
  <c r="Y65" i="12" s="1"/>
  <c r="W65" i="12"/>
  <c r="W77" i="12" s="1"/>
  <c r="X65" i="12"/>
  <c r="X77" i="12" s="1"/>
  <c r="D66" i="12"/>
  <c r="E66" i="12"/>
  <c r="F66" i="12"/>
  <c r="G66" i="12"/>
  <c r="H66" i="12"/>
  <c r="W66" i="12" s="1"/>
  <c r="I66" i="12"/>
  <c r="J66" i="12"/>
  <c r="L66" i="12"/>
  <c r="O66" i="12"/>
  <c r="Q66" i="12"/>
  <c r="R66" i="12"/>
  <c r="D67" i="12"/>
  <c r="T67" i="12" s="1"/>
  <c r="E67" i="12"/>
  <c r="F67" i="12"/>
  <c r="G67" i="12"/>
  <c r="H67" i="12"/>
  <c r="I67" i="12"/>
  <c r="J67" i="12"/>
  <c r="L67" i="12"/>
  <c r="M67" i="12"/>
  <c r="N67" i="12"/>
  <c r="O67" i="12"/>
  <c r="P67" i="12"/>
  <c r="Y67" i="12" s="1"/>
  <c r="Y79" i="12" s="1"/>
  <c r="Q67" i="12"/>
  <c r="R67" i="12"/>
  <c r="W67" i="12"/>
  <c r="X67" i="12"/>
  <c r="D68" i="12"/>
  <c r="T68" i="12" s="1"/>
  <c r="E68" i="12"/>
  <c r="F68" i="12"/>
  <c r="G68" i="12"/>
  <c r="H68" i="12"/>
  <c r="W68" i="12" s="1"/>
  <c r="I68" i="12"/>
  <c r="J68" i="12"/>
  <c r="L68" i="12"/>
  <c r="M68" i="12"/>
  <c r="X68" i="12" s="1"/>
  <c r="X80" i="12" s="1"/>
  <c r="N68" i="12"/>
  <c r="O68" i="12"/>
  <c r="P68" i="12"/>
  <c r="Y68" i="12" s="1"/>
  <c r="Y80" i="12" s="1"/>
  <c r="Q68" i="12"/>
  <c r="R68" i="12"/>
  <c r="D69" i="12"/>
  <c r="T69" i="12" s="1"/>
  <c r="Z69" i="12" s="1"/>
  <c r="E69" i="12"/>
  <c r="F69" i="12"/>
  <c r="G69" i="12"/>
  <c r="H69" i="12"/>
  <c r="I69" i="12"/>
  <c r="J69" i="12"/>
  <c r="L69" i="12"/>
  <c r="M69" i="12"/>
  <c r="N69" i="12"/>
  <c r="O69" i="12"/>
  <c r="P69" i="12"/>
  <c r="Q69" i="12"/>
  <c r="R69" i="12"/>
  <c r="V69" i="12"/>
  <c r="V81" i="12" s="1"/>
  <c r="W69" i="12"/>
  <c r="W81" i="12" s="1"/>
  <c r="X69" i="12"/>
  <c r="X81" i="12" s="1"/>
  <c r="Y69" i="12"/>
  <c r="F70" i="12"/>
  <c r="G70" i="12"/>
  <c r="H70" i="12"/>
  <c r="I70" i="12"/>
  <c r="J70" i="12"/>
  <c r="K70" i="12"/>
  <c r="O70" i="12"/>
  <c r="S70" i="12"/>
  <c r="W79" i="12"/>
  <c r="Y81" i="12"/>
  <c r="C4" i="1"/>
  <c r="D4" i="1" s="1"/>
  <c r="D11" i="1" s="1"/>
  <c r="E11" i="1" s="1"/>
  <c r="E10" i="1"/>
  <c r="F10" i="1"/>
  <c r="B63" i="11"/>
  <c r="C63" i="11"/>
  <c r="D63" i="11"/>
  <c r="E63" i="11"/>
  <c r="F63" i="11"/>
  <c r="G63" i="11"/>
  <c r="H63" i="11"/>
  <c r="C64" i="11"/>
  <c r="B74" i="11" s="1"/>
  <c r="D64" i="11"/>
  <c r="E64" i="11"/>
  <c r="F64" i="11"/>
  <c r="G64" i="11"/>
  <c r="H64" i="11"/>
  <c r="B65" i="11"/>
  <c r="B75" i="11" s="1"/>
  <c r="C65" i="11"/>
  <c r="D65" i="11"/>
  <c r="E65" i="11"/>
  <c r="F65" i="11"/>
  <c r="G65" i="11"/>
  <c r="H65" i="11"/>
  <c r="B66" i="11"/>
  <c r="C66" i="11"/>
  <c r="B76" i="11" s="1"/>
  <c r="D66" i="11"/>
  <c r="E66" i="11"/>
  <c r="F66" i="11"/>
  <c r="G66" i="11"/>
  <c r="H66" i="11"/>
  <c r="B67" i="11"/>
  <c r="C67" i="11"/>
  <c r="D67" i="11"/>
  <c r="B77" i="11" s="1"/>
  <c r="E67" i="11"/>
  <c r="F67" i="11"/>
  <c r="G67" i="11"/>
  <c r="H67" i="11"/>
  <c r="B68" i="11"/>
  <c r="B78" i="11" s="1"/>
  <c r="C68" i="11"/>
  <c r="D68" i="11"/>
  <c r="E68" i="11"/>
  <c r="F68" i="11"/>
  <c r="G68" i="11"/>
  <c r="H68" i="11"/>
  <c r="B69" i="11"/>
  <c r="C69" i="11"/>
  <c r="D69" i="11"/>
  <c r="E69" i="11"/>
  <c r="F69" i="11"/>
  <c r="G69" i="11"/>
  <c r="B79" i="11" s="1"/>
  <c r="H69" i="11"/>
  <c r="B70" i="11"/>
  <c r="C70" i="11"/>
  <c r="D70" i="11"/>
  <c r="E70" i="11"/>
  <c r="F70" i="11"/>
  <c r="G70" i="11"/>
  <c r="H70" i="11"/>
  <c r="B80" i="11" s="1"/>
  <c r="B73" i="11"/>
  <c r="X73" i="12" l="1"/>
  <c r="X70" i="12"/>
  <c r="W78" i="12"/>
  <c r="W75" i="12"/>
  <c r="M70" i="12"/>
  <c r="X66" i="12"/>
  <c r="X79" i="12"/>
  <c r="Z65" i="12"/>
  <c r="V77" i="12"/>
  <c r="Z46" i="12"/>
  <c r="W48" i="12"/>
  <c r="Z81" i="12"/>
  <c r="W73" i="12"/>
  <c r="X55" i="12"/>
  <c r="T54" i="12"/>
  <c r="T66" i="12"/>
  <c r="B81" i="11"/>
  <c r="W80" i="12"/>
  <c r="Y56" i="12"/>
  <c r="X57" i="12"/>
  <c r="T63" i="12"/>
  <c r="W74" i="12"/>
  <c r="Z45" i="12"/>
  <c r="V57" i="12"/>
  <c r="V55" i="12"/>
  <c r="V51" i="12"/>
  <c r="P50" i="12"/>
  <c r="V67" i="12"/>
  <c r="V63" i="12"/>
  <c r="V61" i="12"/>
  <c r="N56" i="12"/>
  <c r="N54" i="12"/>
  <c r="D48" i="12"/>
  <c r="Y41" i="12"/>
  <c r="W70" i="12"/>
  <c r="N70" i="12"/>
  <c r="T65" i="12"/>
  <c r="R57" i="12"/>
  <c r="M56" i="12"/>
  <c r="X56" i="12" s="1"/>
  <c r="Z56" i="12" s="1"/>
  <c r="R55" i="12"/>
  <c r="M54" i="12"/>
  <c r="X54" i="12" s="1"/>
  <c r="R53" i="12"/>
  <c r="M52" i="12"/>
  <c r="T52" i="12" s="1"/>
  <c r="R51" i="12"/>
  <c r="R59" i="12" s="1"/>
  <c r="M50" i="12"/>
  <c r="T42" i="12"/>
  <c r="V53" i="12"/>
  <c r="Y44" i="12"/>
  <c r="Y78" i="12" s="1"/>
  <c r="N50" i="12"/>
  <c r="X44" i="12"/>
  <c r="Q57" i="12"/>
  <c r="W56" i="12"/>
  <c r="Q55" i="12"/>
  <c r="W54" i="12"/>
  <c r="Q53" i="12"/>
  <c r="W52" i="12"/>
  <c r="Q51" i="12"/>
  <c r="Q59" i="12" s="1"/>
  <c r="W50" i="12"/>
  <c r="W59" i="12" s="1"/>
  <c r="R48" i="12"/>
  <c r="V44" i="12"/>
  <c r="Y43" i="12"/>
  <c r="Y77" i="12" s="1"/>
  <c r="V39" i="12"/>
  <c r="P52" i="12"/>
  <c r="Y52" i="12" s="1"/>
  <c r="Y39" i="12"/>
  <c r="Y48" i="12" s="1"/>
  <c r="L48" i="12"/>
  <c r="M64" i="12"/>
  <c r="X64" i="12" s="1"/>
  <c r="X76" i="12" s="1"/>
  <c r="Q63" i="12"/>
  <c r="Q70" i="12" s="1"/>
  <c r="P57" i="12"/>
  <c r="P55" i="12"/>
  <c r="V54" i="12"/>
  <c r="P53" i="12"/>
  <c r="Y53" i="12" s="1"/>
  <c r="V52" i="12"/>
  <c r="P51" i="12"/>
  <c r="Y51" i="12" s="1"/>
  <c r="V50" i="12"/>
  <c r="I48" i="12"/>
  <c r="V41" i="12"/>
  <c r="Z41" i="12" s="1"/>
  <c r="V68" i="12"/>
  <c r="V66" i="12"/>
  <c r="V64" i="12"/>
  <c r="V62" i="12"/>
  <c r="P61" i="12"/>
  <c r="N57" i="12"/>
  <c r="T57" i="12" s="1"/>
  <c r="T56" i="12"/>
  <c r="N55" i="12"/>
  <c r="T55" i="12" s="1"/>
  <c r="N53" i="12"/>
  <c r="X53" i="12" s="1"/>
  <c r="N51" i="12"/>
  <c r="X51" i="12" s="1"/>
  <c r="H48" i="12"/>
  <c r="X40" i="12"/>
  <c r="X74" i="12" s="1"/>
  <c r="Z62" i="12" l="1"/>
  <c r="V74" i="12"/>
  <c r="V76" i="12"/>
  <c r="Z64" i="12"/>
  <c r="Z76" i="12" s="1"/>
  <c r="Z52" i="12"/>
  <c r="V78" i="12"/>
  <c r="Z66" i="12"/>
  <c r="N59" i="12"/>
  <c r="Z68" i="12"/>
  <c r="Z80" i="12" s="1"/>
  <c r="V80" i="12"/>
  <c r="Z54" i="12"/>
  <c r="Z51" i="12"/>
  <c r="W82" i="12"/>
  <c r="Y55" i="12"/>
  <c r="Z53" i="12"/>
  <c r="T48" i="12"/>
  <c r="Z55" i="12"/>
  <c r="T64" i="12"/>
  <c r="X52" i="12"/>
  <c r="T51" i="12"/>
  <c r="V79" i="12"/>
  <c r="Z67" i="12"/>
  <c r="Z79" i="12" s="1"/>
  <c r="T53" i="12"/>
  <c r="Y50" i="12"/>
  <c r="P59" i="12"/>
  <c r="Y57" i="12"/>
  <c r="Z57" i="12" s="1"/>
  <c r="Z39" i="12"/>
  <c r="V48" i="12"/>
  <c r="X48" i="12"/>
  <c r="M59" i="12"/>
  <c r="Z43" i="12"/>
  <c r="Z77" i="12" s="1"/>
  <c r="Y63" i="12"/>
  <c r="Y75" i="12" s="1"/>
  <c r="Y61" i="12"/>
  <c r="P70" i="12"/>
  <c r="T70" i="12" s="1"/>
  <c r="Z50" i="12"/>
  <c r="V59" i="12"/>
  <c r="Z44" i="12"/>
  <c r="X50" i="12"/>
  <c r="T61" i="12"/>
  <c r="V73" i="12"/>
  <c r="Z61" i="12"/>
  <c r="V70" i="12"/>
  <c r="Z40" i="12"/>
  <c r="T50" i="12"/>
  <c r="X78" i="12"/>
  <c r="X82" i="12"/>
  <c r="V75" i="12"/>
  <c r="Y73" i="12" l="1"/>
  <c r="Y82" i="12" s="1"/>
  <c r="Y70" i="12"/>
  <c r="V82" i="12"/>
  <c r="Z63" i="12"/>
  <c r="Z75" i="12" s="1"/>
  <c r="Y59" i="12"/>
  <c r="Z74" i="12"/>
  <c r="X59" i="12"/>
  <c r="T59" i="12"/>
  <c r="Z78" i="12"/>
  <c r="Z59" i="12"/>
  <c r="Z48" i="12"/>
  <c r="Z70" i="12"/>
  <c r="Z73" i="12"/>
  <c r="Z82" i="12" s="1"/>
</calcChain>
</file>

<file path=xl/comments1.xml><?xml version="1.0" encoding="utf-8"?>
<comments xmlns="http://schemas.openxmlformats.org/spreadsheetml/2006/main">
  <authors>
    <author>gmcmahon</author>
    <author>slamb</author>
  </authors>
  <commentList>
    <comment ref="B2" authorId="0" shapeId="0">
      <text>
        <r>
          <rPr>
            <sz val="8"/>
            <color indexed="81"/>
            <rFont val="Tahoma"/>
          </rPr>
          <t xml:space="preserve">Adaytum2
TYP=V
SVR=
LIB=Forecasting MRG
CBE=MRG Forecasting
FGD=Y
BGD=Y
FGL=Y
BGL=N
SUP=Y
BBF=N
NTS=Y
VAL=Y
RHD=N
LCK=N
RFH=N
BBK=Y
OVF=N
IAB=N
BAZ=N
EAZ=N
P01=SAP CC in Subregions
P02=Consolidated/Non Consolidated
R01=GA Forecasting
R02=P&amp;L MRG Forecasting
C01=Months+Qs
RGP=adaytum_page_1
RGR=adaytum_row_1
RGC=adaytum_col_1
RGD=adaytum_data_1
VID=E35470F7F69862C0
CHK=-670723740
</t>
        </r>
      </text>
    </comment>
    <comment ref="B3" authorId="0" shapeId="0">
      <text>
        <r>
          <rPr>
            <sz val="8"/>
            <color indexed="81"/>
            <rFont val="Tahoma"/>
          </rPr>
          <t>SAP CC in Subregions</t>
        </r>
      </text>
    </comment>
    <comment ref="C3" authorId="0" shapeId="0">
      <text>
        <r>
          <rPr>
            <sz val="8"/>
            <color indexed="81"/>
            <rFont val="Tahoma"/>
          </rPr>
          <t>Consolidated/Non Consolidated</t>
        </r>
      </text>
    </comment>
    <comment ref="D5" authorId="0" shapeId="0">
      <text>
        <r>
          <rPr>
            <sz val="8"/>
            <color indexed="81"/>
            <rFont val="Tahoma"/>
          </rPr>
          <t>Months+Qs</t>
        </r>
      </text>
    </comment>
    <comment ref="E5" authorId="0" shapeId="0">
      <text>
        <r>
          <rPr>
            <sz val="8"/>
            <color indexed="81"/>
            <rFont val="Tahoma"/>
          </rPr>
          <t>Months+Qs</t>
        </r>
      </text>
    </comment>
    <comment ref="F5" authorId="0" shapeId="0">
      <text>
        <r>
          <rPr>
            <sz val="8"/>
            <color indexed="81"/>
            <rFont val="Tahoma"/>
          </rPr>
          <t>Months+Qs</t>
        </r>
      </text>
    </comment>
    <comment ref="G5" authorId="0" shapeId="0">
      <text>
        <r>
          <rPr>
            <sz val="8"/>
            <color indexed="81"/>
            <rFont val="Tahoma"/>
          </rPr>
          <t>Months+Qs</t>
        </r>
      </text>
    </comment>
    <comment ref="H5" authorId="0" shapeId="0">
      <text>
        <r>
          <rPr>
            <sz val="8"/>
            <color indexed="81"/>
            <rFont val="Tahoma"/>
          </rPr>
          <t>Months+Qs</t>
        </r>
      </text>
    </comment>
    <comment ref="I5" authorId="0" shapeId="0">
      <text>
        <r>
          <rPr>
            <sz val="8"/>
            <color indexed="81"/>
            <rFont val="Tahoma"/>
          </rPr>
          <t>Months+Qs</t>
        </r>
      </text>
    </comment>
    <comment ref="J5" authorId="0" shapeId="0">
      <text>
        <r>
          <rPr>
            <sz val="8"/>
            <color indexed="81"/>
            <rFont val="Tahoma"/>
          </rPr>
          <t>Months+Qs</t>
        </r>
      </text>
    </comment>
    <comment ref="K5" authorId="0" shapeId="0">
      <text>
        <r>
          <rPr>
            <sz val="8"/>
            <color indexed="81"/>
            <rFont val="Tahoma"/>
          </rPr>
          <t>Months+Qs</t>
        </r>
      </text>
    </comment>
    <comment ref="L5" authorId="0" shapeId="0">
      <text>
        <r>
          <rPr>
            <sz val="8"/>
            <color indexed="81"/>
            <rFont val="Tahoma"/>
          </rPr>
          <t>Months+Qs</t>
        </r>
      </text>
    </comment>
    <comment ref="M5" authorId="0" shapeId="0">
      <text>
        <r>
          <rPr>
            <sz val="8"/>
            <color indexed="81"/>
            <rFont val="Tahoma"/>
          </rPr>
          <t>Months+Qs</t>
        </r>
      </text>
    </comment>
    <comment ref="N5" authorId="0" shapeId="0">
      <text>
        <r>
          <rPr>
            <sz val="8"/>
            <color indexed="81"/>
            <rFont val="Tahoma"/>
          </rPr>
          <t>Months+Qs</t>
        </r>
      </text>
    </comment>
    <comment ref="O5" authorId="0" shapeId="0">
      <text>
        <r>
          <rPr>
            <sz val="8"/>
            <color indexed="81"/>
            <rFont val="Tahoma"/>
          </rPr>
          <t>Months+Qs</t>
        </r>
      </text>
    </comment>
    <comment ref="P5" authorId="0" shapeId="0">
      <text>
        <r>
          <rPr>
            <sz val="8"/>
            <color indexed="81"/>
            <rFont val="Tahoma"/>
          </rPr>
          <t>Months+Qs</t>
        </r>
      </text>
    </comment>
    <comment ref="Q5" authorId="0" shapeId="0">
      <text>
        <r>
          <rPr>
            <sz val="8"/>
            <color indexed="81"/>
            <rFont val="Tahoma"/>
          </rPr>
          <t>Months+Qs</t>
        </r>
      </text>
    </comment>
    <comment ref="R5" authorId="0" shapeId="0">
      <text>
        <r>
          <rPr>
            <sz val="8"/>
            <color indexed="81"/>
            <rFont val="Tahoma"/>
          </rPr>
          <t>Months+Qs</t>
        </r>
      </text>
    </comment>
    <comment ref="S5" authorId="0" shapeId="0">
      <text>
        <r>
          <rPr>
            <sz val="8"/>
            <color indexed="81"/>
            <rFont val="Tahoma"/>
          </rPr>
          <t>Months+Qs</t>
        </r>
      </text>
    </comment>
    <comment ref="T5" authorId="0" shapeId="0">
      <text>
        <r>
          <rPr>
            <sz val="8"/>
            <color indexed="81"/>
            <rFont val="Tahoma"/>
          </rPr>
          <t>Months+Qs</t>
        </r>
      </text>
    </comment>
    <comment ref="B6" authorId="0" shapeId="0">
      <text>
        <r>
          <rPr>
            <sz val="8"/>
            <color indexed="81"/>
            <rFont val="Tahoma"/>
          </rPr>
          <t>GA Forecasting</t>
        </r>
      </text>
    </comment>
    <comment ref="C6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7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8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9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10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11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12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13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14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15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B17" authorId="0" shapeId="0">
      <text>
        <r>
          <rPr>
            <sz val="8"/>
            <color indexed="81"/>
            <rFont val="Tahoma"/>
          </rPr>
          <t>GA Forecasting</t>
        </r>
      </text>
    </comment>
    <comment ref="C17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18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19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20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21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22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23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24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25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26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B28" authorId="0" shapeId="0">
      <text>
        <r>
          <rPr>
            <sz val="8"/>
            <color indexed="81"/>
            <rFont val="Tahoma"/>
          </rPr>
          <t>GA Forecasting</t>
        </r>
      </text>
    </comment>
    <comment ref="C28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29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30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31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32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33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34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35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36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37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T38" authorId="0" shapeId="0">
      <text>
        <r>
          <rPr>
            <sz val="8"/>
            <color indexed="81"/>
            <rFont val="Tahoma"/>
          </rPr>
          <t>Months+Qs</t>
        </r>
      </text>
    </comment>
    <comment ref="B39" authorId="0" shapeId="0">
      <text>
        <r>
          <rPr>
            <sz val="8"/>
            <color indexed="81"/>
            <rFont val="Tahoma"/>
          </rPr>
          <t>GA Forecasting</t>
        </r>
      </text>
    </comment>
    <comment ref="C39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40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41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42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43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44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45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46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47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48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T49" authorId="0" shapeId="0">
      <text>
        <r>
          <rPr>
            <sz val="8"/>
            <color indexed="81"/>
            <rFont val="Tahoma"/>
          </rPr>
          <t>Months+Qs</t>
        </r>
      </text>
    </comment>
    <comment ref="C50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51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52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53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54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L54" authorId="0" shapeId="0">
      <text>
        <r>
          <rPr>
            <b/>
            <sz val="8"/>
            <color indexed="81"/>
            <rFont val="Tahoma"/>
          </rPr>
          <t>gmcmahon:</t>
        </r>
        <r>
          <rPr>
            <sz val="8"/>
            <color indexed="81"/>
            <rFont val="Tahoma"/>
          </rPr>
          <t xml:space="preserve">
includes 269,111 and 78,886 legal accruals in run rate analysis</t>
        </r>
      </text>
    </comment>
    <comment ref="C55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56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57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58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59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T59" authorId="1" shapeId="0">
      <text>
        <r>
          <rPr>
            <b/>
            <sz val="10"/>
            <color indexed="81"/>
            <rFont val="Tahoma"/>
            <family val="2"/>
          </rPr>
          <t>Sally-Anne Lamb:</t>
        </r>
        <r>
          <rPr>
            <sz val="10"/>
            <color indexed="81"/>
            <rFont val="Tahoma"/>
            <family val="2"/>
          </rPr>
          <t xml:space="preserve">
Full Year Forecast based on Current Run Rate which has been adjusted for Legal Accruals.</t>
        </r>
      </text>
    </comment>
    <comment ref="Z59" authorId="0" shapeId="0">
      <text>
        <r>
          <rPr>
            <b/>
            <sz val="8"/>
            <color indexed="81"/>
            <rFont val="Tahoma"/>
          </rPr>
          <t>gmcmahon:</t>
        </r>
        <r>
          <rPr>
            <sz val="8"/>
            <color indexed="81"/>
            <rFont val="Tahoma"/>
          </rPr>
          <t xml:space="preserve">
agrees to run rate analysis</t>
        </r>
      </text>
    </comment>
    <comment ref="T60" authorId="0" shapeId="0">
      <text>
        <r>
          <rPr>
            <sz val="8"/>
            <color indexed="81"/>
            <rFont val="Tahoma"/>
          </rPr>
          <t>Months+Qs</t>
        </r>
      </text>
    </comment>
    <comment ref="B61" authorId="0" shapeId="0">
      <text>
        <r>
          <rPr>
            <sz val="8"/>
            <color indexed="81"/>
            <rFont val="Tahoma"/>
          </rPr>
          <t>GA Forecasting</t>
        </r>
      </text>
    </comment>
    <comment ref="C61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62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63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64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65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L65" authorId="0" shapeId="0">
      <text>
        <r>
          <rPr>
            <b/>
            <sz val="8"/>
            <color indexed="81"/>
            <rFont val="Tahoma"/>
          </rPr>
          <t>gmcmahon:</t>
        </r>
        <r>
          <rPr>
            <sz val="8"/>
            <color indexed="81"/>
            <rFont val="Tahoma"/>
          </rPr>
          <t xml:space="preserve">
includes 269,111 and 78,886 legal acccruals in run rate analysis</t>
        </r>
      </text>
    </comment>
    <comment ref="C66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Z66" authorId="0" shapeId="0">
      <text>
        <r>
          <rPr>
            <b/>
            <sz val="8"/>
            <color indexed="81"/>
            <rFont val="Tahoma"/>
          </rPr>
          <t>gmcmahon:</t>
        </r>
        <r>
          <rPr>
            <sz val="8"/>
            <color indexed="81"/>
            <rFont val="Tahoma"/>
          </rPr>
          <t xml:space="preserve">
We need to add an extra $10,000 occupancy per month for service fees</t>
        </r>
      </text>
    </comment>
    <comment ref="C67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68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69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C70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T70" authorId="1" shapeId="0">
      <text>
        <r>
          <rPr>
            <b/>
            <sz val="8"/>
            <color indexed="81"/>
            <rFont val="Tahoma"/>
          </rPr>
          <t xml:space="preserve">Sally-Anne Lamb:
</t>
        </r>
        <r>
          <rPr>
            <sz val="10"/>
            <color indexed="81"/>
            <rFont val="Tahoma"/>
            <family val="2"/>
          </rPr>
          <t>Full Year Forecast based on July  YTD Run Rate which has been adjusted for Legal Accruals. $348</t>
        </r>
        <r>
          <rPr>
            <sz val="8"/>
            <color indexed="81"/>
            <rFont val="Tahoma"/>
          </rPr>
          <t xml:space="preserve">
</t>
        </r>
      </text>
    </comment>
    <comment ref="Z70" authorId="0" shapeId="0">
      <text>
        <r>
          <rPr>
            <b/>
            <sz val="8"/>
            <color indexed="81"/>
            <rFont val="Tahoma"/>
          </rPr>
          <t>gmcmahon:</t>
        </r>
        <r>
          <rPr>
            <sz val="8"/>
            <color indexed="81"/>
            <rFont val="Tahoma"/>
          </rPr>
          <t xml:space="preserve">
agrees to run rate analysis</t>
        </r>
      </text>
    </comment>
  </commentList>
</comments>
</file>

<file path=xl/comments2.xml><?xml version="1.0" encoding="utf-8"?>
<comments xmlns="http://schemas.openxmlformats.org/spreadsheetml/2006/main">
  <authors>
    <author>slamb</author>
  </authors>
  <commentList>
    <comment ref="A3" authorId="0" shapeId="0">
      <text>
        <r>
          <rPr>
            <sz val="8"/>
            <color indexed="81"/>
            <rFont val="Tahoma"/>
          </rPr>
          <t xml:space="preserve">Adaytum2
TYP=V
SVR=
LIB=Forecasting MRG
CBE=MRG Forecasting
FGD=Y
BGD=Y
FGL=Y
BGL=N
SUP=N
BBF=N
NTS=Y
VAL=Y
RHD=N
LCK=N
RFH=N
BBK=Y
OVF=N
IAB=N
BAZ=N
EAZ=N
P01=GA Forecasting
P02=SAP CC in Subregions
P03=Consolidated/Non Consolidated
R01=P&amp;L MRG Forecasting
C01=Months+Qs
RGP=adaytum_page_1
RGR=adaytum_row_1
RGC=adaytum_col_1
RGD=adaytum_data_1
VID=675544F3EDA162C0
CHK=-639990468
</t>
        </r>
      </text>
    </comment>
    <comment ref="A4" authorId="0" shapeId="0">
      <text>
        <r>
          <rPr>
            <sz val="8"/>
            <color indexed="81"/>
            <rFont val="Tahoma"/>
          </rPr>
          <t>GA Forecasting</t>
        </r>
      </text>
    </comment>
    <comment ref="B4" authorId="0" shapeId="0">
      <text>
        <r>
          <rPr>
            <sz val="8"/>
            <color indexed="81"/>
            <rFont val="Tahoma"/>
          </rPr>
          <t>SAP CC in Subregions</t>
        </r>
      </text>
    </comment>
    <comment ref="C4" authorId="0" shapeId="0">
      <text>
        <r>
          <rPr>
            <sz val="8"/>
            <color indexed="81"/>
            <rFont val="Tahoma"/>
          </rPr>
          <t>Consolidated/Non Consolidated</t>
        </r>
      </text>
    </comment>
    <comment ref="B6" authorId="0" shapeId="0">
      <text>
        <r>
          <rPr>
            <sz val="8"/>
            <color indexed="81"/>
            <rFont val="Tahoma"/>
          </rPr>
          <t>Months+Qs</t>
        </r>
      </text>
    </comment>
    <comment ref="C6" authorId="0" shapeId="0">
      <text>
        <r>
          <rPr>
            <sz val="8"/>
            <color indexed="81"/>
            <rFont val="Tahoma"/>
          </rPr>
          <t>Months+Qs</t>
        </r>
      </text>
    </comment>
    <comment ref="D6" authorId="0" shapeId="0">
      <text>
        <r>
          <rPr>
            <sz val="8"/>
            <color indexed="81"/>
            <rFont val="Tahoma"/>
          </rPr>
          <t>Months+Qs</t>
        </r>
      </text>
    </comment>
    <comment ref="E6" authorId="0" shapeId="0">
      <text>
        <r>
          <rPr>
            <sz val="8"/>
            <color indexed="81"/>
            <rFont val="Tahoma"/>
          </rPr>
          <t>Months+Qs</t>
        </r>
      </text>
    </comment>
    <comment ref="F6" authorId="0" shapeId="0">
      <text>
        <r>
          <rPr>
            <sz val="8"/>
            <color indexed="81"/>
            <rFont val="Tahoma"/>
          </rPr>
          <t>Months+Qs</t>
        </r>
      </text>
    </comment>
    <comment ref="G6" authorId="0" shapeId="0">
      <text>
        <r>
          <rPr>
            <sz val="8"/>
            <color indexed="81"/>
            <rFont val="Tahoma"/>
          </rPr>
          <t>Months+Qs</t>
        </r>
      </text>
    </comment>
    <comment ref="H6" authorId="0" shapeId="0">
      <text>
        <r>
          <rPr>
            <sz val="8"/>
            <color indexed="81"/>
            <rFont val="Tahoma"/>
          </rPr>
          <t>Months+Qs</t>
        </r>
      </text>
    </comment>
    <comment ref="I6" authorId="0" shapeId="0">
      <text>
        <r>
          <rPr>
            <sz val="8"/>
            <color indexed="81"/>
            <rFont val="Tahoma"/>
          </rPr>
          <t>Months+Qs</t>
        </r>
      </text>
    </comment>
    <comment ref="J6" authorId="0" shapeId="0">
      <text>
        <r>
          <rPr>
            <sz val="8"/>
            <color indexed="81"/>
            <rFont val="Tahoma"/>
          </rPr>
          <t>Months+Qs</t>
        </r>
      </text>
    </comment>
    <comment ref="K6" authorId="0" shapeId="0">
      <text>
        <r>
          <rPr>
            <sz val="8"/>
            <color indexed="81"/>
            <rFont val="Tahoma"/>
          </rPr>
          <t>Months+Qs</t>
        </r>
      </text>
    </comment>
    <comment ref="L6" authorId="0" shapeId="0">
      <text>
        <r>
          <rPr>
            <sz val="8"/>
            <color indexed="81"/>
            <rFont val="Tahoma"/>
          </rPr>
          <t>Months+Qs</t>
        </r>
      </text>
    </comment>
    <comment ref="M6" authorId="0" shapeId="0">
      <text>
        <r>
          <rPr>
            <sz val="8"/>
            <color indexed="81"/>
            <rFont val="Tahoma"/>
          </rPr>
          <t>Months+Qs</t>
        </r>
      </text>
    </comment>
    <comment ref="N6" authorId="0" shapeId="0">
      <text>
        <r>
          <rPr>
            <sz val="8"/>
            <color indexed="81"/>
            <rFont val="Tahoma"/>
          </rPr>
          <t>Months+Qs</t>
        </r>
      </text>
    </comment>
    <comment ref="A7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8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9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10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11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12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13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14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15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16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17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18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19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20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21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22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23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24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25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26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27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28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29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30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31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32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33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34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35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36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37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38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39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40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41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42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43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44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45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46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47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48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49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50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51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52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53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54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55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56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A57" authorId="0" shapeId="0">
      <text>
        <r>
          <rPr>
            <sz val="8"/>
            <color indexed="81"/>
            <rFont val="Tahoma"/>
          </rPr>
          <t>P&amp;L MRG Forecasting</t>
        </r>
      </text>
    </comment>
    <comment ref="B58" authorId="0" shapeId="0">
      <text>
        <r>
          <rPr>
            <sz val="8"/>
            <color indexed="81"/>
            <rFont val="Tahoma"/>
          </rPr>
          <t xml:space="preserve">Adaytum2
TYP=V
SVR=
LIB=Forecasting MRG
CBE=Headcount Month Actuals
FGD=Y
BGD=Y
FGL=Y
BGL=N
SUP=N
BBF=N
NTS=Y
VAL=Y
RHD=N
LCK=N
RFH=N
BBK=Y
OVF=N
IAB=N
BAZ=N
EAZ=N
P01=SAP CC in Subregions
P02=Headcount Act/Bud
C01=Months
RGP=adaytum_page_2
RGC=adaytum_col_2
RGD=adaytum_data_2
VID=E6F1A708EDA162C0
CHK=-1313740103
</t>
        </r>
      </text>
    </comment>
    <comment ref="B59" authorId="0" shapeId="0">
      <text>
        <r>
          <rPr>
            <sz val="8"/>
            <color indexed="81"/>
            <rFont val="Tahoma"/>
          </rPr>
          <t>SAP CC in Subregions</t>
        </r>
      </text>
    </comment>
    <comment ref="C59" authorId="0" shapeId="0">
      <text>
        <r>
          <rPr>
            <sz val="8"/>
            <color indexed="81"/>
            <rFont val="Tahoma"/>
          </rPr>
          <t>Headcount Act/Bud</t>
        </r>
      </text>
    </comment>
    <comment ref="B61" authorId="0" shapeId="0">
      <text>
        <r>
          <rPr>
            <sz val="8"/>
            <color indexed="81"/>
            <rFont val="Tahoma"/>
          </rPr>
          <t>Months</t>
        </r>
      </text>
    </comment>
    <comment ref="C61" authorId="0" shapeId="0">
      <text>
        <r>
          <rPr>
            <sz val="8"/>
            <color indexed="81"/>
            <rFont val="Tahoma"/>
          </rPr>
          <t>Months</t>
        </r>
      </text>
    </comment>
    <comment ref="D61" authorId="0" shapeId="0">
      <text>
        <r>
          <rPr>
            <sz val="8"/>
            <color indexed="81"/>
            <rFont val="Tahoma"/>
          </rPr>
          <t>Months</t>
        </r>
      </text>
    </comment>
    <comment ref="E61" authorId="0" shapeId="0">
      <text>
        <r>
          <rPr>
            <sz val="8"/>
            <color indexed="81"/>
            <rFont val="Tahoma"/>
          </rPr>
          <t>Months</t>
        </r>
      </text>
    </comment>
    <comment ref="F61" authorId="0" shapeId="0">
      <text>
        <r>
          <rPr>
            <sz val="8"/>
            <color indexed="81"/>
            <rFont val="Tahoma"/>
          </rPr>
          <t>Months</t>
        </r>
      </text>
    </comment>
    <comment ref="G61" authorId="0" shapeId="0">
      <text>
        <r>
          <rPr>
            <sz val="8"/>
            <color indexed="81"/>
            <rFont val="Tahoma"/>
          </rPr>
          <t>Months</t>
        </r>
      </text>
    </comment>
    <comment ref="H61" authorId="0" shapeId="0">
      <text>
        <r>
          <rPr>
            <sz val="8"/>
            <color indexed="81"/>
            <rFont val="Tahoma"/>
          </rPr>
          <t>Months</t>
        </r>
      </text>
    </comment>
    <comment ref="I61" authorId="0" shapeId="0">
      <text>
        <r>
          <rPr>
            <sz val="8"/>
            <color indexed="81"/>
            <rFont val="Tahoma"/>
          </rPr>
          <t>Months</t>
        </r>
      </text>
    </comment>
    <comment ref="J61" authorId="0" shapeId="0">
      <text>
        <r>
          <rPr>
            <sz val="8"/>
            <color indexed="81"/>
            <rFont val="Tahoma"/>
          </rPr>
          <t>Months</t>
        </r>
      </text>
    </comment>
    <comment ref="K61" authorId="0" shapeId="0">
      <text>
        <r>
          <rPr>
            <sz val="8"/>
            <color indexed="81"/>
            <rFont val="Tahoma"/>
          </rPr>
          <t>Months</t>
        </r>
      </text>
    </comment>
    <comment ref="L61" authorId="0" shapeId="0">
      <text>
        <r>
          <rPr>
            <sz val="8"/>
            <color indexed="81"/>
            <rFont val="Tahoma"/>
          </rPr>
          <t>Months</t>
        </r>
      </text>
    </comment>
    <comment ref="M61" authorId="0" shapeId="0">
      <text>
        <r>
          <rPr>
            <sz val="8"/>
            <color indexed="81"/>
            <rFont val="Tahoma"/>
          </rPr>
          <t>Months</t>
        </r>
      </text>
    </comment>
    <comment ref="E63" authorId="0" shapeId="0">
      <text>
        <r>
          <rPr>
            <b/>
            <sz val="8"/>
            <color indexed="81"/>
            <rFont val="Tahoma"/>
          </rPr>
          <t>slamb:</t>
        </r>
        <r>
          <rPr>
            <sz val="8"/>
            <color indexed="81"/>
            <rFont val="Tahoma"/>
          </rPr>
          <t xml:space="preserve">
Adjustment to deduct Inland Revenue Taxes.</t>
        </r>
      </text>
    </comment>
  </commentList>
</comments>
</file>

<file path=xl/comments3.xml><?xml version="1.0" encoding="utf-8"?>
<comments xmlns="http://schemas.openxmlformats.org/spreadsheetml/2006/main">
  <authors>
    <author>slamb</author>
  </authors>
  <commentList>
    <comment ref="B5" authorId="0" shapeId="0">
      <text>
        <r>
          <rPr>
            <b/>
            <sz val="8"/>
            <color indexed="81"/>
            <rFont val="Tahoma"/>
            <family val="2"/>
          </rPr>
          <t>Sally-Anne Lamb:</t>
        </r>
        <r>
          <rPr>
            <sz val="8"/>
            <color indexed="81"/>
            <rFont val="Tahoma"/>
          </rPr>
          <t xml:space="preserve">
Can be Zero for single Bar</t>
        </r>
      </text>
    </comment>
    <comment ref="C5" authorId="0" shapeId="0">
      <text>
        <r>
          <rPr>
            <b/>
            <sz val="8"/>
            <color indexed="81"/>
            <rFont val="Tahoma"/>
          </rPr>
          <t xml:space="preserve">Sally-Anne Lamb:
</t>
        </r>
        <r>
          <rPr>
            <sz val="8"/>
            <color indexed="81"/>
            <rFont val="Tahoma"/>
            <family val="2"/>
          </rPr>
          <t>Additional headcount calculated at average $10k per person for 3 months plus on costs of $12K per month.</t>
        </r>
      </text>
    </comment>
  </commentList>
</comments>
</file>

<file path=xl/sharedStrings.xml><?xml version="1.0" encoding="utf-8"?>
<sst xmlns="http://schemas.openxmlformats.org/spreadsheetml/2006/main" count="290" uniqueCount="133">
  <si>
    <t>Baseline</t>
  </si>
  <si>
    <t>Piece Pipe / Arcos</t>
  </si>
  <si>
    <t>Table for Waterfall Graph input</t>
  </si>
  <si>
    <t>Add'l Headcount &amp; On Costs to End 2001</t>
  </si>
  <si>
    <t>CE2</t>
  </si>
  <si>
    <t>Actual Forecast</t>
  </si>
  <si>
    <t>T&amp;E</t>
  </si>
  <si>
    <t>Audit Legal / Consultancy</t>
  </si>
  <si>
    <t>Actuals</t>
  </si>
  <si>
    <t>Q3</t>
  </si>
  <si>
    <t>Full year</t>
  </si>
  <si>
    <t xml:space="preserve"> Salaries &amp; Wages</t>
  </si>
  <si>
    <t xml:space="preserve"> Travel &amp; Entertainment</t>
  </si>
  <si>
    <t xml:space="preserve"> Office Expenses</t>
  </si>
  <si>
    <t xml:space="preserve"> Consultancy</t>
  </si>
  <si>
    <t xml:space="preserve"> Audit &amp; Legal</t>
  </si>
  <si>
    <t xml:space="preserve"> Occupancy Costs</t>
  </si>
  <si>
    <t xml:space="preserve"> General &amp; Admin</t>
  </si>
  <si>
    <t>TOTAL G&amp;A</t>
  </si>
  <si>
    <t>Adaytum</t>
  </si>
  <si>
    <t>Forecast</t>
  </si>
  <si>
    <t>Jul</t>
  </si>
  <si>
    <t>EEL European Govt Affairs</t>
  </si>
  <si>
    <t xml:space="preserve"> Communications</t>
  </si>
  <si>
    <t>Taxes Other Than Income</t>
  </si>
  <si>
    <t>European Govt July YTD Summary</t>
  </si>
  <si>
    <t>Consolidated</t>
  </si>
  <si>
    <t>Jan</t>
  </si>
  <si>
    <t>Feb</t>
  </si>
  <si>
    <t>Mar</t>
  </si>
  <si>
    <t>Apr</t>
  </si>
  <si>
    <t>May</t>
  </si>
  <si>
    <t>Jun</t>
  </si>
  <si>
    <t>Aug</t>
  </si>
  <si>
    <t>Sep</t>
  </si>
  <si>
    <t>Oct</t>
  </si>
  <si>
    <t>Nov</t>
  </si>
  <si>
    <t>Dec</t>
  </si>
  <si>
    <t>YTD</t>
  </si>
  <si>
    <t>Employee Entertainment &amp; Meals</t>
  </si>
  <si>
    <t>Travel Costs &amp; Hotel Accommodation</t>
  </si>
  <si>
    <t>Client Entertainment</t>
  </si>
  <si>
    <t>Travel &amp; Entertainment</t>
  </si>
  <si>
    <t>Computer Maintenance Contracts</t>
  </si>
  <si>
    <t>Computer Software and Licences</t>
  </si>
  <si>
    <t>Computer Hardware &lt; 500</t>
  </si>
  <si>
    <t>Office Postage &amp; Couriers</t>
  </si>
  <si>
    <t>Stationery &amp; Printing</t>
  </si>
  <si>
    <t>Kitchen Supplies</t>
  </si>
  <si>
    <t>Office/Plant Maintenance</t>
  </si>
  <si>
    <t>Office Cleaning</t>
  </si>
  <si>
    <t>Security Costs</t>
  </si>
  <si>
    <t>Health &amp; Safety Costs</t>
  </si>
  <si>
    <t>Office Expenses</t>
  </si>
  <si>
    <t>Outside Consultancy Services - Tax</t>
  </si>
  <si>
    <t>Outside Consulting - Advert, Marketing, Reg Affair</t>
  </si>
  <si>
    <t>Outside Consultancy Services - IT</t>
  </si>
  <si>
    <t>Outside Consultancy Services - Engineering</t>
  </si>
  <si>
    <t>Employee Recruitment Fees and Incentive Payments</t>
  </si>
  <si>
    <t>Other Outside Services</t>
  </si>
  <si>
    <t>Consultancy</t>
  </si>
  <si>
    <t>Outside Consultancy Services - Audit</t>
  </si>
  <si>
    <t>Outside Consultancy Services - Accounting</t>
  </si>
  <si>
    <t>Outside Consultancy Services - Legal</t>
  </si>
  <si>
    <t>Audit &amp; Legal</t>
  </si>
  <si>
    <t>Office Utilities and Council Rates</t>
  </si>
  <si>
    <t>Office Rental Costs (Not Personal Rental)</t>
  </si>
  <si>
    <t>Occupancy Costs</t>
  </si>
  <si>
    <t>Employee Club Membership</t>
  </si>
  <si>
    <t>Professional Subscriptions &amp; Memberships</t>
  </si>
  <si>
    <t>Books, Publications &amp; Data Services</t>
  </si>
  <si>
    <t>Conferences</t>
  </si>
  <si>
    <t>Training Courses</t>
  </si>
  <si>
    <t>Insurance</t>
  </si>
  <si>
    <t>Advertising</t>
  </si>
  <si>
    <t>Other Business Expenses</t>
  </si>
  <si>
    <t>General &amp; Admin</t>
  </si>
  <si>
    <t>Office Phones &amp; Faxes</t>
  </si>
  <si>
    <t>Office Mobile Phones</t>
  </si>
  <si>
    <t>Communications</t>
  </si>
  <si>
    <t>Monthly Actual Headcount</t>
  </si>
  <si>
    <t>Run Rate SWB</t>
  </si>
  <si>
    <t>Run Rate T&amp;E</t>
  </si>
  <si>
    <t>Run Rate Office Expenses</t>
  </si>
  <si>
    <t>Run Rate Consultancy</t>
  </si>
  <si>
    <t>Run Rate Audit &amp; Legal</t>
  </si>
  <si>
    <t>Run Rate Occupancy</t>
  </si>
  <si>
    <t>Run Rate General &amp; Admin</t>
  </si>
  <si>
    <t>Run Rate Communications</t>
  </si>
  <si>
    <t>Per Person / Per Month</t>
  </si>
  <si>
    <t>Calculated Average SWB</t>
  </si>
  <si>
    <t>Calculated Average T&amp;E</t>
  </si>
  <si>
    <t>Calculated Average Office Expenses</t>
  </si>
  <si>
    <t>Calculated Average Consultancy</t>
  </si>
  <si>
    <t>Calculated Average Audit &amp; Legal</t>
  </si>
  <si>
    <t>Calculated Average Occupancy</t>
  </si>
  <si>
    <t>Calculated Average General &amp; Admin</t>
  </si>
  <si>
    <t>Calculated Average Communications</t>
  </si>
  <si>
    <t>Need to account for any inland revenue payments on top of these average per person above.</t>
  </si>
  <si>
    <t>Average per employee / per month</t>
  </si>
  <si>
    <t>Baseline:</t>
  </si>
  <si>
    <t>GOVERNMENT AFFAIRS SUMMARY (USD)</t>
  </si>
  <si>
    <t>Q1</t>
  </si>
  <si>
    <t>Q2</t>
  </si>
  <si>
    <t>Q4</t>
  </si>
  <si>
    <t>Original Budget 2001</t>
  </si>
  <si>
    <t xml:space="preserve">Actual </t>
  </si>
  <si>
    <t>CE1</t>
  </si>
  <si>
    <t>CE1 - End of Q1</t>
  </si>
  <si>
    <t>one month</t>
  </si>
  <si>
    <t>7 months</t>
  </si>
  <si>
    <t>CE2 -  End of Q2</t>
  </si>
  <si>
    <t>Ave Month</t>
  </si>
  <si>
    <t>Full Year F/cast on current run rate.</t>
  </si>
  <si>
    <t>Full year Forecast</t>
  </si>
  <si>
    <t>CE3  - Forecast only</t>
  </si>
  <si>
    <t>Gap to CE2 (Reduction) / Increase</t>
  </si>
  <si>
    <t xml:space="preserve">Additional Headcount: </t>
  </si>
  <si>
    <t>Piece Pipe / Arcos:</t>
  </si>
  <si>
    <t>As discussed yesterday $250K for each, this year.</t>
  </si>
  <si>
    <t>Page</t>
  </si>
  <si>
    <t>2001 Forecast Compares Forecast on Run rate to CE2 forecast.</t>
  </si>
  <si>
    <t>Waterfall Chart including  analysis.</t>
  </si>
  <si>
    <t>YTD Actuals includes high level Analysis on costs per person.</t>
  </si>
  <si>
    <t>CE2 -  7 months act + 3 month CE2</t>
  </si>
  <si>
    <t>Headcount July 2001 at 21 persons.</t>
  </si>
  <si>
    <t>CE2 7 months actuals + 3 months CE2:</t>
  </si>
  <si>
    <t>Showing full year revised forecast to Dec 2001 and includes a preliminarily GAP split between T&amp;E and Audit, Legal  &amp; Consulting</t>
  </si>
  <si>
    <t>Based on July YTD run rate forecasted to Dec 2001. Adjusted for Legal Accruals $348 YTD,  no other adjustments have been made to baseline ref "2001 Forecast".</t>
  </si>
  <si>
    <t>Adjusted Full Year Forecast</t>
  </si>
  <si>
    <t>Adjusted Full Year Forecast:</t>
  </si>
  <si>
    <t>Represting Full Year Forecast on July run rate plus known adjustments. There is room to split this into business lines if required.</t>
  </si>
  <si>
    <t>Based on YTD Analysis total cost per person $22K per month (excludes any inland revenue payments) - ($200K = 3 months x 3 persons). Ref "YTD Actuals".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</si>
</sst>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172" formatCode="#,##0;[Red]\(#,##0\)"/>
    <numFmt numFmtId="173" formatCode="#,##0.0000"/>
    <numFmt numFmtId="174" formatCode="#,##0.0_);[Red]\(#,##0.0\)"/>
    <numFmt numFmtId="175" formatCode="#,##0.000_);[Red]\(#,##0.000\)"/>
    <numFmt numFmtId="176" formatCode="#,##0.0000_);[Red]\(#,##0.0000\)"/>
    <numFmt numFmtId="177" formatCode="_(#,##0_);\(#,##0\);&quot;-    &quot;"/>
    <numFmt numFmtId="178" formatCode="ddd"/>
    <numFmt numFmtId="179" formatCode="#,##0\ ;[Red]\(#,##0\)"/>
    <numFmt numFmtId="180" formatCode="#,##0.00000000_);[Red]\(#,##0.00000000\)"/>
    <numFmt numFmtId="181" formatCode="0.0000%"/>
    <numFmt numFmtId="182" formatCode="yyyy\-mmm\-dd"/>
    <numFmt numFmtId="183" formatCode="yyyy\-mmm"/>
    <numFmt numFmtId="184" formatCode="yy\-mm\-dd"/>
    <numFmt numFmtId="185" formatCode="yyyy"/>
    <numFmt numFmtId="186" formatCode="0.0%\ ;[Red]\(0.0%\)"/>
    <numFmt numFmtId="187" formatCode="0.00%\ ;[Red]\(0.00%\)"/>
    <numFmt numFmtId="188" formatCode="0.0000%\ ;[Red]\(0.0000%\)"/>
    <numFmt numFmtId="189" formatCode="#,##0_);\(#,##0\);\-"/>
    <numFmt numFmtId="190" formatCode="#,##0.0_);[Red]\(#,##0.0\);\-"/>
    <numFmt numFmtId="191" formatCode="#,##0_);[Red]\(#,##0\);"/>
    <numFmt numFmtId="192" formatCode="mmm\-dd"/>
    <numFmt numFmtId="193" formatCode="0000"/>
  </numFmts>
  <fonts count="35">
    <font>
      <sz val="10"/>
      <name val="Arial"/>
    </font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8"/>
      <color indexed="81"/>
      <name val="Tahoma"/>
    </font>
    <font>
      <b/>
      <sz val="8"/>
      <color indexed="81"/>
      <name val="Tahoma"/>
      <family val="2"/>
    </font>
    <font>
      <sz val="10"/>
      <name val="Times New Roman"/>
    </font>
    <font>
      <sz val="10"/>
      <name val="CG Times (WN)"/>
    </font>
    <font>
      <sz val="10"/>
      <name val="Times New Roman"/>
      <family val="1"/>
    </font>
    <font>
      <sz val="10"/>
      <color indexed="14"/>
      <name val="Times New Roman"/>
      <family val="1"/>
    </font>
    <font>
      <b/>
      <sz val="8"/>
      <color indexed="81"/>
      <name val="Tahoma"/>
    </font>
    <font>
      <sz val="8"/>
      <color indexed="81"/>
      <name val="Tahoma"/>
      <family val="2"/>
    </font>
    <font>
      <i/>
      <sz val="9"/>
      <name val="Times New Roman"/>
      <family val="1"/>
    </font>
    <font>
      <b/>
      <sz val="10"/>
      <name val="Times New Roman"/>
      <family val="1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7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sz val="10"/>
      <color indexed="23"/>
      <name val="Times New Roman"/>
      <family val="1"/>
    </font>
    <font>
      <b/>
      <sz val="10"/>
      <color indexed="10"/>
      <name val="Times New Roman"/>
      <family val="1"/>
    </font>
    <font>
      <b/>
      <sz val="14"/>
      <name val="Times New Roman"/>
      <family val="1"/>
    </font>
    <font>
      <sz val="10"/>
      <color indexed="81"/>
      <name val="Tahoma"/>
      <family val="2"/>
    </font>
    <font>
      <b/>
      <sz val="10"/>
      <color indexed="8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15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gray0625">
        <fgColor indexed="13"/>
        <bgColor indexed="41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3">
    <xf numFmtId="0" fontId="0" fillId="0" borderId="0"/>
    <xf numFmtId="0" fontId="1" fillId="0" borderId="0"/>
    <xf numFmtId="179" fontId="8" fillId="0" borderId="0" applyFont="0" applyFill="0" applyBorder="0" applyAlignment="0" applyProtection="0">
      <alignment vertical="top"/>
    </xf>
    <xf numFmtId="174" fontId="8" fillId="0" borderId="0" applyFont="0" applyFill="0" applyBorder="0" applyAlignment="0" applyProtection="0">
      <alignment vertical="top"/>
    </xf>
    <xf numFmtId="40" fontId="8" fillId="0" borderId="0" applyFont="0" applyFill="0" applyBorder="0" applyAlignment="0" applyProtection="0">
      <alignment vertical="top"/>
    </xf>
    <xf numFmtId="175" fontId="8" fillId="0" borderId="0" applyFont="0" applyFill="0" applyBorder="0" applyAlignment="0" applyProtection="0">
      <alignment vertical="top"/>
    </xf>
    <xf numFmtId="193" fontId="8" fillId="0" borderId="0" applyFont="0" applyFill="0" applyBorder="0" applyProtection="0">
      <alignment horizontal="left" vertical="top"/>
    </xf>
    <xf numFmtId="176" fontId="8" fillId="0" borderId="0" applyFont="0" applyFill="0" applyBorder="0" applyAlignment="0" applyProtection="0">
      <alignment vertical="top"/>
    </xf>
    <xf numFmtId="180" fontId="8" fillId="0" borderId="0" applyFont="0" applyFill="0" applyBorder="0" applyAlignment="0" applyProtection="0">
      <alignment vertical="top"/>
    </xf>
    <xf numFmtId="1" fontId="9" fillId="0" borderId="0" applyFont="0" applyFill="0" applyBorder="0" applyProtection="0">
      <alignment horizontal="left" vertical="top"/>
    </xf>
    <xf numFmtId="38" fontId="10" fillId="0" borderId="1" applyNumberFormat="0" applyFill="0" applyProtection="0">
      <alignment horizontal="center" vertical="center" wrapText="1"/>
    </xf>
    <xf numFmtId="177" fontId="1" fillId="0" borderId="0" applyFont="0" applyFill="0" applyBorder="0" applyAlignment="0" applyProtection="0">
      <alignment wrapText="1"/>
    </xf>
    <xf numFmtId="38" fontId="11" fillId="0" borderId="0" applyNumberFormat="0" applyFill="0" applyBorder="0" applyAlignment="0" applyProtection="0">
      <alignment vertical="top"/>
    </xf>
    <xf numFmtId="181" fontId="14" fillId="0" borderId="0" applyNumberFormat="0" applyFill="0" applyBorder="0" applyAlignment="0" applyProtection="0">
      <alignment vertical="top"/>
    </xf>
    <xf numFmtId="38" fontId="8" fillId="0" borderId="0" applyNumberFormat="0" applyFont="0" applyBorder="0" applyAlignment="0" applyProtection="0">
      <alignment vertical="top"/>
    </xf>
    <xf numFmtId="38" fontId="15" fillId="2" borderId="0" applyNumberFormat="0" applyFont="0" applyBorder="0" applyAlignment="0" applyProtection="0">
      <alignment vertical="top"/>
    </xf>
    <xf numFmtId="182" fontId="14" fillId="0" borderId="0" applyFont="0" applyFill="0" applyBorder="0" applyProtection="0">
      <alignment horizontal="left" vertical="top"/>
    </xf>
    <xf numFmtId="192" fontId="8" fillId="0" borderId="0" applyFont="0" applyFill="0" applyBorder="0" applyAlignment="0" applyProtection="0">
      <alignment vertical="top"/>
    </xf>
    <xf numFmtId="192" fontId="8" fillId="0" borderId="0" applyFont="0" applyFill="0" applyBorder="0" applyProtection="0">
      <alignment horizontal="left" vertical="top"/>
    </xf>
    <xf numFmtId="183" fontId="14" fillId="0" borderId="0" applyFont="0" applyFill="0" applyBorder="0" applyProtection="0">
      <alignment horizontal="left" vertical="top"/>
    </xf>
    <xf numFmtId="184" fontId="14" fillId="0" borderId="0" applyFont="0" applyFill="0" applyBorder="0" applyProtection="0">
      <alignment horizontal="left" vertical="top"/>
    </xf>
    <xf numFmtId="178" fontId="8" fillId="0" borderId="0" applyFont="0" applyFill="0" applyBorder="0" applyProtection="0">
      <alignment horizontal="left" vertical="top"/>
    </xf>
    <xf numFmtId="185" fontId="8" fillId="0" borderId="0" applyFont="0" applyFill="0" applyBorder="0" applyProtection="0">
      <alignment horizontal="left" vertical="top"/>
    </xf>
    <xf numFmtId="38" fontId="8" fillId="3" borderId="0" applyNumberFormat="0" applyFont="0" applyBorder="0" applyAlignment="0" applyProtection="0">
      <alignment horizontal="right" vertical="top"/>
    </xf>
    <xf numFmtId="38" fontId="15" fillId="4" borderId="0" applyNumberFormat="0" applyFont="0" applyBorder="0" applyAlignment="0" applyProtection="0">
      <alignment vertical="top"/>
    </xf>
    <xf numFmtId="37" fontId="10" fillId="5" borderId="0" applyNumberFormat="0" applyBorder="0" applyAlignment="0">
      <protection locked="0"/>
    </xf>
    <xf numFmtId="38" fontId="15" fillId="6" borderId="0" applyNumberFormat="0" applyFont="0" applyBorder="0" applyAlignment="0" applyProtection="0">
      <alignment vertical="top"/>
    </xf>
    <xf numFmtId="38" fontId="22" fillId="0" borderId="0" applyNumberFormat="0" applyFill="0" applyBorder="0" applyAlignment="0" applyProtection="0">
      <alignment vertical="top"/>
    </xf>
    <xf numFmtId="38" fontId="8" fillId="7" borderId="0" applyNumberFormat="0" applyFont="0" applyBorder="0" applyAlignment="0" applyProtection="0">
      <alignment vertical="top"/>
    </xf>
    <xf numFmtId="38" fontId="23" fillId="0" borderId="0" applyNumberFormat="0" applyFill="0" applyBorder="0" applyAlignment="0" applyProtection="0">
      <alignment vertical="top"/>
    </xf>
    <xf numFmtId="38" fontId="24" fillId="0" borderId="0" applyNumberFormat="0" applyFill="0" applyBorder="0" applyAlignment="0" applyProtection="0">
      <alignment vertical="top"/>
    </xf>
    <xf numFmtId="38" fontId="25" fillId="0" borderId="0" applyNumberFormat="0" applyFill="0" applyBorder="0" applyAlignment="0" applyProtection="0">
      <alignment vertical="top"/>
    </xf>
    <xf numFmtId="38" fontId="8" fillId="7" borderId="0" applyNumberFormat="0" applyFont="0" applyBorder="0" applyAlignment="0" applyProtection="0">
      <alignment vertical="top"/>
    </xf>
    <xf numFmtId="38" fontId="8" fillId="8" borderId="0" applyNumberFormat="0" applyFont="0" applyBorder="0" applyAlignment="0" applyProtection="0">
      <alignment vertical="top"/>
    </xf>
    <xf numFmtId="38" fontId="15" fillId="9" borderId="0" applyNumberFormat="0" applyFont="0" applyBorder="0" applyAlignment="0" applyProtection="0">
      <alignment vertical="top"/>
    </xf>
    <xf numFmtId="38" fontId="26" fillId="0" borderId="0" applyNumberFormat="0" applyFill="0" applyBorder="0" applyAlignment="0" applyProtection="0">
      <alignment vertical="top"/>
    </xf>
    <xf numFmtId="176" fontId="8" fillId="10" borderId="0" applyNumberFormat="0" applyFont="0" applyBorder="0" applyAlignment="0" applyProtection="0">
      <alignment vertical="top"/>
    </xf>
    <xf numFmtId="38" fontId="8" fillId="2" borderId="0" applyNumberFormat="0" applyFont="0" applyBorder="0" applyAlignment="0" applyProtection="0">
      <alignment vertical="top"/>
    </xf>
    <xf numFmtId="186" fontId="27" fillId="0" borderId="0" applyFont="0" applyFill="0" applyBorder="0" applyAlignment="0" applyProtection="0"/>
    <xf numFmtId="187" fontId="27" fillId="0" borderId="0" applyFont="0" applyFill="0" applyBorder="0" applyAlignment="0" applyProtection="0"/>
    <xf numFmtId="188" fontId="8" fillId="0" borderId="0" applyFont="0" applyFill="0" applyBorder="0" applyAlignment="0" applyProtection="0">
      <alignment vertical="top"/>
    </xf>
    <xf numFmtId="38" fontId="28" fillId="0" borderId="0" applyNumberFormat="0" applyFill="0" applyBorder="0" applyAlignment="0" applyProtection="0">
      <alignment vertical="top"/>
    </xf>
    <xf numFmtId="38" fontId="10" fillId="11" borderId="0" applyNumberFormat="0" applyFont="0" applyBorder="0" applyAlignment="0" applyProtection="0">
      <alignment vertical="top"/>
      <protection locked="0"/>
    </xf>
    <xf numFmtId="38" fontId="15" fillId="12" borderId="0" applyNumberFormat="0" applyFont="0" applyBorder="0" applyAlignment="0" applyProtection="0">
      <alignment vertical="top"/>
    </xf>
    <xf numFmtId="38" fontId="8" fillId="0" borderId="0" applyNumberFormat="0" applyFont="0" applyFill="0" applyBorder="0" applyProtection="0">
      <alignment horizontal="right" vertical="top" textRotation="90"/>
    </xf>
    <xf numFmtId="38" fontId="29" fillId="13" borderId="0" applyNumberFormat="0" applyBorder="0" applyAlignment="0" applyProtection="0">
      <alignment vertical="top"/>
    </xf>
    <xf numFmtId="37" fontId="9" fillId="0" borderId="2" applyNumberFormat="0" applyFont="0" applyFill="0" applyAlignment="0"/>
    <xf numFmtId="38" fontId="15" fillId="10" borderId="0" applyNumberFormat="0" applyFont="0" applyBorder="0" applyAlignment="0" applyProtection="0">
      <alignment vertical="top"/>
    </xf>
    <xf numFmtId="20" fontId="8" fillId="0" borderId="0" applyFont="0" applyFill="0" applyBorder="0" applyAlignment="0" applyProtection="0">
      <alignment vertical="top"/>
    </xf>
    <xf numFmtId="21" fontId="8" fillId="0" borderId="0" applyFont="0" applyFill="0" applyBorder="0" applyAlignment="0" applyProtection="0">
      <alignment vertical="top"/>
    </xf>
    <xf numFmtId="38" fontId="15" fillId="0" borderId="0" applyNumberFormat="0" applyFill="0" applyBorder="0" applyProtection="0">
      <alignment vertical="top" wrapText="1"/>
    </xf>
    <xf numFmtId="37" fontId="9" fillId="0" borderId="3" applyNumberFormat="0" applyFont="0" applyFill="0" applyAlignment="0"/>
    <xf numFmtId="38" fontId="15" fillId="14" borderId="0" applyNumberFormat="0" applyFont="0" applyBorder="0" applyAlignment="0" applyProtection="0">
      <alignment vertical="top"/>
    </xf>
    <xf numFmtId="38" fontId="30" fillId="0" borderId="0" applyNumberFormat="0" applyFill="0" applyBorder="0" applyAlignment="0" applyProtection="0">
      <alignment vertical="top"/>
    </xf>
    <xf numFmtId="191" fontId="8" fillId="15" borderId="0" applyNumberFormat="0" applyFont="0" applyBorder="0" applyAlignment="0" applyProtection="0">
      <alignment vertical="top"/>
    </xf>
    <xf numFmtId="38" fontId="31" fillId="10" borderId="0" applyNumberFormat="0" applyBorder="0" applyAlignment="0" applyProtection="0">
      <alignment vertical="top"/>
    </xf>
    <xf numFmtId="181" fontId="8" fillId="0" borderId="0" applyNumberFormat="0" applyFont="0" applyFill="0" applyBorder="0" applyProtection="0">
      <alignment vertical="top" wrapText="1"/>
    </xf>
    <xf numFmtId="173" fontId="8" fillId="0" borderId="0" applyFont="0" applyFill="0" applyBorder="0" applyAlignment="0" applyProtection="0"/>
    <xf numFmtId="1" fontId="9" fillId="0" borderId="0" applyFont="0" applyFill="0" applyBorder="0" applyProtection="0">
      <alignment horizontal="right" vertical="top"/>
    </xf>
    <xf numFmtId="179" fontId="8" fillId="16" borderId="0" applyNumberFormat="0" applyFont="0" applyBorder="0" applyAlignment="0" applyProtection="0">
      <alignment vertical="top"/>
    </xf>
    <xf numFmtId="189" fontId="8" fillId="0" borderId="0" applyFont="0" applyFill="0" applyBorder="0" applyAlignment="0" applyProtection="0">
      <alignment vertical="top" wrapText="1"/>
    </xf>
    <xf numFmtId="190" fontId="8" fillId="0" borderId="0" applyFont="0" applyFill="0" applyBorder="0" applyAlignment="0" applyProtection="0">
      <alignment vertical="top"/>
    </xf>
    <xf numFmtId="38" fontId="8" fillId="0" borderId="0" applyFont="0" applyFill="0" applyBorder="0" applyAlignment="0" applyProtection="0">
      <alignment horizontal="right" vertical="top"/>
    </xf>
  </cellStyleXfs>
  <cellXfs count="131">
    <xf numFmtId="0" fontId="0" fillId="0" borderId="0" xfId="0"/>
    <xf numFmtId="0" fontId="2" fillId="14" borderId="0" xfId="0" applyFont="1" applyFill="1"/>
    <xf numFmtId="0" fontId="0" fillId="14" borderId="0" xfId="0" applyFill="1"/>
    <xf numFmtId="0" fontId="0" fillId="17" borderId="0" xfId="0" applyFill="1"/>
    <xf numFmtId="0" fontId="18" fillId="0" borderId="0" xfId="0" applyFont="1"/>
    <xf numFmtId="0" fontId="17" fillId="0" borderId="0" xfId="0" applyFont="1" applyFill="1"/>
    <xf numFmtId="0" fontId="4" fillId="0" borderId="0" xfId="0" applyFont="1"/>
    <xf numFmtId="0" fontId="5" fillId="0" borderId="0" xfId="0" quotePrefix="1" applyFont="1"/>
    <xf numFmtId="0" fontId="16" fillId="0" borderId="0" xfId="0" quotePrefix="1" applyFont="1"/>
    <xf numFmtId="0" fontId="20" fillId="0" borderId="0" xfId="0" applyFont="1"/>
    <xf numFmtId="0" fontId="19" fillId="0" borderId="0" xfId="0" applyFont="1" applyAlignment="1">
      <alignment horizontal="center"/>
    </xf>
    <xf numFmtId="0" fontId="16" fillId="0" borderId="0" xfId="0" quotePrefix="1" applyFont="1" applyAlignment="1"/>
    <xf numFmtId="0" fontId="21" fillId="0" borderId="0" xfId="0" quotePrefix="1" applyFont="1" applyAlignment="1"/>
    <xf numFmtId="0" fontId="21" fillId="0" borderId="0" xfId="0" quotePrefix="1" applyFont="1"/>
    <xf numFmtId="1" fontId="16" fillId="9" borderId="0" xfId="0" applyNumberFormat="1" applyFont="1" applyFill="1"/>
    <xf numFmtId="1" fontId="16" fillId="0" borderId="0" xfId="0" applyNumberFormat="1" applyFont="1" applyFill="1"/>
    <xf numFmtId="1" fontId="0" fillId="0" borderId="0" xfId="0" applyNumberFormat="1"/>
    <xf numFmtId="0" fontId="0" fillId="8" borderId="0" xfId="0" applyFill="1"/>
    <xf numFmtId="0" fontId="3" fillId="0" borderId="0" xfId="0" applyFont="1"/>
    <xf numFmtId="0" fontId="0" fillId="0" borderId="0" xfId="0" quotePrefix="1" applyAlignment="1"/>
    <xf numFmtId="172" fontId="0" fillId="0" borderId="4" xfId="0" applyNumberFormat="1" applyBorder="1"/>
    <xf numFmtId="172" fontId="21" fillId="0" borderId="5" xfId="0" quotePrefix="1" applyNumberFormat="1" applyFont="1" applyBorder="1" applyAlignment="1">
      <alignment horizontal="right"/>
    </xf>
    <xf numFmtId="172" fontId="16" fillId="0" borderId="5" xfId="0" quotePrefix="1" applyNumberFormat="1" applyFont="1" applyBorder="1" applyAlignment="1">
      <alignment horizontal="right"/>
    </xf>
    <xf numFmtId="172" fontId="16" fillId="0" borderId="6" xfId="0" quotePrefix="1" applyNumberFormat="1" applyFont="1" applyBorder="1" applyAlignment="1">
      <alignment horizontal="right"/>
    </xf>
    <xf numFmtId="172" fontId="0" fillId="0" borderId="0" xfId="0" applyNumberFormat="1"/>
    <xf numFmtId="172" fontId="4" fillId="0" borderId="4" xfId="0" applyNumberFormat="1" applyFont="1" applyBorder="1" applyAlignment="1">
      <alignment horizontal="right"/>
    </xf>
    <xf numFmtId="172" fontId="4" fillId="0" borderId="5" xfId="0" applyNumberFormat="1" applyFont="1" applyBorder="1" applyAlignment="1">
      <alignment horizontal="right"/>
    </xf>
    <xf numFmtId="172" fontId="4" fillId="0" borderId="6" xfId="0" applyNumberFormat="1" applyFont="1" applyBorder="1" applyAlignment="1">
      <alignment horizontal="right"/>
    </xf>
    <xf numFmtId="0" fontId="21" fillId="0" borderId="0" xfId="0" applyFont="1"/>
    <xf numFmtId="172" fontId="16" fillId="18" borderId="7" xfId="0" quotePrefix="1" applyNumberFormat="1" applyFont="1" applyFill="1" applyBorder="1"/>
    <xf numFmtId="172" fontId="16" fillId="18" borderId="0" xfId="0" applyNumberFormat="1" applyFont="1" applyFill="1" applyBorder="1"/>
    <xf numFmtId="172" fontId="16" fillId="18" borderId="8" xfId="0" applyNumberFormat="1" applyFont="1" applyFill="1" applyBorder="1"/>
    <xf numFmtId="172" fontId="0" fillId="18" borderId="7" xfId="0" applyNumberFormat="1" applyFill="1" applyBorder="1"/>
    <xf numFmtId="172" fontId="0" fillId="18" borderId="0" xfId="0" applyNumberFormat="1" applyFill="1" applyBorder="1"/>
    <xf numFmtId="172" fontId="0" fillId="18" borderId="8" xfId="0" applyNumberFormat="1" applyFill="1" applyBorder="1"/>
    <xf numFmtId="172" fontId="21" fillId="18" borderId="7" xfId="0" quotePrefix="1" applyNumberFormat="1" applyFont="1" applyFill="1" applyBorder="1"/>
    <xf numFmtId="172" fontId="21" fillId="18" borderId="0" xfId="0" applyNumberFormat="1" applyFont="1" applyFill="1" applyBorder="1"/>
    <xf numFmtId="172" fontId="16" fillId="18" borderId="9" xfId="0" applyNumberFormat="1" applyFont="1" applyFill="1" applyBorder="1"/>
    <xf numFmtId="172" fontId="16" fillId="18" borderId="10" xfId="0" applyNumberFormat="1" applyFont="1" applyFill="1" applyBorder="1"/>
    <xf numFmtId="172" fontId="0" fillId="18" borderId="11" xfId="0" applyNumberFormat="1" applyFill="1" applyBorder="1"/>
    <xf numFmtId="172" fontId="0" fillId="18" borderId="9" xfId="0" applyNumberFormat="1" applyFill="1" applyBorder="1"/>
    <xf numFmtId="172" fontId="0" fillId="18" borderId="10" xfId="0" applyNumberFormat="1" applyFill="1" applyBorder="1"/>
    <xf numFmtId="172" fontId="16" fillId="0" borderId="7" xfId="0" quotePrefix="1" applyNumberFormat="1" applyFont="1" applyBorder="1"/>
    <xf numFmtId="172" fontId="16" fillId="0" borderId="0" xfId="0" applyNumberFormat="1" applyFont="1" applyFill="1" applyBorder="1" applyAlignment="1">
      <alignment horizontal="right"/>
    </xf>
    <xf numFmtId="172" fontId="16" fillId="0" borderId="0" xfId="0" applyNumberFormat="1" applyFont="1" applyFill="1" applyBorder="1"/>
    <xf numFmtId="172" fontId="16" fillId="0" borderId="8" xfId="0" applyNumberFormat="1" applyFont="1" applyFill="1" applyBorder="1"/>
    <xf numFmtId="172" fontId="0" fillId="0" borderId="7" xfId="0" applyNumberFormat="1" applyBorder="1"/>
    <xf numFmtId="172" fontId="0" fillId="0" borderId="0" xfId="0" applyNumberFormat="1" applyBorder="1"/>
    <xf numFmtId="172" fontId="0" fillId="0" borderId="8" xfId="0" applyNumberFormat="1" applyBorder="1"/>
    <xf numFmtId="172" fontId="16" fillId="13" borderId="7" xfId="0" quotePrefix="1" applyNumberFormat="1" applyFont="1" applyFill="1" applyBorder="1"/>
    <xf numFmtId="172" fontId="16" fillId="13" borderId="0" xfId="0" applyNumberFormat="1" applyFont="1" applyFill="1" applyBorder="1"/>
    <xf numFmtId="172" fontId="16" fillId="13" borderId="8" xfId="0" applyNumberFormat="1" applyFont="1" applyFill="1" applyBorder="1"/>
    <xf numFmtId="172" fontId="0" fillId="13" borderId="7" xfId="0" applyNumberFormat="1" applyFill="1" applyBorder="1"/>
    <xf numFmtId="172" fontId="0" fillId="13" borderId="0" xfId="0" applyNumberFormat="1" applyFill="1" applyBorder="1"/>
    <xf numFmtId="172" fontId="0" fillId="13" borderId="8" xfId="0" applyNumberFormat="1" applyFill="1" applyBorder="1"/>
    <xf numFmtId="172" fontId="21" fillId="13" borderId="7" xfId="0" quotePrefix="1" applyNumberFormat="1" applyFont="1" applyFill="1" applyBorder="1"/>
    <xf numFmtId="172" fontId="21" fillId="13" borderId="0" xfId="0" applyNumberFormat="1" applyFont="1" applyFill="1" applyBorder="1"/>
    <xf numFmtId="172" fontId="16" fillId="13" borderId="9" xfId="0" applyNumberFormat="1" applyFont="1" applyFill="1" applyBorder="1"/>
    <xf numFmtId="172" fontId="16" fillId="13" borderId="10" xfId="0" applyNumberFormat="1" applyFont="1" applyFill="1" applyBorder="1"/>
    <xf numFmtId="172" fontId="0" fillId="13" borderId="11" xfId="0" applyNumberFormat="1" applyFill="1" applyBorder="1"/>
    <xf numFmtId="172" fontId="0" fillId="13" borderId="9" xfId="0" applyNumberFormat="1" applyFill="1" applyBorder="1"/>
    <xf numFmtId="172" fontId="0" fillId="13" borderId="10" xfId="0" applyNumberFormat="1" applyFill="1" applyBorder="1"/>
    <xf numFmtId="172" fontId="0" fillId="0" borderId="0" xfId="0" applyNumberFormat="1" applyBorder="1" applyAlignment="1">
      <alignment horizontal="center"/>
    </xf>
    <xf numFmtId="172" fontId="0" fillId="0" borderId="8" xfId="0" applyNumberFormat="1" applyBorder="1" applyAlignment="1">
      <alignment horizontal="center"/>
    </xf>
    <xf numFmtId="172" fontId="16" fillId="8" borderId="7" xfId="0" quotePrefix="1" applyNumberFormat="1" applyFont="1" applyFill="1" applyBorder="1"/>
    <xf numFmtId="172" fontId="16" fillId="8" borderId="0" xfId="0" applyNumberFormat="1" applyFont="1" applyFill="1" applyBorder="1"/>
    <xf numFmtId="172" fontId="16" fillId="8" borderId="8" xfId="0" applyNumberFormat="1" applyFont="1" applyFill="1" applyBorder="1"/>
    <xf numFmtId="172" fontId="0" fillId="8" borderId="7" xfId="0" applyNumberFormat="1" applyFill="1" applyBorder="1"/>
    <xf numFmtId="172" fontId="0" fillId="8" borderId="0" xfId="0" applyNumberFormat="1" applyFill="1" applyBorder="1"/>
    <xf numFmtId="172" fontId="0" fillId="8" borderId="8" xfId="0" applyNumberFormat="1" applyFill="1" applyBorder="1"/>
    <xf numFmtId="172" fontId="21" fillId="8" borderId="7" xfId="0" quotePrefix="1" applyNumberFormat="1" applyFont="1" applyFill="1" applyBorder="1"/>
    <xf numFmtId="172" fontId="21" fillId="8" borderId="0" xfId="0" applyNumberFormat="1" applyFont="1" applyFill="1" applyBorder="1"/>
    <xf numFmtId="172" fontId="16" fillId="8" borderId="9" xfId="0" applyNumberFormat="1" applyFont="1" applyFill="1" applyBorder="1"/>
    <xf numFmtId="172" fontId="16" fillId="8" borderId="10" xfId="0" applyNumberFormat="1" applyFont="1" applyFill="1" applyBorder="1"/>
    <xf numFmtId="172" fontId="0" fillId="8" borderId="11" xfId="0" applyNumberFormat="1" applyFill="1" applyBorder="1"/>
    <xf numFmtId="172" fontId="0" fillId="8" borderId="9" xfId="0" applyNumberFormat="1" applyFill="1" applyBorder="1"/>
    <xf numFmtId="172" fontId="0" fillId="8" borderId="10" xfId="0" applyNumberFormat="1" applyFill="1" applyBorder="1"/>
    <xf numFmtId="172" fontId="16" fillId="0" borderId="8" xfId="0" quotePrefix="1" applyNumberFormat="1" applyFont="1" applyBorder="1" applyAlignment="1">
      <alignment horizontal="right"/>
    </xf>
    <xf numFmtId="172" fontId="16" fillId="15" borderId="7" xfId="0" quotePrefix="1" applyNumberFormat="1" applyFont="1" applyFill="1" applyBorder="1"/>
    <xf numFmtId="172" fontId="16" fillId="15" borderId="0" xfId="0" applyNumberFormat="1" applyFont="1" applyFill="1" applyBorder="1"/>
    <xf numFmtId="172" fontId="16" fillId="15" borderId="8" xfId="0" applyNumberFormat="1" applyFont="1" applyFill="1" applyBorder="1"/>
    <xf numFmtId="172" fontId="0" fillId="15" borderId="7" xfId="0" applyNumberFormat="1" applyFill="1" applyBorder="1"/>
    <xf numFmtId="172" fontId="0" fillId="15" borderId="0" xfId="0" applyNumberFormat="1" applyFill="1" applyBorder="1"/>
    <xf numFmtId="172" fontId="0" fillId="15" borderId="8" xfId="0" applyNumberFormat="1" applyFill="1" applyBorder="1"/>
    <xf numFmtId="172" fontId="21" fillId="15" borderId="7" xfId="0" quotePrefix="1" applyNumberFormat="1" applyFont="1" applyFill="1" applyBorder="1"/>
    <xf numFmtId="172" fontId="16" fillId="15" borderId="9" xfId="0" applyNumberFormat="1" applyFont="1" applyFill="1" applyBorder="1"/>
    <xf numFmtId="172" fontId="16" fillId="15" borderId="10" xfId="0" applyNumberFormat="1" applyFont="1" applyFill="1" applyBorder="1"/>
    <xf numFmtId="172" fontId="0" fillId="15" borderId="11" xfId="0" applyNumberFormat="1" applyFill="1" applyBorder="1"/>
    <xf numFmtId="172" fontId="0" fillId="15" borderId="9" xfId="0" applyNumberFormat="1" applyFill="1" applyBorder="1"/>
    <xf numFmtId="172" fontId="0" fillId="15" borderId="10" xfId="0" applyNumberFormat="1" applyFill="1" applyBorder="1"/>
    <xf numFmtId="172" fontId="0" fillId="15" borderId="12" xfId="0" applyNumberFormat="1" applyFill="1" applyBorder="1"/>
    <xf numFmtId="172" fontId="0" fillId="15" borderId="2" xfId="0" applyNumberFormat="1" applyFill="1" applyBorder="1"/>
    <xf numFmtId="172" fontId="0" fillId="15" borderId="13" xfId="0" applyNumberFormat="1" applyFill="1" applyBorder="1"/>
    <xf numFmtId="172" fontId="0" fillId="0" borderId="5" xfId="0" applyNumberFormat="1" applyBorder="1"/>
    <xf numFmtId="172" fontId="0" fillId="15" borderId="4" xfId="0" applyNumberFormat="1" applyFill="1" applyBorder="1"/>
    <xf numFmtId="172" fontId="0" fillId="15" borderId="5" xfId="0" applyNumberFormat="1" applyFill="1" applyBorder="1"/>
    <xf numFmtId="172" fontId="0" fillId="15" borderId="6" xfId="0" applyNumberFormat="1" applyFill="1" applyBorder="1"/>
    <xf numFmtId="172" fontId="0" fillId="15" borderId="14" xfId="0" applyNumberFormat="1" applyFill="1" applyBorder="1"/>
    <xf numFmtId="172" fontId="0" fillId="15" borderId="15" xfId="0" applyNumberFormat="1" applyFill="1" applyBorder="1"/>
    <xf numFmtId="172" fontId="0" fillId="15" borderId="16" xfId="0" applyNumberFormat="1" applyFill="1" applyBorder="1"/>
    <xf numFmtId="3" fontId="0" fillId="0" borderId="0" xfId="0" applyNumberFormat="1"/>
    <xf numFmtId="0" fontId="0" fillId="17" borderId="4" xfId="0" applyFill="1" applyBorder="1"/>
    <xf numFmtId="0" fontId="0" fillId="17" borderId="5" xfId="0" applyFill="1" applyBorder="1"/>
    <xf numFmtId="0" fontId="0" fillId="17" borderId="6" xfId="0" applyFill="1" applyBorder="1"/>
    <xf numFmtId="0" fontId="0" fillId="17" borderId="7" xfId="0" applyFill="1" applyBorder="1"/>
    <xf numFmtId="0" fontId="0" fillId="17" borderId="0" xfId="0" applyFill="1" applyBorder="1"/>
    <xf numFmtId="0" fontId="0" fillId="17" borderId="8" xfId="0" applyFill="1" applyBorder="1"/>
    <xf numFmtId="0" fontId="32" fillId="17" borderId="0" xfId="0" applyFont="1" applyFill="1" applyBorder="1"/>
    <xf numFmtId="0" fontId="32" fillId="17" borderId="0" xfId="0" applyFont="1" applyFill="1" applyBorder="1" applyAlignment="1">
      <alignment horizontal="left"/>
    </xf>
    <xf numFmtId="0" fontId="32" fillId="17" borderId="0" xfId="0" applyFont="1" applyFill="1" applyBorder="1" applyAlignment="1">
      <alignment horizontal="left" indent="5"/>
    </xf>
    <xf numFmtId="0" fontId="0" fillId="17" borderId="17" xfId="0" applyFill="1" applyBorder="1"/>
    <xf numFmtId="0" fontId="0" fillId="17" borderId="18" xfId="0" applyFill="1" applyBorder="1"/>
    <xf numFmtId="0" fontId="32" fillId="17" borderId="18" xfId="0" applyFont="1" applyFill="1" applyBorder="1" applyAlignment="1">
      <alignment horizontal="left"/>
    </xf>
    <xf numFmtId="0" fontId="32" fillId="17" borderId="18" xfId="0" applyFont="1" applyFill="1" applyBorder="1"/>
    <xf numFmtId="0" fontId="0" fillId="17" borderId="19" xfId="0" applyFill="1" applyBorder="1"/>
    <xf numFmtId="0" fontId="32" fillId="17" borderId="0" xfId="0" applyFont="1" applyFill="1" applyBorder="1" applyAlignment="1">
      <alignment horizontal="center"/>
    </xf>
    <xf numFmtId="0" fontId="0" fillId="9" borderId="0" xfId="0" applyFill="1"/>
    <xf numFmtId="0" fontId="16" fillId="9" borderId="0" xfId="0" applyFont="1" applyFill="1"/>
    <xf numFmtId="172" fontId="16" fillId="0" borderId="7" xfId="0" quotePrefix="1" applyNumberFormat="1" applyFont="1" applyFill="1" applyBorder="1"/>
    <xf numFmtId="172" fontId="21" fillId="0" borderId="7" xfId="0" quotePrefix="1" applyNumberFormat="1" applyFont="1" applyFill="1" applyBorder="1"/>
    <xf numFmtId="172" fontId="16" fillId="0" borderId="9" xfId="0" applyNumberFormat="1" applyFont="1" applyFill="1" applyBorder="1"/>
    <xf numFmtId="172" fontId="16" fillId="17" borderId="7" xfId="0" quotePrefix="1" applyNumberFormat="1" applyFont="1" applyFill="1" applyBorder="1"/>
    <xf numFmtId="172" fontId="16" fillId="17" borderId="0" xfId="0" applyNumberFormat="1" applyFont="1" applyFill="1" applyBorder="1" applyAlignment="1">
      <alignment horizontal="right"/>
    </xf>
    <xf numFmtId="172" fontId="16" fillId="17" borderId="0" xfId="0" applyNumberFormat="1" applyFont="1" applyFill="1" applyBorder="1"/>
    <xf numFmtId="172" fontId="16" fillId="17" borderId="8" xfId="0" quotePrefix="1" applyNumberFormat="1" applyFont="1" applyFill="1" applyBorder="1" applyAlignment="1">
      <alignment horizontal="right"/>
    </xf>
    <xf numFmtId="172" fontId="16" fillId="17" borderId="8" xfId="0" applyNumberFormat="1" applyFont="1" applyFill="1" applyBorder="1"/>
    <xf numFmtId="172" fontId="21" fillId="17" borderId="7" xfId="0" quotePrefix="1" applyNumberFormat="1" applyFont="1" applyFill="1" applyBorder="1"/>
    <xf numFmtId="172" fontId="16" fillId="17" borderId="17" xfId="0" quotePrefix="1" applyNumberFormat="1" applyFont="1" applyFill="1" applyBorder="1"/>
    <xf numFmtId="172" fontId="16" fillId="17" borderId="15" xfId="0" applyNumberFormat="1" applyFont="1" applyFill="1" applyBorder="1"/>
    <xf numFmtId="172" fontId="16" fillId="14" borderId="10" xfId="0" applyNumberFormat="1" applyFont="1" applyFill="1" applyBorder="1"/>
    <xf numFmtId="172" fontId="16" fillId="19" borderId="16" xfId="0" applyNumberFormat="1" applyFont="1" applyFill="1" applyBorder="1"/>
  </cellXfs>
  <cellStyles count="63">
    <cellStyle name="=C:\WINNT\SYSTEM32\COMMAND.COM" xfId="1"/>
    <cellStyle name="0dp" xfId="2"/>
    <cellStyle name="1dp" xfId="3"/>
    <cellStyle name="2dp" xfId="4"/>
    <cellStyle name="3dp" xfId="5"/>
    <cellStyle name="4a/c" xfId="6"/>
    <cellStyle name="4dp" xfId="7"/>
    <cellStyle name="8dp" xfId="8"/>
    <cellStyle name="a/c" xfId="9"/>
    <cellStyle name="Box" xfId="10"/>
    <cellStyle name="Cash (0)" xfId="11"/>
    <cellStyle name="Changed" xfId="12"/>
    <cellStyle name="Check" xfId="13"/>
    <cellStyle name="Colourless" xfId="14"/>
    <cellStyle name="Credit" xfId="15"/>
    <cellStyle name="Date-day" xfId="16"/>
    <cellStyle name="Date-mmmdd" xfId="17"/>
    <cellStyle name="Date-mmm-dd" xfId="18"/>
    <cellStyle name="Date-month" xfId="19"/>
    <cellStyle name="Date-short" xfId="20"/>
    <cellStyle name="Date-weekday" xfId="21"/>
    <cellStyle name="Date-year" xfId="22"/>
    <cellStyle name="Day" xfId="23"/>
    <cellStyle name="DebtTrading" xfId="24"/>
    <cellStyle name="Entry" xfId="25"/>
    <cellStyle name="Executive" xfId="26"/>
    <cellStyle name="Gas" xfId="27"/>
    <cellStyle name="Grey" xfId="28"/>
    <cellStyle name="Large12" xfId="29"/>
    <cellStyle name="Large14" xfId="30"/>
    <cellStyle name="Large16" xfId="31"/>
    <cellStyle name="Link in" xfId="32"/>
    <cellStyle name="Link out" xfId="33"/>
    <cellStyle name="Marketing" xfId="34"/>
    <cellStyle name="New" xfId="35"/>
    <cellStyle name="Normal" xfId="0" builtinId="0"/>
    <cellStyle name="Output" xfId="36" builtinId="21" customBuiltin="1"/>
    <cellStyle name="Outstanding" xfId="37"/>
    <cellStyle name="Percent1" xfId="38"/>
    <cellStyle name="Percent2" xfId="39"/>
    <cellStyle name="Percent4" xfId="40"/>
    <cellStyle name="Power" xfId="41"/>
    <cellStyle name="Predicted" xfId="42"/>
    <cellStyle name="Pricing" xfId="43"/>
    <cellStyle name="Rotated" xfId="44"/>
    <cellStyle name="SBZero" xfId="45"/>
    <cellStyle name="sum" xfId="46"/>
    <cellStyle name="Syndication" xfId="47"/>
    <cellStyle name="Time-minutes" xfId="48"/>
    <cellStyle name="Time-seconds" xfId="49"/>
    <cellStyle name="Title" xfId="50" builtinId="15" customBuiltin="1"/>
    <cellStyle name="total" xfId="51"/>
    <cellStyle name="Trading" xfId="52"/>
    <cellStyle name="Transportation" xfId="53"/>
    <cellStyle name="USD_day_analysis" xfId="54"/>
    <cellStyle name="Warning" xfId="55"/>
    <cellStyle name="Wrapped" xfId="56"/>
    <cellStyle name="xrate" xfId="57"/>
    <cellStyle name="year" xfId="58"/>
    <cellStyle name="Yesterday" xfId="59"/>
    <cellStyle name="Zero suppress" xfId="60"/>
    <cellStyle name="Zero suppress1" xfId="61"/>
    <cellStyle name="zpatchnumbers" xfId="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European Govt Affairs Forecast to End 2001 </a:t>
            </a:r>
          </a:p>
        </c:rich>
      </c:tx>
      <c:layout>
        <c:manualLayout>
          <c:xMode val="edge"/>
          <c:yMode val="edge"/>
          <c:x val="0.23508798781065859"/>
          <c:y val="3.29113924050632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210622499340387E-2"/>
          <c:y val="0.2"/>
          <c:w val="0.85731092072245152"/>
          <c:h val="0.41518987341772151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noFill/>
              <a:ln w="25400">
                <a:noFill/>
              </a:ln>
            </c:spPr>
          </c:dPt>
          <c:dPt>
            <c:idx val="2"/>
            <c:invertIfNegative val="0"/>
            <c:bubble3D val="0"/>
            <c:spPr>
              <a:noFill/>
              <a:ln w="25400">
                <a:noFill/>
              </a:ln>
            </c:spPr>
          </c:dPt>
          <c:cat>
            <c:strRef>
              <c:f>'Waterfall Step'!$B$3:$F$3</c:f>
              <c:strCache>
                <c:ptCount val="5"/>
                <c:pt idx="0">
                  <c:v>Baseline</c:v>
                </c:pt>
                <c:pt idx="1">
                  <c:v>Add'l Headcount &amp; On Costs to End 2001</c:v>
                </c:pt>
                <c:pt idx="2">
                  <c:v>Piece Pipe / Arcos</c:v>
                </c:pt>
                <c:pt idx="3">
                  <c:v>Adjusted Full Year Forecast</c:v>
                </c:pt>
                <c:pt idx="4">
                  <c:v>CE2 -  7 months act + 3 month CE2</c:v>
                </c:pt>
              </c:strCache>
            </c:strRef>
          </c:cat>
          <c:val>
            <c:numRef>
              <c:f>'Waterfall Step'!$B$4:$F$4</c:f>
              <c:numCache>
                <c:formatCode>General</c:formatCode>
                <c:ptCount val="5"/>
                <c:pt idx="0">
                  <c:v>2.7</c:v>
                </c:pt>
                <c:pt idx="1">
                  <c:v>6</c:v>
                </c:pt>
                <c:pt idx="2">
                  <c:v>6.2</c:v>
                </c:pt>
                <c:pt idx="3">
                  <c:v>2</c:v>
                </c:pt>
                <c:pt idx="4">
                  <c:v>6.7</c:v>
                </c:pt>
              </c:numCache>
            </c:numRef>
          </c:val>
        </c:ser>
        <c:ser>
          <c:idx val="1"/>
          <c:order val="1"/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'Waterfall Step'!$B$3:$F$3</c:f>
              <c:strCache>
                <c:ptCount val="5"/>
                <c:pt idx="0">
                  <c:v>Baseline</c:v>
                </c:pt>
                <c:pt idx="1">
                  <c:v>Add'l Headcount &amp; On Costs to End 2001</c:v>
                </c:pt>
                <c:pt idx="2">
                  <c:v>Piece Pipe / Arcos</c:v>
                </c:pt>
                <c:pt idx="3">
                  <c:v>Adjusted Full Year Forecast</c:v>
                </c:pt>
                <c:pt idx="4">
                  <c:v>CE2 -  7 months act + 3 month CE2</c:v>
                </c:pt>
              </c:strCache>
            </c:strRef>
          </c:cat>
          <c:val>
            <c:numRef>
              <c:f>'Waterfall Step'!$B$5:$F$5</c:f>
              <c:numCache>
                <c:formatCode>General</c:formatCode>
                <c:ptCount val="5"/>
                <c:pt idx="0">
                  <c:v>0.5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0.85</c:v>
                </c:pt>
              </c:numCache>
            </c:numRef>
          </c:val>
        </c:ser>
        <c:ser>
          <c:idx val="2"/>
          <c:order val="2"/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'Waterfall Step'!$B$6:$F$6</c:f>
              <c:numCache>
                <c:formatCode>General</c:formatCode>
                <c:ptCount val="5"/>
                <c:pt idx="0">
                  <c:v>2.2999999999999998</c:v>
                </c:pt>
                <c:pt idx="3">
                  <c:v>1</c:v>
                </c:pt>
                <c:pt idx="4">
                  <c:v>2.35</c:v>
                </c:pt>
              </c:numCache>
            </c:numRef>
          </c:val>
        </c:ser>
        <c:ser>
          <c:idx val="3"/>
          <c:order val="3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'Waterfall Step'!$B$7:$F$7</c:f>
              <c:numCache>
                <c:formatCode>General</c:formatCode>
                <c:ptCount val="5"/>
                <c:pt idx="0">
                  <c:v>0.5</c:v>
                </c:pt>
                <c:pt idx="3">
                  <c:v>0.7</c:v>
                </c:pt>
              </c:numCache>
            </c:numRef>
          </c:val>
        </c:ser>
        <c:ser>
          <c:idx val="4"/>
          <c:order val="4"/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'Waterfall Step'!$B$8:$E$8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5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val>
            <c:numRef>
              <c:f>'Waterfall Step'!$B$9:$E$9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4813024"/>
        <c:axId val="144813584"/>
      </c:barChart>
      <c:catAx>
        <c:axId val="14481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813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813584"/>
        <c:scaling>
          <c:orientation val="minMax"/>
          <c:max val="12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USD $M</a:t>
                </a:r>
              </a:p>
            </c:rich>
          </c:tx>
          <c:layout>
            <c:manualLayout>
              <c:xMode val="edge"/>
              <c:yMode val="edge"/>
              <c:x val="1.0526327812417548E-2"/>
              <c:y val="0.324050632911392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813024"/>
        <c:crosses val="autoZero"/>
        <c:crossBetween val="between"/>
        <c:majorUnit val="2"/>
        <c:minorUnit val="0.5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  <c:userShapes r:id="rId1"/>
</c:chartSpace>
</file>

<file path=xl/ctrlProps/ctrlProp1.xml><?xml version="1.0" encoding="utf-8"?>
<formControlPr xmlns="http://schemas.microsoft.com/office/spreadsheetml/2009/9/main" objectType="Drop" dropStyle="combo" dx="22" sel="1" val="0">
  <itemLst>
    <item val="EEL European Govt Affairs"/>
  </itemLst>
</formControlPr>
</file>

<file path=xl/ctrlProps/ctrlProp2.xml><?xml version="1.0" encoding="utf-8"?>
<formControlPr xmlns="http://schemas.microsoft.com/office/spreadsheetml/2009/9/main" objectType="Drop" dropStyle="combo" dx="22" sel="1" val="0">
  <itemLst>
    <item val="Consolidated"/>
    <item val="Non Consolidated"/>
    <item val="Total"/>
  </itemLst>
</formControlPr>
</file>

<file path=xl/ctrlProps/ctrlProp3.xml><?xml version="1.0" encoding="utf-8"?>
<formControlPr xmlns="http://schemas.microsoft.com/office/spreadsheetml/2009/9/main" objectType="Drop" dropStyle="combo" dx="22" sel="2" val="0">
  <itemLst>
    <item val="Actual"/>
    <item val="Forecast"/>
  </itemLst>
</formControlPr>
</file>

<file path=xl/ctrlProps/ctrlProp4.xml><?xml version="1.0" encoding="utf-8"?>
<formControlPr xmlns="http://schemas.microsoft.com/office/spreadsheetml/2009/9/main" objectType="Drop" dropStyle="combo" dx="22" sel="1" val="0">
  <itemLst>
    <item val="EEL European Govt Affairs"/>
  </itemLst>
</formControlPr>
</file>

<file path=xl/ctrlProps/ctrlProp5.xml><?xml version="1.0" encoding="utf-8"?>
<formControlPr xmlns="http://schemas.microsoft.com/office/spreadsheetml/2009/9/main" objectType="Drop" dropStyle="combo" dx="22" sel="1" val="0">
  <itemLst>
    <item val="Consolidated"/>
  </itemLst>
</formControlPr>
</file>

<file path=xl/ctrlProps/ctrlProp6.xml><?xml version="1.0" encoding="utf-8"?>
<formControlPr xmlns="http://schemas.microsoft.com/office/spreadsheetml/2009/9/main" objectType="Drop" dropStyle="combo" dx="22" sel="1" val="0">
  <itemLst>
    <item val="EEL European Govt Affairs"/>
  </itemLst>
</formControlPr>
</file>

<file path=xl/ctrlProps/ctrlProp7.xml><?xml version="1.0" encoding="utf-8"?>
<formControlPr xmlns="http://schemas.microsoft.com/office/spreadsheetml/2009/9/main" objectType="Drop" dropStyle="combo" dx="22" sel="1" val="0">
  <itemLst>
    <item val="Forecast"/>
  </itemLst>
</formControlPr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0</xdr:row>
      <xdr:rowOff>57150</xdr:rowOff>
    </xdr:from>
    <xdr:to>
      <xdr:col>16</xdr:col>
      <xdr:colOff>876300</xdr:colOff>
      <xdr:row>59</xdr:row>
      <xdr:rowOff>66675</xdr:rowOff>
    </xdr:to>
    <xdr:pic>
      <xdr:nvPicPr>
        <xdr:cNvPr id="36867" name="Picture 3" descr="S:\Graphics\SERVER 7 (1st Nov 99)\Tom Bruce-Jones\TB-0000__-Fin times\FT conference slides banner.jpg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60" t="24426" r="1945" b="-3592"/>
        <a:stretch>
          <a:fillRect/>
        </a:stretch>
      </xdr:blipFill>
      <xdr:spPr bwMode="auto">
        <a:xfrm>
          <a:off x="200025" y="57150"/>
          <a:ext cx="14125575" cy="10610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447675</xdr:colOff>
      <xdr:row>1</xdr:row>
      <xdr:rowOff>28575</xdr:rowOff>
    </xdr:from>
    <xdr:to>
      <xdr:col>16</xdr:col>
      <xdr:colOff>514350</xdr:colOff>
      <xdr:row>5</xdr:row>
      <xdr:rowOff>38100</xdr:rowOff>
    </xdr:to>
    <xdr:pic>
      <xdr:nvPicPr>
        <xdr:cNvPr id="3686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96850" y="190500"/>
          <a:ext cx="1066800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2324100</xdr:colOff>
      <xdr:row>13</xdr:row>
      <xdr:rowOff>28575</xdr:rowOff>
    </xdr:from>
    <xdr:to>
      <xdr:col>12</xdr:col>
      <xdr:colOff>638175</xdr:colOff>
      <xdr:row>31</xdr:row>
      <xdr:rowOff>28575</xdr:rowOff>
    </xdr:to>
    <xdr:sp macro="" textlink="">
      <xdr:nvSpPr>
        <xdr:cNvPr id="36869" name="Text Box 5"/>
        <xdr:cNvSpPr txBox="1">
          <a:spLocks noChangeArrowheads="1"/>
        </xdr:cNvSpPr>
      </xdr:nvSpPr>
      <xdr:spPr bwMode="auto">
        <a:xfrm>
          <a:off x="3705225" y="2324100"/>
          <a:ext cx="7115175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82296" tIns="68580" rIns="82296" bIns="0" anchor="t" upright="1"/>
        <a:lstStyle/>
        <a:p>
          <a:pPr algn="ctr" rtl="0">
            <a:defRPr sz="1000"/>
          </a:pPr>
          <a:r>
            <a:rPr lang="en-US" sz="4000" b="1" i="0" u="none" strike="noStrike" baseline="0">
              <a:solidFill>
                <a:srgbClr val="CCFFFF"/>
              </a:solidFill>
              <a:latin typeface="Arial"/>
              <a:cs typeface="Arial"/>
            </a:rPr>
            <a:t>Enron Europe  Full Year 2001 Forecast</a:t>
          </a:r>
        </a:p>
        <a:p>
          <a:pPr algn="ctr" rtl="0">
            <a:defRPr sz="1000"/>
          </a:pPr>
          <a:r>
            <a:rPr lang="en-US" sz="4000" b="1" i="0" u="none" strike="noStrike" baseline="0">
              <a:solidFill>
                <a:srgbClr val="CCFFFF"/>
              </a:solidFill>
              <a:latin typeface="Arial"/>
              <a:cs typeface="Arial"/>
            </a:rPr>
            <a:t>European Govt Affairs</a:t>
          </a:r>
        </a:p>
        <a:p>
          <a:pPr algn="ctr" rtl="0">
            <a:defRPr sz="1000"/>
          </a:pPr>
          <a:r>
            <a:rPr lang="en-US" sz="4000" b="1" i="0" u="none" strike="noStrike" baseline="0">
              <a:solidFill>
                <a:srgbClr val="CCFFFF"/>
              </a:solidFill>
              <a:latin typeface="Arial"/>
              <a:cs typeface="Arial"/>
            </a:rPr>
            <a:t>Cost Analysis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76200</xdr:rowOff>
    </xdr:from>
    <xdr:to>
      <xdr:col>14</xdr:col>
      <xdr:colOff>600075</xdr:colOff>
      <xdr:row>6</xdr:row>
      <xdr:rowOff>19050</xdr:rowOff>
    </xdr:to>
    <xdr:pic>
      <xdr:nvPicPr>
        <xdr:cNvPr id="40961" name="Picture 1" descr="S:\Graphics\SERVER 7 (1st Nov 99)\Tom Bruce-Jones\TB-0000__-Fin times\FT conference slides banne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2000" contrast="38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60" t="24426" b="-3592"/>
        <a:stretch>
          <a:fillRect/>
        </a:stretch>
      </xdr:blipFill>
      <xdr:spPr bwMode="auto">
        <a:xfrm>
          <a:off x="47625" y="76200"/>
          <a:ext cx="908685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323850</xdr:colOff>
      <xdr:row>0</xdr:row>
      <xdr:rowOff>66675</xdr:rowOff>
    </xdr:from>
    <xdr:to>
      <xdr:col>3</xdr:col>
      <xdr:colOff>28575</xdr:colOff>
      <xdr:row>3</xdr:row>
      <xdr:rowOff>66675</xdr:rowOff>
    </xdr:to>
    <xdr:sp macro="" textlink="">
      <xdr:nvSpPr>
        <xdr:cNvPr id="40962" name="Text Box 2"/>
        <xdr:cNvSpPr txBox="1">
          <a:spLocks noChangeArrowheads="1"/>
        </xdr:cNvSpPr>
      </xdr:nvSpPr>
      <xdr:spPr bwMode="auto">
        <a:xfrm>
          <a:off x="323850" y="66675"/>
          <a:ext cx="15335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Index</a:t>
          </a:r>
        </a:p>
      </xdr:txBody>
    </xdr:sp>
    <xdr:clientData/>
  </xdr:twoCellAnchor>
  <xdr:twoCellAnchor editAs="oneCell">
    <xdr:from>
      <xdr:col>11</xdr:col>
      <xdr:colOff>485775</xdr:colOff>
      <xdr:row>1</xdr:row>
      <xdr:rowOff>85725</xdr:rowOff>
    </xdr:from>
    <xdr:to>
      <xdr:col>12</xdr:col>
      <xdr:colOff>352425</xdr:colOff>
      <xdr:row>3</xdr:row>
      <xdr:rowOff>152400</xdr:rowOff>
    </xdr:to>
    <xdr:pic>
      <xdr:nvPicPr>
        <xdr:cNvPr id="4096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91375" y="247650"/>
          <a:ext cx="47625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28575</xdr:rowOff>
    </xdr:from>
    <xdr:to>
      <xdr:col>13</xdr:col>
      <xdr:colOff>285750</xdr:colOff>
      <xdr:row>23</xdr:row>
      <xdr:rowOff>66675</xdr:rowOff>
    </xdr:to>
    <xdr:graphicFrame macro="">
      <xdr:nvGraphicFramePr>
        <xdr:cNvPr id="2048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447675</xdr:colOff>
      <xdr:row>6</xdr:row>
      <xdr:rowOff>104775</xdr:rowOff>
    </xdr:from>
    <xdr:to>
      <xdr:col>13</xdr:col>
      <xdr:colOff>514350</xdr:colOff>
      <xdr:row>9</xdr:row>
      <xdr:rowOff>104775</xdr:rowOff>
    </xdr:to>
    <xdr:sp macro="" textlink="">
      <xdr:nvSpPr>
        <xdr:cNvPr id="20482" name="Text Box 2"/>
        <xdr:cNvSpPr txBox="1">
          <a:spLocks noChangeArrowheads="1"/>
        </xdr:cNvSpPr>
      </xdr:nvSpPr>
      <xdr:spPr bwMode="auto">
        <a:xfrm>
          <a:off x="7762875" y="1076325"/>
          <a:ext cx="67627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Gap to CE2 Forecast $3.2M</a:t>
          </a: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0.48913</cdr:x>
      <cdr:y>0.34526</cdr:y>
    </cdr:from>
    <cdr:to>
      <cdr:x>0.54052</cdr:x>
      <cdr:y>0.39838</cdr:y>
    </cdr:to>
    <cdr:sp macro="" textlink="">
      <cdr:nvSpPr>
        <cdr:cNvPr id="2150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91235" y="1305457"/>
          <a:ext cx="419024" cy="2003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$0.5M</a:t>
          </a:r>
        </a:p>
      </cdr:txBody>
    </cdr:sp>
  </cdr:relSizeAnchor>
  <cdr:relSizeAnchor xmlns:cdr="http://schemas.openxmlformats.org/drawingml/2006/chartDrawing">
    <cdr:from>
      <cdr:x>0.13976</cdr:x>
      <cdr:y>0.34599</cdr:y>
    </cdr:from>
    <cdr:to>
      <cdr:x>0.1783</cdr:x>
      <cdr:y>0.39911</cdr:y>
    </cdr:to>
    <cdr:sp macro="" textlink="">
      <cdr:nvSpPr>
        <cdr:cNvPr id="2150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42679" y="1308214"/>
          <a:ext cx="314268" cy="2003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$6M</a:t>
          </a:r>
        </a:p>
      </cdr:txBody>
    </cdr:sp>
  </cdr:relSizeAnchor>
  <cdr:relSizeAnchor xmlns:cdr="http://schemas.openxmlformats.org/drawingml/2006/chartDrawing">
    <cdr:from>
      <cdr:x>0.66653</cdr:x>
      <cdr:y>0.34648</cdr:y>
    </cdr:from>
    <cdr:to>
      <cdr:x>0.71792</cdr:x>
      <cdr:y>0.3996</cdr:y>
    </cdr:to>
    <cdr:sp macro="" textlink="">
      <cdr:nvSpPr>
        <cdr:cNvPr id="21509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37673" y="1310053"/>
          <a:ext cx="419024" cy="2003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$6.7M</a:t>
          </a:r>
        </a:p>
      </cdr:txBody>
    </cdr:sp>
  </cdr:relSizeAnchor>
  <cdr:relSizeAnchor xmlns:cdr="http://schemas.openxmlformats.org/drawingml/2006/chartDrawing">
    <cdr:from>
      <cdr:x>0.13976</cdr:x>
      <cdr:y>0.39668</cdr:y>
    </cdr:from>
    <cdr:to>
      <cdr:x>0.17237</cdr:x>
      <cdr:y>0.43445</cdr:y>
    </cdr:to>
    <cdr:sp macro="" textlink="">
      <cdr:nvSpPr>
        <cdr:cNvPr id="21511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42679" y="1499400"/>
          <a:ext cx="265919" cy="1424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Other</a:t>
          </a:r>
        </a:p>
      </cdr:txBody>
    </cdr:sp>
  </cdr:relSizeAnchor>
  <cdr:relSizeAnchor xmlns:cdr="http://schemas.openxmlformats.org/drawingml/2006/chartDrawing">
    <cdr:from>
      <cdr:x>0.14075</cdr:x>
      <cdr:y>0.53996</cdr:y>
    </cdr:from>
    <cdr:to>
      <cdr:x>0.18769</cdr:x>
      <cdr:y>0.58042</cdr:y>
    </cdr:to>
    <cdr:sp macro="" textlink="">
      <cdr:nvSpPr>
        <cdr:cNvPr id="21512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50737" y="2039868"/>
          <a:ext cx="382763" cy="1525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SWB</a:t>
          </a:r>
        </a:p>
      </cdr:txBody>
    </cdr:sp>
  </cdr:relSizeAnchor>
  <cdr:relSizeAnchor xmlns:cdr="http://schemas.openxmlformats.org/drawingml/2006/chartDrawing">
    <cdr:from>
      <cdr:x>0.1064</cdr:x>
      <cdr:y>0.43347</cdr:y>
    </cdr:from>
    <cdr:to>
      <cdr:x>0.20919</cdr:x>
      <cdr:y>0.49756</cdr:y>
    </cdr:to>
    <cdr:sp macro="" textlink="">
      <cdr:nvSpPr>
        <cdr:cNvPr id="21514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70717" y="1638194"/>
          <a:ext cx="838047" cy="2417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Audit, Legal &amp; Consultancy</a:t>
          </a:r>
        </a:p>
      </cdr:txBody>
    </cdr:sp>
  </cdr:relSizeAnchor>
  <cdr:relSizeAnchor xmlns:cdr="http://schemas.openxmlformats.org/drawingml/2006/chartDrawing">
    <cdr:from>
      <cdr:x>0.83702</cdr:x>
      <cdr:y>0.23219</cdr:y>
    </cdr:from>
    <cdr:to>
      <cdr:x>0.89088</cdr:x>
      <cdr:y>0.28239</cdr:y>
    </cdr:to>
    <cdr:sp macro="" textlink="">
      <cdr:nvSpPr>
        <cdr:cNvPr id="21515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27704" y="878965"/>
          <a:ext cx="439169" cy="1893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$9.9M</a:t>
          </a:r>
        </a:p>
      </cdr:txBody>
    </cdr:sp>
  </cdr:relSizeAnchor>
  <cdr:relSizeAnchor xmlns:cdr="http://schemas.openxmlformats.org/drawingml/2006/chartDrawing">
    <cdr:from>
      <cdr:x>0.79921</cdr:x>
      <cdr:y>0.28239</cdr:y>
    </cdr:from>
    <cdr:to>
      <cdr:x>0.90669</cdr:x>
      <cdr:y>0.38352</cdr:y>
    </cdr:to>
    <cdr:sp macro="" textlink="">
      <cdr:nvSpPr>
        <cdr:cNvPr id="21516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19480" y="1068313"/>
          <a:ext cx="876324" cy="3814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Audit,  Legal  &amp; Consultancy</a:t>
          </a:r>
        </a:p>
      </cdr:txBody>
    </cdr:sp>
  </cdr:relSizeAnchor>
  <cdr:relSizeAnchor xmlns:cdr="http://schemas.openxmlformats.org/drawingml/2006/chartDrawing">
    <cdr:from>
      <cdr:x>0.94277</cdr:x>
      <cdr:y>0.27483</cdr:y>
    </cdr:from>
    <cdr:to>
      <cdr:x>0.95438</cdr:x>
      <cdr:y>0.38254</cdr:y>
    </cdr:to>
    <cdr:sp macro="" textlink="">
      <cdr:nvSpPr>
        <cdr:cNvPr id="21517" name="AutoShape 13"/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7689926" y="1039819"/>
          <a:ext cx="94683" cy="406270"/>
        </a:xfrm>
        <a:prstGeom xmlns:a="http://schemas.openxmlformats.org/drawingml/2006/main" prst="rightBrace">
          <a:avLst>
            <a:gd name="adj1" fmla="val 35757"/>
            <a:gd name="adj2" fmla="val 50000"/>
          </a:avLst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cdr:spPr>
    </cdr:sp>
  </cdr:relSizeAnchor>
  <cdr:relSizeAnchor xmlns:cdr="http://schemas.openxmlformats.org/drawingml/2006/chartDrawing">
    <cdr:from>
      <cdr:x>0.13383</cdr:x>
      <cdr:y>0.50049</cdr:y>
    </cdr:from>
    <cdr:to>
      <cdr:x>0.19337</cdr:x>
      <cdr:y>0.53826</cdr:y>
    </cdr:to>
    <cdr:sp macro="" textlink="">
      <cdr:nvSpPr>
        <cdr:cNvPr id="21518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94330" y="1890963"/>
          <a:ext cx="485504" cy="1424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Travel &amp; Ent</a:t>
          </a:r>
        </a:p>
      </cdr:txBody>
    </cdr:sp>
  </cdr:relSizeAnchor>
  <cdr:relSizeAnchor xmlns:cdr="http://schemas.openxmlformats.org/drawingml/2006/chartDrawing">
    <cdr:from>
      <cdr:x>0.82491</cdr:x>
      <cdr:y>0.35159</cdr:y>
    </cdr:from>
    <cdr:to>
      <cdr:x>0.90719</cdr:x>
      <cdr:y>0.38181</cdr:y>
    </cdr:to>
    <cdr:sp macro="" textlink="">
      <cdr:nvSpPr>
        <cdr:cNvPr id="21519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728992" y="1329355"/>
          <a:ext cx="670841" cy="1139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Travel &amp; Ent</a:t>
          </a:r>
        </a:p>
      </cdr:txBody>
    </cdr:sp>
  </cdr:relSizeAnchor>
  <cdr:relSizeAnchor xmlns:cdr="http://schemas.openxmlformats.org/drawingml/2006/chartDrawing">
    <cdr:from>
      <cdr:x>0.31963</cdr:x>
      <cdr:y>0.36183</cdr:y>
    </cdr:from>
    <cdr:to>
      <cdr:x>0.37102</cdr:x>
      <cdr:y>0.41495</cdr:y>
    </cdr:to>
    <cdr:sp macro="" textlink="">
      <cdr:nvSpPr>
        <cdr:cNvPr id="21520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09263" y="1367960"/>
          <a:ext cx="419023" cy="2003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$0.2M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</xdr:row>
          <xdr:rowOff>0</xdr:rowOff>
        </xdr:from>
        <xdr:to>
          <xdr:col>1</xdr:col>
          <xdr:colOff>752475</xdr:colOff>
          <xdr:row>3</xdr:row>
          <xdr:rowOff>0</xdr:rowOff>
        </xdr:to>
        <xdr:sp macro="" textlink="">
          <xdr:nvSpPr>
            <xdr:cNvPr id="39938" name="adaytum_page_1_drop_1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0</xdr:rowOff>
        </xdr:from>
        <xdr:to>
          <xdr:col>3</xdr:col>
          <xdr:colOff>0</xdr:colOff>
          <xdr:row>3</xdr:row>
          <xdr:rowOff>0</xdr:rowOff>
        </xdr:to>
        <xdr:sp macro="" textlink="">
          <xdr:nvSpPr>
            <xdr:cNvPr id="39940" name="adaytum_page_1_drop_2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1</xdr:col>
          <xdr:colOff>0</xdr:colOff>
          <xdr:row>4</xdr:row>
          <xdr:rowOff>0</xdr:rowOff>
        </xdr:to>
        <xdr:sp macro="" textlink="">
          <xdr:nvSpPr>
            <xdr:cNvPr id="38914" name="adaytum_page_1_drop_1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2</xdr:col>
          <xdr:colOff>0</xdr:colOff>
          <xdr:row>4</xdr:row>
          <xdr:rowOff>0</xdr:rowOff>
        </xdr:to>
        <xdr:sp macro="" textlink="">
          <xdr:nvSpPr>
            <xdr:cNvPr id="38916" name="adaytum_page_1_drop_2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3</xdr:col>
          <xdr:colOff>0</xdr:colOff>
          <xdr:row>4</xdr:row>
          <xdr:rowOff>0</xdr:rowOff>
        </xdr:to>
        <xdr:sp macro="" textlink="">
          <xdr:nvSpPr>
            <xdr:cNvPr id="38918" name="adaytum_page_1_drop_3" hidden="1">
              <a:extLst>
                <a:ext uri="{63B3BB69-23CF-44E3-9099-C40C66FF867C}">
                  <a14:compatExt spid="_x0000_s389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58</xdr:row>
          <xdr:rowOff>0</xdr:rowOff>
        </xdr:from>
        <xdr:to>
          <xdr:col>2</xdr:col>
          <xdr:colOff>0</xdr:colOff>
          <xdr:row>59</xdr:row>
          <xdr:rowOff>0</xdr:rowOff>
        </xdr:to>
        <xdr:sp macro="" textlink="">
          <xdr:nvSpPr>
            <xdr:cNvPr id="38985" name="adaytum_page_2_drop_1" hidden="1">
              <a:extLst>
                <a:ext uri="{63B3BB69-23CF-44E3-9099-C40C66FF867C}">
                  <a14:compatExt spid="_x0000_s38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58</xdr:row>
          <xdr:rowOff>0</xdr:rowOff>
        </xdr:from>
        <xdr:to>
          <xdr:col>3</xdr:col>
          <xdr:colOff>0</xdr:colOff>
          <xdr:row>59</xdr:row>
          <xdr:rowOff>0</xdr:rowOff>
        </xdr:to>
        <xdr:sp macro="" textlink="">
          <xdr:nvSpPr>
            <xdr:cNvPr id="38987" name="adaytum_page_2_drop_2" hidden="1">
              <a:extLst>
                <a:ext uri="{63B3BB69-23CF-44E3-9099-C40C66FF867C}">
                  <a14:compatExt spid="_x0000_s38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Library" Target="adaytum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New%20Finance\Financial%20Planning%20and%20Analysis\Management%20Reporting\Monthly%20Reports\2001\07%20July%202001\Gov%20Affairs\European%20Govt%20July%20YTD%20-CE2-CE1-Budget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aytum"/>
      <sheetName val="APLDLL"/>
      <sheetName val="ArrayFns"/>
      <sheetName val="ButtonFns"/>
      <sheetName val="Backwards"/>
      <sheetName val="ConvertFns"/>
      <sheetName val="CopyDelete"/>
      <sheetName val="CubeWiz"/>
      <sheetName val="DListPaste"/>
      <sheetName val="ErrorFns"/>
      <sheetName val="LockSave"/>
      <sheetName val="LogonFns"/>
      <sheetName val="MenuProcs"/>
      <sheetName val="Misc"/>
      <sheetName val="NoteFns"/>
      <sheetName val="Refresh"/>
      <sheetName val="Registry"/>
      <sheetName val="ReplaceWiz"/>
      <sheetName val="ReselectWiz"/>
      <sheetName val="SelectObject"/>
      <sheetName val="ToFromSheet"/>
      <sheetName val="Utilities"/>
      <sheetName val="ViewOptions"/>
      <sheetName val="WinFns"/>
      <sheetName val="GlobalDefs"/>
      <sheetName val="Clipboard"/>
      <sheetName val="DialogBase"/>
      <sheetName val="Languages"/>
      <sheetName val="MenuDefn"/>
      <sheetName val="DialogDefn"/>
    </sheetNames>
    <definedNames>
      <definedName name="AdaytumDropDown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2002"/>
      <sheetName val="Summary July YTD"/>
      <sheetName val="CE2"/>
      <sheetName val="Original CE1"/>
    </sheetNames>
    <sheetDataSet>
      <sheetData sheetId="0"/>
      <sheetData sheetId="1"/>
      <sheetData sheetId="2">
        <row r="50">
          <cell r="K50">
            <v>296101.57146216137</v>
          </cell>
          <cell r="L50">
            <v>296101.57146216137</v>
          </cell>
          <cell r="M50">
            <v>296101.57146216137</v>
          </cell>
          <cell r="N50">
            <v>315828.40173158917</v>
          </cell>
          <cell r="O50">
            <v>315828.40173158917</v>
          </cell>
          <cell r="P50">
            <v>315828.40173158917</v>
          </cell>
        </row>
        <row r="55">
          <cell r="K55">
            <v>198765.59111111113</v>
          </cell>
          <cell r="L55">
            <v>198765.59111111113</v>
          </cell>
          <cell r="M55">
            <v>198765.59111111113</v>
          </cell>
          <cell r="N55">
            <v>198765.59111111113</v>
          </cell>
          <cell r="O55">
            <v>198765.59111111113</v>
          </cell>
          <cell r="P55">
            <v>198765.59111111113</v>
          </cell>
        </row>
        <row r="67">
          <cell r="K67">
            <v>4996</v>
          </cell>
          <cell r="L67">
            <v>4996</v>
          </cell>
          <cell r="M67">
            <v>4996</v>
          </cell>
          <cell r="N67">
            <v>4996</v>
          </cell>
          <cell r="O67">
            <v>4996</v>
          </cell>
          <cell r="P67">
            <v>4996</v>
          </cell>
        </row>
        <row r="75">
          <cell r="K75">
            <v>125582.22222222222</v>
          </cell>
          <cell r="L75">
            <v>125582.22222222222</v>
          </cell>
          <cell r="M75">
            <v>125582.22222222222</v>
          </cell>
          <cell r="N75">
            <v>125582.22222222222</v>
          </cell>
          <cell r="O75">
            <v>125582.22222222222</v>
          </cell>
          <cell r="P75">
            <v>125582.22222222222</v>
          </cell>
        </row>
        <row r="80">
          <cell r="K80">
            <v>615583.16</v>
          </cell>
          <cell r="L80">
            <v>615583.16</v>
          </cell>
          <cell r="M80">
            <v>615583.16</v>
          </cell>
          <cell r="N80">
            <v>615583.16</v>
          </cell>
          <cell r="O80">
            <v>615583.16</v>
          </cell>
          <cell r="P80">
            <v>615583.16</v>
          </cell>
        </row>
        <row r="84">
          <cell r="K84">
            <v>5000</v>
          </cell>
          <cell r="L84">
            <v>5000</v>
          </cell>
          <cell r="M84">
            <v>5000</v>
          </cell>
          <cell r="N84">
            <v>5000</v>
          </cell>
          <cell r="O84">
            <v>5000</v>
          </cell>
          <cell r="P84">
            <v>5000</v>
          </cell>
        </row>
        <row r="94">
          <cell r="K94">
            <v>16059.777777777777</v>
          </cell>
          <cell r="L94">
            <v>16059.777777777777</v>
          </cell>
          <cell r="M94">
            <v>16059.777777777777</v>
          </cell>
          <cell r="N94">
            <v>16059.777777777777</v>
          </cell>
          <cell r="O94">
            <v>16059.777777777777</v>
          </cell>
          <cell r="P94">
            <v>16059.777777777777</v>
          </cell>
        </row>
        <row r="98">
          <cell r="K98">
            <v>10093</v>
          </cell>
          <cell r="L98">
            <v>10093</v>
          </cell>
          <cell r="M98">
            <v>10093</v>
          </cell>
          <cell r="N98">
            <v>10093</v>
          </cell>
          <cell r="O98">
            <v>10093</v>
          </cell>
          <cell r="P98">
            <v>10093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500000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500000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5.xml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Relationship Id="rId9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V4:W58"/>
  <sheetViews>
    <sheetView showGridLines="0" tabSelected="1" topLeftCell="B4" zoomScale="75" zoomScaleNormal="75" zoomScaleSheetLayoutView="90" workbookViewId="0">
      <selection activeCell="F33" sqref="F33"/>
    </sheetView>
  </sheetViews>
  <sheetFormatPr defaultRowHeight="12.75"/>
  <cols>
    <col min="1" max="1" width="2.28515625" customWidth="1"/>
    <col min="2" max="2" width="17.28515625" customWidth="1"/>
    <col min="3" max="3" width="1.140625" customWidth="1"/>
    <col min="4" max="4" width="36.7109375" customWidth="1"/>
    <col min="5" max="5" width="1" customWidth="1"/>
    <col min="6" max="9" width="15" customWidth="1"/>
    <col min="10" max="10" width="4.28515625" customWidth="1"/>
    <col min="11" max="12" width="15" customWidth="1"/>
    <col min="13" max="14" width="15.28515625" customWidth="1"/>
    <col min="15" max="15" width="3.42578125" customWidth="1"/>
    <col min="16" max="17" width="15" customWidth="1"/>
    <col min="18" max="19" width="14.7109375" customWidth="1"/>
    <col min="20" max="20" width="3.140625" customWidth="1"/>
    <col min="21" max="21" width="16.5703125" bestFit="1" customWidth="1"/>
    <col min="22" max="22" width="16.85546875" hidden="1" customWidth="1"/>
    <col min="23" max="23" width="15.28515625" hidden="1" customWidth="1"/>
  </cols>
  <sheetData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</sheetData>
  <phoneticPr fontId="0" type="noConversion"/>
  <pageMargins left="0.75" right="0.75" top="0.54" bottom="0.52" header="0.5" footer="0.5"/>
  <pageSetup paperSize="9" scale="4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31"/>
  <sheetViews>
    <sheetView tabSelected="1" zoomScale="75" zoomScaleNormal="75" workbookViewId="0">
      <selection activeCell="F33" sqref="F33"/>
    </sheetView>
  </sheetViews>
  <sheetFormatPr defaultRowHeight="12.75"/>
  <cols>
    <col min="1" max="16384" width="9.140625" style="3"/>
  </cols>
  <sheetData>
    <row r="1" spans="1:15">
      <c r="A1" s="101"/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3"/>
    </row>
    <row r="2" spans="1:15">
      <c r="A2" s="104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6"/>
    </row>
    <row r="3" spans="1:15">
      <c r="A3" s="104"/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6"/>
    </row>
    <row r="4" spans="1:15">
      <c r="A4" s="104"/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6"/>
    </row>
    <row r="5" spans="1:15">
      <c r="A5" s="104"/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6"/>
    </row>
    <row r="6" spans="1:15">
      <c r="A6" s="104"/>
      <c r="B6" s="105"/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6"/>
    </row>
    <row r="7" spans="1:15">
      <c r="A7" s="104"/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</row>
    <row r="8" spans="1:15">
      <c r="A8" s="104"/>
      <c r="B8" s="105"/>
      <c r="I8" s="105"/>
      <c r="J8" s="105"/>
      <c r="K8" s="105"/>
      <c r="L8" s="105"/>
      <c r="M8" s="105"/>
      <c r="N8" s="105"/>
      <c r="O8" s="106"/>
    </row>
    <row r="9" spans="1:15" ht="8.25" customHeight="1">
      <c r="A9" s="104"/>
      <c r="B9" s="105"/>
      <c r="I9" s="105"/>
      <c r="J9" s="105"/>
      <c r="K9" s="105"/>
      <c r="L9" s="105"/>
      <c r="M9" s="105"/>
      <c r="N9" s="105"/>
      <c r="O9" s="106"/>
    </row>
    <row r="10" spans="1:15">
      <c r="A10" s="104"/>
      <c r="B10" s="105"/>
      <c r="I10" s="105"/>
      <c r="J10" s="105"/>
      <c r="K10" s="105"/>
      <c r="L10" s="105"/>
      <c r="M10" s="105"/>
      <c r="N10" s="105"/>
      <c r="O10" s="106"/>
    </row>
    <row r="11" spans="1:15">
      <c r="A11" s="104"/>
      <c r="B11" s="105"/>
      <c r="I11" s="105"/>
      <c r="J11" s="105"/>
      <c r="K11" s="105"/>
      <c r="L11" s="105"/>
      <c r="M11" s="105"/>
      <c r="N11" s="105"/>
      <c r="O11" s="106"/>
    </row>
    <row r="12" spans="1:15">
      <c r="A12" s="104"/>
      <c r="B12" s="105"/>
      <c r="I12" s="105"/>
      <c r="J12" s="105"/>
      <c r="K12" s="105"/>
      <c r="L12" s="105"/>
      <c r="M12" s="105"/>
      <c r="N12" s="105"/>
      <c r="O12" s="106"/>
    </row>
    <row r="13" spans="1:15" ht="18.75">
      <c r="A13" s="104"/>
      <c r="B13" s="105"/>
      <c r="D13" s="108" t="s">
        <v>120</v>
      </c>
      <c r="E13" s="107"/>
      <c r="F13" s="105"/>
      <c r="G13" s="105"/>
      <c r="H13" s="105"/>
      <c r="I13" s="105"/>
      <c r="J13" s="105"/>
      <c r="K13" s="105"/>
      <c r="L13" s="105"/>
      <c r="M13" s="105"/>
      <c r="N13" s="105"/>
      <c r="O13" s="106"/>
    </row>
    <row r="14" spans="1:15" ht="18.75">
      <c r="A14" s="104"/>
      <c r="B14" s="105"/>
      <c r="C14" s="108"/>
      <c r="D14" s="107"/>
      <c r="E14" s="107"/>
      <c r="F14" s="105"/>
      <c r="G14" s="105"/>
      <c r="H14" s="105"/>
      <c r="I14" s="105"/>
      <c r="J14" s="105"/>
      <c r="K14" s="105"/>
      <c r="L14" s="105"/>
      <c r="M14" s="105"/>
      <c r="N14" s="105"/>
      <c r="O14" s="106"/>
    </row>
    <row r="15" spans="1:15" ht="18.75">
      <c r="A15" s="104"/>
      <c r="B15" s="105"/>
      <c r="C15" s="108"/>
      <c r="D15" s="115">
        <v>3</v>
      </c>
      <c r="E15" s="107" t="s">
        <v>122</v>
      </c>
      <c r="F15" s="105"/>
      <c r="G15" s="105"/>
      <c r="H15" s="105"/>
      <c r="I15" s="105"/>
      <c r="J15" s="105"/>
      <c r="K15" s="105"/>
      <c r="L15" s="105"/>
      <c r="M15" s="105"/>
      <c r="N15" s="105"/>
      <c r="O15" s="106"/>
    </row>
    <row r="16" spans="1:15" ht="18.75">
      <c r="A16" s="104"/>
      <c r="B16" s="105"/>
      <c r="C16" s="108"/>
      <c r="D16" s="115">
        <v>4</v>
      </c>
      <c r="E16" s="107" t="s">
        <v>121</v>
      </c>
      <c r="F16" s="105"/>
      <c r="G16" s="105"/>
      <c r="H16" s="105"/>
      <c r="I16" s="105"/>
      <c r="J16" s="105"/>
      <c r="K16" s="105"/>
      <c r="L16" s="105"/>
      <c r="M16" s="105"/>
      <c r="N16" s="105"/>
      <c r="O16" s="106"/>
    </row>
    <row r="17" spans="1:15" ht="18.75">
      <c r="A17" s="104"/>
      <c r="B17" s="105"/>
      <c r="C17" s="108"/>
      <c r="D17" s="115">
        <v>5</v>
      </c>
      <c r="E17" s="107" t="s">
        <v>123</v>
      </c>
      <c r="F17" s="105"/>
      <c r="G17" s="105"/>
      <c r="H17" s="105"/>
      <c r="I17" s="105"/>
      <c r="J17" s="105"/>
      <c r="K17" s="105"/>
      <c r="L17" s="105"/>
      <c r="M17" s="105"/>
      <c r="N17" s="105"/>
      <c r="O17" s="106"/>
    </row>
    <row r="18" spans="1:15" ht="18.75">
      <c r="A18" s="104"/>
      <c r="B18" s="105"/>
      <c r="C18" s="108"/>
      <c r="D18" s="115"/>
      <c r="E18" s="107"/>
      <c r="F18" s="105"/>
      <c r="G18" s="105"/>
      <c r="H18" s="105"/>
      <c r="I18" s="105"/>
      <c r="J18" s="105"/>
      <c r="K18" s="105"/>
      <c r="L18" s="105"/>
      <c r="M18" s="105"/>
      <c r="N18" s="105"/>
      <c r="O18" s="106"/>
    </row>
    <row r="19" spans="1:15" ht="18.75">
      <c r="A19" s="104"/>
      <c r="B19" s="105"/>
      <c r="C19" s="108"/>
      <c r="D19" s="107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6"/>
    </row>
    <row r="20" spans="1:15" ht="18.75">
      <c r="A20" s="104"/>
      <c r="B20" s="105"/>
      <c r="C20" s="108"/>
      <c r="D20" s="107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6"/>
    </row>
    <row r="21" spans="1:15" ht="18.75">
      <c r="A21" s="104"/>
      <c r="B21" s="105"/>
      <c r="C21" s="108"/>
      <c r="D21" s="107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6"/>
    </row>
    <row r="22" spans="1:15" ht="18.75">
      <c r="A22" s="104"/>
      <c r="B22" s="105"/>
      <c r="C22" s="108"/>
      <c r="D22" s="107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6"/>
    </row>
    <row r="23" spans="1:15" ht="18.75">
      <c r="A23" s="104"/>
      <c r="B23" s="105"/>
      <c r="C23" s="108"/>
      <c r="D23" s="107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6"/>
    </row>
    <row r="24" spans="1:15" ht="18.75">
      <c r="A24" s="104"/>
      <c r="B24" s="105"/>
      <c r="C24" s="108"/>
      <c r="D24" s="107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6"/>
    </row>
    <row r="25" spans="1:15" ht="18.75">
      <c r="A25" s="104"/>
      <c r="B25" s="105"/>
      <c r="C25" s="108"/>
      <c r="D25" s="107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6"/>
    </row>
    <row r="26" spans="1:15" ht="18.75">
      <c r="A26" s="104"/>
      <c r="B26" s="105"/>
      <c r="D26" s="108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6"/>
    </row>
    <row r="27" spans="1:15" ht="18.75">
      <c r="A27" s="104"/>
      <c r="B27" s="105"/>
      <c r="C27" s="108"/>
      <c r="D27" s="107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6"/>
    </row>
    <row r="28" spans="1:15" ht="18.75">
      <c r="A28" s="104"/>
      <c r="B28" s="105"/>
      <c r="C28" s="109"/>
      <c r="D28" s="107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6"/>
    </row>
    <row r="29" spans="1:15" ht="18.75">
      <c r="A29" s="104"/>
      <c r="B29" s="105"/>
      <c r="C29" s="109"/>
      <c r="D29" s="107"/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06"/>
    </row>
    <row r="30" spans="1:15" ht="18.75">
      <c r="A30" s="104"/>
      <c r="B30" s="105"/>
      <c r="C30" s="108"/>
      <c r="D30" s="107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6"/>
    </row>
    <row r="31" spans="1:15" ht="9.75" customHeight="1" thickBot="1">
      <c r="A31" s="110"/>
      <c r="B31" s="111"/>
      <c r="C31" s="112"/>
      <c r="D31" s="113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4"/>
    </row>
  </sheetData>
  <phoneticPr fontId="0" type="noConversion"/>
  <pageMargins left="0.75" right="0.75" top="0.54" bottom="0.52" header="0.5" footer="0.5"/>
  <pageSetup paperSize="9" scale="96" orientation="landscape" r:id="rId1"/>
  <headerFooter alignWithMargins="0">
    <oddFooter>&amp;CPrepared by slamb &amp;D&amp;RPage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5:A37"/>
  <sheetViews>
    <sheetView showGridLines="0" tabSelected="1" zoomScaleNormal="100" workbookViewId="0">
      <selection activeCell="F33" sqref="F33"/>
    </sheetView>
  </sheetViews>
  <sheetFormatPr defaultRowHeight="12.75"/>
  <sheetData>
    <row r="25" spans="1:1">
      <c r="A25" s="6" t="s">
        <v>125</v>
      </c>
    </row>
    <row r="28" spans="1:1">
      <c r="A28" s="6" t="s">
        <v>100</v>
      </c>
    </row>
    <row r="29" spans="1:1">
      <c r="A29" t="s">
        <v>128</v>
      </c>
    </row>
    <row r="30" spans="1:1">
      <c r="A30" s="6" t="s">
        <v>117</v>
      </c>
    </row>
    <row r="31" spans="1:1">
      <c r="A31" t="s">
        <v>132</v>
      </c>
    </row>
    <row r="32" spans="1:1">
      <c r="A32" s="6" t="s">
        <v>118</v>
      </c>
    </row>
    <row r="33" spans="1:1">
      <c r="A33" t="s">
        <v>119</v>
      </c>
    </row>
    <row r="34" spans="1:1">
      <c r="A34" s="6" t="s">
        <v>130</v>
      </c>
    </row>
    <row r="35" spans="1:1">
      <c r="A35" t="s">
        <v>131</v>
      </c>
    </row>
    <row r="36" spans="1:1">
      <c r="A36" s="6" t="s">
        <v>126</v>
      </c>
    </row>
    <row r="37" spans="1:1">
      <c r="A37" t="s">
        <v>127</v>
      </c>
    </row>
  </sheetData>
  <phoneticPr fontId="0" type="noConversion"/>
  <pageMargins left="0.75" right="0.75" top="0.54" bottom="0.52" header="0.5" footer="0.5"/>
  <pageSetup paperSize="9" scale="96" orientation="landscape" r:id="rId1"/>
  <headerFooter alignWithMargins="0">
    <oddFooter>&amp;CPrepared by slamb &amp;D&amp;RPage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Z83"/>
  <sheetViews>
    <sheetView showGridLines="0" tabSelected="1" topLeftCell="B1" zoomScale="75" zoomScaleNormal="75" workbookViewId="0">
      <selection activeCell="F33" sqref="F33"/>
    </sheetView>
  </sheetViews>
  <sheetFormatPr defaultRowHeight="12.75" outlineLevelRow="1" outlineLevelCol="1"/>
  <cols>
    <col min="1" max="1" width="0" hidden="1" customWidth="1"/>
    <col min="2" max="2" width="18.42578125" customWidth="1"/>
    <col min="3" max="3" width="22.7109375" bestFit="1" customWidth="1"/>
    <col min="4" max="4" width="9.28515625" bestFit="1" customWidth="1"/>
    <col min="5" max="6" width="9.42578125" bestFit="1" customWidth="1"/>
    <col min="7" max="7" width="9.140625" hidden="1" customWidth="1" outlineLevel="1"/>
    <col min="8" max="8" width="9.85546875" bestFit="1" customWidth="1" collapsed="1"/>
    <col min="9" max="10" width="9.7109375" bestFit="1" customWidth="1"/>
    <col min="11" max="11" width="9.140625" hidden="1" customWidth="1" outlineLevel="1"/>
    <col min="12" max="12" width="9.85546875" bestFit="1" customWidth="1" collapsed="1"/>
    <col min="13" max="14" width="10.42578125" bestFit="1" customWidth="1"/>
    <col min="15" max="15" width="9.140625" hidden="1" customWidth="1" outlineLevel="1"/>
    <col min="16" max="16" width="10.42578125" bestFit="1" customWidth="1" collapsed="1"/>
    <col min="17" max="18" width="10.42578125" bestFit="1" customWidth="1"/>
    <col min="19" max="19" width="9.140625" hidden="1" customWidth="1" outlineLevel="1"/>
    <col min="20" max="20" width="16.5703125" bestFit="1" customWidth="1" collapsed="1"/>
    <col min="22" max="22" width="10.140625" bestFit="1" customWidth="1"/>
    <col min="23" max="23" width="10.5703125" bestFit="1" customWidth="1"/>
    <col min="24" max="24" width="10.28515625" customWidth="1"/>
    <col min="25" max="25" width="10.85546875" bestFit="1" customWidth="1"/>
    <col min="26" max="26" width="11.42578125" customWidth="1"/>
    <col min="28" max="28" width="13" customWidth="1"/>
  </cols>
  <sheetData>
    <row r="1" spans="2:26" ht="18">
      <c r="C1" s="18" t="s">
        <v>101</v>
      </c>
    </row>
    <row r="2" spans="2:26" outlineLevel="1">
      <c r="B2" s="10" t="s">
        <v>19</v>
      </c>
    </row>
    <row r="3" spans="2:26" ht="12.75" customHeight="1" outlineLevel="1">
      <c r="B3" s="19" t="s">
        <v>22</v>
      </c>
      <c r="C3" s="19" t="s">
        <v>26</v>
      </c>
    </row>
    <row r="4" spans="2:26" ht="13.5" thickBot="1"/>
    <row r="5" spans="2:26">
      <c r="C5" s="20"/>
      <c r="D5" s="21" t="s">
        <v>27</v>
      </c>
      <c r="E5" s="21" t="s">
        <v>28</v>
      </c>
      <c r="F5" s="21" t="s">
        <v>29</v>
      </c>
      <c r="G5" s="22" t="s">
        <v>102</v>
      </c>
      <c r="H5" s="21" t="s">
        <v>30</v>
      </c>
      <c r="I5" s="21" t="s">
        <v>31</v>
      </c>
      <c r="J5" s="21" t="s">
        <v>32</v>
      </c>
      <c r="K5" s="22" t="s">
        <v>103</v>
      </c>
      <c r="L5" s="21" t="s">
        <v>21</v>
      </c>
      <c r="M5" s="21" t="s">
        <v>33</v>
      </c>
      <c r="N5" s="21" t="s">
        <v>34</v>
      </c>
      <c r="O5" s="22" t="s">
        <v>9</v>
      </c>
      <c r="P5" s="21" t="s">
        <v>35</v>
      </c>
      <c r="Q5" s="21" t="s">
        <v>36</v>
      </c>
      <c r="R5" s="21" t="s">
        <v>37</v>
      </c>
      <c r="S5" s="22" t="s">
        <v>104</v>
      </c>
      <c r="T5" s="23" t="s">
        <v>10</v>
      </c>
      <c r="U5" s="24"/>
      <c r="V5" s="25" t="s">
        <v>102</v>
      </c>
      <c r="W5" s="26" t="s">
        <v>103</v>
      </c>
      <c r="X5" s="26" t="s">
        <v>9</v>
      </c>
      <c r="Y5" s="26" t="s">
        <v>104</v>
      </c>
      <c r="Z5" s="27" t="s">
        <v>10</v>
      </c>
    </row>
    <row r="6" spans="2:26" hidden="1">
      <c r="B6" s="28" t="s">
        <v>105</v>
      </c>
      <c r="C6" s="29" t="s">
        <v>11</v>
      </c>
      <c r="D6" s="30">
        <v>430587.68656716408</v>
      </c>
      <c r="E6" s="30">
        <v>435790.76492537308</v>
      </c>
      <c r="F6" s="30">
        <v>435790.76492537308</v>
      </c>
      <c r="G6" s="30">
        <v>1302169.2164179103</v>
      </c>
      <c r="H6" s="30">
        <v>435790.76492537308</v>
      </c>
      <c r="I6" s="30">
        <v>435790.76492537308</v>
      </c>
      <c r="J6" s="30">
        <v>435790.76492537308</v>
      </c>
      <c r="K6" s="30">
        <v>1307372.2947761193</v>
      </c>
      <c r="L6" s="30">
        <v>446891.51119402982</v>
      </c>
      <c r="M6" s="30">
        <v>446891.51119402982</v>
      </c>
      <c r="N6" s="30">
        <v>446891.51119402982</v>
      </c>
      <c r="O6" s="30">
        <v>1340674.5335820895</v>
      </c>
      <c r="P6" s="30">
        <v>446891.51119402982</v>
      </c>
      <c r="Q6" s="30">
        <v>446891.51119402982</v>
      </c>
      <c r="R6" s="30">
        <v>446891.51119402982</v>
      </c>
      <c r="S6" s="30">
        <v>1340674.5335820895</v>
      </c>
      <c r="T6" s="31">
        <v>5290890.5783582088</v>
      </c>
      <c r="U6" s="24"/>
      <c r="V6" s="32">
        <f t="shared" ref="V6:V15" si="0">+G6</f>
        <v>1302169.2164179103</v>
      </c>
      <c r="W6" s="33">
        <f t="shared" ref="W6:W15" si="1">+K6</f>
        <v>1307372.2947761193</v>
      </c>
      <c r="X6" s="33">
        <f t="shared" ref="X6:X15" si="2">+O6</f>
        <v>1340674.5335820895</v>
      </c>
      <c r="Y6" s="33">
        <f t="shared" ref="Y6:Y15" si="3">+S6</f>
        <v>1340674.5335820895</v>
      </c>
      <c r="Z6" s="34">
        <f t="shared" ref="Z6:Z15" si="4">+T6</f>
        <v>5290890.5783582088</v>
      </c>
    </row>
    <row r="7" spans="2:26" hidden="1">
      <c r="C7" s="29" t="s">
        <v>12</v>
      </c>
      <c r="D7" s="30">
        <v>166170.14925373084</v>
      </c>
      <c r="E7" s="30">
        <v>166168.65671641784</v>
      </c>
      <c r="F7" s="30">
        <v>166168.65671641784</v>
      </c>
      <c r="G7" s="30">
        <v>498507.46268656652</v>
      </c>
      <c r="H7" s="30">
        <v>166170.14925373084</v>
      </c>
      <c r="I7" s="30">
        <v>166168.65671641784</v>
      </c>
      <c r="J7" s="30">
        <v>166168.65671641784</v>
      </c>
      <c r="K7" s="30">
        <v>498507.46268656652</v>
      </c>
      <c r="L7" s="30">
        <v>166170.14925373084</v>
      </c>
      <c r="M7" s="30">
        <v>166168.65671641784</v>
      </c>
      <c r="N7" s="30">
        <v>166168.65671641784</v>
      </c>
      <c r="O7" s="30">
        <v>498507.46268656652</v>
      </c>
      <c r="P7" s="30">
        <v>166170.14925373084</v>
      </c>
      <c r="Q7" s="30">
        <v>166168.65671641784</v>
      </c>
      <c r="R7" s="30">
        <v>166168.65671641784</v>
      </c>
      <c r="S7" s="30">
        <v>498507.46268656652</v>
      </c>
      <c r="T7" s="31">
        <v>1994029.8507462661</v>
      </c>
      <c r="U7" s="24"/>
      <c r="V7" s="32">
        <f t="shared" si="0"/>
        <v>498507.46268656652</v>
      </c>
      <c r="W7" s="33">
        <f t="shared" si="1"/>
        <v>498507.46268656652</v>
      </c>
      <c r="X7" s="33">
        <f t="shared" si="2"/>
        <v>498507.46268656652</v>
      </c>
      <c r="Y7" s="33">
        <f t="shared" si="3"/>
        <v>498507.46268656652</v>
      </c>
      <c r="Z7" s="34">
        <f t="shared" si="4"/>
        <v>1994029.8507462661</v>
      </c>
    </row>
    <row r="8" spans="2:26" hidden="1">
      <c r="C8" s="29" t="s">
        <v>13</v>
      </c>
      <c r="D8" s="30">
        <v>3731.34328358209</v>
      </c>
      <c r="E8" s="30">
        <v>3731.34328358209</v>
      </c>
      <c r="F8" s="30">
        <v>3731.34328358209</v>
      </c>
      <c r="G8" s="30">
        <v>11194.02985074627</v>
      </c>
      <c r="H8" s="30">
        <v>3731.34328358209</v>
      </c>
      <c r="I8" s="30">
        <v>3731.34328358209</v>
      </c>
      <c r="J8" s="30">
        <v>3731.34328358209</v>
      </c>
      <c r="K8" s="30">
        <v>11194.02985074627</v>
      </c>
      <c r="L8" s="30">
        <v>3731.34328358209</v>
      </c>
      <c r="M8" s="30">
        <v>3731.34328358209</v>
      </c>
      <c r="N8" s="30">
        <v>3731.34328358209</v>
      </c>
      <c r="O8" s="30">
        <v>11194.02985074627</v>
      </c>
      <c r="P8" s="30">
        <v>3731.34328358209</v>
      </c>
      <c r="Q8" s="30">
        <v>3731.34328358209</v>
      </c>
      <c r="R8" s="30">
        <v>3731.34328358209</v>
      </c>
      <c r="S8" s="30">
        <v>11194.02985074627</v>
      </c>
      <c r="T8" s="31">
        <v>44776.119402985081</v>
      </c>
      <c r="U8" s="24"/>
      <c r="V8" s="32">
        <f t="shared" si="0"/>
        <v>11194.02985074627</v>
      </c>
      <c r="W8" s="33">
        <f t="shared" si="1"/>
        <v>11194.02985074627</v>
      </c>
      <c r="X8" s="33">
        <f t="shared" si="2"/>
        <v>11194.02985074627</v>
      </c>
      <c r="Y8" s="33">
        <f t="shared" si="3"/>
        <v>11194.02985074627</v>
      </c>
      <c r="Z8" s="34">
        <f t="shared" si="4"/>
        <v>44776.119402985081</v>
      </c>
    </row>
    <row r="9" spans="2:26" hidden="1">
      <c r="C9" s="29" t="s">
        <v>14</v>
      </c>
      <c r="D9" s="30">
        <v>106326.8656716418</v>
      </c>
      <c r="E9" s="30">
        <v>106326.8656716418</v>
      </c>
      <c r="F9" s="30">
        <v>106326.8656716418</v>
      </c>
      <c r="G9" s="30">
        <v>318980.59701492544</v>
      </c>
      <c r="H9" s="30">
        <v>106326.8656716418</v>
      </c>
      <c r="I9" s="30">
        <v>106326.8656716418</v>
      </c>
      <c r="J9" s="30">
        <v>106326.8656716418</v>
      </c>
      <c r="K9" s="30">
        <v>318980.59701492544</v>
      </c>
      <c r="L9" s="30">
        <v>106326.8656716418</v>
      </c>
      <c r="M9" s="30">
        <v>106326.8656716418</v>
      </c>
      <c r="N9" s="30">
        <v>106326.8656716418</v>
      </c>
      <c r="O9" s="30">
        <v>318980.59701492544</v>
      </c>
      <c r="P9" s="30">
        <v>106326.8656716418</v>
      </c>
      <c r="Q9" s="30">
        <v>106326.8656716418</v>
      </c>
      <c r="R9" s="30">
        <v>106326.8656716418</v>
      </c>
      <c r="S9" s="30">
        <v>318980.59701492544</v>
      </c>
      <c r="T9" s="31">
        <v>1275922.3880597018</v>
      </c>
      <c r="U9" s="24"/>
      <c r="V9" s="32">
        <f t="shared" si="0"/>
        <v>318980.59701492544</v>
      </c>
      <c r="W9" s="33">
        <f t="shared" si="1"/>
        <v>318980.59701492544</v>
      </c>
      <c r="X9" s="33">
        <f t="shared" si="2"/>
        <v>318980.59701492544</v>
      </c>
      <c r="Y9" s="33">
        <f t="shared" si="3"/>
        <v>318980.59701492544</v>
      </c>
      <c r="Z9" s="34">
        <f t="shared" si="4"/>
        <v>1275922.3880597018</v>
      </c>
    </row>
    <row r="10" spans="2:26" hidden="1">
      <c r="C10" s="29" t="s">
        <v>15</v>
      </c>
      <c r="D10" s="30">
        <v>371277.611940298</v>
      </c>
      <c r="E10" s="30">
        <v>371277.611940298</v>
      </c>
      <c r="F10" s="30">
        <v>371277.611940298</v>
      </c>
      <c r="G10" s="30">
        <v>1113832.835820894</v>
      </c>
      <c r="H10" s="30">
        <v>371277.611940298</v>
      </c>
      <c r="I10" s="30">
        <v>371277.611940298</v>
      </c>
      <c r="J10" s="30">
        <v>371277.611940298</v>
      </c>
      <c r="K10" s="30">
        <v>1113832.835820894</v>
      </c>
      <c r="L10" s="30">
        <v>371277.611940298</v>
      </c>
      <c r="M10" s="30">
        <v>371277.611940298</v>
      </c>
      <c r="N10" s="30">
        <v>371277.611940298</v>
      </c>
      <c r="O10" s="30">
        <v>1113832.835820894</v>
      </c>
      <c r="P10" s="30">
        <v>371277.611940298</v>
      </c>
      <c r="Q10" s="30">
        <v>371277.611940298</v>
      </c>
      <c r="R10" s="30">
        <v>371277.611940298</v>
      </c>
      <c r="S10" s="30">
        <v>1113832.835820894</v>
      </c>
      <c r="T10" s="31">
        <v>4455331.343283576</v>
      </c>
      <c r="U10" s="24"/>
      <c r="V10" s="32">
        <f t="shared" si="0"/>
        <v>1113832.835820894</v>
      </c>
      <c r="W10" s="33">
        <f t="shared" si="1"/>
        <v>1113832.835820894</v>
      </c>
      <c r="X10" s="33">
        <f t="shared" si="2"/>
        <v>1113832.835820894</v>
      </c>
      <c r="Y10" s="33">
        <f t="shared" si="3"/>
        <v>1113832.835820894</v>
      </c>
      <c r="Z10" s="34">
        <f t="shared" si="4"/>
        <v>4455331.343283576</v>
      </c>
    </row>
    <row r="11" spans="2:26" hidden="1">
      <c r="C11" s="29" t="s">
        <v>16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30">
        <v>0</v>
      </c>
      <c r="K11" s="30">
        <v>0</v>
      </c>
      <c r="L11" s="30">
        <v>0</v>
      </c>
      <c r="M11" s="30">
        <v>0</v>
      </c>
      <c r="N11" s="30">
        <v>0</v>
      </c>
      <c r="O11" s="30">
        <v>0</v>
      </c>
      <c r="P11" s="30">
        <v>0</v>
      </c>
      <c r="Q11" s="30">
        <v>0</v>
      </c>
      <c r="R11" s="30">
        <v>0</v>
      </c>
      <c r="S11" s="30">
        <v>0</v>
      </c>
      <c r="T11" s="31">
        <v>0</v>
      </c>
      <c r="U11" s="24"/>
      <c r="V11" s="32">
        <f t="shared" si="0"/>
        <v>0</v>
      </c>
      <c r="W11" s="33">
        <f t="shared" si="1"/>
        <v>0</v>
      </c>
      <c r="X11" s="33">
        <f t="shared" si="2"/>
        <v>0</v>
      </c>
      <c r="Y11" s="33">
        <f t="shared" si="3"/>
        <v>0</v>
      </c>
      <c r="Z11" s="34">
        <f t="shared" si="4"/>
        <v>0</v>
      </c>
    </row>
    <row r="12" spans="2:26" hidden="1">
      <c r="C12" s="29" t="s">
        <v>17</v>
      </c>
      <c r="D12" s="30">
        <v>25498.507462686641</v>
      </c>
      <c r="E12" s="30">
        <v>25497.014925373136</v>
      </c>
      <c r="F12" s="30">
        <v>25497.014925373136</v>
      </c>
      <c r="G12" s="30">
        <v>76492.537313432913</v>
      </c>
      <c r="H12" s="30">
        <v>25498.507462686641</v>
      </c>
      <c r="I12" s="30">
        <v>25497.014925373136</v>
      </c>
      <c r="J12" s="30">
        <v>25497.014925373136</v>
      </c>
      <c r="K12" s="30">
        <v>76492.537313432913</v>
      </c>
      <c r="L12" s="30">
        <v>25498.507462686641</v>
      </c>
      <c r="M12" s="30">
        <v>25497.014925373136</v>
      </c>
      <c r="N12" s="30">
        <v>25497.014925373136</v>
      </c>
      <c r="O12" s="30">
        <v>76492.537313432913</v>
      </c>
      <c r="P12" s="30">
        <v>25498.507462686641</v>
      </c>
      <c r="Q12" s="30">
        <v>25497.014925373136</v>
      </c>
      <c r="R12" s="30">
        <v>25497.014925373136</v>
      </c>
      <c r="S12" s="30">
        <v>76492.537313432913</v>
      </c>
      <c r="T12" s="31">
        <v>305970.14925373165</v>
      </c>
      <c r="U12" s="24"/>
      <c r="V12" s="32">
        <f t="shared" si="0"/>
        <v>76492.537313432913</v>
      </c>
      <c r="W12" s="33">
        <f t="shared" si="1"/>
        <v>76492.537313432913</v>
      </c>
      <c r="X12" s="33">
        <f t="shared" si="2"/>
        <v>76492.537313432913</v>
      </c>
      <c r="Y12" s="33">
        <f t="shared" si="3"/>
        <v>76492.537313432913</v>
      </c>
      <c r="Z12" s="34">
        <f t="shared" si="4"/>
        <v>305970.14925373165</v>
      </c>
    </row>
    <row r="13" spans="2:26" hidden="1">
      <c r="C13" s="29" t="s">
        <v>23</v>
      </c>
      <c r="D13" s="30">
        <v>11194.029850746299</v>
      </c>
      <c r="E13" s="30">
        <v>11194.029850746299</v>
      </c>
      <c r="F13" s="30">
        <v>11194.029850746299</v>
      </c>
      <c r="G13" s="30">
        <v>33582.089552238896</v>
      </c>
      <c r="H13" s="30">
        <v>11194.029850746299</v>
      </c>
      <c r="I13" s="30">
        <v>11194.029850746299</v>
      </c>
      <c r="J13" s="30">
        <v>11194.029850746299</v>
      </c>
      <c r="K13" s="30">
        <v>33582.089552238896</v>
      </c>
      <c r="L13" s="30">
        <v>11194.029850746299</v>
      </c>
      <c r="M13" s="30">
        <v>11194.029850746299</v>
      </c>
      <c r="N13" s="30">
        <v>11194.029850746299</v>
      </c>
      <c r="O13" s="30">
        <v>33582.089552238896</v>
      </c>
      <c r="P13" s="30">
        <v>11194.029850746299</v>
      </c>
      <c r="Q13" s="30">
        <v>11194.029850746299</v>
      </c>
      <c r="R13" s="30">
        <v>11194.029850746299</v>
      </c>
      <c r="S13" s="30">
        <v>33582.089552238896</v>
      </c>
      <c r="T13" s="31">
        <v>134328.35820895559</v>
      </c>
      <c r="U13" s="24"/>
      <c r="V13" s="32">
        <f t="shared" si="0"/>
        <v>33582.089552238896</v>
      </c>
      <c r="W13" s="33">
        <f t="shared" si="1"/>
        <v>33582.089552238896</v>
      </c>
      <c r="X13" s="33">
        <f t="shared" si="2"/>
        <v>33582.089552238896</v>
      </c>
      <c r="Y13" s="33">
        <f t="shared" si="3"/>
        <v>33582.089552238896</v>
      </c>
      <c r="Z13" s="34">
        <f t="shared" si="4"/>
        <v>134328.35820895559</v>
      </c>
    </row>
    <row r="14" spans="2:26" hidden="1">
      <c r="C14" s="35" t="s">
        <v>24</v>
      </c>
      <c r="D14" s="36">
        <v>0</v>
      </c>
      <c r="E14" s="36">
        <v>0</v>
      </c>
      <c r="F14" s="36">
        <v>0</v>
      </c>
      <c r="G14" s="30">
        <v>0</v>
      </c>
      <c r="H14" s="36">
        <v>0</v>
      </c>
      <c r="I14" s="36">
        <v>0</v>
      </c>
      <c r="J14" s="36">
        <v>0</v>
      </c>
      <c r="K14" s="30">
        <v>0</v>
      </c>
      <c r="L14" s="36">
        <v>0</v>
      </c>
      <c r="M14" s="36">
        <v>0</v>
      </c>
      <c r="N14" s="36">
        <v>0</v>
      </c>
      <c r="O14" s="30">
        <v>0</v>
      </c>
      <c r="P14" s="36">
        <v>0</v>
      </c>
      <c r="Q14" s="36">
        <v>0</v>
      </c>
      <c r="R14" s="36">
        <v>0</v>
      </c>
      <c r="S14" s="30">
        <v>0</v>
      </c>
      <c r="T14" s="31">
        <v>0</v>
      </c>
      <c r="U14" s="24"/>
      <c r="V14" s="32">
        <f t="shared" si="0"/>
        <v>0</v>
      </c>
      <c r="W14" s="33">
        <f t="shared" si="1"/>
        <v>0</v>
      </c>
      <c r="X14" s="33">
        <f t="shared" si="2"/>
        <v>0</v>
      </c>
      <c r="Y14" s="33">
        <f t="shared" si="3"/>
        <v>0</v>
      </c>
      <c r="Z14" s="34">
        <f t="shared" si="4"/>
        <v>0</v>
      </c>
    </row>
    <row r="15" spans="2:26" hidden="1">
      <c r="C15" s="29" t="s">
        <v>18</v>
      </c>
      <c r="D15" s="37">
        <v>1114786.1940298497</v>
      </c>
      <c r="E15" s="37">
        <v>1119986.2873134322</v>
      </c>
      <c r="F15" s="37">
        <v>1119986.2873134322</v>
      </c>
      <c r="G15" s="37">
        <v>3354758.7686567139</v>
      </c>
      <c r="H15" s="37">
        <v>1119989.2723880587</v>
      </c>
      <c r="I15" s="37">
        <v>1119986.2873134322</v>
      </c>
      <c r="J15" s="37">
        <v>1119986.2873134322</v>
      </c>
      <c r="K15" s="37">
        <v>3359961.8470149236</v>
      </c>
      <c r="L15" s="37">
        <v>1131090.0186567155</v>
      </c>
      <c r="M15" s="37">
        <v>1131087.0335820892</v>
      </c>
      <c r="N15" s="37">
        <v>1131087.0335820892</v>
      </c>
      <c r="O15" s="37">
        <v>3393264.0858208938</v>
      </c>
      <c r="P15" s="37">
        <v>1131090.0186567155</v>
      </c>
      <c r="Q15" s="37">
        <v>1131087.0335820892</v>
      </c>
      <c r="R15" s="37">
        <v>1131087.0335820892</v>
      </c>
      <c r="S15" s="37">
        <v>3393264.0858208938</v>
      </c>
      <c r="T15" s="38">
        <v>13501248.787313424</v>
      </c>
      <c r="U15" s="24"/>
      <c r="V15" s="39">
        <f t="shared" si="0"/>
        <v>3354758.7686567139</v>
      </c>
      <c r="W15" s="40">
        <f t="shared" si="1"/>
        <v>3359961.8470149236</v>
      </c>
      <c r="X15" s="40">
        <f t="shared" si="2"/>
        <v>3393264.0858208938</v>
      </c>
      <c r="Y15" s="40">
        <f t="shared" si="3"/>
        <v>3393264.0858208938</v>
      </c>
      <c r="Z15" s="41">
        <f t="shared" si="4"/>
        <v>13501248.787313424</v>
      </c>
    </row>
    <row r="16" spans="2:26" hidden="1">
      <c r="C16" s="42"/>
      <c r="D16" s="43" t="s">
        <v>106</v>
      </c>
      <c r="E16" s="43" t="s">
        <v>106</v>
      </c>
      <c r="F16" s="43" t="s">
        <v>106</v>
      </c>
      <c r="G16" s="44"/>
      <c r="H16" s="43" t="s">
        <v>107</v>
      </c>
      <c r="I16" s="43" t="s">
        <v>107</v>
      </c>
      <c r="J16" s="43" t="s">
        <v>107</v>
      </c>
      <c r="K16" s="43" t="s">
        <v>107</v>
      </c>
      <c r="L16" s="43" t="s">
        <v>107</v>
      </c>
      <c r="M16" s="43" t="s">
        <v>107</v>
      </c>
      <c r="N16" s="43" t="s">
        <v>107</v>
      </c>
      <c r="O16" s="43" t="s">
        <v>107</v>
      </c>
      <c r="P16" s="43" t="s">
        <v>107</v>
      </c>
      <c r="Q16" s="43" t="s">
        <v>107</v>
      </c>
      <c r="R16" s="43" t="s">
        <v>107</v>
      </c>
      <c r="S16" s="44"/>
      <c r="T16" s="45"/>
      <c r="U16" s="24"/>
      <c r="V16" s="46"/>
      <c r="W16" s="47"/>
      <c r="X16" s="47"/>
      <c r="Y16" s="47"/>
      <c r="Z16" s="48"/>
    </row>
    <row r="17" spans="2:26" hidden="1">
      <c r="B17" s="28" t="s">
        <v>108</v>
      </c>
      <c r="C17" s="49" t="s">
        <v>11</v>
      </c>
      <c r="D17" s="50">
        <v>273488.65000000002</v>
      </c>
      <c r="E17" s="50">
        <v>192916.37</v>
      </c>
      <c r="F17" s="50">
        <v>245887.86</v>
      </c>
      <c r="G17" s="50">
        <v>712292.88</v>
      </c>
      <c r="H17" s="50">
        <v>286582.25</v>
      </c>
      <c r="I17" s="50">
        <v>293082.25</v>
      </c>
      <c r="J17" s="50">
        <v>293082.25</v>
      </c>
      <c r="K17" s="50">
        <v>872746.75</v>
      </c>
      <c r="L17" s="50">
        <v>296102.25</v>
      </c>
      <c r="M17" s="50">
        <v>296102.25</v>
      </c>
      <c r="N17" s="50">
        <v>296102.25</v>
      </c>
      <c r="O17" s="50">
        <v>888306.75</v>
      </c>
      <c r="P17" s="50">
        <v>315828.25</v>
      </c>
      <c r="Q17" s="50">
        <v>315828.25</v>
      </c>
      <c r="R17" s="50">
        <v>315828.25</v>
      </c>
      <c r="S17" s="50">
        <v>947484.75</v>
      </c>
      <c r="T17" s="51">
        <v>3420831.13</v>
      </c>
      <c r="U17" s="24"/>
      <c r="V17" s="52">
        <f t="shared" ref="V17:V26" si="5">+G17</f>
        <v>712292.88</v>
      </c>
      <c r="W17" s="53">
        <f t="shared" ref="W17:W26" si="6">+K17</f>
        <v>872746.75</v>
      </c>
      <c r="X17" s="53">
        <f t="shared" ref="X17:X26" si="7">+O17</f>
        <v>888306.75</v>
      </c>
      <c r="Y17" s="53">
        <f t="shared" ref="Y17:Y26" si="8">+S17</f>
        <v>947484.75</v>
      </c>
      <c r="Z17" s="54">
        <f t="shared" ref="Z17:Z26" si="9">+T17</f>
        <v>3420831.13</v>
      </c>
    </row>
    <row r="18" spans="2:26" hidden="1">
      <c r="C18" s="49" t="s">
        <v>12</v>
      </c>
      <c r="D18" s="50">
        <v>9454.2000000000007</v>
      </c>
      <c r="E18" s="50">
        <v>27605.9</v>
      </c>
      <c r="F18" s="50">
        <v>45642.43</v>
      </c>
      <c r="G18" s="50">
        <v>82702.53</v>
      </c>
      <c r="H18" s="50">
        <v>212370</v>
      </c>
      <c r="I18" s="50">
        <v>212370</v>
      </c>
      <c r="J18" s="50">
        <v>212370</v>
      </c>
      <c r="K18" s="50">
        <v>637110</v>
      </c>
      <c r="L18" s="50">
        <v>212370</v>
      </c>
      <c r="M18" s="50">
        <v>212370</v>
      </c>
      <c r="N18" s="50">
        <v>212370</v>
      </c>
      <c r="O18" s="50">
        <v>637110</v>
      </c>
      <c r="P18" s="50">
        <v>212370</v>
      </c>
      <c r="Q18" s="50">
        <v>212370</v>
      </c>
      <c r="R18" s="50">
        <v>212370</v>
      </c>
      <c r="S18" s="50">
        <v>637110</v>
      </c>
      <c r="T18" s="51">
        <v>1994032.53</v>
      </c>
      <c r="U18" s="24"/>
      <c r="V18" s="52">
        <f t="shared" si="5"/>
        <v>82702.53</v>
      </c>
      <c r="W18" s="53">
        <f t="shared" si="6"/>
        <v>637110</v>
      </c>
      <c r="X18" s="53">
        <f t="shared" si="7"/>
        <v>637110</v>
      </c>
      <c r="Y18" s="53">
        <f t="shared" si="8"/>
        <v>637110</v>
      </c>
      <c r="Z18" s="54">
        <f t="shared" si="9"/>
        <v>1994032.53</v>
      </c>
    </row>
    <row r="19" spans="2:26" hidden="1">
      <c r="C19" s="49" t="s">
        <v>13</v>
      </c>
      <c r="D19" s="50">
        <v>8038.87</v>
      </c>
      <c r="E19" s="50">
        <v>1827.13</v>
      </c>
      <c r="F19" s="50">
        <v>7785.33</v>
      </c>
      <c r="G19" s="50">
        <v>17651.330000000002</v>
      </c>
      <c r="H19" s="50">
        <v>4014</v>
      </c>
      <c r="I19" s="50">
        <v>4014</v>
      </c>
      <c r="J19" s="50">
        <v>4014</v>
      </c>
      <c r="K19" s="50">
        <v>12042</v>
      </c>
      <c r="L19" s="50">
        <v>4014</v>
      </c>
      <c r="M19" s="50">
        <v>4014</v>
      </c>
      <c r="N19" s="50">
        <v>4014</v>
      </c>
      <c r="O19" s="50">
        <v>12042</v>
      </c>
      <c r="P19" s="50">
        <v>4014</v>
      </c>
      <c r="Q19" s="50">
        <v>4014</v>
      </c>
      <c r="R19" s="50">
        <v>4014</v>
      </c>
      <c r="S19" s="50">
        <v>12042</v>
      </c>
      <c r="T19" s="51">
        <v>53777.33</v>
      </c>
      <c r="U19" s="24"/>
      <c r="V19" s="52">
        <f t="shared" si="5"/>
        <v>17651.330000000002</v>
      </c>
      <c r="W19" s="53">
        <f t="shared" si="6"/>
        <v>12042</v>
      </c>
      <c r="X19" s="53">
        <f t="shared" si="7"/>
        <v>12042</v>
      </c>
      <c r="Y19" s="53">
        <f t="shared" si="8"/>
        <v>12042</v>
      </c>
      <c r="Z19" s="54">
        <f t="shared" si="9"/>
        <v>53777.33</v>
      </c>
    </row>
    <row r="20" spans="2:26" hidden="1">
      <c r="C20" s="49" t="s">
        <v>14</v>
      </c>
      <c r="D20" s="50">
        <v>78986.149999999994</v>
      </c>
      <c r="E20" s="50">
        <v>133337.01999999999</v>
      </c>
      <c r="F20" s="50">
        <v>78023.710000000006</v>
      </c>
      <c r="G20" s="50">
        <v>290346.88</v>
      </c>
      <c r="H20" s="50">
        <v>117508.00020000001</v>
      </c>
      <c r="I20" s="50">
        <v>117508</v>
      </c>
      <c r="J20" s="50">
        <v>117508</v>
      </c>
      <c r="K20" s="50">
        <v>352524.00020000001</v>
      </c>
      <c r="L20" s="50">
        <v>117508</v>
      </c>
      <c r="M20" s="50">
        <v>117508</v>
      </c>
      <c r="N20" s="50">
        <v>117508</v>
      </c>
      <c r="O20" s="50">
        <v>352524</v>
      </c>
      <c r="P20" s="50">
        <v>117508</v>
      </c>
      <c r="Q20" s="50">
        <v>117508</v>
      </c>
      <c r="R20" s="50">
        <v>117508</v>
      </c>
      <c r="S20" s="50">
        <v>352524</v>
      </c>
      <c r="T20" s="51">
        <v>1347918.8802</v>
      </c>
      <c r="U20" s="24"/>
      <c r="V20" s="52">
        <f t="shared" si="5"/>
        <v>290346.88</v>
      </c>
      <c r="W20" s="53">
        <f t="shared" si="6"/>
        <v>352524.00020000001</v>
      </c>
      <c r="X20" s="53">
        <f t="shared" si="7"/>
        <v>352524</v>
      </c>
      <c r="Y20" s="53">
        <f t="shared" si="8"/>
        <v>352524</v>
      </c>
      <c r="Z20" s="54">
        <f t="shared" si="9"/>
        <v>1347918.8802</v>
      </c>
    </row>
    <row r="21" spans="2:26" hidden="1">
      <c r="C21" s="49" t="s">
        <v>15</v>
      </c>
      <c r="D21" s="50">
        <v>22098.37</v>
      </c>
      <c r="E21" s="50">
        <v>11431.29</v>
      </c>
      <c r="F21" s="50">
        <v>181549.67</v>
      </c>
      <c r="G21" s="50">
        <v>215079.33</v>
      </c>
      <c r="H21" s="50">
        <v>463139</v>
      </c>
      <c r="I21" s="50">
        <v>463139</v>
      </c>
      <c r="J21" s="50">
        <v>463139</v>
      </c>
      <c r="K21" s="50">
        <v>1389417</v>
      </c>
      <c r="L21" s="50">
        <v>463139</v>
      </c>
      <c r="M21" s="50">
        <v>463139</v>
      </c>
      <c r="N21" s="50">
        <v>463139</v>
      </c>
      <c r="O21" s="50">
        <v>1389417</v>
      </c>
      <c r="P21" s="50">
        <v>463139</v>
      </c>
      <c r="Q21" s="50">
        <v>463139</v>
      </c>
      <c r="R21" s="50">
        <v>463139</v>
      </c>
      <c r="S21" s="50">
        <v>1389417</v>
      </c>
      <c r="T21" s="51">
        <v>4383330.33</v>
      </c>
      <c r="U21" s="24"/>
      <c r="V21" s="52">
        <f t="shared" si="5"/>
        <v>215079.33</v>
      </c>
      <c r="W21" s="53">
        <f t="shared" si="6"/>
        <v>1389417</v>
      </c>
      <c r="X21" s="53">
        <f t="shared" si="7"/>
        <v>1389417</v>
      </c>
      <c r="Y21" s="53">
        <f t="shared" si="8"/>
        <v>1389417</v>
      </c>
      <c r="Z21" s="54">
        <f t="shared" si="9"/>
        <v>4383330.33</v>
      </c>
    </row>
    <row r="22" spans="2:26" hidden="1">
      <c r="C22" s="49" t="s">
        <v>16</v>
      </c>
      <c r="D22" s="50">
        <v>17385.79</v>
      </c>
      <c r="E22" s="50">
        <v>-20806.34</v>
      </c>
      <c r="F22" s="50">
        <v>28152.91</v>
      </c>
      <c r="G22" s="50">
        <v>24732.36</v>
      </c>
      <c r="H22" s="50">
        <v>5000</v>
      </c>
      <c r="I22" s="50">
        <v>5000</v>
      </c>
      <c r="J22" s="50">
        <v>5000</v>
      </c>
      <c r="K22" s="50">
        <v>15000</v>
      </c>
      <c r="L22" s="50">
        <v>5000</v>
      </c>
      <c r="M22" s="50">
        <v>5000</v>
      </c>
      <c r="N22" s="50">
        <v>5000</v>
      </c>
      <c r="O22" s="50">
        <v>15000</v>
      </c>
      <c r="P22" s="50">
        <v>5000</v>
      </c>
      <c r="Q22" s="50">
        <v>5000</v>
      </c>
      <c r="R22" s="50">
        <v>5000</v>
      </c>
      <c r="S22" s="50">
        <v>15000</v>
      </c>
      <c r="T22" s="51">
        <v>69732.36</v>
      </c>
      <c r="U22" s="24"/>
      <c r="V22" s="52">
        <f t="shared" si="5"/>
        <v>24732.36</v>
      </c>
      <c r="W22" s="53">
        <f t="shared" si="6"/>
        <v>15000</v>
      </c>
      <c r="X22" s="53">
        <f t="shared" si="7"/>
        <v>15000</v>
      </c>
      <c r="Y22" s="53">
        <f t="shared" si="8"/>
        <v>15000</v>
      </c>
      <c r="Z22" s="54">
        <f t="shared" si="9"/>
        <v>69732.36</v>
      </c>
    </row>
    <row r="23" spans="2:26" hidden="1">
      <c r="C23" s="49" t="s">
        <v>17</v>
      </c>
      <c r="D23" s="50">
        <v>5361.69</v>
      </c>
      <c r="E23" s="50">
        <v>12875.81</v>
      </c>
      <c r="F23" s="50">
        <v>6736.32</v>
      </c>
      <c r="G23" s="50">
        <v>24973.82</v>
      </c>
      <c r="H23" s="50">
        <v>23476</v>
      </c>
      <c r="I23" s="50">
        <v>23476</v>
      </c>
      <c r="J23" s="50">
        <v>23476</v>
      </c>
      <c r="K23" s="50">
        <v>70428</v>
      </c>
      <c r="L23" s="50">
        <v>23476</v>
      </c>
      <c r="M23" s="50">
        <v>23476</v>
      </c>
      <c r="N23" s="50">
        <v>23476</v>
      </c>
      <c r="O23" s="50">
        <v>70428</v>
      </c>
      <c r="P23" s="50">
        <v>23476</v>
      </c>
      <c r="Q23" s="50">
        <v>23476</v>
      </c>
      <c r="R23" s="50">
        <v>23476</v>
      </c>
      <c r="S23" s="50">
        <v>70428</v>
      </c>
      <c r="T23" s="51">
        <v>236257.82</v>
      </c>
      <c r="U23" s="24"/>
      <c r="V23" s="52">
        <f t="shared" si="5"/>
        <v>24973.82</v>
      </c>
      <c r="W23" s="53">
        <f t="shared" si="6"/>
        <v>70428</v>
      </c>
      <c r="X23" s="53">
        <f t="shared" si="7"/>
        <v>70428</v>
      </c>
      <c r="Y23" s="53">
        <f t="shared" si="8"/>
        <v>70428</v>
      </c>
      <c r="Z23" s="54">
        <f t="shared" si="9"/>
        <v>236257.82</v>
      </c>
    </row>
    <row r="24" spans="2:26" hidden="1">
      <c r="C24" s="49" t="s">
        <v>23</v>
      </c>
      <c r="D24" s="50">
        <v>2649.07</v>
      </c>
      <c r="E24" s="50">
        <v>2145.1799999999998</v>
      </c>
      <c r="F24" s="50">
        <v>2792.03</v>
      </c>
      <c r="G24" s="50">
        <v>7586.28</v>
      </c>
      <c r="H24" s="50">
        <v>11194</v>
      </c>
      <c r="I24" s="50">
        <v>11194</v>
      </c>
      <c r="J24" s="50">
        <v>11194</v>
      </c>
      <c r="K24" s="50">
        <v>33582</v>
      </c>
      <c r="L24" s="50">
        <v>11194</v>
      </c>
      <c r="M24" s="50">
        <v>11194</v>
      </c>
      <c r="N24" s="50">
        <v>11194</v>
      </c>
      <c r="O24" s="50">
        <v>33582</v>
      </c>
      <c r="P24" s="50">
        <v>11194</v>
      </c>
      <c r="Q24" s="50">
        <v>11194</v>
      </c>
      <c r="R24" s="50">
        <v>11194</v>
      </c>
      <c r="S24" s="50">
        <v>33582</v>
      </c>
      <c r="T24" s="51">
        <v>108332.28</v>
      </c>
      <c r="U24" s="24"/>
      <c r="V24" s="52">
        <f t="shared" si="5"/>
        <v>7586.28</v>
      </c>
      <c r="W24" s="53">
        <f t="shared" si="6"/>
        <v>33582</v>
      </c>
      <c r="X24" s="53">
        <f t="shared" si="7"/>
        <v>33582</v>
      </c>
      <c r="Y24" s="53">
        <f t="shared" si="8"/>
        <v>33582</v>
      </c>
      <c r="Z24" s="54">
        <f t="shared" si="9"/>
        <v>108332.28</v>
      </c>
    </row>
    <row r="25" spans="2:26" hidden="1">
      <c r="C25" s="55" t="s">
        <v>24</v>
      </c>
      <c r="D25" s="56">
        <v>0</v>
      </c>
      <c r="E25" s="56">
        <v>0</v>
      </c>
      <c r="F25" s="56">
        <v>0</v>
      </c>
      <c r="G25" s="50">
        <v>0</v>
      </c>
      <c r="H25" s="56">
        <v>0</v>
      </c>
      <c r="I25" s="56">
        <v>0</v>
      </c>
      <c r="J25" s="56">
        <v>0</v>
      </c>
      <c r="K25" s="50">
        <v>0</v>
      </c>
      <c r="L25" s="56">
        <v>0</v>
      </c>
      <c r="M25" s="56">
        <v>0</v>
      </c>
      <c r="N25" s="56">
        <v>0</v>
      </c>
      <c r="O25" s="50">
        <v>0</v>
      </c>
      <c r="P25" s="56">
        <v>0</v>
      </c>
      <c r="Q25" s="56">
        <v>0</v>
      </c>
      <c r="R25" s="56">
        <v>0</v>
      </c>
      <c r="S25" s="50">
        <v>0</v>
      </c>
      <c r="T25" s="51">
        <v>0</v>
      </c>
      <c r="U25" s="24"/>
      <c r="V25" s="52">
        <f t="shared" si="5"/>
        <v>0</v>
      </c>
      <c r="W25" s="53">
        <f t="shared" si="6"/>
        <v>0</v>
      </c>
      <c r="X25" s="53">
        <f t="shared" si="7"/>
        <v>0</v>
      </c>
      <c r="Y25" s="53">
        <f t="shared" si="8"/>
        <v>0</v>
      </c>
      <c r="Z25" s="54">
        <f t="shared" si="9"/>
        <v>0</v>
      </c>
    </row>
    <row r="26" spans="2:26" hidden="1">
      <c r="C26" s="49" t="s">
        <v>18</v>
      </c>
      <c r="D26" s="57">
        <v>417462.79</v>
      </c>
      <c r="E26" s="57">
        <v>361332.36</v>
      </c>
      <c r="F26" s="57">
        <v>596570.26</v>
      </c>
      <c r="G26" s="57">
        <v>1375365.41</v>
      </c>
      <c r="H26" s="57">
        <v>1123283.2502000001</v>
      </c>
      <c r="I26" s="57">
        <v>1129783.25</v>
      </c>
      <c r="J26" s="57">
        <v>1129783.25</v>
      </c>
      <c r="K26" s="57">
        <v>3382849.7502000001</v>
      </c>
      <c r="L26" s="57">
        <v>1132803.25</v>
      </c>
      <c r="M26" s="57">
        <v>1132803.25</v>
      </c>
      <c r="N26" s="57">
        <v>1132803.25</v>
      </c>
      <c r="O26" s="57">
        <v>3398409.75</v>
      </c>
      <c r="P26" s="57">
        <v>1152529.25</v>
      </c>
      <c r="Q26" s="57">
        <v>1152529.25</v>
      </c>
      <c r="R26" s="57">
        <v>1152529.25</v>
      </c>
      <c r="S26" s="57">
        <v>3457587.75</v>
      </c>
      <c r="T26" s="58">
        <v>11614212.6602</v>
      </c>
      <c r="U26" s="24"/>
      <c r="V26" s="59">
        <f t="shared" si="5"/>
        <v>1375365.41</v>
      </c>
      <c r="W26" s="60">
        <f t="shared" si="6"/>
        <v>3382849.7502000001</v>
      </c>
      <c r="X26" s="60">
        <f t="shared" si="7"/>
        <v>3398409.75</v>
      </c>
      <c r="Y26" s="60">
        <f t="shared" si="8"/>
        <v>3457587.75</v>
      </c>
      <c r="Z26" s="61">
        <f t="shared" si="9"/>
        <v>11614212.6602</v>
      </c>
    </row>
    <row r="27" spans="2:26" hidden="1">
      <c r="C27" s="42"/>
      <c r="D27" s="43" t="s">
        <v>106</v>
      </c>
      <c r="E27" s="43" t="s">
        <v>106</v>
      </c>
      <c r="F27" s="43" t="s">
        <v>106</v>
      </c>
      <c r="G27" s="43" t="s">
        <v>106</v>
      </c>
      <c r="H27" s="43" t="s">
        <v>106</v>
      </c>
      <c r="I27" s="43" t="s">
        <v>106</v>
      </c>
      <c r="J27" s="43" t="s">
        <v>106</v>
      </c>
      <c r="K27" s="44"/>
      <c r="L27" s="43" t="s">
        <v>106</v>
      </c>
      <c r="M27" s="44"/>
      <c r="N27" s="44"/>
      <c r="O27" s="44"/>
      <c r="P27" s="44"/>
      <c r="Q27" s="44"/>
      <c r="R27" s="44"/>
      <c r="S27" s="44"/>
      <c r="T27" s="45"/>
      <c r="U27" s="24"/>
      <c r="V27" s="46"/>
      <c r="W27" s="47"/>
      <c r="X27" s="62" t="s">
        <v>109</v>
      </c>
      <c r="Y27" s="47"/>
      <c r="Z27" s="63" t="s">
        <v>110</v>
      </c>
    </row>
    <row r="28" spans="2:26" hidden="1">
      <c r="B28" s="13" t="s">
        <v>8</v>
      </c>
      <c r="C28" s="64" t="s">
        <v>11</v>
      </c>
      <c r="D28" s="65">
        <v>273488.65000000002</v>
      </c>
      <c r="E28" s="65">
        <v>192916.37</v>
      </c>
      <c r="F28" s="65">
        <v>245887.86</v>
      </c>
      <c r="G28" s="65">
        <v>712292.88</v>
      </c>
      <c r="H28" s="65">
        <v>393754.8</v>
      </c>
      <c r="I28" s="65">
        <v>200296.5</v>
      </c>
      <c r="J28" s="65">
        <v>141347</v>
      </c>
      <c r="K28" s="65">
        <f t="shared" ref="K28:K37" si="10">+SUM(H28:J28)</f>
        <v>735398.3</v>
      </c>
      <c r="L28" s="65">
        <v>186815</v>
      </c>
      <c r="M28" s="65">
        <v>0</v>
      </c>
      <c r="N28" s="65">
        <v>0</v>
      </c>
      <c r="O28" s="65">
        <f t="shared" ref="O28:O37" si="11">+SUM(L28:N28)</f>
        <v>186815</v>
      </c>
      <c r="P28" s="65">
        <v>0</v>
      </c>
      <c r="Q28" s="65">
        <v>0</v>
      </c>
      <c r="R28" s="65">
        <v>0</v>
      </c>
      <c r="S28" s="65">
        <v>0</v>
      </c>
      <c r="T28" s="66">
        <f t="shared" ref="T28:T35" si="12">+G28+K28+O28+S28</f>
        <v>1634506.1800000002</v>
      </c>
      <c r="U28" s="24"/>
      <c r="V28" s="67">
        <f t="shared" ref="V28:V37" si="13">+G28</f>
        <v>712292.88</v>
      </c>
      <c r="W28" s="68">
        <f t="shared" ref="W28:W37" si="14">+K28</f>
        <v>735398.3</v>
      </c>
      <c r="X28" s="68">
        <f t="shared" ref="X28:X37" si="15">+O28</f>
        <v>186815</v>
      </c>
      <c r="Y28" s="68">
        <f t="shared" ref="Y28:Y37" si="16">+S28</f>
        <v>0</v>
      </c>
      <c r="Z28" s="69">
        <f t="shared" ref="Z28:Z37" si="17">+T28</f>
        <v>1634506.1800000002</v>
      </c>
    </row>
    <row r="29" spans="2:26" hidden="1">
      <c r="C29" s="64" t="s">
        <v>12</v>
      </c>
      <c r="D29" s="65">
        <v>9454.2000000000007</v>
      </c>
      <c r="E29" s="65">
        <v>27605.9</v>
      </c>
      <c r="F29" s="65">
        <v>45642.43</v>
      </c>
      <c r="G29" s="65">
        <v>82702.53</v>
      </c>
      <c r="H29" s="65">
        <v>43687.839999999997</v>
      </c>
      <c r="I29" s="65">
        <v>26480.92</v>
      </c>
      <c r="J29" s="65">
        <v>36772</v>
      </c>
      <c r="K29" s="65">
        <f t="shared" si="10"/>
        <v>106940.76</v>
      </c>
      <c r="L29" s="65">
        <v>50548</v>
      </c>
      <c r="M29" s="65">
        <v>0</v>
      </c>
      <c r="N29" s="65">
        <v>0</v>
      </c>
      <c r="O29" s="65">
        <f t="shared" si="11"/>
        <v>50548</v>
      </c>
      <c r="P29" s="65">
        <v>0</v>
      </c>
      <c r="Q29" s="65">
        <v>0</v>
      </c>
      <c r="R29" s="65">
        <v>0</v>
      </c>
      <c r="S29" s="65">
        <v>0</v>
      </c>
      <c r="T29" s="66">
        <f t="shared" si="12"/>
        <v>240191.28999999998</v>
      </c>
      <c r="U29" s="24"/>
      <c r="V29" s="67">
        <f t="shared" si="13"/>
        <v>82702.53</v>
      </c>
      <c r="W29" s="68">
        <f t="shared" si="14"/>
        <v>106940.76</v>
      </c>
      <c r="X29" s="68">
        <f t="shared" si="15"/>
        <v>50548</v>
      </c>
      <c r="Y29" s="68">
        <f t="shared" si="16"/>
        <v>0</v>
      </c>
      <c r="Z29" s="69">
        <f t="shared" si="17"/>
        <v>240191.28999999998</v>
      </c>
    </row>
    <row r="30" spans="2:26" hidden="1">
      <c r="C30" s="64" t="s">
        <v>13</v>
      </c>
      <c r="D30" s="65">
        <v>8038.87</v>
      </c>
      <c r="E30" s="65">
        <v>1827.13</v>
      </c>
      <c r="F30" s="65">
        <v>7785.33</v>
      </c>
      <c r="G30" s="65">
        <v>17651.330000000002</v>
      </c>
      <c r="H30" s="65">
        <v>1301.98</v>
      </c>
      <c r="I30" s="65">
        <v>832.91</v>
      </c>
      <c r="J30" s="65">
        <v>931</v>
      </c>
      <c r="K30" s="65">
        <f t="shared" si="10"/>
        <v>3065.89</v>
      </c>
      <c r="L30" s="65">
        <v>4894</v>
      </c>
      <c r="M30" s="65">
        <v>0</v>
      </c>
      <c r="N30" s="65">
        <v>0</v>
      </c>
      <c r="O30" s="65">
        <f t="shared" si="11"/>
        <v>4894</v>
      </c>
      <c r="P30" s="65">
        <v>0</v>
      </c>
      <c r="Q30" s="65">
        <v>0</v>
      </c>
      <c r="R30" s="65">
        <v>0</v>
      </c>
      <c r="S30" s="65">
        <v>0</v>
      </c>
      <c r="T30" s="66">
        <f t="shared" si="12"/>
        <v>25611.22</v>
      </c>
      <c r="U30" s="24"/>
      <c r="V30" s="67">
        <f t="shared" si="13"/>
        <v>17651.330000000002</v>
      </c>
      <c r="W30" s="68">
        <f t="shared" si="14"/>
        <v>3065.89</v>
      </c>
      <c r="X30" s="68">
        <f t="shared" si="15"/>
        <v>4894</v>
      </c>
      <c r="Y30" s="68">
        <f t="shared" si="16"/>
        <v>0</v>
      </c>
      <c r="Z30" s="69">
        <f t="shared" si="17"/>
        <v>25611.22</v>
      </c>
    </row>
    <row r="31" spans="2:26" hidden="1">
      <c r="C31" s="64" t="s">
        <v>14</v>
      </c>
      <c r="D31" s="65">
        <v>78986.149999999994</v>
      </c>
      <c r="E31" s="65">
        <v>133337.01999999999</v>
      </c>
      <c r="F31" s="65">
        <v>78023.710000000006</v>
      </c>
      <c r="G31" s="65">
        <v>290346.88</v>
      </c>
      <c r="H31" s="65">
        <v>152519.09</v>
      </c>
      <c r="I31" s="65">
        <v>34053.129999999997</v>
      </c>
      <c r="J31" s="65">
        <v>40057</v>
      </c>
      <c r="K31" s="65">
        <f t="shared" si="10"/>
        <v>226629.22</v>
      </c>
      <c r="L31" s="65">
        <v>197685</v>
      </c>
      <c r="M31" s="65">
        <v>0</v>
      </c>
      <c r="N31" s="65">
        <v>0</v>
      </c>
      <c r="O31" s="65">
        <f t="shared" si="11"/>
        <v>197685</v>
      </c>
      <c r="P31" s="65">
        <v>0</v>
      </c>
      <c r="Q31" s="65">
        <v>0</v>
      </c>
      <c r="R31" s="65">
        <v>0</v>
      </c>
      <c r="S31" s="65">
        <v>0</v>
      </c>
      <c r="T31" s="66">
        <f t="shared" si="12"/>
        <v>714661.1</v>
      </c>
      <c r="U31" s="24"/>
      <c r="V31" s="67">
        <f t="shared" si="13"/>
        <v>290346.88</v>
      </c>
      <c r="W31" s="68">
        <f t="shared" si="14"/>
        <v>226629.22</v>
      </c>
      <c r="X31" s="68">
        <f t="shared" si="15"/>
        <v>197685</v>
      </c>
      <c r="Y31" s="68">
        <f t="shared" si="16"/>
        <v>0</v>
      </c>
      <c r="Z31" s="69">
        <f t="shared" si="17"/>
        <v>714661.1</v>
      </c>
    </row>
    <row r="32" spans="2:26" hidden="1">
      <c r="C32" s="64" t="s">
        <v>15</v>
      </c>
      <c r="D32" s="65">
        <v>22098.37</v>
      </c>
      <c r="E32" s="65">
        <v>11431.29</v>
      </c>
      <c r="F32" s="65">
        <v>181549.67</v>
      </c>
      <c r="G32" s="65">
        <v>215079.33</v>
      </c>
      <c r="H32" s="65">
        <v>7912.5</v>
      </c>
      <c r="I32" s="65">
        <v>3700.14</v>
      </c>
      <c r="J32" s="65">
        <v>41143</v>
      </c>
      <c r="K32" s="65">
        <f t="shared" si="10"/>
        <v>52755.64</v>
      </c>
      <c r="L32" s="65">
        <v>15037</v>
      </c>
      <c r="M32" s="65">
        <v>0</v>
      </c>
      <c r="N32" s="65">
        <v>0</v>
      </c>
      <c r="O32" s="65">
        <f t="shared" si="11"/>
        <v>15037</v>
      </c>
      <c r="P32" s="65">
        <v>0</v>
      </c>
      <c r="Q32" s="65">
        <v>0</v>
      </c>
      <c r="R32" s="65">
        <v>0</v>
      </c>
      <c r="S32" s="65">
        <v>0</v>
      </c>
      <c r="T32" s="66">
        <f t="shared" si="12"/>
        <v>282871.96999999997</v>
      </c>
      <c r="U32" s="24"/>
      <c r="V32" s="67">
        <f t="shared" si="13"/>
        <v>215079.33</v>
      </c>
      <c r="W32" s="68">
        <f t="shared" si="14"/>
        <v>52755.64</v>
      </c>
      <c r="X32" s="68">
        <f t="shared" si="15"/>
        <v>15037</v>
      </c>
      <c r="Y32" s="68">
        <f t="shared" si="16"/>
        <v>0</v>
      </c>
      <c r="Z32" s="69">
        <f t="shared" si="17"/>
        <v>282871.96999999997</v>
      </c>
    </row>
    <row r="33" spans="2:26" hidden="1">
      <c r="C33" s="64" t="s">
        <v>16</v>
      </c>
      <c r="D33" s="65">
        <v>17385.79</v>
      </c>
      <c r="E33" s="65">
        <v>-20806.34</v>
      </c>
      <c r="F33" s="65">
        <v>28152.91</v>
      </c>
      <c r="G33" s="65">
        <v>24732.36</v>
      </c>
      <c r="H33" s="65">
        <v>23128.98</v>
      </c>
      <c r="I33" s="65">
        <v>11680.23</v>
      </c>
      <c r="J33" s="65">
        <v>27933</v>
      </c>
      <c r="K33" s="65">
        <f t="shared" si="10"/>
        <v>62742.21</v>
      </c>
      <c r="L33" s="65">
        <v>20941</v>
      </c>
      <c r="M33" s="65">
        <v>0</v>
      </c>
      <c r="N33" s="65">
        <v>0</v>
      </c>
      <c r="O33" s="65">
        <f t="shared" si="11"/>
        <v>20941</v>
      </c>
      <c r="P33" s="65">
        <v>0</v>
      </c>
      <c r="Q33" s="65">
        <v>0</v>
      </c>
      <c r="R33" s="65">
        <v>0</v>
      </c>
      <c r="S33" s="65">
        <v>0</v>
      </c>
      <c r="T33" s="66">
        <f t="shared" si="12"/>
        <v>108415.57</v>
      </c>
      <c r="U33" s="24"/>
      <c r="V33" s="67">
        <f t="shared" si="13"/>
        <v>24732.36</v>
      </c>
      <c r="W33" s="68">
        <f t="shared" si="14"/>
        <v>62742.21</v>
      </c>
      <c r="X33" s="68">
        <f t="shared" si="15"/>
        <v>20941</v>
      </c>
      <c r="Y33" s="68">
        <f t="shared" si="16"/>
        <v>0</v>
      </c>
      <c r="Z33" s="69">
        <f t="shared" si="17"/>
        <v>108415.57</v>
      </c>
    </row>
    <row r="34" spans="2:26" hidden="1">
      <c r="C34" s="64" t="s">
        <v>17</v>
      </c>
      <c r="D34" s="65">
        <v>5361.69</v>
      </c>
      <c r="E34" s="65">
        <v>12875.81</v>
      </c>
      <c r="F34" s="65">
        <v>6736.32</v>
      </c>
      <c r="G34" s="65">
        <v>24973.82</v>
      </c>
      <c r="H34" s="65">
        <v>84356.66</v>
      </c>
      <c r="I34" s="65">
        <v>7075.33</v>
      </c>
      <c r="J34" s="65">
        <v>-1112</v>
      </c>
      <c r="K34" s="65">
        <f t="shared" si="10"/>
        <v>90319.99</v>
      </c>
      <c r="L34" s="65">
        <v>26177</v>
      </c>
      <c r="M34" s="65">
        <v>0</v>
      </c>
      <c r="N34" s="65">
        <v>0</v>
      </c>
      <c r="O34" s="65">
        <f t="shared" si="11"/>
        <v>26177</v>
      </c>
      <c r="P34" s="65">
        <v>0</v>
      </c>
      <c r="Q34" s="65">
        <v>0</v>
      </c>
      <c r="R34" s="65">
        <v>0</v>
      </c>
      <c r="S34" s="65">
        <v>0</v>
      </c>
      <c r="T34" s="66">
        <f t="shared" si="12"/>
        <v>141470.81</v>
      </c>
      <c r="U34" s="24"/>
      <c r="V34" s="67">
        <f t="shared" si="13"/>
        <v>24973.82</v>
      </c>
      <c r="W34" s="68">
        <f t="shared" si="14"/>
        <v>90319.99</v>
      </c>
      <c r="X34" s="68">
        <f t="shared" si="15"/>
        <v>26177</v>
      </c>
      <c r="Y34" s="68">
        <f t="shared" si="16"/>
        <v>0</v>
      </c>
      <c r="Z34" s="69">
        <f t="shared" si="17"/>
        <v>141470.81</v>
      </c>
    </row>
    <row r="35" spans="2:26" hidden="1">
      <c r="C35" s="64" t="s">
        <v>23</v>
      </c>
      <c r="D35" s="65">
        <v>2649.07</v>
      </c>
      <c r="E35" s="65">
        <v>2145.1799999999998</v>
      </c>
      <c r="F35" s="65">
        <v>2792.03</v>
      </c>
      <c r="G35" s="65">
        <v>7586.28</v>
      </c>
      <c r="H35" s="65">
        <v>281.10000000000002</v>
      </c>
      <c r="I35" s="65">
        <v>5017.08</v>
      </c>
      <c r="J35" s="65">
        <v>2704</v>
      </c>
      <c r="K35" s="65">
        <f t="shared" si="10"/>
        <v>8002.18</v>
      </c>
      <c r="L35" s="65">
        <v>5398</v>
      </c>
      <c r="M35" s="65">
        <v>0</v>
      </c>
      <c r="N35" s="65">
        <v>0</v>
      </c>
      <c r="O35" s="65">
        <f t="shared" si="11"/>
        <v>5398</v>
      </c>
      <c r="P35" s="65">
        <v>0</v>
      </c>
      <c r="Q35" s="65">
        <v>0</v>
      </c>
      <c r="R35" s="65">
        <v>0</v>
      </c>
      <c r="S35" s="65">
        <v>0</v>
      </c>
      <c r="T35" s="66">
        <f t="shared" si="12"/>
        <v>20986.46</v>
      </c>
      <c r="U35" s="24"/>
      <c r="V35" s="67">
        <f t="shared" si="13"/>
        <v>7586.28</v>
      </c>
      <c r="W35" s="68">
        <f t="shared" si="14"/>
        <v>8002.18</v>
      </c>
      <c r="X35" s="68">
        <f t="shared" si="15"/>
        <v>5398</v>
      </c>
      <c r="Y35" s="68">
        <f t="shared" si="16"/>
        <v>0</v>
      </c>
      <c r="Z35" s="69">
        <f t="shared" si="17"/>
        <v>20986.46</v>
      </c>
    </row>
    <row r="36" spans="2:26" hidden="1">
      <c r="C36" s="70" t="s">
        <v>24</v>
      </c>
      <c r="D36" s="71">
        <v>0</v>
      </c>
      <c r="E36" s="71">
        <v>0</v>
      </c>
      <c r="F36" s="71">
        <v>0</v>
      </c>
      <c r="G36" s="65">
        <v>0</v>
      </c>
      <c r="H36" s="71">
        <v>0</v>
      </c>
      <c r="I36" s="71">
        <v>0</v>
      </c>
      <c r="J36" s="71">
        <v>0</v>
      </c>
      <c r="K36" s="65">
        <f t="shared" si="10"/>
        <v>0</v>
      </c>
      <c r="L36" s="71">
        <v>0</v>
      </c>
      <c r="M36" s="71">
        <v>0</v>
      </c>
      <c r="N36" s="71">
        <v>0</v>
      </c>
      <c r="O36" s="65">
        <f t="shared" si="11"/>
        <v>0</v>
      </c>
      <c r="P36" s="71">
        <v>0</v>
      </c>
      <c r="Q36" s="71">
        <v>0</v>
      </c>
      <c r="R36" s="71">
        <v>0</v>
      </c>
      <c r="S36" s="65">
        <v>0</v>
      </c>
      <c r="T36" s="66">
        <v>0</v>
      </c>
      <c r="U36" s="24"/>
      <c r="V36" s="67">
        <f t="shared" si="13"/>
        <v>0</v>
      </c>
      <c r="W36" s="68">
        <f t="shared" si="14"/>
        <v>0</v>
      </c>
      <c r="X36" s="68">
        <f t="shared" si="15"/>
        <v>0</v>
      </c>
      <c r="Y36" s="68">
        <f t="shared" si="16"/>
        <v>0</v>
      </c>
      <c r="Z36" s="69">
        <f t="shared" si="17"/>
        <v>0</v>
      </c>
    </row>
    <row r="37" spans="2:26" hidden="1">
      <c r="C37" s="64" t="s">
        <v>18</v>
      </c>
      <c r="D37" s="72">
        <v>417462.79</v>
      </c>
      <c r="E37" s="72">
        <v>361332.36</v>
      </c>
      <c r="F37" s="72">
        <v>596570.26</v>
      </c>
      <c r="G37" s="72">
        <v>1375365.41</v>
      </c>
      <c r="H37" s="72">
        <v>706942.95</v>
      </c>
      <c r="I37" s="72">
        <v>289136.24</v>
      </c>
      <c r="J37" s="72">
        <f>+SUM(J28:J35)</f>
        <v>289775</v>
      </c>
      <c r="K37" s="72">
        <f t="shared" si="10"/>
        <v>1285854.19</v>
      </c>
      <c r="L37" s="72">
        <f>+SUM(L28:L35)</f>
        <v>507495</v>
      </c>
      <c r="M37" s="72">
        <v>0</v>
      </c>
      <c r="N37" s="72">
        <v>0</v>
      </c>
      <c r="O37" s="72">
        <f t="shared" si="11"/>
        <v>507495</v>
      </c>
      <c r="P37" s="72">
        <v>0</v>
      </c>
      <c r="Q37" s="72">
        <v>0</v>
      </c>
      <c r="R37" s="72">
        <v>0</v>
      </c>
      <c r="S37" s="72">
        <v>0</v>
      </c>
      <c r="T37" s="73">
        <f>+SUM(T28:T35)</f>
        <v>3168714.5999999996</v>
      </c>
      <c r="U37" s="24"/>
      <c r="V37" s="74">
        <f t="shared" si="13"/>
        <v>1375365.41</v>
      </c>
      <c r="W37" s="75">
        <f t="shared" si="14"/>
        <v>1285854.19</v>
      </c>
      <c r="X37" s="75">
        <f t="shared" si="15"/>
        <v>507495</v>
      </c>
      <c r="Y37" s="75">
        <f t="shared" si="16"/>
        <v>0</v>
      </c>
      <c r="Z37" s="76">
        <f t="shared" si="17"/>
        <v>3168714.5999999996</v>
      </c>
    </row>
    <row r="38" spans="2:26" hidden="1">
      <c r="C38" s="42"/>
      <c r="D38" s="43" t="s">
        <v>106</v>
      </c>
      <c r="E38" s="43" t="s">
        <v>106</v>
      </c>
      <c r="F38" s="43" t="s">
        <v>106</v>
      </c>
      <c r="G38" s="43" t="s">
        <v>106</v>
      </c>
      <c r="H38" s="43" t="s">
        <v>106</v>
      </c>
      <c r="I38" s="43" t="s">
        <v>106</v>
      </c>
      <c r="J38" s="43" t="s">
        <v>106</v>
      </c>
      <c r="K38" s="44"/>
      <c r="L38" s="43" t="s">
        <v>4</v>
      </c>
      <c r="M38" s="43" t="s">
        <v>4</v>
      </c>
      <c r="N38" s="43" t="s">
        <v>4</v>
      </c>
      <c r="O38" s="43" t="s">
        <v>4</v>
      </c>
      <c r="P38" s="43" t="s">
        <v>4</v>
      </c>
      <c r="Q38" s="43" t="s">
        <v>4</v>
      </c>
      <c r="R38" s="43" t="s">
        <v>4</v>
      </c>
      <c r="S38" s="44"/>
      <c r="T38" s="77" t="s">
        <v>10</v>
      </c>
      <c r="U38" s="24"/>
      <c r="V38" s="46"/>
      <c r="W38" s="47"/>
      <c r="X38" s="47"/>
      <c r="Y38" s="47"/>
      <c r="Z38" s="48"/>
    </row>
    <row r="39" spans="2:26" hidden="1">
      <c r="B39" s="13" t="s">
        <v>111</v>
      </c>
      <c r="C39" s="78" t="s">
        <v>11</v>
      </c>
      <c r="D39" s="65">
        <f t="shared" ref="D39:J46" si="18">+D28</f>
        <v>273488.65000000002</v>
      </c>
      <c r="E39" s="65">
        <f t="shared" si="18"/>
        <v>192916.37</v>
      </c>
      <c r="F39" s="65">
        <f t="shared" si="18"/>
        <v>245887.86</v>
      </c>
      <c r="G39" s="65">
        <f t="shared" si="18"/>
        <v>712292.88</v>
      </c>
      <c r="H39" s="65">
        <f t="shared" si="18"/>
        <v>393754.8</v>
      </c>
      <c r="I39" s="65">
        <f t="shared" si="18"/>
        <v>200296.5</v>
      </c>
      <c r="J39" s="65">
        <f t="shared" si="18"/>
        <v>141347</v>
      </c>
      <c r="K39" s="79">
        <v>887133.55</v>
      </c>
      <c r="L39" s="79">
        <f>+[2]CE2!K50</f>
        <v>296101.57146216137</v>
      </c>
      <c r="M39" s="79">
        <f>+[2]CE2!L50</f>
        <v>296101.57146216137</v>
      </c>
      <c r="N39" s="79">
        <f>+[2]CE2!M50</f>
        <v>296101.57146216137</v>
      </c>
      <c r="O39" s="79">
        <v>888306.75</v>
      </c>
      <c r="P39" s="79">
        <f>+[2]CE2!N50</f>
        <v>315828.40173158917</v>
      </c>
      <c r="Q39" s="79">
        <f>+[2]CE2!O50</f>
        <v>315828.40173158917</v>
      </c>
      <c r="R39" s="79">
        <f>+[2]CE2!P50</f>
        <v>315828.40173158917</v>
      </c>
      <c r="S39" s="79">
        <v>947484.75</v>
      </c>
      <c r="T39" s="80">
        <f t="shared" ref="T39:T48" si="19">+D39+E39+F39+H39+I39+J39+L39+M39+N39+P39+Q39+R39</f>
        <v>3283481.0995812523</v>
      </c>
      <c r="U39" s="24"/>
      <c r="V39" s="81">
        <f t="shared" ref="V39:V46" si="20">+SUM(D39:F39)</f>
        <v>712292.88</v>
      </c>
      <c r="W39" s="82">
        <f t="shared" ref="W39:W46" si="21">+SUM(H39:J39)</f>
        <v>735398.3</v>
      </c>
      <c r="X39" s="82">
        <f t="shared" ref="X39:X46" si="22">+SUM(L39:N39)</f>
        <v>888304.71438648412</v>
      </c>
      <c r="Y39" s="82">
        <f t="shared" ref="Y39:Y46" si="23">+SUM(P39:R39)</f>
        <v>947485.20519476756</v>
      </c>
      <c r="Z39" s="83">
        <f t="shared" ref="Z39:Z46" si="24">+SUM(V39:Y39)</f>
        <v>3283481.0995812519</v>
      </c>
    </row>
    <row r="40" spans="2:26" hidden="1">
      <c r="C40" s="78" t="s">
        <v>12</v>
      </c>
      <c r="D40" s="65">
        <f t="shared" si="18"/>
        <v>9454.2000000000007</v>
      </c>
      <c r="E40" s="65">
        <f t="shared" si="18"/>
        <v>27605.9</v>
      </c>
      <c r="F40" s="65">
        <f t="shared" si="18"/>
        <v>45642.43</v>
      </c>
      <c r="G40" s="65">
        <f t="shared" si="18"/>
        <v>82702.53</v>
      </c>
      <c r="H40" s="65">
        <f t="shared" si="18"/>
        <v>43687.839999999997</v>
      </c>
      <c r="I40" s="65">
        <f t="shared" si="18"/>
        <v>26480.92</v>
      </c>
      <c r="J40" s="65">
        <f t="shared" si="18"/>
        <v>36772</v>
      </c>
      <c r="K40" s="79">
        <v>282538.76</v>
      </c>
      <c r="L40" s="79">
        <f>+[2]CE2!K55</f>
        <v>198765.59111111113</v>
      </c>
      <c r="M40" s="79">
        <f>+[2]CE2!L55</f>
        <v>198765.59111111113</v>
      </c>
      <c r="N40" s="79">
        <f>+[2]CE2!M55</f>
        <v>198765.59111111113</v>
      </c>
      <c r="O40" s="79">
        <f>+[2]CE2!N55</f>
        <v>198765.59111111113</v>
      </c>
      <c r="P40" s="79">
        <f>+[2]CE2!N55</f>
        <v>198765.59111111113</v>
      </c>
      <c r="Q40" s="79">
        <f>+[2]CE2!O55</f>
        <v>198765.59111111113</v>
      </c>
      <c r="R40" s="79">
        <f>+[2]CE2!P55</f>
        <v>198765.59111111113</v>
      </c>
      <c r="S40" s="79">
        <v>637110</v>
      </c>
      <c r="T40" s="80">
        <f t="shared" si="19"/>
        <v>1382236.8366666669</v>
      </c>
      <c r="U40" s="24"/>
      <c r="V40" s="81">
        <f t="shared" si="20"/>
        <v>82702.53</v>
      </c>
      <c r="W40" s="82">
        <f t="shared" si="21"/>
        <v>106940.76</v>
      </c>
      <c r="X40" s="82">
        <f t="shared" si="22"/>
        <v>596296.77333333343</v>
      </c>
      <c r="Y40" s="82">
        <f t="shared" si="23"/>
        <v>596296.77333333343</v>
      </c>
      <c r="Z40" s="83">
        <f t="shared" si="24"/>
        <v>1382236.8366666669</v>
      </c>
    </row>
    <row r="41" spans="2:26" hidden="1">
      <c r="C41" s="78" t="s">
        <v>13</v>
      </c>
      <c r="D41" s="65">
        <f t="shared" si="18"/>
        <v>8038.87</v>
      </c>
      <c r="E41" s="65">
        <f t="shared" si="18"/>
        <v>1827.13</v>
      </c>
      <c r="F41" s="65">
        <f t="shared" si="18"/>
        <v>7785.33</v>
      </c>
      <c r="G41" s="65">
        <f t="shared" si="18"/>
        <v>17651.330000000002</v>
      </c>
      <c r="H41" s="65">
        <f t="shared" si="18"/>
        <v>1301.98</v>
      </c>
      <c r="I41" s="65">
        <f t="shared" si="18"/>
        <v>832.91</v>
      </c>
      <c r="J41" s="65">
        <f t="shared" si="18"/>
        <v>931</v>
      </c>
      <c r="K41" s="79">
        <v>6148.89</v>
      </c>
      <c r="L41" s="79">
        <f>+[2]CE2!K67</f>
        <v>4996</v>
      </c>
      <c r="M41" s="79">
        <f>+[2]CE2!L67</f>
        <v>4996</v>
      </c>
      <c r="N41" s="79">
        <f>+[2]CE2!M67</f>
        <v>4996</v>
      </c>
      <c r="O41" s="79">
        <v>12042</v>
      </c>
      <c r="P41" s="79">
        <f>+[2]CE2!N67</f>
        <v>4996</v>
      </c>
      <c r="Q41" s="79">
        <f>+[2]CE2!O67</f>
        <v>4996</v>
      </c>
      <c r="R41" s="79">
        <f>+[2]CE2!P67</f>
        <v>4996</v>
      </c>
      <c r="S41" s="79">
        <v>12042</v>
      </c>
      <c r="T41" s="80">
        <f t="shared" si="19"/>
        <v>50693.22</v>
      </c>
      <c r="U41" s="24"/>
      <c r="V41" s="81">
        <f t="shared" si="20"/>
        <v>17651.330000000002</v>
      </c>
      <c r="W41" s="82">
        <f t="shared" si="21"/>
        <v>3065.89</v>
      </c>
      <c r="X41" s="82">
        <f t="shared" si="22"/>
        <v>14988</v>
      </c>
      <c r="Y41" s="82">
        <f t="shared" si="23"/>
        <v>14988</v>
      </c>
      <c r="Z41" s="83">
        <f t="shared" si="24"/>
        <v>50693.22</v>
      </c>
    </row>
    <row r="42" spans="2:26" hidden="1">
      <c r="C42" s="78" t="s">
        <v>14</v>
      </c>
      <c r="D42" s="65">
        <f t="shared" si="18"/>
        <v>78986.149999999994</v>
      </c>
      <c r="E42" s="65">
        <f t="shared" si="18"/>
        <v>133337.01999999999</v>
      </c>
      <c r="F42" s="65">
        <f t="shared" si="18"/>
        <v>78023.710000000006</v>
      </c>
      <c r="G42" s="65">
        <f t="shared" si="18"/>
        <v>290346.88</v>
      </c>
      <c r="H42" s="65">
        <f t="shared" si="18"/>
        <v>152519.09</v>
      </c>
      <c r="I42" s="65">
        <f t="shared" si="18"/>
        <v>34053.129999999997</v>
      </c>
      <c r="J42" s="65">
        <f t="shared" si="18"/>
        <v>40057</v>
      </c>
      <c r="K42" s="79">
        <v>304080.21999999997</v>
      </c>
      <c r="L42" s="79">
        <f>+[2]CE2!K75</f>
        <v>125582.22222222222</v>
      </c>
      <c r="M42" s="79">
        <f>+[2]CE2!L75</f>
        <v>125582.22222222222</v>
      </c>
      <c r="N42" s="79">
        <f>+[2]CE2!M75</f>
        <v>125582.22222222222</v>
      </c>
      <c r="O42" s="79">
        <v>352524</v>
      </c>
      <c r="P42" s="79">
        <f>+[2]CE2!N75</f>
        <v>125582.22222222222</v>
      </c>
      <c r="Q42" s="79">
        <f>+[2]CE2!O75</f>
        <v>125582.22222222222</v>
      </c>
      <c r="R42" s="79">
        <f>+[2]CE2!P75</f>
        <v>125582.22222222222</v>
      </c>
      <c r="S42" s="79">
        <v>352524</v>
      </c>
      <c r="T42" s="80">
        <f t="shared" si="19"/>
        <v>1270469.4333333333</v>
      </c>
      <c r="U42" s="24"/>
      <c r="V42" s="81">
        <f t="shared" si="20"/>
        <v>290346.88</v>
      </c>
      <c r="W42" s="82">
        <f t="shared" si="21"/>
        <v>226629.22</v>
      </c>
      <c r="X42" s="82">
        <f t="shared" si="22"/>
        <v>376746.66666666663</v>
      </c>
      <c r="Y42" s="82">
        <f t="shared" si="23"/>
        <v>376746.66666666663</v>
      </c>
      <c r="Z42" s="83">
        <f t="shared" si="24"/>
        <v>1270469.4333333331</v>
      </c>
    </row>
    <row r="43" spans="2:26" hidden="1">
      <c r="C43" s="78" t="s">
        <v>15</v>
      </c>
      <c r="D43" s="65">
        <f t="shared" si="18"/>
        <v>22098.37</v>
      </c>
      <c r="E43" s="65">
        <f t="shared" si="18"/>
        <v>11431.29</v>
      </c>
      <c r="F43" s="65">
        <f t="shared" si="18"/>
        <v>181549.67</v>
      </c>
      <c r="G43" s="65">
        <f t="shared" si="18"/>
        <v>215079.33</v>
      </c>
      <c r="H43" s="65">
        <f t="shared" si="18"/>
        <v>7912.5</v>
      </c>
      <c r="I43" s="65">
        <f t="shared" si="18"/>
        <v>3700.14</v>
      </c>
      <c r="J43" s="65">
        <f t="shared" si="18"/>
        <v>41143</v>
      </c>
      <c r="K43" s="79">
        <v>474751.64</v>
      </c>
      <c r="L43" s="79">
        <f>+[2]CE2!K80</f>
        <v>615583.16</v>
      </c>
      <c r="M43" s="79">
        <f>+[2]CE2!L80</f>
        <v>615583.16</v>
      </c>
      <c r="N43" s="79">
        <f>+[2]CE2!M80</f>
        <v>615583.16</v>
      </c>
      <c r="O43" s="79">
        <v>1389417</v>
      </c>
      <c r="P43" s="79">
        <f>+[2]CE2!N80</f>
        <v>615583.16</v>
      </c>
      <c r="Q43" s="79">
        <f>+[2]CE2!O80</f>
        <v>615583.16</v>
      </c>
      <c r="R43" s="79">
        <f>+[2]CE2!P80</f>
        <v>615583.16</v>
      </c>
      <c r="S43" s="79">
        <v>1389417</v>
      </c>
      <c r="T43" s="80">
        <f t="shared" si="19"/>
        <v>3961333.9300000006</v>
      </c>
      <c r="U43" s="24"/>
      <c r="V43" s="81">
        <f t="shared" si="20"/>
        <v>215079.33000000002</v>
      </c>
      <c r="W43" s="82">
        <f t="shared" si="21"/>
        <v>52755.64</v>
      </c>
      <c r="X43" s="82">
        <f t="shared" si="22"/>
        <v>1846749.48</v>
      </c>
      <c r="Y43" s="82">
        <f t="shared" si="23"/>
        <v>1846749.48</v>
      </c>
      <c r="Z43" s="83">
        <f t="shared" si="24"/>
        <v>3961333.93</v>
      </c>
    </row>
    <row r="44" spans="2:26" hidden="1">
      <c r="C44" s="78" t="s">
        <v>16</v>
      </c>
      <c r="D44" s="65">
        <f t="shared" si="18"/>
        <v>17385.79</v>
      </c>
      <c r="E44" s="65">
        <f t="shared" si="18"/>
        <v>-20806.34</v>
      </c>
      <c r="F44" s="65">
        <f t="shared" si="18"/>
        <v>28152.91</v>
      </c>
      <c r="G44" s="65">
        <f t="shared" si="18"/>
        <v>24732.36</v>
      </c>
      <c r="H44" s="65">
        <f t="shared" si="18"/>
        <v>23128.98</v>
      </c>
      <c r="I44" s="65">
        <f t="shared" si="18"/>
        <v>11680.23</v>
      </c>
      <c r="J44" s="65">
        <f t="shared" si="18"/>
        <v>27933</v>
      </c>
      <c r="K44" s="79">
        <v>39809.21</v>
      </c>
      <c r="L44" s="79">
        <f>+[2]CE2!K84</f>
        <v>5000</v>
      </c>
      <c r="M44" s="79">
        <f>+[2]CE2!L84</f>
        <v>5000</v>
      </c>
      <c r="N44" s="79">
        <f>+[2]CE2!M84</f>
        <v>5000</v>
      </c>
      <c r="O44" s="79">
        <v>15000</v>
      </c>
      <c r="P44" s="79">
        <f>+[2]CE2!N84</f>
        <v>5000</v>
      </c>
      <c r="Q44" s="79">
        <f>+[2]CE2!O84</f>
        <v>5000</v>
      </c>
      <c r="R44" s="79">
        <f>+[2]CE2!P84</f>
        <v>5000</v>
      </c>
      <c r="S44" s="79">
        <v>15000</v>
      </c>
      <c r="T44" s="80">
        <f t="shared" si="19"/>
        <v>117474.56999999999</v>
      </c>
      <c r="U44" s="24"/>
      <c r="V44" s="81">
        <f t="shared" si="20"/>
        <v>24732.36</v>
      </c>
      <c r="W44" s="82">
        <f t="shared" si="21"/>
        <v>62742.21</v>
      </c>
      <c r="X44" s="82">
        <f t="shared" si="22"/>
        <v>15000</v>
      </c>
      <c r="Y44" s="82">
        <f t="shared" si="23"/>
        <v>15000</v>
      </c>
      <c r="Z44" s="83">
        <f t="shared" si="24"/>
        <v>117474.57</v>
      </c>
    </row>
    <row r="45" spans="2:26" hidden="1">
      <c r="C45" s="78" t="s">
        <v>17</v>
      </c>
      <c r="D45" s="65">
        <f t="shared" si="18"/>
        <v>5361.69</v>
      </c>
      <c r="E45" s="65">
        <f t="shared" si="18"/>
        <v>12875.81</v>
      </c>
      <c r="F45" s="65">
        <f t="shared" si="18"/>
        <v>6736.32</v>
      </c>
      <c r="G45" s="65">
        <f t="shared" si="18"/>
        <v>24973.82</v>
      </c>
      <c r="H45" s="65">
        <f t="shared" si="18"/>
        <v>84356.66</v>
      </c>
      <c r="I45" s="65">
        <f t="shared" si="18"/>
        <v>7075.33</v>
      </c>
      <c r="J45" s="65">
        <f t="shared" si="18"/>
        <v>-1112</v>
      </c>
      <c r="K45" s="79">
        <v>114907.99</v>
      </c>
      <c r="L45" s="79">
        <f>+[2]CE2!K94</f>
        <v>16059.777777777777</v>
      </c>
      <c r="M45" s="79">
        <f>+[2]CE2!L94</f>
        <v>16059.777777777777</v>
      </c>
      <c r="N45" s="79">
        <f>+[2]CE2!M94</f>
        <v>16059.777777777777</v>
      </c>
      <c r="O45" s="79">
        <v>70428</v>
      </c>
      <c r="P45" s="79">
        <f>+[2]CE2!N94</f>
        <v>16059.777777777777</v>
      </c>
      <c r="Q45" s="79">
        <f>+[2]CE2!O94</f>
        <v>16059.777777777777</v>
      </c>
      <c r="R45" s="79">
        <f>+[2]CE2!P94</f>
        <v>16059.777777777777</v>
      </c>
      <c r="S45" s="79">
        <v>70428</v>
      </c>
      <c r="T45" s="80">
        <f t="shared" si="19"/>
        <v>211652.47666666668</v>
      </c>
      <c r="U45" s="24"/>
      <c r="V45" s="81">
        <f t="shared" si="20"/>
        <v>24973.82</v>
      </c>
      <c r="W45" s="82">
        <f t="shared" si="21"/>
        <v>90319.99</v>
      </c>
      <c r="X45" s="82">
        <f t="shared" si="22"/>
        <v>48179.333333333328</v>
      </c>
      <c r="Y45" s="82">
        <f t="shared" si="23"/>
        <v>48179.333333333328</v>
      </c>
      <c r="Z45" s="83">
        <f t="shared" si="24"/>
        <v>211652.47666666663</v>
      </c>
    </row>
    <row r="46" spans="2:26" hidden="1">
      <c r="C46" s="78" t="s">
        <v>23</v>
      </c>
      <c r="D46" s="65">
        <f t="shared" si="18"/>
        <v>2649.07</v>
      </c>
      <c r="E46" s="65">
        <f t="shared" si="18"/>
        <v>2145.1799999999998</v>
      </c>
      <c r="F46" s="65">
        <f t="shared" si="18"/>
        <v>2792.03</v>
      </c>
      <c r="G46" s="65">
        <f t="shared" si="18"/>
        <v>7586.28</v>
      </c>
      <c r="H46" s="65">
        <f t="shared" si="18"/>
        <v>281.10000000000002</v>
      </c>
      <c r="I46" s="65">
        <f t="shared" si="18"/>
        <v>5017.08</v>
      </c>
      <c r="J46" s="65">
        <f t="shared" si="18"/>
        <v>2704</v>
      </c>
      <c r="K46" s="79">
        <v>16492.18</v>
      </c>
      <c r="L46" s="79">
        <f>+[2]CE2!K98</f>
        <v>10093</v>
      </c>
      <c r="M46" s="79">
        <f>+[2]CE2!L98</f>
        <v>10093</v>
      </c>
      <c r="N46" s="79">
        <f>+[2]CE2!M98</f>
        <v>10093</v>
      </c>
      <c r="O46" s="79">
        <v>33582</v>
      </c>
      <c r="P46" s="79">
        <f>+[2]CE2!N98</f>
        <v>10093</v>
      </c>
      <c r="Q46" s="79">
        <f>+[2]CE2!O98</f>
        <v>10093</v>
      </c>
      <c r="R46" s="79">
        <f>+[2]CE2!P98</f>
        <v>10093</v>
      </c>
      <c r="S46" s="79">
        <v>33582</v>
      </c>
      <c r="T46" s="80">
        <f t="shared" si="19"/>
        <v>76146.459999999992</v>
      </c>
      <c r="U46" s="24"/>
      <c r="V46" s="81">
        <f t="shared" si="20"/>
        <v>7586.2800000000007</v>
      </c>
      <c r="W46" s="82">
        <f t="shared" si="21"/>
        <v>8002.18</v>
      </c>
      <c r="X46" s="82">
        <f t="shared" si="22"/>
        <v>30279</v>
      </c>
      <c r="Y46" s="82">
        <f t="shared" si="23"/>
        <v>30279</v>
      </c>
      <c r="Z46" s="83">
        <f t="shared" si="24"/>
        <v>76146.459999999992</v>
      </c>
    </row>
    <row r="47" spans="2:26" hidden="1">
      <c r="C47" s="84" t="s">
        <v>24</v>
      </c>
      <c r="D47" s="65">
        <v>0</v>
      </c>
      <c r="E47" s="65">
        <v>0</v>
      </c>
      <c r="F47" s="65">
        <v>0</v>
      </c>
      <c r="G47" s="65">
        <v>0</v>
      </c>
      <c r="H47" s="65">
        <v>0</v>
      </c>
      <c r="I47" s="65">
        <v>0</v>
      </c>
      <c r="J47" s="65">
        <f>+J36</f>
        <v>0</v>
      </c>
      <c r="K47" s="79">
        <v>0</v>
      </c>
      <c r="L47" s="79">
        <v>0</v>
      </c>
      <c r="M47" s="79">
        <v>0</v>
      </c>
      <c r="N47" s="79">
        <v>0</v>
      </c>
      <c r="O47" s="79">
        <v>0</v>
      </c>
      <c r="P47" s="79">
        <v>0</v>
      </c>
      <c r="Q47" s="79">
        <v>0</v>
      </c>
      <c r="R47" s="79">
        <v>0</v>
      </c>
      <c r="S47" s="79">
        <v>0</v>
      </c>
      <c r="T47" s="80">
        <f t="shared" si="19"/>
        <v>0</v>
      </c>
      <c r="U47" s="24"/>
      <c r="V47" s="81">
        <f>+G47</f>
        <v>0</v>
      </c>
      <c r="W47" s="82">
        <f>+K47</f>
        <v>0</v>
      </c>
      <c r="X47" s="82">
        <f>+O47</f>
        <v>0</v>
      </c>
      <c r="Y47" s="82">
        <f>+S47</f>
        <v>0</v>
      </c>
      <c r="Z47" s="83">
        <f>+T47</f>
        <v>0</v>
      </c>
    </row>
    <row r="48" spans="2:26" hidden="1">
      <c r="C48" s="78" t="s">
        <v>18</v>
      </c>
      <c r="D48" s="72">
        <f t="shared" ref="D48:S48" si="25">+SUM(D39:D46)</f>
        <v>417462.79</v>
      </c>
      <c r="E48" s="72">
        <f t="shared" si="25"/>
        <v>361332.35999999993</v>
      </c>
      <c r="F48" s="72">
        <f t="shared" si="25"/>
        <v>596570.26</v>
      </c>
      <c r="G48" s="72">
        <f t="shared" si="25"/>
        <v>1375365.4100000004</v>
      </c>
      <c r="H48" s="72">
        <f t="shared" si="25"/>
        <v>706942.95</v>
      </c>
      <c r="I48" s="72">
        <f t="shared" si="25"/>
        <v>289136.24</v>
      </c>
      <c r="J48" s="72">
        <f t="shared" si="25"/>
        <v>289775</v>
      </c>
      <c r="K48" s="72">
        <f t="shared" si="25"/>
        <v>2125862.4400000004</v>
      </c>
      <c r="L48" s="85">
        <f t="shared" si="25"/>
        <v>1272181.3225732725</v>
      </c>
      <c r="M48" s="85">
        <f t="shared" si="25"/>
        <v>1272181.3225732725</v>
      </c>
      <c r="N48" s="85">
        <f t="shared" si="25"/>
        <v>1272181.3225732725</v>
      </c>
      <c r="O48" s="85">
        <f t="shared" si="25"/>
        <v>2960065.3411111115</v>
      </c>
      <c r="P48" s="85">
        <f t="shared" si="25"/>
        <v>1291908.1528427002</v>
      </c>
      <c r="Q48" s="85">
        <f t="shared" si="25"/>
        <v>1291908.1528427002</v>
      </c>
      <c r="R48" s="85">
        <f t="shared" si="25"/>
        <v>1291908.1528427002</v>
      </c>
      <c r="S48" s="85">
        <f t="shared" si="25"/>
        <v>3457587.75</v>
      </c>
      <c r="T48" s="86">
        <f t="shared" si="19"/>
        <v>10353488.026247919</v>
      </c>
      <c r="U48" s="24"/>
      <c r="V48" s="87">
        <f>+SUM(V39:V46)</f>
        <v>1375365.4100000004</v>
      </c>
      <c r="W48" s="88">
        <f>+SUM(W39:W46)</f>
        <v>1285854.19</v>
      </c>
      <c r="X48" s="88">
        <f>+SUM(X39:X46)</f>
        <v>3816543.9677198175</v>
      </c>
      <c r="Y48" s="88">
        <f>+SUM(Y39:Y46)</f>
        <v>3875724.458528101</v>
      </c>
      <c r="Z48" s="89">
        <f>+SUM(Z39:Z46)</f>
        <v>10353488.026247919</v>
      </c>
    </row>
    <row r="49" spans="2:26" hidden="1">
      <c r="C49" s="42"/>
      <c r="D49" s="43" t="s">
        <v>106</v>
      </c>
      <c r="E49" s="43" t="s">
        <v>106</v>
      </c>
      <c r="F49" s="43" t="s">
        <v>106</v>
      </c>
      <c r="G49" s="43" t="s">
        <v>106</v>
      </c>
      <c r="H49" s="43" t="s">
        <v>106</v>
      </c>
      <c r="I49" s="43" t="s">
        <v>106</v>
      </c>
      <c r="J49" s="43" t="s">
        <v>106</v>
      </c>
      <c r="K49" s="44"/>
      <c r="L49" s="43" t="s">
        <v>106</v>
      </c>
      <c r="M49" s="43" t="s">
        <v>112</v>
      </c>
      <c r="N49" s="43" t="s">
        <v>112</v>
      </c>
      <c r="O49" s="43" t="s">
        <v>4</v>
      </c>
      <c r="P49" s="43" t="s">
        <v>112</v>
      </c>
      <c r="Q49" s="43" t="s">
        <v>112</v>
      </c>
      <c r="R49" s="43" t="s">
        <v>112</v>
      </c>
      <c r="S49" s="44"/>
      <c r="T49" s="77" t="s">
        <v>10</v>
      </c>
      <c r="U49" s="24"/>
      <c r="V49" s="81"/>
      <c r="W49" s="82"/>
      <c r="X49" s="82"/>
      <c r="Y49" s="82"/>
      <c r="Z49" s="83"/>
    </row>
    <row r="50" spans="2:26">
      <c r="B50" s="13" t="s">
        <v>113</v>
      </c>
      <c r="C50" s="118" t="s">
        <v>11</v>
      </c>
      <c r="D50" s="44">
        <f t="shared" ref="D50:L50" si="26">+D28</f>
        <v>273488.65000000002</v>
      </c>
      <c r="E50" s="44">
        <f t="shared" si="26"/>
        <v>192916.37</v>
      </c>
      <c r="F50" s="44">
        <f t="shared" si="26"/>
        <v>245887.86</v>
      </c>
      <c r="G50" s="44">
        <f t="shared" si="26"/>
        <v>712292.88</v>
      </c>
      <c r="H50" s="44">
        <f t="shared" si="26"/>
        <v>393754.8</v>
      </c>
      <c r="I50" s="44">
        <f t="shared" si="26"/>
        <v>200296.5</v>
      </c>
      <c r="J50" s="44">
        <f t="shared" si="26"/>
        <v>141347</v>
      </c>
      <c r="K50" s="44">
        <f t="shared" si="26"/>
        <v>735398.3</v>
      </c>
      <c r="L50" s="44">
        <f t="shared" si="26"/>
        <v>186815</v>
      </c>
      <c r="M50" s="44">
        <f t="shared" ref="M50:N57" si="27">(+$D50+$E50+$F50+$H50+$I50+$J50+$L50)/7</f>
        <v>233500.88285714286</v>
      </c>
      <c r="N50" s="44">
        <f t="shared" si="27"/>
        <v>233500.88285714286</v>
      </c>
      <c r="O50" s="44"/>
      <c r="P50" s="44">
        <f t="shared" ref="P50:R57" si="28">(+$D50+$E50+$F50+$H50+$I50+$J50+$L50)/7</f>
        <v>233500.88285714286</v>
      </c>
      <c r="Q50" s="44">
        <f t="shared" si="28"/>
        <v>233500.88285714286</v>
      </c>
      <c r="R50" s="44">
        <f t="shared" si="28"/>
        <v>233500.88285714286</v>
      </c>
      <c r="S50" s="44"/>
      <c r="T50" s="45">
        <f t="shared" ref="T50:T59" si="29">+D50+E50+F50+H50+I50+J50+L50+M50+N50+P50+Q50+R50</f>
        <v>2802010.5942857144</v>
      </c>
      <c r="U50" s="24"/>
      <c r="V50" s="81">
        <f t="shared" ref="V50:V57" si="30">+SUM(D50:F50)</f>
        <v>712292.88</v>
      </c>
      <c r="W50" s="82">
        <f t="shared" ref="W50:W57" si="31">+SUM(H50:J50)</f>
        <v>735398.3</v>
      </c>
      <c r="X50" s="82">
        <f t="shared" ref="X50:X57" si="32">+SUM(L50:N50)</f>
        <v>653816.76571428566</v>
      </c>
      <c r="Y50" s="82">
        <f t="shared" ref="Y50:Y57" si="33">+SUM(P50:R50)</f>
        <v>700502.64857142861</v>
      </c>
      <c r="Z50" s="83">
        <f t="shared" ref="Z50:Z57" si="34">+SUM(V50:Y50)</f>
        <v>2802010.5942857144</v>
      </c>
    </row>
    <row r="51" spans="2:26">
      <c r="C51" s="118" t="s">
        <v>12</v>
      </c>
      <c r="D51" s="44">
        <f t="shared" ref="D51:L51" si="35">+D29</f>
        <v>9454.2000000000007</v>
      </c>
      <c r="E51" s="44">
        <f t="shared" si="35"/>
        <v>27605.9</v>
      </c>
      <c r="F51" s="44">
        <f t="shared" si="35"/>
        <v>45642.43</v>
      </c>
      <c r="G51" s="44">
        <f t="shared" si="35"/>
        <v>82702.53</v>
      </c>
      <c r="H51" s="44">
        <f t="shared" si="35"/>
        <v>43687.839999999997</v>
      </c>
      <c r="I51" s="44">
        <f t="shared" si="35"/>
        <v>26480.92</v>
      </c>
      <c r="J51" s="44">
        <f t="shared" si="35"/>
        <v>36772</v>
      </c>
      <c r="K51" s="44">
        <f t="shared" si="35"/>
        <v>106940.76</v>
      </c>
      <c r="L51" s="44">
        <f t="shared" si="35"/>
        <v>50548</v>
      </c>
      <c r="M51" s="44">
        <f t="shared" si="27"/>
        <v>34313.041428571429</v>
      </c>
      <c r="N51" s="44">
        <f t="shared" si="27"/>
        <v>34313.041428571429</v>
      </c>
      <c r="O51" s="44"/>
      <c r="P51" s="44">
        <f t="shared" si="28"/>
        <v>34313.041428571429</v>
      </c>
      <c r="Q51" s="44">
        <f t="shared" si="28"/>
        <v>34313.041428571429</v>
      </c>
      <c r="R51" s="44">
        <f t="shared" si="28"/>
        <v>34313.041428571429</v>
      </c>
      <c r="S51" s="44"/>
      <c r="T51" s="45">
        <f t="shared" si="29"/>
        <v>411756.49714285723</v>
      </c>
      <c r="U51" s="24"/>
      <c r="V51" s="81">
        <f t="shared" si="30"/>
        <v>82702.53</v>
      </c>
      <c r="W51" s="82">
        <f t="shared" si="31"/>
        <v>106940.76</v>
      </c>
      <c r="X51" s="82">
        <f t="shared" si="32"/>
        <v>119174.08285714284</v>
      </c>
      <c r="Y51" s="82">
        <f t="shared" si="33"/>
        <v>102939.12428571429</v>
      </c>
      <c r="Z51" s="83">
        <f t="shared" si="34"/>
        <v>411756.49714285712</v>
      </c>
    </row>
    <row r="52" spans="2:26">
      <c r="C52" s="118" t="s">
        <v>13</v>
      </c>
      <c r="D52" s="44">
        <f t="shared" ref="D52:L52" si="36">+D30</f>
        <v>8038.87</v>
      </c>
      <c r="E52" s="44">
        <f t="shared" si="36"/>
        <v>1827.13</v>
      </c>
      <c r="F52" s="44">
        <f t="shared" si="36"/>
        <v>7785.33</v>
      </c>
      <c r="G52" s="44">
        <f t="shared" si="36"/>
        <v>17651.330000000002</v>
      </c>
      <c r="H52" s="44">
        <f t="shared" si="36"/>
        <v>1301.98</v>
      </c>
      <c r="I52" s="44">
        <f t="shared" si="36"/>
        <v>832.91</v>
      </c>
      <c r="J52" s="44">
        <f t="shared" si="36"/>
        <v>931</v>
      </c>
      <c r="K52" s="44">
        <f t="shared" si="36"/>
        <v>3065.89</v>
      </c>
      <c r="L52" s="44">
        <f t="shared" si="36"/>
        <v>4894</v>
      </c>
      <c r="M52" s="44">
        <f t="shared" si="27"/>
        <v>3658.7457142857143</v>
      </c>
      <c r="N52" s="44">
        <f t="shared" si="27"/>
        <v>3658.7457142857143</v>
      </c>
      <c r="O52" s="44"/>
      <c r="P52" s="44">
        <f t="shared" si="28"/>
        <v>3658.7457142857143</v>
      </c>
      <c r="Q52" s="44">
        <f t="shared" si="28"/>
        <v>3658.7457142857143</v>
      </c>
      <c r="R52" s="44">
        <f t="shared" si="28"/>
        <v>3658.7457142857143</v>
      </c>
      <c r="S52" s="44"/>
      <c r="T52" s="45">
        <f t="shared" si="29"/>
        <v>43904.948571428577</v>
      </c>
      <c r="U52" s="24"/>
      <c r="V52" s="81">
        <f t="shared" si="30"/>
        <v>17651.330000000002</v>
      </c>
      <c r="W52" s="82">
        <f t="shared" si="31"/>
        <v>3065.89</v>
      </c>
      <c r="X52" s="82">
        <f t="shared" si="32"/>
        <v>12211.491428571429</v>
      </c>
      <c r="Y52" s="82">
        <f t="shared" si="33"/>
        <v>10976.237142857142</v>
      </c>
      <c r="Z52" s="83">
        <f t="shared" si="34"/>
        <v>43904.948571428577</v>
      </c>
    </row>
    <row r="53" spans="2:26">
      <c r="C53" s="118" t="s">
        <v>14</v>
      </c>
      <c r="D53" s="44">
        <f t="shared" ref="D53:L53" si="37">+D31</f>
        <v>78986.149999999994</v>
      </c>
      <c r="E53" s="44">
        <f t="shared" si="37"/>
        <v>133337.01999999999</v>
      </c>
      <c r="F53" s="44">
        <f t="shared" si="37"/>
        <v>78023.710000000006</v>
      </c>
      <c r="G53" s="44">
        <f t="shared" si="37"/>
        <v>290346.88</v>
      </c>
      <c r="H53" s="44">
        <f t="shared" si="37"/>
        <v>152519.09</v>
      </c>
      <c r="I53" s="44">
        <f t="shared" si="37"/>
        <v>34053.129999999997</v>
      </c>
      <c r="J53" s="44">
        <f t="shared" si="37"/>
        <v>40057</v>
      </c>
      <c r="K53" s="44">
        <f t="shared" si="37"/>
        <v>226629.22</v>
      </c>
      <c r="L53" s="44">
        <f t="shared" si="37"/>
        <v>197685</v>
      </c>
      <c r="M53" s="44">
        <f t="shared" si="27"/>
        <v>102094.44285714286</v>
      </c>
      <c r="N53" s="44">
        <f t="shared" si="27"/>
        <v>102094.44285714286</v>
      </c>
      <c r="O53" s="44"/>
      <c r="P53" s="44">
        <f t="shared" si="28"/>
        <v>102094.44285714286</v>
      </c>
      <c r="Q53" s="44">
        <f t="shared" si="28"/>
        <v>102094.44285714286</v>
      </c>
      <c r="R53" s="44">
        <f t="shared" si="28"/>
        <v>102094.44285714286</v>
      </c>
      <c r="S53" s="44"/>
      <c r="T53" s="45">
        <f t="shared" si="29"/>
        <v>1225133.3142857142</v>
      </c>
      <c r="U53" s="24"/>
      <c r="V53" s="81">
        <f t="shared" si="30"/>
        <v>290346.88</v>
      </c>
      <c r="W53" s="82">
        <f t="shared" si="31"/>
        <v>226629.22</v>
      </c>
      <c r="X53" s="82">
        <f t="shared" si="32"/>
        <v>401873.88571428577</v>
      </c>
      <c r="Y53" s="82">
        <f t="shared" si="33"/>
        <v>306283.32857142854</v>
      </c>
      <c r="Z53" s="83">
        <f t="shared" si="34"/>
        <v>1225133.3142857142</v>
      </c>
    </row>
    <row r="54" spans="2:26">
      <c r="C54" s="118" t="s">
        <v>15</v>
      </c>
      <c r="D54" s="44">
        <f t="shared" ref="D54:K58" si="38">+D32</f>
        <v>22098.37</v>
      </c>
      <c r="E54" s="44">
        <f t="shared" si="38"/>
        <v>11431.29</v>
      </c>
      <c r="F54" s="44">
        <f t="shared" si="38"/>
        <v>181549.67</v>
      </c>
      <c r="G54" s="44">
        <f t="shared" si="38"/>
        <v>215079.33</v>
      </c>
      <c r="H54" s="44">
        <f t="shared" si="38"/>
        <v>7912.5</v>
      </c>
      <c r="I54" s="44">
        <f t="shared" si="38"/>
        <v>3700.14</v>
      </c>
      <c r="J54" s="44">
        <f t="shared" si="38"/>
        <v>41143</v>
      </c>
      <c r="K54" s="44">
        <f t="shared" si="38"/>
        <v>52755.64</v>
      </c>
      <c r="L54" s="44">
        <f>+L32+269111+78886</f>
        <v>363034</v>
      </c>
      <c r="M54" s="44">
        <f t="shared" si="27"/>
        <v>90124.138571428572</v>
      </c>
      <c r="N54" s="44">
        <f t="shared" si="27"/>
        <v>90124.138571428572</v>
      </c>
      <c r="O54" s="44"/>
      <c r="P54" s="44">
        <f t="shared" si="28"/>
        <v>90124.138571428572</v>
      </c>
      <c r="Q54" s="44">
        <f t="shared" si="28"/>
        <v>90124.138571428572</v>
      </c>
      <c r="R54" s="44">
        <f t="shared" si="28"/>
        <v>90124.138571428572</v>
      </c>
      <c r="S54" s="44"/>
      <c r="T54" s="45">
        <f t="shared" si="29"/>
        <v>1081489.662857143</v>
      </c>
      <c r="U54" s="24"/>
      <c r="V54" s="81">
        <f t="shared" si="30"/>
        <v>215079.33000000002</v>
      </c>
      <c r="W54" s="82">
        <f t="shared" si="31"/>
        <v>52755.64</v>
      </c>
      <c r="X54" s="82">
        <f t="shared" si="32"/>
        <v>543282.2771428572</v>
      </c>
      <c r="Y54" s="82">
        <f t="shared" si="33"/>
        <v>270372.41571428569</v>
      </c>
      <c r="Z54" s="83">
        <f t="shared" si="34"/>
        <v>1081489.6628571427</v>
      </c>
    </row>
    <row r="55" spans="2:26">
      <c r="C55" s="118" t="s">
        <v>16</v>
      </c>
      <c r="D55" s="44">
        <f t="shared" si="38"/>
        <v>17385.79</v>
      </c>
      <c r="E55" s="44">
        <f t="shared" si="38"/>
        <v>-20806.34</v>
      </c>
      <c r="F55" s="44">
        <f t="shared" si="38"/>
        <v>28152.91</v>
      </c>
      <c r="G55" s="44">
        <f t="shared" si="38"/>
        <v>24732.36</v>
      </c>
      <c r="H55" s="44">
        <f t="shared" si="38"/>
        <v>23128.98</v>
      </c>
      <c r="I55" s="44">
        <f t="shared" si="38"/>
        <v>11680.23</v>
      </c>
      <c r="J55" s="44">
        <f t="shared" si="38"/>
        <v>27933</v>
      </c>
      <c r="K55" s="44">
        <f t="shared" si="38"/>
        <v>62742.21</v>
      </c>
      <c r="L55" s="44">
        <f>+L33</f>
        <v>20941</v>
      </c>
      <c r="M55" s="44">
        <f t="shared" si="27"/>
        <v>15487.938571428571</v>
      </c>
      <c r="N55" s="44">
        <f t="shared" si="27"/>
        <v>15487.938571428571</v>
      </c>
      <c r="O55" s="44"/>
      <c r="P55" s="44">
        <f t="shared" si="28"/>
        <v>15487.938571428571</v>
      </c>
      <c r="Q55" s="44">
        <f t="shared" si="28"/>
        <v>15487.938571428571</v>
      </c>
      <c r="R55" s="44">
        <f t="shared" si="28"/>
        <v>15487.938571428571</v>
      </c>
      <c r="S55" s="44"/>
      <c r="T55" s="45">
        <f t="shared" si="29"/>
        <v>185855.26285714281</v>
      </c>
      <c r="U55" s="24"/>
      <c r="V55" s="81">
        <f t="shared" si="30"/>
        <v>24732.36</v>
      </c>
      <c r="W55" s="82">
        <f t="shared" si="31"/>
        <v>62742.21</v>
      </c>
      <c r="X55" s="82">
        <f t="shared" si="32"/>
        <v>51916.877142857149</v>
      </c>
      <c r="Y55" s="82">
        <f t="shared" si="33"/>
        <v>46463.815714285709</v>
      </c>
      <c r="Z55" s="83">
        <f t="shared" si="34"/>
        <v>185855.26285714286</v>
      </c>
    </row>
    <row r="56" spans="2:26">
      <c r="C56" s="118" t="s">
        <v>17</v>
      </c>
      <c r="D56" s="44">
        <f t="shared" si="38"/>
        <v>5361.69</v>
      </c>
      <c r="E56" s="44">
        <f t="shared" si="38"/>
        <v>12875.81</v>
      </c>
      <c r="F56" s="44">
        <f t="shared" si="38"/>
        <v>6736.32</v>
      </c>
      <c r="G56" s="44">
        <f t="shared" si="38"/>
        <v>24973.82</v>
      </c>
      <c r="H56" s="44">
        <f t="shared" si="38"/>
        <v>84356.66</v>
      </c>
      <c r="I56" s="44">
        <f t="shared" si="38"/>
        <v>7075.33</v>
      </c>
      <c r="J56" s="44">
        <f t="shared" si="38"/>
        <v>-1112</v>
      </c>
      <c r="K56" s="44">
        <f t="shared" si="38"/>
        <v>90319.99</v>
      </c>
      <c r="L56" s="44">
        <f>+L34</f>
        <v>26177</v>
      </c>
      <c r="M56" s="44">
        <f t="shared" si="27"/>
        <v>20210.115714285716</v>
      </c>
      <c r="N56" s="44">
        <f t="shared" si="27"/>
        <v>20210.115714285716</v>
      </c>
      <c r="O56" s="44"/>
      <c r="P56" s="44">
        <f t="shared" si="28"/>
        <v>20210.115714285716</v>
      </c>
      <c r="Q56" s="44">
        <f t="shared" si="28"/>
        <v>20210.115714285716</v>
      </c>
      <c r="R56" s="44">
        <f t="shared" si="28"/>
        <v>20210.115714285716</v>
      </c>
      <c r="S56" s="44"/>
      <c r="T56" s="45">
        <f t="shared" si="29"/>
        <v>242521.38857142863</v>
      </c>
      <c r="U56" s="24"/>
      <c r="V56" s="81">
        <f t="shared" si="30"/>
        <v>24973.82</v>
      </c>
      <c r="W56" s="82">
        <f t="shared" si="31"/>
        <v>90319.99</v>
      </c>
      <c r="X56" s="82">
        <f t="shared" si="32"/>
        <v>66597.231428571424</v>
      </c>
      <c r="Y56" s="82">
        <f t="shared" si="33"/>
        <v>60630.34714285715</v>
      </c>
      <c r="Z56" s="83">
        <f t="shared" si="34"/>
        <v>242521.38857142857</v>
      </c>
    </row>
    <row r="57" spans="2:26">
      <c r="C57" s="118" t="s">
        <v>23</v>
      </c>
      <c r="D57" s="44">
        <f t="shared" si="38"/>
        <v>2649.07</v>
      </c>
      <c r="E57" s="44">
        <f t="shared" si="38"/>
        <v>2145.1799999999998</v>
      </c>
      <c r="F57" s="44">
        <f t="shared" si="38"/>
        <v>2792.03</v>
      </c>
      <c r="G57" s="44">
        <f t="shared" si="38"/>
        <v>7586.28</v>
      </c>
      <c r="H57" s="44">
        <f t="shared" si="38"/>
        <v>281.10000000000002</v>
      </c>
      <c r="I57" s="44">
        <f t="shared" si="38"/>
        <v>5017.08</v>
      </c>
      <c r="J57" s="44">
        <f t="shared" si="38"/>
        <v>2704</v>
      </c>
      <c r="K57" s="44">
        <f t="shared" si="38"/>
        <v>8002.18</v>
      </c>
      <c r="L57" s="44">
        <f>+L35</f>
        <v>5398</v>
      </c>
      <c r="M57" s="44">
        <f t="shared" si="27"/>
        <v>2998.065714285714</v>
      </c>
      <c r="N57" s="44">
        <f t="shared" si="27"/>
        <v>2998.065714285714</v>
      </c>
      <c r="O57" s="44"/>
      <c r="P57" s="44">
        <f t="shared" si="28"/>
        <v>2998.065714285714</v>
      </c>
      <c r="Q57" s="44">
        <f t="shared" si="28"/>
        <v>2998.065714285714</v>
      </c>
      <c r="R57" s="44">
        <f t="shared" si="28"/>
        <v>2998.065714285714</v>
      </c>
      <c r="S57" s="44"/>
      <c r="T57" s="45">
        <f t="shared" si="29"/>
        <v>35976.788571428566</v>
      </c>
      <c r="U57" s="24"/>
      <c r="V57" s="81">
        <f t="shared" si="30"/>
        <v>7586.2800000000007</v>
      </c>
      <c r="W57" s="82">
        <f t="shared" si="31"/>
        <v>8002.18</v>
      </c>
      <c r="X57" s="82">
        <f t="shared" si="32"/>
        <v>11394.131428571429</v>
      </c>
      <c r="Y57" s="82">
        <f t="shared" si="33"/>
        <v>8994.1971428571414</v>
      </c>
      <c r="Z57" s="83">
        <f t="shared" si="34"/>
        <v>35976.788571428573</v>
      </c>
    </row>
    <row r="58" spans="2:26">
      <c r="C58" s="119" t="s">
        <v>24</v>
      </c>
      <c r="D58" s="44">
        <f t="shared" si="38"/>
        <v>0</v>
      </c>
      <c r="E58" s="44">
        <f t="shared" si="38"/>
        <v>0</v>
      </c>
      <c r="F58" s="44">
        <f t="shared" si="38"/>
        <v>0</v>
      </c>
      <c r="G58" s="44">
        <f t="shared" si="38"/>
        <v>0</v>
      </c>
      <c r="H58" s="44">
        <f t="shared" si="38"/>
        <v>0</v>
      </c>
      <c r="I58" s="44">
        <f t="shared" si="38"/>
        <v>0</v>
      </c>
      <c r="J58" s="44">
        <f t="shared" si="38"/>
        <v>0</v>
      </c>
      <c r="K58" s="44">
        <f t="shared" si="38"/>
        <v>0</v>
      </c>
      <c r="L58" s="44">
        <f>+L36</f>
        <v>0</v>
      </c>
      <c r="M58" s="44">
        <f>(+$D58+$E58+$F58+$H58+$I58+$J58+$L58)/7</f>
        <v>0</v>
      </c>
      <c r="N58" s="44"/>
      <c r="O58" s="44"/>
      <c r="P58" s="44"/>
      <c r="Q58" s="44"/>
      <c r="R58" s="44"/>
      <c r="S58" s="44"/>
      <c r="T58" s="45">
        <f t="shared" si="29"/>
        <v>0</v>
      </c>
      <c r="U58" s="24"/>
      <c r="V58" s="81">
        <v>0</v>
      </c>
      <c r="W58" s="82">
        <v>0</v>
      </c>
      <c r="X58" s="82">
        <v>0</v>
      </c>
      <c r="Y58" s="82">
        <v>0</v>
      </c>
      <c r="Z58" s="83">
        <v>0</v>
      </c>
    </row>
    <row r="59" spans="2:26">
      <c r="C59" s="118" t="s">
        <v>18</v>
      </c>
      <c r="D59" s="120">
        <v>417462.79</v>
      </c>
      <c r="E59" s="120">
        <v>361332.36</v>
      </c>
      <c r="F59" s="120">
        <v>596570.26</v>
      </c>
      <c r="G59" s="120">
        <v>1375365.41</v>
      </c>
      <c r="H59" s="120">
        <v>706942.95</v>
      </c>
      <c r="I59" s="120">
        <v>289136.24</v>
      </c>
      <c r="J59" s="120">
        <f>+SUM(J50:J57)</f>
        <v>289775</v>
      </c>
      <c r="K59" s="120">
        <f>+SUM(H59:J59)</f>
        <v>1285854.19</v>
      </c>
      <c r="L59" s="120">
        <f t="shared" ref="L59:S59" si="39">+SUM(L50:L57)</f>
        <v>855492</v>
      </c>
      <c r="M59" s="120">
        <f t="shared" si="39"/>
        <v>502387.37142857141</v>
      </c>
      <c r="N59" s="120">
        <f t="shared" si="39"/>
        <v>502387.37142857141</v>
      </c>
      <c r="O59" s="120">
        <f t="shared" si="39"/>
        <v>0</v>
      </c>
      <c r="P59" s="120">
        <f t="shared" si="39"/>
        <v>502387.37142857141</v>
      </c>
      <c r="Q59" s="120">
        <f t="shared" si="39"/>
        <v>502387.37142857141</v>
      </c>
      <c r="R59" s="120">
        <f t="shared" si="39"/>
        <v>502387.37142857141</v>
      </c>
      <c r="S59" s="120">
        <f t="shared" si="39"/>
        <v>0</v>
      </c>
      <c r="T59" s="129">
        <f t="shared" si="29"/>
        <v>6028648.4571428578</v>
      </c>
      <c r="U59" s="24"/>
      <c r="V59" s="87">
        <f>+SUM(V50:V57)</f>
        <v>1375365.4100000004</v>
      </c>
      <c r="W59" s="88">
        <f>+SUM(W50:W57)</f>
        <v>1285854.19</v>
      </c>
      <c r="X59" s="88">
        <f>+SUM(X50:X57)</f>
        <v>1860266.7428571431</v>
      </c>
      <c r="Y59" s="88">
        <f>+SUM(Y50:Y57)</f>
        <v>1507162.114285714</v>
      </c>
      <c r="Z59" s="89">
        <f>+SUM(Z50:Z57)</f>
        <v>6028648.457142856</v>
      </c>
    </row>
    <row r="60" spans="2:26">
      <c r="C60" s="121"/>
      <c r="D60" s="122" t="s">
        <v>106</v>
      </c>
      <c r="E60" s="122" t="s">
        <v>106</v>
      </c>
      <c r="F60" s="122" t="s">
        <v>106</v>
      </c>
      <c r="G60" s="122" t="s">
        <v>106</v>
      </c>
      <c r="H60" s="122" t="s">
        <v>106</v>
      </c>
      <c r="I60" s="122" t="s">
        <v>106</v>
      </c>
      <c r="J60" s="122" t="s">
        <v>106</v>
      </c>
      <c r="K60" s="123"/>
      <c r="L60" s="122" t="s">
        <v>106</v>
      </c>
      <c r="M60" s="122" t="s">
        <v>4</v>
      </c>
      <c r="N60" s="122" t="s">
        <v>4</v>
      </c>
      <c r="O60" s="122" t="s">
        <v>4</v>
      </c>
      <c r="P60" s="122" t="s">
        <v>4</v>
      </c>
      <c r="Q60" s="122" t="s">
        <v>4</v>
      </c>
      <c r="R60" s="122" t="s">
        <v>4</v>
      </c>
      <c r="S60" s="123"/>
      <c r="T60" s="124" t="s">
        <v>114</v>
      </c>
      <c r="U60" s="24"/>
      <c r="V60" s="46"/>
      <c r="W60" s="47"/>
      <c r="X60" s="47"/>
      <c r="Y60" s="47"/>
      <c r="Z60" s="48"/>
    </row>
    <row r="61" spans="2:26">
      <c r="B61" s="13" t="s">
        <v>115</v>
      </c>
      <c r="C61" s="121" t="s">
        <v>11</v>
      </c>
      <c r="D61" s="123">
        <f t="shared" ref="D61:J69" si="40">+D28</f>
        <v>273488.65000000002</v>
      </c>
      <c r="E61" s="123">
        <f t="shared" si="40"/>
        <v>192916.37</v>
      </c>
      <c r="F61" s="123">
        <f t="shared" si="40"/>
        <v>245887.86</v>
      </c>
      <c r="G61" s="123">
        <f t="shared" si="40"/>
        <v>712292.88</v>
      </c>
      <c r="H61" s="123">
        <f t="shared" si="40"/>
        <v>393754.8</v>
      </c>
      <c r="I61" s="123">
        <f t="shared" si="40"/>
        <v>200296.5</v>
      </c>
      <c r="J61" s="123">
        <f t="shared" si="40"/>
        <v>141347</v>
      </c>
      <c r="K61" s="123">
        <v>887133.55</v>
      </c>
      <c r="L61" s="123">
        <f>+L28</f>
        <v>186815</v>
      </c>
      <c r="M61" s="123">
        <f t="shared" ref="M61:R69" si="41">+M39</f>
        <v>296101.57146216137</v>
      </c>
      <c r="N61" s="123">
        <f t="shared" si="41"/>
        <v>296101.57146216137</v>
      </c>
      <c r="O61" s="123">
        <f t="shared" si="41"/>
        <v>888306.75</v>
      </c>
      <c r="P61" s="123">
        <f t="shared" si="41"/>
        <v>315828.40173158917</v>
      </c>
      <c r="Q61" s="123">
        <f t="shared" si="41"/>
        <v>315828.40173158917</v>
      </c>
      <c r="R61" s="123">
        <f t="shared" si="41"/>
        <v>315828.40173158917</v>
      </c>
      <c r="S61" s="123">
        <v>947484.75</v>
      </c>
      <c r="T61" s="125">
        <f t="shared" ref="T61:T70" si="42">+D61+E61+F61+H61+I61+J61+L61+M61+N61+P61+Q61+R61</f>
        <v>3174194.5281190905</v>
      </c>
      <c r="U61" s="24"/>
      <c r="V61" s="81">
        <f t="shared" ref="V61:V68" si="43">+SUM(D61:F61)</f>
        <v>712292.88</v>
      </c>
      <c r="W61" s="82">
        <f t="shared" ref="W61:W68" si="44">+SUM(H61:J61)</f>
        <v>735398.3</v>
      </c>
      <c r="X61" s="82">
        <f t="shared" ref="X61:X68" si="45">+SUM(L61:N61)</f>
        <v>779018.14292432275</v>
      </c>
      <c r="Y61" s="82">
        <f t="shared" ref="Y61:Y68" si="46">+SUM(P61:R61)</f>
        <v>947485.20519476756</v>
      </c>
      <c r="Z61" s="83">
        <f t="shared" ref="Z61:Z68" si="47">+SUM(V61:Y61)</f>
        <v>3174194.5281190905</v>
      </c>
    </row>
    <row r="62" spans="2:26">
      <c r="C62" s="121" t="s">
        <v>12</v>
      </c>
      <c r="D62" s="123">
        <f t="shared" si="40"/>
        <v>9454.2000000000007</v>
      </c>
      <c r="E62" s="123">
        <f t="shared" si="40"/>
        <v>27605.9</v>
      </c>
      <c r="F62" s="123">
        <f t="shared" si="40"/>
        <v>45642.43</v>
      </c>
      <c r="G62" s="123">
        <f t="shared" si="40"/>
        <v>82702.53</v>
      </c>
      <c r="H62" s="123">
        <f t="shared" si="40"/>
        <v>43687.839999999997</v>
      </c>
      <c r="I62" s="123">
        <f t="shared" si="40"/>
        <v>26480.92</v>
      </c>
      <c r="J62" s="123">
        <f t="shared" si="40"/>
        <v>36772</v>
      </c>
      <c r="K62" s="123">
        <v>282538.76</v>
      </c>
      <c r="L62" s="123">
        <f>+L29</f>
        <v>50548</v>
      </c>
      <c r="M62" s="123">
        <f t="shared" si="41"/>
        <v>198765.59111111113</v>
      </c>
      <c r="N62" s="123">
        <f t="shared" si="41"/>
        <v>198765.59111111113</v>
      </c>
      <c r="O62" s="123">
        <f t="shared" si="41"/>
        <v>198765.59111111113</v>
      </c>
      <c r="P62" s="123">
        <f t="shared" si="41"/>
        <v>198765.59111111113</v>
      </c>
      <c r="Q62" s="123">
        <f t="shared" si="41"/>
        <v>198765.59111111113</v>
      </c>
      <c r="R62" s="123">
        <f t="shared" si="41"/>
        <v>198765.59111111113</v>
      </c>
      <c r="S62" s="123">
        <v>637110</v>
      </c>
      <c r="T62" s="125">
        <f t="shared" si="42"/>
        <v>1234019.2455555557</v>
      </c>
      <c r="U62" s="24"/>
      <c r="V62" s="81">
        <f t="shared" si="43"/>
        <v>82702.53</v>
      </c>
      <c r="W62" s="82">
        <f t="shared" si="44"/>
        <v>106940.76</v>
      </c>
      <c r="X62" s="82">
        <f t="shared" si="45"/>
        <v>448079.18222222227</v>
      </c>
      <c r="Y62" s="82">
        <f t="shared" si="46"/>
        <v>596296.77333333343</v>
      </c>
      <c r="Z62" s="83">
        <f t="shared" si="47"/>
        <v>1234019.2455555557</v>
      </c>
    </row>
    <row r="63" spans="2:26">
      <c r="C63" s="121" t="s">
        <v>13</v>
      </c>
      <c r="D63" s="123">
        <f t="shared" si="40"/>
        <v>8038.87</v>
      </c>
      <c r="E63" s="123">
        <f t="shared" si="40"/>
        <v>1827.13</v>
      </c>
      <c r="F63" s="123">
        <f t="shared" si="40"/>
        <v>7785.33</v>
      </c>
      <c r="G63" s="123">
        <f t="shared" si="40"/>
        <v>17651.330000000002</v>
      </c>
      <c r="H63" s="123">
        <f t="shared" si="40"/>
        <v>1301.98</v>
      </c>
      <c r="I63" s="123">
        <f t="shared" si="40"/>
        <v>832.91</v>
      </c>
      <c r="J63" s="123">
        <f t="shared" si="40"/>
        <v>931</v>
      </c>
      <c r="K63" s="123">
        <v>6148.89</v>
      </c>
      <c r="L63" s="123">
        <f>+L30</f>
        <v>4894</v>
      </c>
      <c r="M63" s="123">
        <f t="shared" si="41"/>
        <v>4996</v>
      </c>
      <c r="N63" s="123">
        <f t="shared" si="41"/>
        <v>4996</v>
      </c>
      <c r="O63" s="123">
        <f t="shared" si="41"/>
        <v>12042</v>
      </c>
      <c r="P63" s="123">
        <f t="shared" si="41"/>
        <v>4996</v>
      </c>
      <c r="Q63" s="123">
        <f t="shared" si="41"/>
        <v>4996</v>
      </c>
      <c r="R63" s="123">
        <f t="shared" si="41"/>
        <v>4996</v>
      </c>
      <c r="S63" s="123">
        <v>12042</v>
      </c>
      <c r="T63" s="125">
        <f t="shared" si="42"/>
        <v>50591.22</v>
      </c>
      <c r="U63" s="24"/>
      <c r="V63" s="81">
        <f t="shared" si="43"/>
        <v>17651.330000000002</v>
      </c>
      <c r="W63" s="82">
        <f t="shared" si="44"/>
        <v>3065.89</v>
      </c>
      <c r="X63" s="82">
        <f t="shared" si="45"/>
        <v>14886</v>
      </c>
      <c r="Y63" s="82">
        <f t="shared" si="46"/>
        <v>14988</v>
      </c>
      <c r="Z63" s="83">
        <f t="shared" si="47"/>
        <v>50591.22</v>
      </c>
    </row>
    <row r="64" spans="2:26">
      <c r="C64" s="121" t="s">
        <v>14</v>
      </c>
      <c r="D64" s="123">
        <f t="shared" si="40"/>
        <v>78986.149999999994</v>
      </c>
      <c r="E64" s="123">
        <f t="shared" si="40"/>
        <v>133337.01999999999</v>
      </c>
      <c r="F64" s="123">
        <f t="shared" si="40"/>
        <v>78023.710000000006</v>
      </c>
      <c r="G64" s="123">
        <f t="shared" si="40"/>
        <v>290346.88</v>
      </c>
      <c r="H64" s="123">
        <f t="shared" si="40"/>
        <v>152519.09</v>
      </c>
      <c r="I64" s="123">
        <f t="shared" si="40"/>
        <v>34053.129999999997</v>
      </c>
      <c r="J64" s="123">
        <f t="shared" si="40"/>
        <v>40057</v>
      </c>
      <c r="K64" s="123">
        <v>304080.21999999997</v>
      </c>
      <c r="L64" s="123">
        <f>+L31</f>
        <v>197685</v>
      </c>
      <c r="M64" s="123">
        <f t="shared" si="41"/>
        <v>125582.22222222222</v>
      </c>
      <c r="N64" s="123">
        <f t="shared" si="41"/>
        <v>125582.22222222222</v>
      </c>
      <c r="O64" s="123">
        <f t="shared" si="41"/>
        <v>352524</v>
      </c>
      <c r="P64" s="123">
        <f t="shared" si="41"/>
        <v>125582.22222222222</v>
      </c>
      <c r="Q64" s="123">
        <f t="shared" si="41"/>
        <v>125582.22222222222</v>
      </c>
      <c r="R64" s="123">
        <f t="shared" si="41"/>
        <v>125582.22222222222</v>
      </c>
      <c r="S64" s="123">
        <v>352524</v>
      </c>
      <c r="T64" s="125">
        <f t="shared" si="42"/>
        <v>1342572.2111111111</v>
      </c>
      <c r="U64" s="24"/>
      <c r="V64" s="81">
        <f t="shared" si="43"/>
        <v>290346.88</v>
      </c>
      <c r="W64" s="82">
        <f t="shared" si="44"/>
        <v>226629.22</v>
      </c>
      <c r="X64" s="82">
        <f t="shared" si="45"/>
        <v>448849.4444444445</v>
      </c>
      <c r="Y64" s="82">
        <f t="shared" si="46"/>
        <v>376746.66666666663</v>
      </c>
      <c r="Z64" s="83">
        <f t="shared" si="47"/>
        <v>1342572.2111111111</v>
      </c>
    </row>
    <row r="65" spans="3:26">
      <c r="C65" s="121" t="s">
        <v>15</v>
      </c>
      <c r="D65" s="123">
        <f t="shared" si="40"/>
        <v>22098.37</v>
      </c>
      <c r="E65" s="123">
        <f t="shared" si="40"/>
        <v>11431.29</v>
      </c>
      <c r="F65" s="123">
        <f t="shared" si="40"/>
        <v>181549.67</v>
      </c>
      <c r="G65" s="123">
        <f t="shared" si="40"/>
        <v>215079.33</v>
      </c>
      <c r="H65" s="123">
        <f t="shared" si="40"/>
        <v>7912.5</v>
      </c>
      <c r="I65" s="123">
        <f t="shared" si="40"/>
        <v>3700.14</v>
      </c>
      <c r="J65" s="123">
        <f t="shared" si="40"/>
        <v>41143</v>
      </c>
      <c r="K65" s="123">
        <v>474751.64</v>
      </c>
      <c r="L65" s="123">
        <f>+L32+269111+78886</f>
        <v>363034</v>
      </c>
      <c r="M65" s="123">
        <f t="shared" si="41"/>
        <v>615583.16</v>
      </c>
      <c r="N65" s="123">
        <f t="shared" si="41"/>
        <v>615583.16</v>
      </c>
      <c r="O65" s="123">
        <f t="shared" si="41"/>
        <v>1389417</v>
      </c>
      <c r="P65" s="123">
        <f t="shared" si="41"/>
        <v>615583.16</v>
      </c>
      <c r="Q65" s="123">
        <f t="shared" si="41"/>
        <v>615583.16</v>
      </c>
      <c r="R65" s="123">
        <f t="shared" si="41"/>
        <v>615583.16</v>
      </c>
      <c r="S65" s="123">
        <v>1389417</v>
      </c>
      <c r="T65" s="125">
        <f t="shared" si="42"/>
        <v>3708784.7700000005</v>
      </c>
      <c r="U65" s="24"/>
      <c r="V65" s="81">
        <f t="shared" si="43"/>
        <v>215079.33000000002</v>
      </c>
      <c r="W65" s="82">
        <f t="shared" si="44"/>
        <v>52755.64</v>
      </c>
      <c r="X65" s="82">
        <f t="shared" si="45"/>
        <v>1594200.32</v>
      </c>
      <c r="Y65" s="82">
        <f t="shared" si="46"/>
        <v>1846749.48</v>
      </c>
      <c r="Z65" s="83">
        <f t="shared" si="47"/>
        <v>3708784.77</v>
      </c>
    </row>
    <row r="66" spans="3:26">
      <c r="C66" s="121" t="s">
        <v>16</v>
      </c>
      <c r="D66" s="123">
        <f t="shared" si="40"/>
        <v>17385.79</v>
      </c>
      <c r="E66" s="123">
        <f t="shared" si="40"/>
        <v>-20806.34</v>
      </c>
      <c r="F66" s="123">
        <f t="shared" si="40"/>
        <v>28152.91</v>
      </c>
      <c r="G66" s="123">
        <f t="shared" si="40"/>
        <v>24732.36</v>
      </c>
      <c r="H66" s="123">
        <f t="shared" si="40"/>
        <v>23128.98</v>
      </c>
      <c r="I66" s="123">
        <f t="shared" si="40"/>
        <v>11680.23</v>
      </c>
      <c r="J66" s="123">
        <f t="shared" si="40"/>
        <v>27933</v>
      </c>
      <c r="K66" s="123">
        <v>39809.21</v>
      </c>
      <c r="L66" s="123">
        <f>+L33</f>
        <v>20941</v>
      </c>
      <c r="M66" s="123">
        <f t="shared" si="41"/>
        <v>5000</v>
      </c>
      <c r="N66" s="123">
        <f t="shared" si="41"/>
        <v>5000</v>
      </c>
      <c r="O66" s="123">
        <f t="shared" si="41"/>
        <v>15000</v>
      </c>
      <c r="P66" s="123">
        <f t="shared" si="41"/>
        <v>5000</v>
      </c>
      <c r="Q66" s="123">
        <f t="shared" si="41"/>
        <v>5000</v>
      </c>
      <c r="R66" s="123">
        <f t="shared" si="41"/>
        <v>5000</v>
      </c>
      <c r="S66" s="123">
        <v>15000</v>
      </c>
      <c r="T66" s="125">
        <f t="shared" si="42"/>
        <v>133415.57</v>
      </c>
      <c r="U66" s="24"/>
      <c r="V66" s="81">
        <f t="shared" si="43"/>
        <v>24732.36</v>
      </c>
      <c r="W66" s="82">
        <f t="shared" si="44"/>
        <v>62742.21</v>
      </c>
      <c r="X66" s="82">
        <f t="shared" si="45"/>
        <v>30941</v>
      </c>
      <c r="Y66" s="82">
        <f t="shared" si="46"/>
        <v>15000</v>
      </c>
      <c r="Z66" s="83">
        <f t="shared" si="47"/>
        <v>133415.57</v>
      </c>
    </row>
    <row r="67" spans="3:26">
      <c r="C67" s="121" t="s">
        <v>17</v>
      </c>
      <c r="D67" s="123">
        <f t="shared" si="40"/>
        <v>5361.69</v>
      </c>
      <c r="E67" s="123">
        <f t="shared" si="40"/>
        <v>12875.81</v>
      </c>
      <c r="F67" s="123">
        <f t="shared" si="40"/>
        <v>6736.32</v>
      </c>
      <c r="G67" s="123">
        <f t="shared" si="40"/>
        <v>24973.82</v>
      </c>
      <c r="H67" s="123">
        <f t="shared" si="40"/>
        <v>84356.66</v>
      </c>
      <c r="I67" s="123">
        <f t="shared" si="40"/>
        <v>7075.33</v>
      </c>
      <c r="J67" s="123">
        <f t="shared" si="40"/>
        <v>-1112</v>
      </c>
      <c r="K67" s="123">
        <v>114907.99</v>
      </c>
      <c r="L67" s="123">
        <f>+L34</f>
        <v>26177</v>
      </c>
      <c r="M67" s="123">
        <f t="shared" si="41"/>
        <v>16059.777777777777</v>
      </c>
      <c r="N67" s="123">
        <f t="shared" si="41"/>
        <v>16059.777777777777</v>
      </c>
      <c r="O67" s="123">
        <f t="shared" si="41"/>
        <v>70428</v>
      </c>
      <c r="P67" s="123">
        <f t="shared" si="41"/>
        <v>16059.777777777777</v>
      </c>
      <c r="Q67" s="123">
        <f t="shared" si="41"/>
        <v>16059.777777777777</v>
      </c>
      <c r="R67" s="123">
        <f t="shared" si="41"/>
        <v>16059.777777777777</v>
      </c>
      <c r="S67" s="123">
        <v>70428</v>
      </c>
      <c r="T67" s="125">
        <f t="shared" si="42"/>
        <v>221769.6988888889</v>
      </c>
      <c r="U67" s="24"/>
      <c r="V67" s="81">
        <f t="shared" si="43"/>
        <v>24973.82</v>
      </c>
      <c r="W67" s="82">
        <f t="shared" si="44"/>
        <v>90319.99</v>
      </c>
      <c r="X67" s="82">
        <f t="shared" si="45"/>
        <v>58296.555555555562</v>
      </c>
      <c r="Y67" s="82">
        <f t="shared" si="46"/>
        <v>48179.333333333328</v>
      </c>
      <c r="Z67" s="83">
        <f t="shared" si="47"/>
        <v>221769.69888888887</v>
      </c>
    </row>
    <row r="68" spans="3:26">
      <c r="C68" s="121" t="s">
        <v>23</v>
      </c>
      <c r="D68" s="123">
        <f t="shared" si="40"/>
        <v>2649.07</v>
      </c>
      <c r="E68" s="123">
        <f t="shared" si="40"/>
        <v>2145.1799999999998</v>
      </c>
      <c r="F68" s="123">
        <f t="shared" si="40"/>
        <v>2792.03</v>
      </c>
      <c r="G68" s="123">
        <f t="shared" si="40"/>
        <v>7586.28</v>
      </c>
      <c r="H68" s="123">
        <f t="shared" si="40"/>
        <v>281.10000000000002</v>
      </c>
      <c r="I68" s="123">
        <f t="shared" si="40"/>
        <v>5017.08</v>
      </c>
      <c r="J68" s="123">
        <f t="shared" si="40"/>
        <v>2704</v>
      </c>
      <c r="K68" s="123">
        <v>16492.18</v>
      </c>
      <c r="L68" s="123">
        <f>+L35</f>
        <v>5398</v>
      </c>
      <c r="M68" s="123">
        <f t="shared" si="41"/>
        <v>10093</v>
      </c>
      <c r="N68" s="123">
        <f t="shared" si="41"/>
        <v>10093</v>
      </c>
      <c r="O68" s="123">
        <f t="shared" si="41"/>
        <v>33582</v>
      </c>
      <c r="P68" s="123">
        <f t="shared" si="41"/>
        <v>10093</v>
      </c>
      <c r="Q68" s="123">
        <f t="shared" si="41"/>
        <v>10093</v>
      </c>
      <c r="R68" s="123">
        <f t="shared" si="41"/>
        <v>10093</v>
      </c>
      <c r="S68" s="123">
        <v>33582</v>
      </c>
      <c r="T68" s="125">
        <f t="shared" si="42"/>
        <v>71451.459999999992</v>
      </c>
      <c r="U68" s="24"/>
      <c r="V68" s="81">
        <f t="shared" si="43"/>
        <v>7586.2800000000007</v>
      </c>
      <c r="W68" s="82">
        <f t="shared" si="44"/>
        <v>8002.18</v>
      </c>
      <c r="X68" s="82">
        <f t="shared" si="45"/>
        <v>25584</v>
      </c>
      <c r="Y68" s="82">
        <f t="shared" si="46"/>
        <v>30279</v>
      </c>
      <c r="Z68" s="83">
        <f t="shared" si="47"/>
        <v>71451.459999999992</v>
      </c>
    </row>
    <row r="69" spans="3:26">
      <c r="C69" s="126" t="s">
        <v>24</v>
      </c>
      <c r="D69" s="123">
        <f t="shared" si="40"/>
        <v>0</v>
      </c>
      <c r="E69" s="123">
        <f t="shared" si="40"/>
        <v>0</v>
      </c>
      <c r="F69" s="123">
        <f t="shared" si="40"/>
        <v>0</v>
      </c>
      <c r="G69" s="123">
        <f t="shared" si="40"/>
        <v>0</v>
      </c>
      <c r="H69" s="123">
        <f t="shared" si="40"/>
        <v>0</v>
      </c>
      <c r="I69" s="123">
        <f t="shared" si="40"/>
        <v>0</v>
      </c>
      <c r="J69" s="123">
        <f t="shared" si="40"/>
        <v>0</v>
      </c>
      <c r="K69" s="123">
        <v>0</v>
      </c>
      <c r="L69" s="123">
        <f>+L36</f>
        <v>0</v>
      </c>
      <c r="M69" s="123">
        <f t="shared" si="41"/>
        <v>0</v>
      </c>
      <c r="N69" s="123">
        <f t="shared" si="41"/>
        <v>0</v>
      </c>
      <c r="O69" s="123">
        <f t="shared" si="41"/>
        <v>0</v>
      </c>
      <c r="P69" s="123">
        <f t="shared" si="41"/>
        <v>0</v>
      </c>
      <c r="Q69" s="123">
        <f t="shared" si="41"/>
        <v>0</v>
      </c>
      <c r="R69" s="123">
        <f t="shared" si="41"/>
        <v>0</v>
      </c>
      <c r="S69" s="123">
        <v>0</v>
      </c>
      <c r="T69" s="125">
        <f t="shared" si="42"/>
        <v>0</v>
      </c>
      <c r="U69" s="24"/>
      <c r="V69" s="81">
        <f>+G69</f>
        <v>0</v>
      </c>
      <c r="W69" s="82">
        <f>+K69</f>
        <v>0</v>
      </c>
      <c r="X69" s="82">
        <f>+O69</f>
        <v>0</v>
      </c>
      <c r="Y69" s="82">
        <f>+S69</f>
        <v>0</v>
      </c>
      <c r="Z69" s="83">
        <f>+T69</f>
        <v>0</v>
      </c>
    </row>
    <row r="70" spans="3:26" ht="13.5" thickBot="1">
      <c r="C70" s="127" t="s">
        <v>18</v>
      </c>
      <c r="D70" s="128">
        <f t="shared" ref="D70:S70" si="48">+SUM(D61:D68)</f>
        <v>417462.79</v>
      </c>
      <c r="E70" s="128">
        <f t="shared" si="48"/>
        <v>361332.35999999993</v>
      </c>
      <c r="F70" s="128">
        <f t="shared" si="48"/>
        <v>596570.26</v>
      </c>
      <c r="G70" s="128">
        <f t="shared" si="48"/>
        <v>1375365.4100000004</v>
      </c>
      <c r="H70" s="128">
        <f t="shared" si="48"/>
        <v>706942.95</v>
      </c>
      <c r="I70" s="128">
        <f t="shared" si="48"/>
        <v>289136.24</v>
      </c>
      <c r="J70" s="128">
        <f t="shared" si="48"/>
        <v>289775</v>
      </c>
      <c r="K70" s="128">
        <f t="shared" si="48"/>
        <v>2125862.4400000004</v>
      </c>
      <c r="L70" s="128">
        <f t="shared" si="48"/>
        <v>855492</v>
      </c>
      <c r="M70" s="128">
        <f t="shared" si="48"/>
        <v>1272181.3225732725</v>
      </c>
      <c r="N70" s="128">
        <f t="shared" si="48"/>
        <v>1272181.3225732725</v>
      </c>
      <c r="O70" s="128">
        <f t="shared" si="48"/>
        <v>2960065.3411111115</v>
      </c>
      <c r="P70" s="128">
        <f t="shared" si="48"/>
        <v>1291908.1528427002</v>
      </c>
      <c r="Q70" s="128">
        <f t="shared" si="48"/>
        <v>1291908.1528427002</v>
      </c>
      <c r="R70" s="128">
        <f t="shared" si="48"/>
        <v>1291908.1528427002</v>
      </c>
      <c r="S70" s="128">
        <f t="shared" si="48"/>
        <v>3457587.75</v>
      </c>
      <c r="T70" s="130">
        <f t="shared" si="42"/>
        <v>9936798.7036746461</v>
      </c>
      <c r="U70" s="24"/>
      <c r="V70" s="90">
        <f>+SUM(V61:V68)</f>
        <v>1375365.4100000004</v>
      </c>
      <c r="W70" s="91">
        <f>+SUM(W61:W68)</f>
        <v>1285854.19</v>
      </c>
      <c r="X70" s="91">
        <f>+SUM(X61:X68)</f>
        <v>3399854.645146545</v>
      </c>
      <c r="Y70" s="91">
        <f>+SUM(Y61:Y68)</f>
        <v>3875724.458528101</v>
      </c>
      <c r="Z70" s="92">
        <f>+SUM(Z61:Z68)</f>
        <v>9936798.7036746461</v>
      </c>
    </row>
    <row r="71" spans="3:26"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93"/>
      <c r="W71" s="93"/>
      <c r="X71" s="93"/>
      <c r="Y71" s="93"/>
      <c r="Z71" s="93"/>
    </row>
    <row r="72" spans="3:26" ht="13.5" thickBot="1"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 t="s">
        <v>116</v>
      </c>
      <c r="W72" s="24"/>
      <c r="X72" s="24"/>
      <c r="Y72" s="24"/>
      <c r="Z72" s="24"/>
    </row>
    <row r="73" spans="3:26"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94">
        <f t="shared" ref="V73:Z81" si="49">+V61-V39</f>
        <v>0</v>
      </c>
      <c r="W73" s="95">
        <f t="shared" si="49"/>
        <v>0</v>
      </c>
      <c r="X73" s="95">
        <f t="shared" si="49"/>
        <v>-109286.57146216137</v>
      </c>
      <c r="Y73" s="95">
        <f t="shared" si="49"/>
        <v>0</v>
      </c>
      <c r="Z73" s="96">
        <f t="shared" si="49"/>
        <v>-109286.57146216137</v>
      </c>
    </row>
    <row r="74" spans="3:26"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81">
        <f t="shared" si="49"/>
        <v>0</v>
      </c>
      <c r="W74" s="82">
        <f t="shared" si="49"/>
        <v>0</v>
      </c>
      <c r="X74" s="82">
        <f t="shared" si="49"/>
        <v>-148217.59111111116</v>
      </c>
      <c r="Y74" s="82">
        <f t="shared" si="49"/>
        <v>0</v>
      </c>
      <c r="Z74" s="83">
        <f t="shared" si="49"/>
        <v>-148217.59111111122</v>
      </c>
    </row>
    <row r="75" spans="3:26"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81">
        <f t="shared" si="49"/>
        <v>0</v>
      </c>
      <c r="W75" s="82">
        <f t="shared" si="49"/>
        <v>0</v>
      </c>
      <c r="X75" s="82">
        <f t="shared" si="49"/>
        <v>-102</v>
      </c>
      <c r="Y75" s="82">
        <f t="shared" si="49"/>
        <v>0</v>
      </c>
      <c r="Z75" s="83">
        <f t="shared" si="49"/>
        <v>-102</v>
      </c>
    </row>
    <row r="76" spans="3:26"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81">
        <f t="shared" si="49"/>
        <v>0</v>
      </c>
      <c r="W76" s="82">
        <f t="shared" si="49"/>
        <v>0</v>
      </c>
      <c r="X76" s="82">
        <f t="shared" si="49"/>
        <v>72102.777777777868</v>
      </c>
      <c r="Y76" s="82">
        <f t="shared" si="49"/>
        <v>0</v>
      </c>
      <c r="Z76" s="83">
        <f t="shared" si="49"/>
        <v>72102.777777777985</v>
      </c>
    </row>
    <row r="77" spans="3:26"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81">
        <f t="shared" si="49"/>
        <v>0</v>
      </c>
      <c r="W77" s="82">
        <f t="shared" si="49"/>
        <v>0</v>
      </c>
      <c r="X77" s="82">
        <f t="shared" si="49"/>
        <v>-252549.15999999992</v>
      </c>
      <c r="Y77" s="82">
        <f t="shared" si="49"/>
        <v>0</v>
      </c>
      <c r="Z77" s="83">
        <f t="shared" si="49"/>
        <v>-252549.16000000015</v>
      </c>
    </row>
    <row r="78" spans="3:26"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81">
        <f t="shared" si="49"/>
        <v>0</v>
      </c>
      <c r="W78" s="82">
        <f t="shared" si="49"/>
        <v>0</v>
      </c>
      <c r="X78" s="82">
        <f t="shared" si="49"/>
        <v>15941</v>
      </c>
      <c r="Y78" s="82">
        <f t="shared" si="49"/>
        <v>0</v>
      </c>
      <c r="Z78" s="83">
        <f t="shared" si="49"/>
        <v>15941</v>
      </c>
    </row>
    <row r="79" spans="3:26"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81">
        <f t="shared" si="49"/>
        <v>0</v>
      </c>
      <c r="W79" s="82">
        <f t="shared" si="49"/>
        <v>0</v>
      </c>
      <c r="X79" s="82">
        <f t="shared" si="49"/>
        <v>10117.222222222234</v>
      </c>
      <c r="Y79" s="82">
        <f t="shared" si="49"/>
        <v>0</v>
      </c>
      <c r="Z79" s="83">
        <f t="shared" si="49"/>
        <v>10117.222222222248</v>
      </c>
    </row>
    <row r="80" spans="3:26"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81">
        <f t="shared" si="49"/>
        <v>0</v>
      </c>
      <c r="W80" s="82">
        <f t="shared" si="49"/>
        <v>0</v>
      </c>
      <c r="X80" s="82">
        <f t="shared" si="49"/>
        <v>-4695</v>
      </c>
      <c r="Y80" s="82">
        <f t="shared" si="49"/>
        <v>0</v>
      </c>
      <c r="Z80" s="83">
        <f t="shared" si="49"/>
        <v>-4695</v>
      </c>
    </row>
    <row r="81" spans="3:26"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81">
        <f t="shared" si="49"/>
        <v>0</v>
      </c>
      <c r="W81" s="82">
        <f t="shared" si="49"/>
        <v>0</v>
      </c>
      <c r="X81" s="82">
        <f t="shared" si="49"/>
        <v>0</v>
      </c>
      <c r="Y81" s="82">
        <f t="shared" si="49"/>
        <v>0</v>
      </c>
      <c r="Z81" s="83">
        <f t="shared" si="49"/>
        <v>0</v>
      </c>
    </row>
    <row r="82" spans="3:26" ht="13.5" thickBot="1"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97">
        <f>+SUM(V73:V80)</f>
        <v>0</v>
      </c>
      <c r="W82" s="98">
        <f>+SUM(W73:W80)</f>
        <v>0</v>
      </c>
      <c r="X82" s="98">
        <f>+SUM(X73:X80)</f>
        <v>-416689.32257327234</v>
      </c>
      <c r="Y82" s="98">
        <f>+SUM(Y73:Y80)</f>
        <v>0</v>
      </c>
      <c r="Z82" s="99">
        <f>+SUM(Z73:Z80)</f>
        <v>-416689.32257327251</v>
      </c>
    </row>
    <row r="83" spans="3:26">
      <c r="Z83" s="100"/>
    </row>
  </sheetData>
  <phoneticPr fontId="0" type="noConversion"/>
  <pageMargins left="0.75" right="0.75" top="0.54" bottom="0.52" header="0.5" footer="0.5"/>
  <pageSetup paperSize="9" scale="71" orientation="landscape" cellComments="asDisplayed" r:id="rId1"/>
  <headerFooter alignWithMargins="0">
    <oddFooter>&amp;CPrepared by slamb &amp;D&amp;RPage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8" r:id="rId4" name="adaytum_page_1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2</xdr:row>
                    <xdr:rowOff>0</xdr:rowOff>
                  </from>
                  <to>
                    <xdr:col>1</xdr:col>
                    <xdr:colOff>752475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5" name="adaytum_page_1_drop_2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2</xdr:row>
                    <xdr:rowOff>0</xdr:rowOff>
                  </from>
                  <to>
                    <xdr:col>3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2"/>
  <sheetViews>
    <sheetView tabSelected="1" zoomScaleNormal="100" workbookViewId="0">
      <selection activeCell="F33" sqref="F33"/>
    </sheetView>
  </sheetViews>
  <sheetFormatPr defaultRowHeight="12.75"/>
  <cols>
    <col min="1" max="1" width="46" bestFit="1" customWidth="1"/>
    <col min="2" max="2" width="9" customWidth="1"/>
    <col min="3" max="3" width="11.140625" bestFit="1" customWidth="1"/>
    <col min="4" max="4" width="10.5703125" bestFit="1" customWidth="1"/>
    <col min="5" max="5" width="9.7109375" bestFit="1" customWidth="1"/>
    <col min="6" max="8" width="9" customWidth="1"/>
    <col min="9" max="13" width="12.140625" bestFit="1" customWidth="1"/>
    <col min="14" max="14" width="10.5703125" bestFit="1" customWidth="1"/>
  </cols>
  <sheetData>
    <row r="1" spans="1:14">
      <c r="A1" s="9" t="s">
        <v>25</v>
      </c>
    </row>
    <row r="3" spans="1:14">
      <c r="A3" s="10" t="s">
        <v>19</v>
      </c>
    </row>
    <row r="4" spans="1:14" ht="12.75" customHeight="1">
      <c r="A4" s="11" t="s">
        <v>20</v>
      </c>
      <c r="B4" s="12" t="s">
        <v>22</v>
      </c>
      <c r="C4" s="12" t="s">
        <v>26</v>
      </c>
    </row>
    <row r="6" spans="1:14">
      <c r="B6" s="13" t="s">
        <v>27</v>
      </c>
      <c r="C6" s="13" t="s">
        <v>28</v>
      </c>
      <c r="D6" s="13" t="s">
        <v>29</v>
      </c>
      <c r="E6" s="13" t="s">
        <v>30</v>
      </c>
      <c r="F6" s="13" t="s">
        <v>31</v>
      </c>
      <c r="G6" s="13" t="s">
        <v>32</v>
      </c>
      <c r="H6" s="13" t="s">
        <v>21</v>
      </c>
      <c r="I6" s="13" t="s">
        <v>33</v>
      </c>
      <c r="J6" s="13" t="s">
        <v>34</v>
      </c>
      <c r="K6" s="13" t="s">
        <v>35</v>
      </c>
      <c r="L6" s="13" t="s">
        <v>36</v>
      </c>
      <c r="M6" s="13" t="s">
        <v>37</v>
      </c>
      <c r="N6" s="8" t="s">
        <v>38</v>
      </c>
    </row>
    <row r="7" spans="1:14">
      <c r="A7" s="7" t="s">
        <v>11</v>
      </c>
      <c r="B7" s="14">
        <v>273488.65000000002</v>
      </c>
      <c r="C7" s="14">
        <v>192916.37</v>
      </c>
      <c r="D7" s="14">
        <v>245887.86</v>
      </c>
      <c r="E7" s="14">
        <v>393754.8</v>
      </c>
      <c r="F7" s="14">
        <v>200296.5</v>
      </c>
      <c r="G7" s="14">
        <v>141506.57999999999</v>
      </c>
      <c r="H7" s="14">
        <v>186815</v>
      </c>
      <c r="I7" s="14">
        <v>296101.64166666666</v>
      </c>
      <c r="J7" s="14">
        <v>296101.64166666666</v>
      </c>
      <c r="K7" s="14">
        <v>315828.44166666671</v>
      </c>
      <c r="L7" s="14">
        <v>315828.44166666671</v>
      </c>
      <c r="M7" s="14">
        <v>315828.44166666671</v>
      </c>
      <c r="N7" s="15">
        <v>1634665.76</v>
      </c>
    </row>
    <row r="8" spans="1:14" hidden="1">
      <c r="A8" s="13" t="s">
        <v>39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1991</v>
      </c>
      <c r="J8" s="14">
        <v>1991</v>
      </c>
      <c r="K8" s="14">
        <v>1991</v>
      </c>
      <c r="L8" s="14">
        <v>1991</v>
      </c>
      <c r="M8" s="14">
        <v>1991</v>
      </c>
      <c r="N8" s="15">
        <v>0</v>
      </c>
    </row>
    <row r="9" spans="1:14" hidden="1">
      <c r="A9" s="13" t="s">
        <v>40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196774</v>
      </c>
      <c r="J9" s="14">
        <v>196774</v>
      </c>
      <c r="K9" s="14">
        <v>196774</v>
      </c>
      <c r="L9" s="14">
        <v>196774</v>
      </c>
      <c r="M9" s="14">
        <v>196774</v>
      </c>
      <c r="N9" s="15">
        <v>0</v>
      </c>
    </row>
    <row r="10" spans="1:14" hidden="1">
      <c r="A10" s="13" t="s">
        <v>41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5">
        <v>0</v>
      </c>
    </row>
    <row r="11" spans="1:14" hidden="1">
      <c r="A11" s="13" t="s">
        <v>42</v>
      </c>
      <c r="B11" s="14">
        <v>9454.2000000000007</v>
      </c>
      <c r="C11" s="14">
        <v>27605.9</v>
      </c>
      <c r="D11" s="14">
        <v>45642.43</v>
      </c>
      <c r="E11" s="14">
        <v>43687.839999999997</v>
      </c>
      <c r="F11" s="14">
        <v>26480.92</v>
      </c>
      <c r="G11" s="14">
        <v>36771.96</v>
      </c>
      <c r="H11" s="14">
        <v>50547.97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5">
        <v>240191.22</v>
      </c>
    </row>
    <row r="12" spans="1:14">
      <c r="A12" s="7" t="s">
        <v>12</v>
      </c>
      <c r="B12" s="14">
        <v>9454.2000000000007</v>
      </c>
      <c r="C12" s="14">
        <v>27605.9</v>
      </c>
      <c r="D12" s="14">
        <v>45642.43</v>
      </c>
      <c r="E12" s="14">
        <v>43687.839999999997</v>
      </c>
      <c r="F12" s="14">
        <v>26480.92</v>
      </c>
      <c r="G12" s="14">
        <v>36771.96</v>
      </c>
      <c r="H12" s="14">
        <v>50547.97</v>
      </c>
      <c r="I12" s="14">
        <v>198765</v>
      </c>
      <c r="J12" s="14">
        <v>198765</v>
      </c>
      <c r="K12" s="14">
        <v>198765</v>
      </c>
      <c r="L12" s="14">
        <v>198765</v>
      </c>
      <c r="M12" s="14">
        <v>198765</v>
      </c>
      <c r="N12" s="15">
        <v>240191.22</v>
      </c>
    </row>
    <row r="13" spans="1:14" hidden="1">
      <c r="A13" s="13" t="s">
        <v>43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5">
        <v>0</v>
      </c>
    </row>
    <row r="14" spans="1:14" hidden="1">
      <c r="A14" s="13" t="s">
        <v>44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5">
        <v>0</v>
      </c>
    </row>
    <row r="15" spans="1:14" hidden="1">
      <c r="A15" s="13" t="s">
        <v>45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5">
        <v>0</v>
      </c>
    </row>
    <row r="16" spans="1:14" hidden="1">
      <c r="A16" s="13" t="s">
        <v>46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5">
        <v>0</v>
      </c>
    </row>
    <row r="17" spans="1:14" hidden="1">
      <c r="A17" s="13" t="s">
        <v>47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4996</v>
      </c>
      <c r="J17" s="14">
        <v>4996</v>
      </c>
      <c r="K17" s="14">
        <v>4996</v>
      </c>
      <c r="L17" s="14">
        <v>4996</v>
      </c>
      <c r="M17" s="14">
        <v>4996</v>
      </c>
      <c r="N17" s="15">
        <v>0</v>
      </c>
    </row>
    <row r="18" spans="1:14" hidden="1">
      <c r="A18" s="13" t="s">
        <v>48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5">
        <v>0</v>
      </c>
    </row>
    <row r="19" spans="1:14" hidden="1">
      <c r="A19" s="13" t="s">
        <v>49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5">
        <v>0</v>
      </c>
    </row>
    <row r="20" spans="1:14" hidden="1">
      <c r="A20" s="13" t="s">
        <v>50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5">
        <v>0</v>
      </c>
    </row>
    <row r="21" spans="1:14" hidden="1">
      <c r="A21" s="13" t="s">
        <v>51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5">
        <v>0</v>
      </c>
    </row>
    <row r="22" spans="1:14" hidden="1">
      <c r="A22" s="13" t="s">
        <v>52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5">
        <v>0</v>
      </c>
    </row>
    <row r="23" spans="1:14" hidden="1">
      <c r="A23" s="13" t="s">
        <v>53</v>
      </c>
      <c r="B23" s="14">
        <v>8038.87</v>
      </c>
      <c r="C23" s="14">
        <v>1827.13</v>
      </c>
      <c r="D23" s="14">
        <v>7785.33</v>
      </c>
      <c r="E23" s="14">
        <v>1301.98</v>
      </c>
      <c r="F23" s="14">
        <v>832.91</v>
      </c>
      <c r="G23" s="14">
        <v>930.78</v>
      </c>
      <c r="H23" s="14">
        <v>4894.4799999999996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5">
        <v>25611.48</v>
      </c>
    </row>
    <row r="24" spans="1:14">
      <c r="A24" s="7" t="s">
        <v>13</v>
      </c>
      <c r="B24" s="14">
        <v>8038.87</v>
      </c>
      <c r="C24" s="14">
        <v>1827.13</v>
      </c>
      <c r="D24" s="14">
        <v>7785.33</v>
      </c>
      <c r="E24" s="14">
        <v>1301.98</v>
      </c>
      <c r="F24" s="14">
        <v>832.91</v>
      </c>
      <c r="G24" s="14">
        <v>930.78</v>
      </c>
      <c r="H24" s="14">
        <v>4894.4799999999996</v>
      </c>
      <c r="I24" s="14">
        <v>4996</v>
      </c>
      <c r="J24" s="14">
        <v>4996</v>
      </c>
      <c r="K24" s="14">
        <v>4996</v>
      </c>
      <c r="L24" s="14">
        <v>4996</v>
      </c>
      <c r="M24" s="14">
        <v>4996</v>
      </c>
      <c r="N24" s="15">
        <v>25611.48</v>
      </c>
    </row>
    <row r="25" spans="1:14" hidden="1">
      <c r="A25" s="13" t="s">
        <v>54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5">
        <v>0</v>
      </c>
    </row>
    <row r="26" spans="1:14" hidden="1">
      <c r="A26" s="13" t="s">
        <v>55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5">
        <v>0</v>
      </c>
    </row>
    <row r="27" spans="1:14" hidden="1">
      <c r="A27" s="13" t="s">
        <v>56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5">
        <v>0</v>
      </c>
    </row>
    <row r="28" spans="1:14" hidden="1">
      <c r="A28" s="13" t="s">
        <v>57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5">
        <v>0</v>
      </c>
    </row>
    <row r="29" spans="1:14" hidden="1">
      <c r="A29" s="13" t="s">
        <v>58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18242</v>
      </c>
      <c r="J29" s="14">
        <v>18242</v>
      </c>
      <c r="K29" s="14">
        <v>18242</v>
      </c>
      <c r="L29" s="14">
        <v>18242</v>
      </c>
      <c r="M29" s="14">
        <v>18242</v>
      </c>
      <c r="N29" s="15">
        <v>0</v>
      </c>
    </row>
    <row r="30" spans="1:14" hidden="1">
      <c r="A30" s="13" t="s">
        <v>59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107340</v>
      </c>
      <c r="J30" s="14">
        <v>107340</v>
      </c>
      <c r="K30" s="14">
        <v>107340</v>
      </c>
      <c r="L30" s="14">
        <v>107340</v>
      </c>
      <c r="M30" s="14">
        <v>107340</v>
      </c>
      <c r="N30" s="15">
        <v>0</v>
      </c>
    </row>
    <row r="31" spans="1:14" hidden="1">
      <c r="A31" s="13" t="s">
        <v>60</v>
      </c>
      <c r="B31" s="14">
        <v>78986.149999999994</v>
      </c>
      <c r="C31" s="14">
        <v>133337.01999999999</v>
      </c>
      <c r="D31" s="14">
        <v>78023.710000000006</v>
      </c>
      <c r="E31" s="14">
        <v>152519.09</v>
      </c>
      <c r="F31" s="14">
        <v>34053.129999999997</v>
      </c>
      <c r="G31" s="14">
        <v>40057.25</v>
      </c>
      <c r="H31" s="14">
        <v>197684.55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5">
        <v>714660.9</v>
      </c>
    </row>
    <row r="32" spans="1:14">
      <c r="A32" s="7" t="s">
        <v>14</v>
      </c>
      <c r="B32" s="14">
        <v>78986.149999999994</v>
      </c>
      <c r="C32" s="14">
        <v>133337.01999999999</v>
      </c>
      <c r="D32" s="14">
        <v>78023.710000000006</v>
      </c>
      <c r="E32" s="14">
        <v>152519.09</v>
      </c>
      <c r="F32" s="14">
        <v>34053.129999999997</v>
      </c>
      <c r="G32" s="14">
        <v>40057.25</v>
      </c>
      <c r="H32" s="14">
        <v>197684.55</v>
      </c>
      <c r="I32" s="14">
        <v>125582</v>
      </c>
      <c r="J32" s="14">
        <v>125582</v>
      </c>
      <c r="K32" s="14">
        <v>125582</v>
      </c>
      <c r="L32" s="14">
        <v>125582</v>
      </c>
      <c r="M32" s="14">
        <v>125582</v>
      </c>
      <c r="N32" s="15">
        <v>714660.9</v>
      </c>
    </row>
    <row r="33" spans="1:14" hidden="1">
      <c r="A33" s="13" t="s">
        <v>61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5">
        <v>0</v>
      </c>
    </row>
    <row r="34" spans="1:14" hidden="1">
      <c r="A34" s="13" t="s">
        <v>62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5">
        <v>0</v>
      </c>
    </row>
    <row r="35" spans="1:14" hidden="1">
      <c r="A35" s="13" t="s">
        <v>63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615583</v>
      </c>
      <c r="J35" s="14">
        <v>615583</v>
      </c>
      <c r="K35" s="14">
        <v>615583</v>
      </c>
      <c r="L35" s="14">
        <v>615583</v>
      </c>
      <c r="M35" s="14">
        <v>615583</v>
      </c>
      <c r="N35" s="15">
        <v>0</v>
      </c>
    </row>
    <row r="36" spans="1:14" hidden="1">
      <c r="A36" s="13" t="s">
        <v>64</v>
      </c>
      <c r="B36" s="14">
        <v>22098.37</v>
      </c>
      <c r="C36" s="14">
        <v>11431.29</v>
      </c>
      <c r="D36" s="14">
        <v>181549.67</v>
      </c>
      <c r="E36" s="14">
        <v>7912.5</v>
      </c>
      <c r="F36" s="14">
        <v>3700.14</v>
      </c>
      <c r="G36" s="14">
        <v>41142.71</v>
      </c>
      <c r="H36" s="14">
        <v>15036.74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5">
        <v>282871.42</v>
      </c>
    </row>
    <row r="37" spans="1:14">
      <c r="A37" s="7" t="s">
        <v>15</v>
      </c>
      <c r="B37" s="14">
        <v>22098.37</v>
      </c>
      <c r="C37" s="14">
        <v>11431.29</v>
      </c>
      <c r="D37" s="14">
        <v>181549.67</v>
      </c>
      <c r="E37" s="14">
        <v>7912.5</v>
      </c>
      <c r="F37" s="14">
        <v>3700.14</v>
      </c>
      <c r="G37" s="14">
        <v>41142.71</v>
      </c>
      <c r="H37" s="14">
        <v>15036.74</v>
      </c>
      <c r="I37" s="14">
        <v>615583</v>
      </c>
      <c r="J37" s="14">
        <v>615583</v>
      </c>
      <c r="K37" s="14">
        <v>615583</v>
      </c>
      <c r="L37" s="14">
        <v>615583</v>
      </c>
      <c r="M37" s="14">
        <v>615583</v>
      </c>
      <c r="N37" s="15">
        <v>282871.42</v>
      </c>
    </row>
    <row r="38" spans="1:14" hidden="1">
      <c r="A38" s="13" t="s">
        <v>65</v>
      </c>
      <c r="B38" s="14">
        <v>0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5">
        <v>0</v>
      </c>
    </row>
    <row r="39" spans="1:14" hidden="1">
      <c r="A39" s="13" t="s">
        <v>66</v>
      </c>
      <c r="B39" s="14">
        <v>0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5000</v>
      </c>
      <c r="J39" s="14">
        <v>5000</v>
      </c>
      <c r="K39" s="14">
        <v>5000</v>
      </c>
      <c r="L39" s="14">
        <v>5000</v>
      </c>
      <c r="M39" s="14">
        <v>5000</v>
      </c>
      <c r="N39" s="15">
        <v>0</v>
      </c>
    </row>
    <row r="40" spans="1:14" hidden="1">
      <c r="A40" s="13" t="s">
        <v>67</v>
      </c>
      <c r="B40" s="14">
        <v>17385.79</v>
      </c>
      <c r="C40" s="14">
        <v>-20806.34</v>
      </c>
      <c r="D40" s="14">
        <v>28152.91</v>
      </c>
      <c r="E40" s="14">
        <v>23128.98</v>
      </c>
      <c r="F40" s="14">
        <v>11680.23</v>
      </c>
      <c r="G40" s="14">
        <v>27933.11</v>
      </c>
      <c r="H40" s="14">
        <v>20941.080000000002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5">
        <v>108415.76</v>
      </c>
    </row>
    <row r="41" spans="1:14">
      <c r="A41" s="7" t="s">
        <v>16</v>
      </c>
      <c r="B41" s="14">
        <v>17385.79</v>
      </c>
      <c r="C41" s="14">
        <v>-20806.34</v>
      </c>
      <c r="D41" s="14">
        <v>28152.91</v>
      </c>
      <c r="E41" s="14">
        <v>23128.98</v>
      </c>
      <c r="F41" s="14">
        <v>11680.23</v>
      </c>
      <c r="G41" s="14">
        <v>27933.11</v>
      </c>
      <c r="H41" s="14">
        <v>20941.080000000002</v>
      </c>
      <c r="I41" s="14">
        <v>5000</v>
      </c>
      <c r="J41" s="14">
        <v>5000</v>
      </c>
      <c r="K41" s="14">
        <v>5000</v>
      </c>
      <c r="L41" s="14">
        <v>5000</v>
      </c>
      <c r="M41" s="14">
        <v>5000</v>
      </c>
      <c r="N41" s="15">
        <v>108415.76</v>
      </c>
    </row>
    <row r="42" spans="1:14" hidden="1">
      <c r="A42" s="13" t="s">
        <v>68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5">
        <v>0</v>
      </c>
    </row>
    <row r="43" spans="1:14" hidden="1">
      <c r="A43" s="13" t="s">
        <v>69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5">
        <v>0</v>
      </c>
    </row>
    <row r="44" spans="1:14" hidden="1">
      <c r="A44" s="13" t="s">
        <v>70</v>
      </c>
      <c r="B44" s="14">
        <v>0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2240</v>
      </c>
      <c r="J44" s="14">
        <v>2240</v>
      </c>
      <c r="K44" s="14">
        <v>2240</v>
      </c>
      <c r="L44" s="14">
        <v>2240</v>
      </c>
      <c r="M44" s="14">
        <v>2240</v>
      </c>
      <c r="N44" s="15">
        <v>0</v>
      </c>
    </row>
    <row r="45" spans="1:14" hidden="1">
      <c r="A45" s="13" t="s">
        <v>71</v>
      </c>
      <c r="B45" s="14">
        <v>0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6019</v>
      </c>
      <c r="J45" s="14">
        <v>6019</v>
      </c>
      <c r="K45" s="14">
        <v>6019</v>
      </c>
      <c r="L45" s="14">
        <v>6019</v>
      </c>
      <c r="M45" s="14">
        <v>6019</v>
      </c>
      <c r="N45" s="15">
        <v>0</v>
      </c>
    </row>
    <row r="46" spans="1:14" hidden="1">
      <c r="A46" s="13" t="s">
        <v>72</v>
      </c>
      <c r="B46" s="14">
        <v>0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5">
        <v>0</v>
      </c>
    </row>
    <row r="47" spans="1:14" hidden="1">
      <c r="A47" s="13" t="s">
        <v>73</v>
      </c>
      <c r="B47" s="14">
        <v>0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5">
        <v>0</v>
      </c>
    </row>
    <row r="48" spans="1:14" hidden="1">
      <c r="A48" s="13" t="s">
        <v>74</v>
      </c>
      <c r="B48" s="14">
        <v>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5">
        <v>0</v>
      </c>
    </row>
    <row r="49" spans="1:14" hidden="1">
      <c r="A49" s="13" t="s">
        <v>75</v>
      </c>
      <c r="B49" s="14">
        <v>0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7801</v>
      </c>
      <c r="J49" s="14">
        <v>7801</v>
      </c>
      <c r="K49" s="14">
        <v>7801</v>
      </c>
      <c r="L49" s="14">
        <v>7801</v>
      </c>
      <c r="M49" s="14">
        <v>7801</v>
      </c>
      <c r="N49" s="15">
        <v>0</v>
      </c>
    </row>
    <row r="50" spans="1:14" hidden="1">
      <c r="A50" s="13" t="s">
        <v>76</v>
      </c>
      <c r="B50" s="14">
        <v>5361.69</v>
      </c>
      <c r="C50" s="14">
        <v>12875.81</v>
      </c>
      <c r="D50" s="14">
        <v>6736.32</v>
      </c>
      <c r="E50" s="14">
        <v>84356.66</v>
      </c>
      <c r="F50" s="14">
        <v>7075.33</v>
      </c>
      <c r="G50" s="14">
        <v>-1111.92</v>
      </c>
      <c r="H50" s="14">
        <v>26177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5">
        <v>141470.89000000001</v>
      </c>
    </row>
    <row r="51" spans="1:14">
      <c r="A51" s="7" t="s">
        <v>17</v>
      </c>
      <c r="B51" s="14">
        <v>5361.69</v>
      </c>
      <c r="C51" s="14">
        <v>12875.81</v>
      </c>
      <c r="D51" s="14">
        <v>6736.32</v>
      </c>
      <c r="E51" s="14">
        <v>84356.66</v>
      </c>
      <c r="F51" s="14">
        <v>7075.33</v>
      </c>
      <c r="G51" s="14">
        <v>-1111.92</v>
      </c>
      <c r="H51" s="14">
        <v>26177</v>
      </c>
      <c r="I51" s="14">
        <v>16060</v>
      </c>
      <c r="J51" s="14">
        <v>16060</v>
      </c>
      <c r="K51" s="14">
        <v>16060</v>
      </c>
      <c r="L51" s="14">
        <v>16060</v>
      </c>
      <c r="M51" s="14">
        <v>16060</v>
      </c>
      <c r="N51" s="15">
        <v>141470.89000000001</v>
      </c>
    </row>
    <row r="52" spans="1:14" hidden="1">
      <c r="A52" s="13" t="s">
        <v>77</v>
      </c>
      <c r="B52" s="14">
        <v>0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5">
        <v>0</v>
      </c>
    </row>
    <row r="53" spans="1:14" hidden="1">
      <c r="A53" s="13" t="s">
        <v>78</v>
      </c>
      <c r="B53" s="14">
        <v>0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10093</v>
      </c>
      <c r="J53" s="14">
        <v>10093</v>
      </c>
      <c r="K53" s="14">
        <v>10093</v>
      </c>
      <c r="L53" s="14">
        <v>10093</v>
      </c>
      <c r="M53" s="14">
        <v>10093</v>
      </c>
      <c r="N53" s="15">
        <v>0</v>
      </c>
    </row>
    <row r="54" spans="1:14" hidden="1">
      <c r="A54" s="13" t="s">
        <v>79</v>
      </c>
      <c r="B54" s="14">
        <v>2649.07</v>
      </c>
      <c r="C54" s="14">
        <v>2145.1799999999998</v>
      </c>
      <c r="D54" s="14">
        <v>2792.03</v>
      </c>
      <c r="E54" s="14">
        <v>281.10000000000002</v>
      </c>
      <c r="F54" s="14">
        <v>5017.08</v>
      </c>
      <c r="G54" s="14">
        <v>2704.37</v>
      </c>
      <c r="H54" s="14">
        <v>5398.28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5">
        <v>20987.11</v>
      </c>
    </row>
    <row r="55" spans="1:14">
      <c r="A55" s="7" t="s">
        <v>23</v>
      </c>
      <c r="B55" s="14">
        <v>2649.07</v>
      </c>
      <c r="C55" s="14">
        <v>2145.1799999999998</v>
      </c>
      <c r="D55" s="14">
        <v>2792.03</v>
      </c>
      <c r="E55" s="14">
        <v>281.10000000000002</v>
      </c>
      <c r="F55" s="14">
        <v>5017.08</v>
      </c>
      <c r="G55" s="14">
        <v>2704.37</v>
      </c>
      <c r="H55" s="14">
        <v>5398.28</v>
      </c>
      <c r="I55" s="14">
        <v>10093</v>
      </c>
      <c r="J55" s="14">
        <v>10093</v>
      </c>
      <c r="K55" s="14">
        <v>10093</v>
      </c>
      <c r="L55" s="14">
        <v>10093</v>
      </c>
      <c r="M55" s="14">
        <v>10093</v>
      </c>
      <c r="N55" s="15">
        <v>20987.11</v>
      </c>
    </row>
    <row r="56" spans="1:14" hidden="1">
      <c r="A56" s="13" t="s">
        <v>24</v>
      </c>
      <c r="B56" s="14">
        <v>0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5">
        <v>0</v>
      </c>
    </row>
    <row r="57" spans="1:14">
      <c r="A57" s="7" t="s">
        <v>18</v>
      </c>
      <c r="B57" s="14">
        <v>417462.79</v>
      </c>
      <c r="C57" s="14">
        <v>361332.36</v>
      </c>
      <c r="D57" s="14">
        <v>596570.26</v>
      </c>
      <c r="E57" s="14">
        <v>706942.95</v>
      </c>
      <c r="F57" s="14">
        <v>289136.24</v>
      </c>
      <c r="G57" s="14">
        <v>289934.84000000003</v>
      </c>
      <c r="H57" s="14">
        <v>507495.1</v>
      </c>
      <c r="I57" s="14">
        <v>1272180.6416666666</v>
      </c>
      <c r="J57" s="14">
        <v>1272180.6416666666</v>
      </c>
      <c r="K57" s="14">
        <v>1291907.4416666667</v>
      </c>
      <c r="L57" s="14">
        <v>1291907.4416666667</v>
      </c>
      <c r="M57" s="14">
        <v>1291907.4416666667</v>
      </c>
      <c r="N57" s="15">
        <v>3168874.54</v>
      </c>
    </row>
    <row r="58" spans="1:14">
      <c r="B58" s="10" t="s">
        <v>19</v>
      </c>
    </row>
    <row r="59" spans="1:14" ht="12.75" customHeight="1">
      <c r="B59" s="12" t="s">
        <v>22</v>
      </c>
      <c r="C59" s="11" t="s">
        <v>20</v>
      </c>
    </row>
    <row r="60" spans="1:14">
      <c r="A60" t="s">
        <v>99</v>
      </c>
    </row>
    <row r="61" spans="1:14">
      <c r="B61" s="13" t="s">
        <v>27</v>
      </c>
      <c r="C61" s="13" t="s">
        <v>28</v>
      </c>
      <c r="D61" s="13" t="s">
        <v>29</v>
      </c>
      <c r="E61" s="13" t="s">
        <v>30</v>
      </c>
      <c r="F61" s="13" t="s">
        <v>31</v>
      </c>
      <c r="G61" s="13" t="s">
        <v>32</v>
      </c>
      <c r="H61" s="13" t="s">
        <v>21</v>
      </c>
      <c r="I61" s="13" t="s">
        <v>33</v>
      </c>
      <c r="J61" s="13" t="s">
        <v>34</v>
      </c>
      <c r="K61" s="13" t="s">
        <v>35</v>
      </c>
      <c r="L61" s="13" t="s">
        <v>36</v>
      </c>
      <c r="M61" s="13" t="s">
        <v>37</v>
      </c>
    </row>
    <row r="62" spans="1:14">
      <c r="A62" s="116" t="s">
        <v>80</v>
      </c>
      <c r="B62" s="117">
        <v>20</v>
      </c>
      <c r="C62" s="117">
        <v>19</v>
      </c>
      <c r="D62" s="117">
        <v>20</v>
      </c>
      <c r="E62" s="117">
        <v>18</v>
      </c>
      <c r="F62" s="117">
        <v>20</v>
      </c>
      <c r="G62" s="117">
        <v>21</v>
      </c>
      <c r="H62" s="117">
        <v>21</v>
      </c>
      <c r="I62" s="117">
        <v>24</v>
      </c>
      <c r="J62" s="117">
        <v>24</v>
      </c>
      <c r="K62" s="117">
        <v>26</v>
      </c>
      <c r="L62" s="117">
        <v>26</v>
      </c>
      <c r="M62" s="117">
        <v>26</v>
      </c>
    </row>
    <row r="63" spans="1:14">
      <c r="A63" t="s">
        <v>81</v>
      </c>
      <c r="B63" s="16">
        <f>+B7/B62</f>
        <v>13674.432500000001</v>
      </c>
      <c r="C63" s="16">
        <f>+C7/C62</f>
        <v>10153.493157894736</v>
      </c>
      <c r="D63" s="16">
        <f>+D7/D62</f>
        <v>12294.393</v>
      </c>
      <c r="E63" s="16">
        <f>(+E7-150000)/E62</f>
        <v>13541.933333333332</v>
      </c>
      <c r="F63" s="16">
        <f>+F7/F62</f>
        <v>10014.825000000001</v>
      </c>
      <c r="G63" s="16">
        <f>+G7/G62</f>
        <v>6738.4085714285711</v>
      </c>
      <c r="H63" s="16">
        <f>+H7/H62</f>
        <v>8895.9523809523816</v>
      </c>
    </row>
    <row r="64" spans="1:14">
      <c r="A64" t="s">
        <v>82</v>
      </c>
      <c r="B64" s="16"/>
      <c r="C64" s="16">
        <f t="shared" ref="C64:H64" si="0">+C12/C62</f>
        <v>1452.9421052631581</v>
      </c>
      <c r="D64" s="16">
        <f t="shared" si="0"/>
        <v>2282.1215000000002</v>
      </c>
      <c r="E64" s="16">
        <f t="shared" si="0"/>
        <v>2427.1022222222218</v>
      </c>
      <c r="F64" s="16">
        <f t="shared" si="0"/>
        <v>1324.0459999999998</v>
      </c>
      <c r="G64" s="16">
        <f t="shared" si="0"/>
        <v>1751.0457142857142</v>
      </c>
      <c r="H64" s="16">
        <f t="shared" si="0"/>
        <v>2407.0461904761905</v>
      </c>
    </row>
    <row r="65" spans="1:8">
      <c r="A65" t="s">
        <v>83</v>
      </c>
      <c r="B65" s="16">
        <f t="shared" ref="B65:H65" si="1">+B24/B62</f>
        <v>401.94349999999997</v>
      </c>
      <c r="C65" s="16">
        <f t="shared" si="1"/>
        <v>96.16473684210527</v>
      </c>
      <c r="D65" s="16">
        <f t="shared" si="1"/>
        <v>389.26650000000001</v>
      </c>
      <c r="E65" s="16">
        <f t="shared" si="1"/>
        <v>72.332222222222228</v>
      </c>
      <c r="F65" s="16">
        <f t="shared" si="1"/>
        <v>41.645499999999998</v>
      </c>
      <c r="G65" s="16">
        <f t="shared" si="1"/>
        <v>44.322857142857139</v>
      </c>
      <c r="H65" s="16">
        <f t="shared" si="1"/>
        <v>233.07047619047617</v>
      </c>
    </row>
    <row r="66" spans="1:8">
      <c r="A66" t="s">
        <v>84</v>
      </c>
      <c r="B66" s="16">
        <f t="shared" ref="B66:H66" si="2">+B32/B62</f>
        <v>3949.3074999999999</v>
      </c>
      <c r="C66" s="16">
        <f t="shared" si="2"/>
        <v>7017.7378947368416</v>
      </c>
      <c r="D66" s="16">
        <f t="shared" si="2"/>
        <v>3901.1855000000005</v>
      </c>
      <c r="E66" s="16">
        <f t="shared" si="2"/>
        <v>8473.2827777777784</v>
      </c>
      <c r="F66" s="16">
        <f t="shared" si="2"/>
        <v>1702.6564999999998</v>
      </c>
      <c r="G66" s="16">
        <f t="shared" si="2"/>
        <v>1907.4880952380952</v>
      </c>
      <c r="H66" s="16">
        <f t="shared" si="2"/>
        <v>9413.5499999999993</v>
      </c>
    </row>
    <row r="67" spans="1:8">
      <c r="A67" t="s">
        <v>85</v>
      </c>
      <c r="B67" s="16">
        <f t="shared" ref="B67:H67" si="3">+B37/B62</f>
        <v>1104.9185</v>
      </c>
      <c r="C67" s="16">
        <f t="shared" si="3"/>
        <v>601.6468421052632</v>
      </c>
      <c r="D67" s="16">
        <f t="shared" si="3"/>
        <v>9077.4835000000003</v>
      </c>
      <c r="E67" s="16">
        <f t="shared" si="3"/>
        <v>439.58333333333331</v>
      </c>
      <c r="F67" s="16">
        <f t="shared" si="3"/>
        <v>185.00700000000001</v>
      </c>
      <c r="G67" s="16">
        <f t="shared" si="3"/>
        <v>1959.1766666666667</v>
      </c>
      <c r="H67" s="16">
        <f t="shared" si="3"/>
        <v>716.03523809523813</v>
      </c>
    </row>
    <row r="68" spans="1:8">
      <c r="A68" t="s">
        <v>86</v>
      </c>
      <c r="B68" s="16">
        <f t="shared" ref="B68:H68" si="4">+B41/B62</f>
        <v>869.28950000000009</v>
      </c>
      <c r="C68" s="16">
        <f t="shared" si="4"/>
        <v>-1095.0705263157895</v>
      </c>
      <c r="D68" s="16">
        <f t="shared" si="4"/>
        <v>1407.6455000000001</v>
      </c>
      <c r="E68" s="16">
        <f t="shared" si="4"/>
        <v>1284.9433333333334</v>
      </c>
      <c r="F68" s="16">
        <f t="shared" si="4"/>
        <v>584.01149999999996</v>
      </c>
      <c r="G68" s="16">
        <f t="shared" si="4"/>
        <v>1330.1480952380953</v>
      </c>
      <c r="H68" s="16">
        <f t="shared" si="4"/>
        <v>997.1942857142858</v>
      </c>
    </row>
    <row r="69" spans="1:8">
      <c r="A69" t="s">
        <v>87</v>
      </c>
      <c r="B69" s="16">
        <f t="shared" ref="B69:H69" si="5">+B51/B62</f>
        <v>268.08449999999999</v>
      </c>
      <c r="C69" s="16">
        <f t="shared" si="5"/>
        <v>677.67421052631573</v>
      </c>
      <c r="D69" s="16">
        <f t="shared" si="5"/>
        <v>336.81599999999997</v>
      </c>
      <c r="E69" s="16">
        <f t="shared" si="5"/>
        <v>4686.4811111111112</v>
      </c>
      <c r="F69" s="16">
        <f t="shared" si="5"/>
        <v>353.76650000000001</v>
      </c>
      <c r="G69" s="16">
        <f t="shared" si="5"/>
        <v>-52.948571428571434</v>
      </c>
      <c r="H69" s="16">
        <f t="shared" si="5"/>
        <v>1246.5238095238096</v>
      </c>
    </row>
    <row r="70" spans="1:8">
      <c r="A70" t="s">
        <v>88</v>
      </c>
      <c r="B70" s="16">
        <f t="shared" ref="B70:H70" si="6">+B55/B62</f>
        <v>132.45350000000002</v>
      </c>
      <c r="C70" s="16">
        <f t="shared" si="6"/>
        <v>112.90421052631578</v>
      </c>
      <c r="D70" s="16">
        <f t="shared" si="6"/>
        <v>139.60150000000002</v>
      </c>
      <c r="E70" s="16">
        <f t="shared" si="6"/>
        <v>15.616666666666667</v>
      </c>
      <c r="F70" s="16">
        <f t="shared" si="6"/>
        <v>250.85399999999998</v>
      </c>
      <c r="G70" s="16">
        <f t="shared" si="6"/>
        <v>128.77952380952379</v>
      </c>
      <c r="H70" s="16">
        <f t="shared" si="6"/>
        <v>257.06095238095236</v>
      </c>
    </row>
    <row r="71" spans="1:8">
      <c r="B71" s="16"/>
      <c r="C71" s="16"/>
      <c r="D71" s="16"/>
      <c r="E71" s="16"/>
      <c r="F71" s="16"/>
      <c r="G71" s="16"/>
      <c r="H71" s="16"/>
    </row>
    <row r="72" spans="1:8">
      <c r="A72" s="6" t="s">
        <v>89</v>
      </c>
      <c r="B72" s="16"/>
    </row>
    <row r="73" spans="1:8">
      <c r="A73" t="s">
        <v>90</v>
      </c>
      <c r="B73" s="16">
        <f t="shared" ref="B73:B80" si="7">AVERAGE(B63:H63)</f>
        <v>10759.062563372718</v>
      </c>
    </row>
    <row r="74" spans="1:8">
      <c r="A74" t="s">
        <v>91</v>
      </c>
      <c r="B74" s="16">
        <f t="shared" si="7"/>
        <v>1940.7172887078807</v>
      </c>
      <c r="C74" s="16"/>
    </row>
    <row r="75" spans="1:8">
      <c r="A75" t="s">
        <v>92</v>
      </c>
      <c r="B75" s="16">
        <f t="shared" si="7"/>
        <v>182.67797034252297</v>
      </c>
    </row>
    <row r="76" spans="1:8">
      <c r="A76" t="s">
        <v>93</v>
      </c>
      <c r="B76" s="16">
        <f t="shared" si="7"/>
        <v>5195.029752536102</v>
      </c>
    </row>
    <row r="77" spans="1:8">
      <c r="A77" t="s">
        <v>94</v>
      </c>
      <c r="B77" s="16">
        <f t="shared" si="7"/>
        <v>2011.9787257429286</v>
      </c>
    </row>
    <row r="78" spans="1:8">
      <c r="A78" t="s">
        <v>95</v>
      </c>
      <c r="B78" s="16">
        <f t="shared" si="7"/>
        <v>768.30881256713212</v>
      </c>
    </row>
    <row r="79" spans="1:8">
      <c r="A79" t="s">
        <v>96</v>
      </c>
      <c r="B79" s="16">
        <f t="shared" si="7"/>
        <v>1073.7710799618092</v>
      </c>
    </row>
    <row r="80" spans="1:8">
      <c r="A80" t="s">
        <v>97</v>
      </c>
      <c r="B80" s="16">
        <f t="shared" si="7"/>
        <v>148.18147905477983</v>
      </c>
    </row>
    <row r="81" spans="1:2">
      <c r="B81" s="16">
        <f>SUM(B73:B80)</f>
        <v>22079.727672285873</v>
      </c>
    </row>
    <row r="82" spans="1:2">
      <c r="A82" s="17" t="s">
        <v>98</v>
      </c>
    </row>
  </sheetData>
  <phoneticPr fontId="0" type="noConversion"/>
  <pageMargins left="0.75" right="0.75" top="0.54" bottom="0.52" header="0.5" footer="0.5"/>
  <pageSetup paperSize="9" scale="71" orientation="landscape" r:id="rId1"/>
  <headerFooter alignWithMargins="0">
    <oddFooter>&amp;CPrepared by slamb &amp;D&amp;RPage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4" r:id="rId4" name="adaytum_page_1_drop_1">
              <controlPr defaultSize="0" print="0" autoFill="0" autoPict="0" macro="[1]!AdaytumDropDown">
                <anchor moveWithCells="1">
                  <from>
                    <xdr:col>0</xdr:col>
                    <xdr:colOff>0</xdr:colOff>
                    <xdr:row>3</xdr:row>
                    <xdr:rowOff>0</xdr:rowOff>
                  </from>
                  <to>
                    <xdr:col>1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5" name="adaytum_page_1_drop_2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3</xdr:row>
                    <xdr:rowOff>0</xdr:rowOff>
                  </from>
                  <to>
                    <xdr:col>2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8" r:id="rId6" name="adaytum_page_1_drop_3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3</xdr:row>
                    <xdr:rowOff>0</xdr:rowOff>
                  </from>
                  <to>
                    <xdr:col>3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85" r:id="rId7" name="adaytum_page_2_drop_1">
              <controlPr defaultSize="0" print="0" autoFill="0" autoPict="0" macro="[1]!AdaytumDropDown">
                <anchor moveWithCells="1">
                  <from>
                    <xdr:col>1</xdr:col>
                    <xdr:colOff>0</xdr:colOff>
                    <xdr:row>58</xdr:row>
                    <xdr:rowOff>0</xdr:rowOff>
                  </from>
                  <to>
                    <xdr:col>2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87" r:id="rId8" name="adaytum_page_2_drop_2">
              <controlPr defaultSize="0" print="0" autoFill="0" autoPict="0" macro="[1]!AdaytumDropDown">
                <anchor moveWithCells="1">
                  <from>
                    <xdr:col>2</xdr:col>
                    <xdr:colOff>0</xdr:colOff>
                    <xdr:row>58</xdr:row>
                    <xdr:rowOff>0</xdr:rowOff>
                  </from>
                  <to>
                    <xdr:col>3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11"/>
  <sheetViews>
    <sheetView showGridLines="0" zoomScaleNormal="100" workbookViewId="0">
      <selection activeCell="E4" sqref="E4"/>
    </sheetView>
  </sheetViews>
  <sheetFormatPr defaultRowHeight="12.75"/>
  <cols>
    <col min="1" max="1" width="22.140625" bestFit="1" customWidth="1"/>
  </cols>
  <sheetData>
    <row r="1" spans="1:7">
      <c r="A1" t="s">
        <v>2</v>
      </c>
    </row>
    <row r="3" spans="1:7">
      <c r="B3" t="s">
        <v>0</v>
      </c>
      <c r="C3" t="s">
        <v>3</v>
      </c>
      <c r="D3" t="s">
        <v>1</v>
      </c>
      <c r="E3" t="s">
        <v>129</v>
      </c>
      <c r="F3" t="s">
        <v>124</v>
      </c>
    </row>
    <row r="4" spans="1:7">
      <c r="B4" s="1">
        <v>2.7</v>
      </c>
      <c r="C4">
        <f>SUM(B4:B7)</f>
        <v>6</v>
      </c>
      <c r="D4">
        <f>+SUM(C4:C5)</f>
        <v>6.2</v>
      </c>
      <c r="E4" s="2">
        <v>2</v>
      </c>
      <c r="F4" s="2">
        <v>6.7</v>
      </c>
      <c r="G4" t="s">
        <v>5</v>
      </c>
    </row>
    <row r="5" spans="1:7">
      <c r="B5" s="2">
        <v>0.5</v>
      </c>
      <c r="C5" s="2">
        <v>0.2</v>
      </c>
      <c r="D5" s="2">
        <v>0.5</v>
      </c>
      <c r="E5" s="2">
        <v>1</v>
      </c>
      <c r="F5" s="2">
        <v>0.85</v>
      </c>
      <c r="G5" t="s">
        <v>6</v>
      </c>
    </row>
    <row r="6" spans="1:7">
      <c r="B6" s="2">
        <v>2.2999999999999998</v>
      </c>
      <c r="E6" s="2">
        <v>1</v>
      </c>
      <c r="F6" s="2">
        <v>2.35</v>
      </c>
      <c r="G6" t="s">
        <v>7</v>
      </c>
    </row>
    <row r="7" spans="1:7">
      <c r="B7" s="2">
        <v>0.5</v>
      </c>
      <c r="E7" s="2">
        <v>0.7</v>
      </c>
      <c r="F7" s="2"/>
    </row>
    <row r="8" spans="1:7">
      <c r="E8" s="2">
        <v>1</v>
      </c>
      <c r="F8" s="2"/>
    </row>
    <row r="9" spans="1:7">
      <c r="E9" s="2">
        <v>1</v>
      </c>
      <c r="F9" s="2"/>
    </row>
    <row r="10" spans="1:7">
      <c r="E10">
        <f>SUM(E4:E9)</f>
        <v>6.7</v>
      </c>
      <c r="F10">
        <f>SUM(F4:F9)</f>
        <v>9.9</v>
      </c>
    </row>
    <row r="11" spans="1:7">
      <c r="D11" s="5">
        <f>SUM(D4:D10)</f>
        <v>6.7</v>
      </c>
      <c r="E11" s="4" t="str">
        <f>"The above must equal "&amp;D11&amp;""</f>
        <v>The above must equal 6.7</v>
      </c>
    </row>
  </sheetData>
  <phoneticPr fontId="0" type="noConversion"/>
  <pageMargins left="0.75" right="0.75" top="0.54" bottom="0.52" header="0.5" footer="0.5"/>
  <pageSetup paperSize="9" orientation="landscape" r:id="rId1"/>
  <headerFooter alignWithMargins="0">
    <oddFooter>&amp;CPrepared by slamb &amp;D&amp;RPage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16</vt:i4>
      </vt:variant>
    </vt:vector>
  </HeadingPairs>
  <TitlesOfParts>
    <vt:vector size="22" baseType="lpstr">
      <vt:lpstr>Cover</vt:lpstr>
      <vt:lpstr>Index</vt:lpstr>
      <vt:lpstr>Graph</vt:lpstr>
      <vt:lpstr>2001 Forecasts</vt:lpstr>
      <vt:lpstr>YTD Actuals </vt:lpstr>
      <vt:lpstr>Waterfall Step</vt:lpstr>
      <vt:lpstr>'2001 Forecasts'!adaytum_col_1</vt:lpstr>
      <vt:lpstr>'YTD Actuals '!adaytum_col_1</vt:lpstr>
      <vt:lpstr>'YTD Actuals '!adaytum_col_2</vt:lpstr>
      <vt:lpstr>'2001 Forecasts'!adaytum_data_1</vt:lpstr>
      <vt:lpstr>'YTD Actuals '!adaytum_data_1</vt:lpstr>
      <vt:lpstr>'YTD Actuals '!adaytum_data_2</vt:lpstr>
      <vt:lpstr>'2001 Forecasts'!adaytum_page_1</vt:lpstr>
      <vt:lpstr>'YTD Actuals '!adaytum_page_1</vt:lpstr>
      <vt:lpstr>'YTD Actuals '!adaytum_page_2</vt:lpstr>
      <vt:lpstr>'2001 Forecasts'!adaytum_row_1</vt:lpstr>
      <vt:lpstr>'YTD Actuals '!adaytum_row_1</vt:lpstr>
      <vt:lpstr>'2001 Forecasts'!adaytum_view_1</vt:lpstr>
      <vt:lpstr>'YTD Actuals '!adaytum_view_1</vt:lpstr>
      <vt:lpstr>'YTD Actuals '!adaytum_view_2</vt:lpstr>
      <vt:lpstr>'2001 Forecasts'!Print_Area</vt:lpstr>
      <vt:lpstr>Cover!Print_Area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slamb</dc:creator>
  <cp:lastModifiedBy>Felienne</cp:lastModifiedBy>
  <cp:lastPrinted>2001-08-30T12:45:14Z</cp:lastPrinted>
  <dcterms:created xsi:type="dcterms:W3CDTF">2001-08-29T15:58:32Z</dcterms:created>
  <dcterms:modified xsi:type="dcterms:W3CDTF">2014-09-05T10:46:06Z</dcterms:modified>
</cp:coreProperties>
</file>