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105" windowHeight="9135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152511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H37" i="2"/>
  <c r="H38" i="2" s="1"/>
  <c r="G38" i="2"/>
  <c r="G40" i="2"/>
  <c r="H40" i="2"/>
  <c r="F54" i="2" s="1"/>
  <c r="P10" i="3" s="1"/>
  <c r="G41" i="2"/>
  <c r="H41" i="2"/>
  <c r="V24" i="3" s="1"/>
  <c r="G42" i="2"/>
  <c r="H42" i="2"/>
  <c r="H43" i="2" s="1"/>
  <c r="G43" i="2"/>
  <c r="G45" i="2"/>
  <c r="H45" i="2"/>
  <c r="G48" i="2"/>
  <c r="F49" i="2"/>
  <c r="F50" i="2"/>
  <c r="P17" i="3" s="1"/>
  <c r="F51" i="2"/>
  <c r="P21" i="3" s="1"/>
  <c r="F53" i="2"/>
  <c r="F58" i="2"/>
  <c r="P28" i="3" s="1"/>
  <c r="F59" i="2"/>
  <c r="P14" i="3" s="1"/>
  <c r="F60" i="2"/>
  <c r="P6" i="3" s="1"/>
  <c r="G63" i="2"/>
  <c r="G74" i="2"/>
  <c r="IM78" i="2"/>
  <c r="G86" i="2"/>
  <c r="O1" i="3"/>
  <c r="M4" i="3"/>
  <c r="O4" i="3"/>
  <c r="K5" i="3"/>
  <c r="L5" i="3" s="1"/>
  <c r="N5" i="3" s="1"/>
  <c r="P5" i="3" s="1"/>
  <c r="C6" i="3"/>
  <c r="H6" i="3"/>
  <c r="J6" i="3"/>
  <c r="N6" i="3" s="1"/>
  <c r="L6" i="3"/>
  <c r="M6" i="3"/>
  <c r="C7" i="3"/>
  <c r="D7" i="3"/>
  <c r="E7" i="3"/>
  <c r="H7" i="3"/>
  <c r="J7" i="3"/>
  <c r="N7" i="3" s="1"/>
  <c r="P7" i="3" s="1"/>
  <c r="L7" i="3"/>
  <c r="M7" i="3"/>
  <c r="C8" i="3"/>
  <c r="H8" i="3"/>
  <c r="J8" i="3"/>
  <c r="N8" i="3" s="1"/>
  <c r="P8" i="3" s="1"/>
  <c r="L8" i="3"/>
  <c r="M8" i="3"/>
  <c r="C9" i="3"/>
  <c r="H9" i="3"/>
  <c r="J9" i="3"/>
  <c r="N9" i="3" s="1"/>
  <c r="P9" i="3" s="1"/>
  <c r="L9" i="3"/>
  <c r="M9" i="3"/>
  <c r="C10" i="3"/>
  <c r="D10" i="3"/>
  <c r="E10" i="3"/>
  <c r="L10" i="3"/>
  <c r="M10" i="3"/>
  <c r="N10" i="3"/>
  <c r="O10" i="3"/>
  <c r="C11" i="3"/>
  <c r="D11" i="3"/>
  <c r="E11" i="3"/>
  <c r="H11" i="3"/>
  <c r="J11" i="3"/>
  <c r="L11" i="3"/>
  <c r="M11" i="3"/>
  <c r="N11" i="3"/>
  <c r="O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C15" i="3"/>
  <c r="L15" i="3"/>
  <c r="M15" i="3"/>
  <c r="N15" i="3"/>
  <c r="O15" i="3"/>
  <c r="C16" i="3"/>
  <c r="H16" i="3"/>
  <c r="J16" i="3"/>
  <c r="N16" i="3" s="1"/>
  <c r="P16" i="3" s="1"/>
  <c r="L16" i="3"/>
  <c r="M16" i="3"/>
  <c r="C17" i="3"/>
  <c r="L17" i="3"/>
  <c r="M17" i="3"/>
  <c r="N17" i="3"/>
  <c r="O17" i="3"/>
  <c r="C18" i="3"/>
  <c r="D18" i="3"/>
  <c r="E18" i="3"/>
  <c r="H18" i="3"/>
  <c r="J18" i="3"/>
  <c r="N18" i="3" s="1"/>
  <c r="P18" i="3" s="1"/>
  <c r="L18" i="3"/>
  <c r="M18" i="3"/>
  <c r="V18" i="3"/>
  <c r="C19" i="3"/>
  <c r="L19" i="3"/>
  <c r="M19" i="3"/>
  <c r="N19" i="3"/>
  <c r="P19" i="3" s="1"/>
  <c r="O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C22" i="3"/>
  <c r="D22" i="3"/>
  <c r="E22" i="3"/>
  <c r="H22" i="3"/>
  <c r="J22" i="3"/>
  <c r="L22" i="3"/>
  <c r="M22" i="3"/>
  <c r="N22" i="3"/>
  <c r="P22" i="3" s="1"/>
  <c r="O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P24" i="3" s="1"/>
  <c r="O24" i="3"/>
  <c r="C25" i="3"/>
  <c r="D25" i="3"/>
  <c r="E25" i="3"/>
  <c r="L25" i="3"/>
  <c r="M25" i="3"/>
  <c r="N25" i="3"/>
  <c r="O25" i="3"/>
  <c r="C26" i="3"/>
  <c r="D26" i="3"/>
  <c r="E26" i="3"/>
  <c r="L26" i="3"/>
  <c r="M26" i="3"/>
  <c r="N26" i="3"/>
  <c r="O26" i="3"/>
  <c r="C27" i="3"/>
  <c r="D27" i="3"/>
  <c r="E27" i="3"/>
  <c r="L27" i="3"/>
  <c r="M27" i="3"/>
  <c r="N27" i="3"/>
  <c r="P27" i="3" s="1"/>
  <c r="O27" i="3"/>
  <c r="V27" i="3"/>
  <c r="C28" i="3"/>
  <c r="L28" i="3"/>
  <c r="M28" i="3"/>
  <c r="N28" i="3"/>
  <c r="O28" i="3"/>
  <c r="V28" i="3"/>
  <c r="C29" i="3"/>
  <c r="L29" i="3"/>
  <c r="M29" i="3"/>
  <c r="N29" i="3"/>
  <c r="P29" i="3" s="1"/>
  <c r="O29" i="3"/>
  <c r="V29" i="3"/>
  <c r="C30" i="3"/>
  <c r="L30" i="3"/>
  <c r="M30" i="3"/>
  <c r="N30" i="3"/>
  <c r="P30" i="3" s="1"/>
  <c r="O30" i="3"/>
  <c r="C31" i="3"/>
  <c r="E31" i="3"/>
  <c r="L31" i="3"/>
  <c r="M31" i="3"/>
  <c r="N31" i="3"/>
  <c r="O31" i="3"/>
  <c r="C32" i="3"/>
  <c r="L32" i="3"/>
  <c r="M32" i="3"/>
  <c r="N32" i="3"/>
  <c r="O32" i="3"/>
  <c r="P32" i="3"/>
  <c r="C33" i="3"/>
  <c r="H33" i="3"/>
  <c r="O33" i="3" s="1"/>
  <c r="J33" i="3"/>
  <c r="L33" i="3"/>
  <c r="M33" i="3"/>
  <c r="N33" i="3"/>
  <c r="P33" i="3"/>
  <c r="C34" i="3"/>
  <c r="L34" i="3"/>
  <c r="M34" i="3"/>
  <c r="N34" i="3"/>
  <c r="P34" i="3" s="1"/>
  <c r="O34" i="3"/>
  <c r="C35" i="3"/>
  <c r="D35" i="3"/>
  <c r="E35" i="3"/>
  <c r="L35" i="3"/>
  <c r="M35" i="3"/>
  <c r="N35" i="3"/>
  <c r="P35" i="3" s="1"/>
  <c r="O35" i="3"/>
  <c r="C36" i="3"/>
  <c r="D36" i="3"/>
  <c r="E36" i="3"/>
  <c r="L36" i="3"/>
  <c r="M36" i="3"/>
  <c r="N36" i="3"/>
  <c r="P36" i="3" s="1"/>
  <c r="O36" i="3"/>
  <c r="C37" i="3"/>
  <c r="D37" i="3"/>
  <c r="E37" i="3"/>
  <c r="L37" i="3"/>
  <c r="M37" i="3"/>
  <c r="N37" i="3"/>
  <c r="O37" i="3"/>
  <c r="C38" i="3"/>
  <c r="D38" i="3"/>
  <c r="E38" i="3"/>
  <c r="L38" i="3"/>
  <c r="M38" i="3"/>
  <c r="N38" i="3"/>
  <c r="P38" i="3" s="1"/>
  <c r="O38" i="3"/>
  <c r="C39" i="3"/>
  <c r="D39" i="3"/>
  <c r="E39" i="3"/>
  <c r="L39" i="3"/>
  <c r="M39" i="3"/>
  <c r="N39" i="3"/>
  <c r="P39" i="3" s="1"/>
  <c r="O39" i="3"/>
  <c r="G6" i="10"/>
  <c r="H6" i="10"/>
  <c r="Q6" i="10"/>
  <c r="T6" i="10"/>
  <c r="X6" i="10"/>
  <c r="AH6" i="10"/>
  <c r="AI6" i="10"/>
  <c r="AJ6" i="10"/>
  <c r="AK6" i="10"/>
  <c r="AO6" i="10" s="1"/>
  <c r="AL6" i="10"/>
  <c r="AM6" i="10"/>
  <c r="AN6" i="10"/>
  <c r="G7" i="10"/>
  <c r="H7" i="10"/>
  <c r="Q7" i="10"/>
  <c r="T7" i="10"/>
  <c r="X7" i="10"/>
  <c r="AH7" i="10"/>
  <c r="AN7" i="10" s="1"/>
  <c r="AI7" i="10"/>
  <c r="AJ7" i="10"/>
  <c r="AK7" i="10"/>
  <c r="AL7" i="10"/>
  <c r="AM7" i="10"/>
  <c r="AO7" i="10"/>
  <c r="G8" i="10"/>
  <c r="H8" i="10"/>
  <c r="Q8" i="10"/>
  <c r="T8" i="10"/>
  <c r="X8" i="10"/>
  <c r="AH8" i="10"/>
  <c r="AI8" i="10"/>
  <c r="AN8" i="10" s="1"/>
  <c r="AJ8" i="10"/>
  <c r="AK8" i="10"/>
  <c r="AO8" i="10" s="1"/>
  <c r="AL8" i="10"/>
  <c r="AM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N10" i="10" s="1"/>
  <c r="AI10" i="10"/>
  <c r="AJ10" i="10"/>
  <c r="AK10" i="10"/>
  <c r="AL10" i="10"/>
  <c r="AM10" i="10"/>
  <c r="AO10" i="10"/>
  <c r="G11" i="10"/>
  <c r="H11" i="10"/>
  <c r="Q11" i="10"/>
  <c r="T11" i="10"/>
  <c r="X11" i="10"/>
  <c r="AH11" i="10"/>
  <c r="AN11" i="10" s="1"/>
  <c r="AI11" i="10"/>
  <c r="AJ11" i="10"/>
  <c r="AK11" i="10"/>
  <c r="AO11" i="10" s="1"/>
  <c r="AL11" i="10"/>
  <c r="AM11" i="10"/>
  <c r="G12" i="10"/>
  <c r="H12" i="10"/>
  <c r="Q12" i="10"/>
  <c r="T12" i="10"/>
  <c r="X12" i="10"/>
  <c r="AH12" i="10"/>
  <c r="AN12" i="10" s="1"/>
  <c r="AI12" i="10"/>
  <c r="AJ12" i="10"/>
  <c r="AK12" i="10"/>
  <c r="AL12" i="10"/>
  <c r="AM12" i="10"/>
  <c r="AO12" i="10"/>
  <c r="G13" i="10"/>
  <c r="H13" i="10"/>
  <c r="Q13" i="10"/>
  <c r="T13" i="10"/>
  <c r="X13" i="10"/>
  <c r="AH13" i="10"/>
  <c r="AN13" i="10" s="1"/>
  <c r="AI13" i="10"/>
  <c r="AJ13" i="10"/>
  <c r="AK13" i="10"/>
  <c r="AO13" i="10" s="1"/>
  <c r="AL13" i="10"/>
  <c r="AM13" i="10"/>
  <c r="G14" i="10"/>
  <c r="H14" i="10"/>
  <c r="Q14" i="10"/>
  <c r="T14" i="10"/>
  <c r="X14" i="10"/>
  <c r="AH14" i="10"/>
  <c r="AI14" i="10"/>
  <c r="AJ14" i="10"/>
  <c r="AK14" i="10"/>
  <c r="AO14" i="10" s="1"/>
  <c r="AL14" i="10"/>
  <c r="AM14" i="10"/>
  <c r="AN14" i="10"/>
  <c r="G15" i="10"/>
  <c r="H15" i="10"/>
  <c r="Q15" i="10"/>
  <c r="T15" i="10"/>
  <c r="X15" i="10"/>
  <c r="AH15" i="10"/>
  <c r="AN15" i="10" s="1"/>
  <c r="AI15" i="10"/>
  <c r="AJ15" i="10"/>
  <c r="AK15" i="10"/>
  <c r="AL15" i="10"/>
  <c r="AM15" i="10"/>
  <c r="AO15" i="10"/>
  <c r="G16" i="10"/>
  <c r="H16" i="10"/>
  <c r="Q16" i="10"/>
  <c r="T16" i="10"/>
  <c r="X16" i="10"/>
  <c r="AH16" i="10"/>
  <c r="AI16" i="10"/>
  <c r="AN16" i="10" s="1"/>
  <c r="AJ16" i="10"/>
  <c r="AK16" i="10"/>
  <c r="AO16" i="10" s="1"/>
  <c r="AL16" i="10"/>
  <c r="AM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N18" i="10" s="1"/>
  <c r="AI18" i="10"/>
  <c r="AJ18" i="10"/>
  <c r="AK18" i="10"/>
  <c r="AL18" i="10"/>
  <c r="AM18" i="10"/>
  <c r="AO18" i="10"/>
  <c r="G19" i="10"/>
  <c r="H19" i="10"/>
  <c r="Q19" i="10"/>
  <c r="T19" i="10"/>
  <c r="X19" i="10"/>
  <c r="AH19" i="10"/>
  <c r="AN19" i="10" s="1"/>
  <c r="AI19" i="10"/>
  <c r="AJ19" i="10"/>
  <c r="AK19" i="10"/>
  <c r="AO19" i="10" s="1"/>
  <c r="AL19" i="10"/>
  <c r="AM19" i="10"/>
  <c r="G20" i="10"/>
  <c r="H20" i="10"/>
  <c r="Q20" i="10"/>
  <c r="T20" i="10"/>
  <c r="X20" i="10"/>
  <c r="AH20" i="10"/>
  <c r="AN20" i="10" s="1"/>
  <c r="AI20" i="10"/>
  <c r="AJ20" i="10"/>
  <c r="AK20" i="10"/>
  <c r="AL20" i="10"/>
  <c r="AM20" i="10"/>
  <c r="AO20" i="10"/>
  <c r="G21" i="10"/>
  <c r="H21" i="10"/>
  <c r="Q21" i="10"/>
  <c r="T21" i="10"/>
  <c r="X21" i="10"/>
  <c r="AH21" i="10"/>
  <c r="AN21" i="10" s="1"/>
  <c r="AI21" i="10"/>
  <c r="AJ21" i="10"/>
  <c r="AK21" i="10"/>
  <c r="AO21" i="10" s="1"/>
  <c r="AL21" i="10"/>
  <c r="AM21" i="10"/>
  <c r="G22" i="10"/>
  <c r="H22" i="10"/>
  <c r="Q22" i="10"/>
  <c r="T22" i="10"/>
  <c r="X22" i="10"/>
  <c r="AH22" i="10"/>
  <c r="AI22" i="10"/>
  <c r="AJ22" i="10"/>
  <c r="AK22" i="10"/>
  <c r="AO22" i="10" s="1"/>
  <c r="AL22" i="10"/>
  <c r="AM22" i="10"/>
  <c r="AN22" i="10"/>
  <c r="G23" i="10"/>
  <c r="H23" i="10"/>
  <c r="Q23" i="10"/>
  <c r="T23" i="10"/>
  <c r="X23" i="10"/>
  <c r="AH23" i="10"/>
  <c r="AN23" i="10" s="1"/>
  <c r="AI23" i="10"/>
  <c r="AJ23" i="10"/>
  <c r="AK23" i="10"/>
  <c r="AL23" i="10"/>
  <c r="AM23" i="10"/>
  <c r="AO23" i="10"/>
  <c r="G24" i="10"/>
  <c r="H24" i="10"/>
  <c r="Q24" i="10"/>
  <c r="T24" i="10"/>
  <c r="X24" i="10"/>
  <c r="AH24" i="10"/>
  <c r="AI24" i="10"/>
  <c r="AN24" i="10" s="1"/>
  <c r="AJ24" i="10"/>
  <c r="AK24" i="10"/>
  <c r="AO24" i="10" s="1"/>
  <c r="AL24" i="10"/>
  <c r="AM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N26" i="10" s="1"/>
  <c r="AI26" i="10"/>
  <c r="AJ26" i="10"/>
  <c r="AK26" i="10"/>
  <c r="AL26" i="10"/>
  <c r="AM26" i="10"/>
  <c r="AO26" i="10"/>
  <c r="G27" i="10"/>
  <c r="H27" i="10"/>
  <c r="Q27" i="10"/>
  <c r="T27" i="10"/>
  <c r="X27" i="10"/>
  <c r="AH27" i="10"/>
  <c r="AN27" i="10" s="1"/>
  <c r="AI27" i="10"/>
  <c r="AJ27" i="10"/>
  <c r="AK27" i="10"/>
  <c r="AO27" i="10" s="1"/>
  <c r="AL27" i="10"/>
  <c r="AM27" i="10"/>
  <c r="G28" i="10"/>
  <c r="H28" i="10"/>
  <c r="Q28" i="10"/>
  <c r="T28" i="10"/>
  <c r="X28" i="10"/>
  <c r="AH28" i="10"/>
  <c r="AN28" i="10" s="1"/>
  <c r="AI28" i="10"/>
  <c r="AJ28" i="10"/>
  <c r="AK28" i="10"/>
  <c r="AL28" i="10"/>
  <c r="AM28" i="10"/>
  <c r="AO28" i="10"/>
  <c r="G29" i="10"/>
  <c r="H29" i="10"/>
  <c r="Q29" i="10"/>
  <c r="T29" i="10"/>
  <c r="X29" i="10"/>
  <c r="AH29" i="10"/>
  <c r="AN29" i="10" s="1"/>
  <c r="AI29" i="10"/>
  <c r="AJ29" i="10"/>
  <c r="AK29" i="10"/>
  <c r="AO29" i="10" s="1"/>
  <c r="AL29" i="10"/>
  <c r="AM29" i="10"/>
  <c r="G30" i="10"/>
  <c r="H30" i="10"/>
  <c r="Q30" i="10"/>
  <c r="T30" i="10"/>
  <c r="X30" i="10"/>
  <c r="AH30" i="10"/>
  <c r="AI30" i="10"/>
  <c r="AJ30" i="10"/>
  <c r="AK30" i="10"/>
  <c r="AO30" i="10" s="1"/>
  <c r="AL30" i="10"/>
  <c r="AM30" i="10"/>
  <c r="AN30" i="10"/>
  <c r="G31" i="10"/>
  <c r="H31" i="10"/>
  <c r="Q31" i="10"/>
  <c r="T31" i="10"/>
  <c r="X31" i="10"/>
  <c r="AH31" i="10"/>
  <c r="AN31" i="10" s="1"/>
  <c r="AI31" i="10"/>
  <c r="AJ31" i="10"/>
  <c r="AK31" i="10"/>
  <c r="AL31" i="10"/>
  <c r="AM31" i="10"/>
  <c r="AO31" i="10"/>
  <c r="G32" i="10"/>
  <c r="H32" i="10"/>
  <c r="Q32" i="10"/>
  <c r="T32" i="10"/>
  <c r="X32" i="10"/>
  <c r="AH32" i="10"/>
  <c r="AI32" i="10"/>
  <c r="AN32" i="10" s="1"/>
  <c r="AJ32" i="10"/>
  <c r="AK32" i="10"/>
  <c r="AO32" i="10" s="1"/>
  <c r="AL32" i="10"/>
  <c r="AM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N34" i="10" s="1"/>
  <c r="AI34" i="10"/>
  <c r="AJ34" i="10"/>
  <c r="AK34" i="10"/>
  <c r="AO34" i="10" s="1"/>
  <c r="AL34" i="10"/>
  <c r="AM34" i="10"/>
  <c r="G35" i="10"/>
  <c r="H35" i="10"/>
  <c r="Q35" i="10"/>
  <c r="T35" i="10"/>
  <c r="X35" i="10"/>
  <c r="AH35" i="10"/>
  <c r="AI35" i="10"/>
  <c r="AJ35" i="10"/>
  <c r="AK35" i="10"/>
  <c r="AO35" i="10" s="1"/>
  <c r="AL35" i="10"/>
  <c r="AM35" i="10"/>
  <c r="AN35" i="10"/>
  <c r="G36" i="10"/>
  <c r="H36" i="10"/>
  <c r="Q36" i="10"/>
  <c r="T36" i="10"/>
  <c r="X36" i="10"/>
  <c r="AH36" i="10"/>
  <c r="AN36" i="10" s="1"/>
  <c r="AI36" i="10"/>
  <c r="AJ36" i="10"/>
  <c r="AK36" i="10"/>
  <c r="AL36" i="10"/>
  <c r="AM36" i="10"/>
  <c r="AO36" i="10"/>
  <c r="G38" i="10"/>
  <c r="H38" i="10"/>
  <c r="Q38" i="10"/>
  <c r="T38" i="10"/>
  <c r="X38" i="10"/>
  <c r="AH38" i="10"/>
  <c r="AI38" i="10"/>
  <c r="AN38" i="10" s="1"/>
  <c r="AJ38" i="10"/>
  <c r="AK38" i="10"/>
  <c r="AO38" i="10" s="1"/>
  <c r="AL38" i="10"/>
  <c r="AM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N40" i="10" s="1"/>
  <c r="AI40" i="10"/>
  <c r="AJ40" i="10"/>
  <c r="AK40" i="10"/>
  <c r="AL40" i="10"/>
  <c r="AM40" i="10"/>
  <c r="AO40" i="10"/>
  <c r="G41" i="10"/>
  <c r="H41" i="10"/>
  <c r="Q41" i="10"/>
  <c r="T41" i="10"/>
  <c r="X41" i="10"/>
  <c r="AH41" i="10"/>
  <c r="AN41" i="10" s="1"/>
  <c r="AI41" i="10"/>
  <c r="AJ41" i="10"/>
  <c r="AK41" i="10"/>
  <c r="AO41" i="10" s="1"/>
  <c r="AL41" i="10"/>
  <c r="AM41" i="10"/>
  <c r="G42" i="10"/>
  <c r="H42" i="10"/>
  <c r="Q42" i="10"/>
  <c r="T42" i="10"/>
  <c r="X42" i="10"/>
  <c r="AH42" i="10"/>
  <c r="AN42" i="10" s="1"/>
  <c r="AI42" i="10"/>
  <c r="AJ42" i="10"/>
  <c r="AK42" i="10"/>
  <c r="AL42" i="10"/>
  <c r="AM42" i="10"/>
  <c r="AO42" i="10"/>
  <c r="G43" i="10"/>
  <c r="H43" i="10"/>
  <c r="Q43" i="10"/>
  <c r="T43" i="10"/>
  <c r="X43" i="10"/>
  <c r="AH43" i="10"/>
  <c r="AN43" i="10" s="1"/>
  <c r="AI43" i="10"/>
  <c r="AJ43" i="10"/>
  <c r="AK43" i="10"/>
  <c r="AO43" i="10" s="1"/>
  <c r="AL43" i="10"/>
  <c r="AM43" i="10"/>
  <c r="G44" i="10"/>
  <c r="H44" i="10"/>
  <c r="Q44" i="10"/>
  <c r="T44" i="10"/>
  <c r="X44" i="10"/>
  <c r="AH44" i="10"/>
  <c r="AI44" i="10"/>
  <c r="AJ44" i="10"/>
  <c r="AK44" i="10"/>
  <c r="AO44" i="10" s="1"/>
  <c r="AL44" i="10"/>
  <c r="AM44" i="10"/>
  <c r="AN44" i="10"/>
  <c r="G45" i="10"/>
  <c r="H45" i="10"/>
  <c r="Q45" i="10"/>
  <c r="T45" i="10"/>
  <c r="X45" i="10"/>
  <c r="AH45" i="10"/>
  <c r="AN45" i="10" s="1"/>
  <c r="AI45" i="10"/>
  <c r="AJ45" i="10"/>
  <c r="AK45" i="10"/>
  <c r="AL45" i="10"/>
  <c r="AM45" i="10"/>
  <c r="AO45" i="10"/>
  <c r="G46" i="10"/>
  <c r="H46" i="10"/>
  <c r="Q46" i="10"/>
  <c r="T46" i="10"/>
  <c r="X46" i="10"/>
  <c r="AH46" i="10"/>
  <c r="AI46" i="10"/>
  <c r="AN46" i="10" s="1"/>
  <c r="AJ46" i="10"/>
  <c r="AK46" i="10"/>
  <c r="AO46" i="10" s="1"/>
  <c r="AL46" i="10"/>
  <c r="AM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N48" i="10" s="1"/>
  <c r="AI48" i="10"/>
  <c r="AJ48" i="10"/>
  <c r="AK48" i="10"/>
  <c r="AL48" i="10"/>
  <c r="AM48" i="10"/>
  <c r="AO48" i="10"/>
  <c r="G49" i="10"/>
  <c r="H49" i="10"/>
  <c r="Q49" i="10"/>
  <c r="T49" i="10"/>
  <c r="X49" i="10"/>
  <c r="AH49" i="10"/>
  <c r="AN49" i="10" s="1"/>
  <c r="AI49" i="10"/>
  <c r="AJ49" i="10"/>
  <c r="AK49" i="10"/>
  <c r="AO49" i="10" s="1"/>
  <c r="AL49" i="10"/>
  <c r="AM49" i="10"/>
  <c r="G50" i="10"/>
  <c r="H50" i="10"/>
  <c r="Q50" i="10"/>
  <c r="T50" i="10"/>
  <c r="X50" i="10"/>
  <c r="AH50" i="10"/>
  <c r="AN50" i="10" s="1"/>
  <c r="AI50" i="10"/>
  <c r="AJ50" i="10"/>
  <c r="AK50" i="10"/>
  <c r="AL50" i="10"/>
  <c r="AM50" i="10"/>
  <c r="AO50" i="10"/>
  <c r="G51" i="10"/>
  <c r="H51" i="10"/>
  <c r="Q51" i="10"/>
  <c r="T51" i="10"/>
  <c r="X51" i="10"/>
  <c r="AH51" i="10"/>
  <c r="AN51" i="10" s="1"/>
  <c r="AI51" i="10"/>
  <c r="AJ51" i="10"/>
  <c r="AK51" i="10"/>
  <c r="AO51" i="10" s="1"/>
  <c r="AL51" i="10"/>
  <c r="AM51" i="10"/>
  <c r="G52" i="10"/>
  <c r="H52" i="10"/>
  <c r="Q52" i="10"/>
  <c r="T52" i="10"/>
  <c r="X52" i="10"/>
  <c r="AH52" i="10"/>
  <c r="AI52" i="10"/>
  <c r="AJ52" i="10"/>
  <c r="AK52" i="10"/>
  <c r="AO52" i="10" s="1"/>
  <c r="AL52" i="10"/>
  <c r="AM52" i="10"/>
  <c r="AN52" i="10"/>
  <c r="G53" i="10"/>
  <c r="H53" i="10"/>
  <c r="Q53" i="10"/>
  <c r="T53" i="10"/>
  <c r="X53" i="10"/>
  <c r="AH53" i="10"/>
  <c r="AN53" i="10" s="1"/>
  <c r="AI53" i="10"/>
  <c r="AJ53" i="10"/>
  <c r="AK53" i="10"/>
  <c r="AL53" i="10"/>
  <c r="AM53" i="10"/>
  <c r="AO53" i="10"/>
  <c r="G54" i="10"/>
  <c r="H54" i="10"/>
  <c r="Q54" i="10"/>
  <c r="T54" i="10"/>
  <c r="X54" i="10"/>
  <c r="AH54" i="10"/>
  <c r="AI54" i="10"/>
  <c r="AN54" i="10" s="1"/>
  <c r="AJ54" i="10"/>
  <c r="AK54" i="10"/>
  <c r="AO54" i="10" s="1"/>
  <c r="AL54" i="10"/>
  <c r="AM54" i="10"/>
  <c r="A58" i="10"/>
  <c r="B47" i="4"/>
  <c r="B55" i="4" s="1"/>
  <c r="B49" i="4"/>
  <c r="B51" i="4"/>
  <c r="B52" i="4"/>
  <c r="B56" i="4"/>
  <c r="C56" i="4"/>
  <c r="D56" i="4"/>
  <c r="E56" i="4"/>
  <c r="F56" i="4"/>
  <c r="G56" i="4"/>
  <c r="H56" i="4"/>
  <c r="I56" i="4"/>
  <c r="J56" i="4"/>
  <c r="K56" i="4"/>
  <c r="V26" i="3" l="1"/>
  <c r="F57" i="2"/>
  <c r="V21" i="3"/>
  <c r="F52" i="2"/>
  <c r="B62" i="4"/>
  <c r="B65" i="4" s="1"/>
  <c r="B68" i="4"/>
  <c r="C55" i="4"/>
  <c r="B64" i="4"/>
  <c r="B57" i="4"/>
  <c r="P15" i="3"/>
  <c r="O18" i="3"/>
  <c r="O16" i="3"/>
  <c r="O9" i="3"/>
  <c r="O8" i="3"/>
  <c r="O7" i="3"/>
  <c r="F56" i="2"/>
  <c r="V25" i="3"/>
  <c r="F55" i="2"/>
  <c r="P31" i="3" s="1"/>
  <c r="O6" i="3"/>
  <c r="B59" i="4"/>
  <c r="C68" i="4" l="1"/>
  <c r="D55" i="4"/>
  <c r="C64" i="4"/>
  <c r="C57" i="4"/>
  <c r="C62" i="4"/>
  <c r="C65" i="4" s="1"/>
  <c r="P26" i="3"/>
  <c r="P11" i="3"/>
  <c r="P25" i="3"/>
  <c r="P37" i="3"/>
  <c r="B58" i="4"/>
  <c r="B66" i="4"/>
  <c r="B67" i="4" s="1"/>
  <c r="C59" i="4"/>
  <c r="C66" i="4" l="1"/>
  <c r="C58" i="4"/>
  <c r="C67" i="4"/>
  <c r="D57" i="4"/>
  <c r="D62" i="4"/>
  <c r="D65" i="4" s="1"/>
  <c r="D67" i="4" s="1"/>
  <c r="D68" i="4"/>
  <c r="D64" i="4"/>
  <c r="E55" i="4"/>
  <c r="D59" i="4"/>
  <c r="B69" i="4" l="1"/>
  <c r="D66" i="4"/>
  <c r="D58" i="4"/>
  <c r="E57" i="4"/>
  <c r="E68" i="4"/>
  <c r="F55" i="4"/>
  <c r="E62" i="4"/>
  <c r="E65" i="4" s="1"/>
  <c r="E67" i="4" s="1"/>
  <c r="E64" i="4"/>
  <c r="E59" i="4"/>
  <c r="F57" i="4" l="1"/>
  <c r="F64" i="4"/>
  <c r="F62" i="4"/>
  <c r="F65" i="4" s="1"/>
  <c r="F67" i="4" s="1"/>
  <c r="F68" i="4"/>
  <c r="G55" i="4"/>
  <c r="F59" i="4"/>
  <c r="E66" i="4"/>
  <c r="E58" i="4"/>
  <c r="B60" i="4" s="1"/>
  <c r="B70" i="4" s="1"/>
  <c r="B71" i="4" s="1"/>
  <c r="G64" i="4" l="1"/>
  <c r="G68" i="4"/>
  <c r="G57" i="4"/>
  <c r="G62" i="4"/>
  <c r="G65" i="4" s="1"/>
  <c r="G67" i="4" s="1"/>
  <c r="H55" i="4"/>
  <c r="G59" i="4"/>
  <c r="F66" i="4"/>
  <c r="F58" i="4"/>
  <c r="H57" i="4" l="1"/>
  <c r="H64" i="4"/>
  <c r="H68" i="4"/>
  <c r="H62" i="4"/>
  <c r="H65" i="4" s="1"/>
  <c r="H67" i="4" s="1"/>
  <c r="I55" i="4"/>
  <c r="H59" i="4"/>
  <c r="G58" i="4"/>
  <c r="G66" i="4"/>
  <c r="J55" i="4" l="1"/>
  <c r="I62" i="4"/>
  <c r="I65" i="4" s="1"/>
  <c r="I67" i="4" s="1"/>
  <c r="I64" i="4"/>
  <c r="I68" i="4"/>
  <c r="I57" i="4"/>
  <c r="I59" i="4"/>
  <c r="H58" i="4"/>
  <c r="H66" i="4"/>
  <c r="I66" i="4" l="1"/>
  <c r="I58" i="4"/>
  <c r="J62" i="4"/>
  <c r="J65" i="4" s="1"/>
  <c r="J67" i="4" s="1"/>
  <c r="K55" i="4"/>
  <c r="J64" i="4"/>
  <c r="J57" i="4"/>
  <c r="J68" i="4"/>
  <c r="J59" i="4"/>
  <c r="J58" i="4" l="1"/>
  <c r="J66" i="4"/>
  <c r="K68" i="4"/>
  <c r="L55" i="4"/>
  <c r="K62" i="4"/>
  <c r="K65" i="4" s="1"/>
  <c r="K67" i="4" s="1"/>
  <c r="K64" i="4"/>
  <c r="K57" i="4"/>
  <c r="K59" i="4"/>
  <c r="L57" i="4" l="1"/>
  <c r="L62" i="4"/>
  <c r="L58" i="4"/>
  <c r="L56" i="4"/>
  <c r="L64" i="4"/>
  <c r="L59" i="4"/>
  <c r="K66" i="4"/>
  <c r="K58" i="4"/>
  <c r="L65" i="4" l="1"/>
  <c r="L68" i="4"/>
  <c r="L66" i="4"/>
  <c r="L67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<sst xmlns="http://schemas.openxmlformats.org/spreadsheetml/2006/main" count="1242" uniqueCount="464">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</sst>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1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4464"/>
        <c:axId val="144485024"/>
      </c:lineChart>
      <c:catAx>
        <c:axId val="1444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85024"/>
        <c:crosses val="autoZero"/>
        <c:auto val="1"/>
        <c:lblAlgn val="ctr"/>
        <c:lblOffset val="100"/>
        <c:tickMarkSkip val="1"/>
        <c:noMultiLvlLbl val="0"/>
      </c:catAx>
      <c:valAx>
        <c:axId val="14448502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8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3.5066666666666668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76608"/>
        <c:axId val="140970448"/>
      </c:lineChart>
      <c:catAx>
        <c:axId val="1409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0448"/>
        <c:crosses val="autoZero"/>
        <c:auto val="1"/>
        <c:lblAlgn val="ctr"/>
        <c:lblOffset val="100"/>
        <c:tickMarkSkip val="1"/>
        <c:noMultiLvlLbl val="0"/>
      </c:catAx>
      <c:valAx>
        <c:axId val="140970448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3184"/>
        <c:axId val="145303744"/>
      </c:lineChart>
      <c:catAx>
        <c:axId val="14530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744"/>
        <c:crosses val="autoZero"/>
        <c:auto val="1"/>
        <c:lblAlgn val="ctr"/>
        <c:lblOffset val="100"/>
        <c:tickMarkSkip val="1"/>
        <c:noMultiLvlLbl val="0"/>
      </c:catAx>
      <c:valAx>
        <c:axId val="14530374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07104"/>
        <c:axId val="145307664"/>
      </c:lineChart>
      <c:catAx>
        <c:axId val="1453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7664"/>
        <c:crosses val="autoZero"/>
        <c:auto val="1"/>
        <c:lblAlgn val="ctr"/>
        <c:lblOffset val="100"/>
        <c:tickMarkSkip val="1"/>
        <c:noMultiLvlLbl val="0"/>
      </c:catAx>
      <c:valAx>
        <c:axId val="145307664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C4" sqref="C4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37134</v>
      </c>
      <c r="D1" s="467" t="s">
        <v>80</v>
      </c>
      <c r="E1" s="468"/>
      <c r="F1" s="468"/>
      <c r="G1" s="468"/>
      <c r="H1" s="468"/>
      <c r="I1" s="469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70" t="s">
        <v>78</v>
      </c>
      <c r="D3" s="471"/>
      <c r="E3" s="471"/>
      <c r="F3" s="471"/>
      <c r="G3" s="471"/>
      <c r="H3" s="471"/>
      <c r="I3" s="472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73" t="s">
        <v>287</v>
      </c>
      <c r="I5" s="474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75" t="s">
        <v>76</v>
      </c>
      <c r="D8" s="476"/>
      <c r="E8" s="476"/>
      <c r="F8" s="476"/>
      <c r="G8" s="476"/>
      <c r="H8" s="476"/>
      <c r="I8" s="474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4.9400000000000004</v>
      </c>
      <c r="H9" s="277">
        <v>5.37</v>
      </c>
      <c r="I9" s="281">
        <f>(H9-$G$29)*100</f>
        <v>46.999999999999972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5.03</v>
      </c>
      <c r="H10" s="278">
        <v>5.43</v>
      </c>
      <c r="I10" s="282">
        <f t="shared" ref="I10:I18" si="0">(H10-$G$29)*100</f>
        <v>52.999999999999936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4.99</v>
      </c>
      <c r="H11" s="278">
        <v>5.38</v>
      </c>
      <c r="I11" s="282">
        <f t="shared" si="0"/>
        <v>47.999999999999957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4.87</v>
      </c>
      <c r="H12" s="278">
        <v>5.27</v>
      </c>
      <c r="I12" s="282">
        <f t="shared" si="0"/>
        <v>36.999999999999922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4.75</v>
      </c>
      <c r="H13" s="278">
        <v>5.14</v>
      </c>
      <c r="I13" s="282">
        <f t="shared" si="0"/>
        <v>23.999999999999932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4.9400000000000004</v>
      </c>
      <c r="H14" s="278">
        <v>5.35</v>
      </c>
      <c r="I14" s="282">
        <f t="shared" si="0"/>
        <v>44.999999999999929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5.08</v>
      </c>
      <c r="H15" s="278">
        <v>5.4</v>
      </c>
      <c r="I15" s="282">
        <f t="shared" si="0"/>
        <v>50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4.88</v>
      </c>
      <c r="H16" s="278">
        <v>5.28</v>
      </c>
      <c r="I16" s="282">
        <f t="shared" si="0"/>
        <v>37.999999999999986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5.03</v>
      </c>
      <c r="H17" s="278">
        <v>5.44</v>
      </c>
      <c r="I17" s="282">
        <f t="shared" si="0"/>
        <v>54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5.07</v>
      </c>
      <c r="H18" s="279">
        <v>5.44</v>
      </c>
      <c r="I18" s="283">
        <f t="shared" si="0"/>
        <v>54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80" t="s">
        <v>77</v>
      </c>
      <c r="D20" s="476"/>
      <c r="E20" s="476"/>
      <c r="F20" s="476"/>
      <c r="G20" s="476"/>
      <c r="H20" s="476"/>
      <c r="I20" s="474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4.97</v>
      </c>
      <c r="H21" s="277">
        <v>5.21</v>
      </c>
      <c r="I21" s="281">
        <f>(H21-$G$29)*100</f>
        <v>30.999999999999961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6.41</v>
      </c>
      <c r="H22" s="278">
        <v>5.27</v>
      </c>
      <c r="I22" s="282">
        <f>(H22-$G$29)*100</f>
        <v>36.999999999999922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5.1100000000000003</v>
      </c>
      <c r="H23" s="279">
        <v>5.14</v>
      </c>
      <c r="I23" s="283">
        <f>(H23-$G$29)*100</f>
        <v>23.999999999999932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80" t="s">
        <v>79</v>
      </c>
      <c r="D25" s="476"/>
      <c r="E25" s="476"/>
      <c r="F25" s="476"/>
      <c r="G25" s="476"/>
      <c r="H25" s="476"/>
      <c r="I25" s="474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1.28</v>
      </c>
      <c r="H26" s="277">
        <v>5.86</v>
      </c>
      <c r="I26" s="281">
        <f>(H26-$G$29)*100</f>
        <v>96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</v>
      </c>
      <c r="H27" s="278">
        <v>4</v>
      </c>
      <c r="I27" s="282">
        <f>(H27-$G$29)*100</f>
        <v>-90.000000000000028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4.9400000000000004</v>
      </c>
      <c r="H28" s="278">
        <v>4.62</v>
      </c>
      <c r="I28" s="282">
        <f>(H28-$G$29)*100</f>
        <v>-28.000000000000025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5.17</v>
      </c>
      <c r="H30" s="279">
        <v>5.59</v>
      </c>
      <c r="I30" s="283">
        <f>(H30-$G$29)*100</f>
        <v>68.999999999999943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77" t="s">
        <v>224</v>
      </c>
      <c r="D32" s="478"/>
      <c r="E32" s="478"/>
      <c r="F32" s="478"/>
      <c r="G32" s="478"/>
      <c r="H32" s="478"/>
      <c r="I32" s="479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24-Aug Yield</v>
      </c>
      <c r="H33" s="485" t="s">
        <v>177</v>
      </c>
      <c r="I33" s="486"/>
      <c r="J33"/>
    </row>
    <row r="34" spans="3:10" x14ac:dyDescent="0.2">
      <c r="C34" s="325" t="s">
        <v>354</v>
      </c>
      <c r="D34" s="205"/>
      <c r="E34" s="206"/>
      <c r="F34" s="464"/>
      <c r="G34" s="230">
        <v>3.4</v>
      </c>
      <c r="H34" s="466">
        <v>3.29</v>
      </c>
      <c r="I34" s="324"/>
      <c r="J34"/>
    </row>
    <row r="35" spans="3:10" x14ac:dyDescent="0.2">
      <c r="C35" s="84" t="s">
        <v>83</v>
      </c>
      <c r="D35" s="63"/>
      <c r="E35" s="63"/>
      <c r="F35" s="238"/>
      <c r="G35" s="129">
        <f>G34+(1/3)*($G$36-$G$34)</f>
        <v>3.5066666666666668</v>
      </c>
      <c r="H35" s="129">
        <f>H34+(1/3)*($H$36-$H$34)</f>
        <v>3.4033333333333333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230">
        <v>3.72</v>
      </c>
      <c r="H36" s="466">
        <v>3.63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3.8733333333333335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4.1166666666666671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230">
        <v>4.54</v>
      </c>
      <c r="H39" s="466">
        <v>4.3600000000000003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4.4540000000000006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4.5480000000000009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4.6420000000000012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4.7360000000000015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230">
        <v>5.01</v>
      </c>
      <c r="H44" s="466">
        <v>4.83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4.9649999999999999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231">
        <v>5.53</v>
      </c>
      <c r="H46" s="465">
        <v>5.37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24-Aug Yield</v>
      </c>
      <c r="H48" s="485" t="s">
        <v>177</v>
      </c>
      <c r="I48" s="486"/>
      <c r="J48"/>
    </row>
    <row r="49" spans="3:10" x14ac:dyDescent="0.2">
      <c r="C49" s="84" t="s">
        <v>83</v>
      </c>
      <c r="D49" s="63"/>
      <c r="E49" s="59"/>
      <c r="F49" s="242">
        <f>(H49-H35)*100</f>
        <v>17.666666666666675</v>
      </c>
      <c r="G49" s="230">
        <v>3.69</v>
      </c>
      <c r="H49" s="230">
        <v>3.58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50</v>
      </c>
      <c r="G50" s="230">
        <v>4.2699999999999996</v>
      </c>
      <c r="H50" s="230">
        <v>4.13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72.666666666666615</v>
      </c>
      <c r="G51" s="230">
        <v>4.7300000000000004</v>
      </c>
      <c r="H51" s="230">
        <v>4.5999999999999996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79.3333333333333</v>
      </c>
      <c r="G52" s="230">
        <v>5.03</v>
      </c>
      <c r="H52" s="230">
        <v>4.91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76.999999999999957</v>
      </c>
      <c r="G53" s="230">
        <v>5.24</v>
      </c>
      <c r="H53" s="230">
        <v>5.13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67.599999999999923</v>
      </c>
      <c r="G54" s="230">
        <v>5.4</v>
      </c>
      <c r="H54" s="230">
        <v>5.29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74.199999999999903</v>
      </c>
      <c r="G55" s="230">
        <v>5.53</v>
      </c>
      <c r="H55" s="230">
        <v>5.41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76.799999999999898</v>
      </c>
      <c r="G56" s="230">
        <v>5.62</v>
      </c>
      <c r="H56" s="230">
        <v>5.5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76.399999999999849</v>
      </c>
      <c r="G57" s="230">
        <v>5.69</v>
      </c>
      <c r="H57" s="230">
        <v>5.58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75</v>
      </c>
      <c r="G58" s="230">
        <v>5.76</v>
      </c>
      <c r="H58" s="230">
        <v>5.65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92.499999999999986</v>
      </c>
      <c r="G59" s="230">
        <v>6.01</v>
      </c>
      <c r="H59" s="230">
        <v>5.89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66.000000000000014</v>
      </c>
      <c r="G60" s="231">
        <v>6.14</v>
      </c>
      <c r="H60" s="231">
        <v>6.03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24-Aug Yield</v>
      </c>
      <c r="H63" s="485" t="s">
        <v>177</v>
      </c>
      <c r="I63" s="486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4.05</v>
      </c>
      <c r="H65" s="232">
        <v>3.93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4.13</v>
      </c>
      <c r="H66" s="232">
        <v>3.99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4.29</v>
      </c>
      <c r="H67" s="232">
        <v>4.1500000000000004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4.33</v>
      </c>
      <c r="H68" s="232">
        <v>4.17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4.8499999999999996</v>
      </c>
      <c r="H69" s="232">
        <v>4.78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5.44</v>
      </c>
      <c r="H70" s="231">
        <v>5.42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24-Aug Yield</v>
      </c>
      <c r="H74" s="483" t="s">
        <v>177</v>
      </c>
      <c r="I74" s="484"/>
      <c r="J74"/>
    </row>
    <row r="75" spans="3:247" x14ac:dyDescent="0.2">
      <c r="C75" s="84" t="s">
        <v>83</v>
      </c>
      <c r="D75" s="63"/>
      <c r="E75" s="247"/>
      <c r="F75" s="238"/>
      <c r="G75" s="230">
        <v>4.83</v>
      </c>
      <c r="H75" s="230">
        <v>4.6900000000000004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4.99</v>
      </c>
      <c r="H76" s="230">
        <v>4.83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4.99</v>
      </c>
      <c r="H77" s="230">
        <v>4.8600000000000003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5.08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5.07</v>
      </c>
      <c r="H79" s="230">
        <v>4.9800000000000004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4.87</v>
      </c>
      <c r="H80" s="230">
        <v>4.8600000000000003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4.5</v>
      </c>
      <c r="H81" s="231">
        <v>4.55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24-Aug Yield</v>
      </c>
      <c r="H86" s="481" t="s">
        <v>177</v>
      </c>
      <c r="I86" s="482"/>
    </row>
    <row r="87" spans="3:10" x14ac:dyDescent="0.2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5.4180000000000001</v>
      </c>
      <c r="H88" s="232">
        <v>5.3680000000000003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6.4260000000000002</v>
      </c>
      <c r="H89" s="232">
        <v>6.3840000000000003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7.0709999999999997</v>
      </c>
      <c r="H90" s="232">
        <v>7.0250000000000004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7.8049999999999997</v>
      </c>
      <c r="H91" s="231">
        <v>7.7530000000000001</v>
      </c>
      <c r="I91" s="88"/>
    </row>
    <row r="92" spans="3:10" x14ac:dyDescent="0.2">
      <c r="C92" s="198"/>
    </row>
  </sheetData>
  <mergeCells count="12">
    <mergeCell ref="H86:I86"/>
    <mergeCell ref="H74:I74"/>
    <mergeCell ref="H63:I63"/>
    <mergeCell ref="H33:I33"/>
    <mergeCell ref="H48:I48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37134</v>
      </c>
      <c r="P1" s="215" t="s">
        <v>227</v>
      </c>
    </row>
    <row r="2" spans="1:25" ht="13.5" thickBot="1" x14ac:dyDescent="0.25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24-Aug</v>
      </c>
      <c r="N4" s="137" t="s">
        <v>184</v>
      </c>
      <c r="O4" s="214" t="str">
        <f>M4</f>
        <v>Change from    24-Aug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37127</v>
      </c>
      <c r="I5" s="184">
        <v>37127</v>
      </c>
      <c r="J5" s="184">
        <v>37134</v>
      </c>
      <c r="K5" s="184">
        <f>J5</f>
        <v>37134</v>
      </c>
      <c r="L5" s="184">
        <f>K5</f>
        <v>37134</v>
      </c>
      <c r="M5" s="188"/>
      <c r="N5" s="180">
        <f>L5</f>
        <v>37134</v>
      </c>
      <c r="O5" s="179"/>
      <c r="P5" s="288">
        <f>N5</f>
        <v>37134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528-423</f>
        <v>105</v>
      </c>
      <c r="I6" s="292">
        <v>59</v>
      </c>
      <c r="J6" s="291">
        <f>516-412</f>
        <v>104</v>
      </c>
      <c r="K6" s="292">
        <v>57</v>
      </c>
      <c r="L6" s="293">
        <f>K6</f>
        <v>57</v>
      </c>
      <c r="M6" s="294">
        <f t="shared" ref="M6:M39" si="0">IF(G6=$H$4,J6-H6,K6-I6)</f>
        <v>-2</v>
      </c>
      <c r="N6" s="175">
        <f t="shared" ref="N6:N31" si="1">J6</f>
        <v>104</v>
      </c>
      <c r="O6" s="176">
        <f t="shared" ref="O6:O22" si="2">J6-H6</f>
        <v>-1</v>
      </c>
      <c r="P6" s="219">
        <f ca="1">VLOOKUP(ROUND(($F6-TODAY())/365,0) &amp; " Year",'Bond Prices - Developed'!$C$48:$I$60,4)</f>
        <v>66.000000000000014</v>
      </c>
      <c r="T6" s="488" t="s">
        <v>180</v>
      </c>
      <c r="U6" s="489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585-483</f>
        <v>102</v>
      </c>
      <c r="I7" s="118">
        <v>76</v>
      </c>
      <c r="J7" s="322">
        <f>580-474</f>
        <v>106</v>
      </c>
      <c r="K7" s="118">
        <v>74</v>
      </c>
      <c r="L7" s="164">
        <f>K7</f>
        <v>74</v>
      </c>
      <c r="M7" s="165">
        <f t="shared" si="0"/>
        <v>-2</v>
      </c>
      <c r="N7" s="124">
        <f t="shared" si="1"/>
        <v>106</v>
      </c>
      <c r="O7" s="120">
        <f t="shared" si="2"/>
        <v>4</v>
      </c>
      <c r="P7" s="221">
        <f>$N$7-'Bond Prices - Developed'!$F$58</f>
        <v>31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574-448</f>
        <v>126</v>
      </c>
      <c r="I8" s="111">
        <v>65</v>
      </c>
      <c r="J8" s="132">
        <f>563-436</f>
        <v>127</v>
      </c>
      <c r="K8" s="111">
        <v>70</v>
      </c>
      <c r="L8" s="141">
        <f>K8</f>
        <v>70</v>
      </c>
      <c r="M8" s="142">
        <f t="shared" si="0"/>
        <v>5</v>
      </c>
      <c r="N8" s="93">
        <f t="shared" si="1"/>
        <v>127</v>
      </c>
      <c r="O8" s="56">
        <f t="shared" si="2"/>
        <v>1</v>
      </c>
      <c r="P8" s="220">
        <f>$N$8-'Bond Prices - Developed'!$F$54</f>
        <v>59.400000000000077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488-398</f>
        <v>90</v>
      </c>
      <c r="I9" s="127">
        <v>63</v>
      </c>
      <c r="J9" s="134">
        <f>474-387</f>
        <v>87</v>
      </c>
      <c r="K9" s="127">
        <v>55</v>
      </c>
      <c r="L9" s="166">
        <f>K9</f>
        <v>55</v>
      </c>
      <c r="M9" s="163">
        <f t="shared" si="0"/>
        <v>-8</v>
      </c>
      <c r="N9" s="112">
        <f>J9</f>
        <v>87</v>
      </c>
      <c r="O9" s="115">
        <f t="shared" si="2"/>
        <v>-3</v>
      </c>
      <c r="P9" s="222">
        <f>$N$9-'Bond Prices - Developed'!$F$51</f>
        <v>14.333333333333385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99</v>
      </c>
      <c r="K10" s="56"/>
      <c r="L10" s="93">
        <f>J10</f>
        <v>99</v>
      </c>
      <c r="M10" s="143">
        <f t="shared" si="0"/>
        <v>1</v>
      </c>
      <c r="N10" s="93">
        <f t="shared" si="1"/>
        <v>99</v>
      </c>
      <c r="O10" s="56">
        <f t="shared" si="2"/>
        <v>1</v>
      </c>
      <c r="P10" s="220">
        <f>$N$10-'Bond Prices - Developed'!$F$54</f>
        <v>31.400000000000077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571-474</f>
        <v>97</v>
      </c>
      <c r="I11" s="118">
        <v>66</v>
      </c>
      <c r="J11" s="133">
        <f>565-464</f>
        <v>101</v>
      </c>
      <c r="K11" s="118">
        <v>64</v>
      </c>
      <c r="L11" s="164">
        <f>K11</f>
        <v>64</v>
      </c>
      <c r="M11" s="165">
        <f t="shared" si="0"/>
        <v>-2</v>
      </c>
      <c r="N11" s="124">
        <f t="shared" si="1"/>
        <v>101</v>
      </c>
      <c r="O11" s="120">
        <f t="shared" si="2"/>
        <v>4</v>
      </c>
      <c r="P11" s="221">
        <f>$N$11-'Bond Prices - Developed'!$F$57</f>
        <v>24.600000000000151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124</v>
      </c>
      <c r="K12" s="56"/>
      <c r="L12" s="93">
        <f>J12</f>
        <v>124</v>
      </c>
      <c r="M12" s="142">
        <f t="shared" si="0"/>
        <v>0</v>
      </c>
      <c r="N12" s="93">
        <f t="shared" si="1"/>
        <v>124</v>
      </c>
      <c r="O12" s="56">
        <f t="shared" si="2"/>
        <v>0</v>
      </c>
      <c r="P12" s="220">
        <f>$N$12-'Bond Prices - Developed'!$F$53</f>
        <v>47.000000000000043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582-483</f>
        <v>99</v>
      </c>
      <c r="I13" s="111">
        <v>71</v>
      </c>
      <c r="J13" s="132">
        <f>581-474</f>
        <v>107</v>
      </c>
      <c r="K13" s="111">
        <v>74</v>
      </c>
      <c r="L13" s="141">
        <f>K13</f>
        <v>74</v>
      </c>
      <c r="M13" s="142">
        <f t="shared" si="0"/>
        <v>3</v>
      </c>
      <c r="N13" s="93">
        <f t="shared" si="1"/>
        <v>107</v>
      </c>
      <c r="O13" s="56">
        <f t="shared" si="2"/>
        <v>8</v>
      </c>
      <c r="P13" s="220">
        <f>$N$13-'Bond Prices - Developed'!$F$58</f>
        <v>32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165</v>
      </c>
      <c r="I14" s="120"/>
      <c r="J14" s="124">
        <v>172</v>
      </c>
      <c r="K14" s="120"/>
      <c r="L14" s="124">
        <f>J14</f>
        <v>172</v>
      </c>
      <c r="M14" s="165">
        <f t="shared" si="0"/>
        <v>7</v>
      </c>
      <c r="N14" s="124">
        <f t="shared" si="1"/>
        <v>172</v>
      </c>
      <c r="O14" s="120">
        <f t="shared" si="2"/>
        <v>7</v>
      </c>
      <c r="P14" s="221">
        <f>$N$14-'Bond Prices - Developed'!$F$59</f>
        <v>79.500000000000014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120</v>
      </c>
      <c r="I15" s="111"/>
      <c r="J15" s="93">
        <v>119</v>
      </c>
      <c r="K15" s="111"/>
      <c r="L15" s="124">
        <f>J15</f>
        <v>119</v>
      </c>
      <c r="M15" s="203">
        <f t="shared" si="0"/>
        <v>-1</v>
      </c>
      <c r="N15" s="124">
        <f>J15</f>
        <v>119</v>
      </c>
      <c r="O15" s="120">
        <f t="shared" si="2"/>
        <v>-1</v>
      </c>
      <c r="P15" s="221">
        <f>N15-'Bond Prices - Developed'!F50</f>
        <v>69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522-398</f>
        <v>124</v>
      </c>
      <c r="I16" s="154">
        <v>102</v>
      </c>
      <c r="J16" s="135">
        <f>518-387</f>
        <v>131</v>
      </c>
      <c r="K16" s="154">
        <v>114</v>
      </c>
      <c r="L16" s="152">
        <f>K16</f>
        <v>114</v>
      </c>
      <c r="M16" s="153">
        <f t="shared" si="0"/>
        <v>12</v>
      </c>
      <c r="N16" s="125">
        <f t="shared" si="1"/>
        <v>131</v>
      </c>
      <c r="O16" s="123">
        <f t="shared" si="2"/>
        <v>7</v>
      </c>
      <c r="P16" s="223">
        <f>$N$16-'Bond Prices - Developed'!$F$51</f>
        <v>58.333333333333385</v>
      </c>
      <c r="T16" s="205"/>
      <c r="U16" s="206"/>
      <c r="V16" s="487"/>
      <c r="W16" s="487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105</v>
      </c>
      <c r="I17" s="115"/>
      <c r="J17" s="112">
        <v>134</v>
      </c>
      <c r="K17" s="115"/>
      <c r="L17" s="112">
        <f>J17</f>
        <v>134</v>
      </c>
      <c r="M17" s="229">
        <f t="shared" si="0"/>
        <v>29</v>
      </c>
      <c r="N17" s="112">
        <f t="shared" si="1"/>
        <v>134</v>
      </c>
      <c r="O17" s="115">
        <f t="shared" si="2"/>
        <v>29</v>
      </c>
      <c r="P17" s="222">
        <f>$N$17-'Bond Prices - Developed'!$F$50</f>
        <v>84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654-448</f>
        <v>206</v>
      </c>
      <c r="I18" s="118">
        <v>191</v>
      </c>
      <c r="J18" s="133">
        <f>649-436</f>
        <v>213</v>
      </c>
      <c r="K18" s="118">
        <v>185</v>
      </c>
      <c r="L18" s="164">
        <f>K18</f>
        <v>185</v>
      </c>
      <c r="M18" s="165">
        <f t="shared" si="0"/>
        <v>-6</v>
      </c>
      <c r="N18" s="124">
        <f t="shared" si="1"/>
        <v>213</v>
      </c>
      <c r="O18" s="120">
        <f t="shared" si="2"/>
        <v>7</v>
      </c>
      <c r="P18" s="221">
        <f>$N$18-'Bond Prices - Developed'!$F$54</f>
        <v>145.40000000000009</v>
      </c>
      <c r="T18" s="84" t="s">
        <v>83</v>
      </c>
      <c r="U18" s="63"/>
      <c r="V18" s="225">
        <f>VLOOKUP($T18,'Bond Prices - Developed'!$C$35:$H$46,6,FALSE)</f>
        <v>3.4033333333333333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178</v>
      </c>
      <c r="I19" s="115"/>
      <c r="J19" s="112">
        <v>162</v>
      </c>
      <c r="K19" s="115"/>
      <c r="L19" s="112">
        <f>J19</f>
        <v>162</v>
      </c>
      <c r="M19" s="158">
        <f t="shared" si="0"/>
        <v>-16</v>
      </c>
      <c r="N19" s="112">
        <f t="shared" si="1"/>
        <v>162</v>
      </c>
      <c r="O19" s="158">
        <f t="shared" si="2"/>
        <v>-16</v>
      </c>
      <c r="P19" s="222">
        <f>$N$19-'Bond Prices - Developed'!$F$50</f>
        <v>112</v>
      </c>
      <c r="T19" s="84" t="s">
        <v>84</v>
      </c>
      <c r="U19" s="63"/>
      <c r="V19" s="226">
        <f>VLOOKUP($T19,'Bond Prices - Developed'!$C$35:$H$46,6,FALSE)</f>
        <v>3.63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546-398</f>
        <v>148</v>
      </c>
      <c r="I20" s="111">
        <v>142</v>
      </c>
      <c r="J20" s="132">
        <f>533-387</f>
        <v>146</v>
      </c>
      <c r="K20" s="111">
        <v>146</v>
      </c>
      <c r="L20" s="141">
        <f>K20</f>
        <v>146</v>
      </c>
      <c r="M20" s="142">
        <f t="shared" si="0"/>
        <v>4</v>
      </c>
      <c r="N20" s="93">
        <f t="shared" si="1"/>
        <v>146</v>
      </c>
      <c r="O20" s="56">
        <f t="shared" si="2"/>
        <v>-2</v>
      </c>
      <c r="P20" s="220">
        <f>$N$20-'Bond Prices - Developed'!$F$53</f>
        <v>69.000000000000043</v>
      </c>
      <c r="T20" s="84" t="s">
        <v>85</v>
      </c>
      <c r="U20" s="63"/>
      <c r="V20" s="226">
        <f>VLOOKUP($T20,'Bond Prices - Developed'!$C$35:$H$46,6,FALSE)</f>
        <v>3.8733333333333335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148</v>
      </c>
      <c r="I21" s="115"/>
      <c r="J21" s="112">
        <v>153</v>
      </c>
      <c r="K21" s="115"/>
      <c r="L21" s="112">
        <f>J21</f>
        <v>153</v>
      </c>
      <c r="M21" s="229">
        <f t="shared" si="0"/>
        <v>5</v>
      </c>
      <c r="N21" s="112">
        <f t="shared" si="1"/>
        <v>153</v>
      </c>
      <c r="O21" s="115">
        <f t="shared" si="2"/>
        <v>5</v>
      </c>
      <c r="P21" s="222">
        <f>$N$21-'Bond Prices - Developed'!$F$51</f>
        <v>80.333333333333385</v>
      </c>
      <c r="T21" s="84" t="s">
        <v>284</v>
      </c>
      <c r="U21" s="63"/>
      <c r="V21" s="226">
        <f>VLOOKUP($T21,'Bond Prices - Developed'!$C$35:$H$46,6,FALSE)</f>
        <v>4.1166666666666671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559-398</f>
        <v>161</v>
      </c>
      <c r="I22" s="118">
        <v>129</v>
      </c>
      <c r="J22" s="133">
        <f>548-387</f>
        <v>161</v>
      </c>
      <c r="K22" s="118">
        <v>156</v>
      </c>
      <c r="L22" s="164">
        <f>K22</f>
        <v>156</v>
      </c>
      <c r="M22" s="165">
        <f t="shared" si="0"/>
        <v>27</v>
      </c>
      <c r="N22" s="124">
        <f t="shared" si="1"/>
        <v>161</v>
      </c>
      <c r="O22" s="120">
        <f t="shared" si="2"/>
        <v>0</v>
      </c>
      <c r="P22" s="221">
        <f>$N$22-'Bond Prices - Developed'!$F$51</f>
        <v>88.333333333333385</v>
      </c>
      <c r="T22" s="84" t="s">
        <v>86</v>
      </c>
      <c r="U22" s="63"/>
      <c r="V22" s="226">
        <f>VLOOKUP($T22,'Bond Prices - Developed'!$C$35:$H$46,6,FALSE)</f>
        <v>4.3600000000000003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762</v>
      </c>
      <c r="I23" s="115"/>
      <c r="J23" s="112">
        <v>684</v>
      </c>
      <c r="K23" s="115"/>
      <c r="L23" s="112">
        <f>J23</f>
        <v>684</v>
      </c>
      <c r="M23" s="158">
        <f t="shared" si="0"/>
        <v>-78</v>
      </c>
      <c r="N23" s="112">
        <f t="shared" si="1"/>
        <v>684</v>
      </c>
      <c r="O23" s="115">
        <f t="shared" ref="O23:O39" si="3">J23-H23</f>
        <v>-78</v>
      </c>
      <c r="P23" s="222">
        <f>$N$23-'Bond Prices - Developed'!$F$50</f>
        <v>634</v>
      </c>
      <c r="T23" s="84" t="s">
        <v>217</v>
      </c>
      <c r="U23" s="63"/>
      <c r="V23" s="226">
        <f>VLOOKUP($T23,'Bond Prices - Developed'!$C$35:$H$46,6,FALSE)</f>
        <v>4.4540000000000006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991</v>
      </c>
      <c r="I24" s="56"/>
      <c r="J24" s="93">
        <v>880</v>
      </c>
      <c r="K24" s="56"/>
      <c r="L24" s="93">
        <f t="shared" ref="L24:L31" si="5">J24</f>
        <v>880</v>
      </c>
      <c r="M24" s="143">
        <f t="shared" si="0"/>
        <v>-111</v>
      </c>
      <c r="N24" s="93">
        <f t="shared" si="1"/>
        <v>880</v>
      </c>
      <c r="O24" s="56">
        <f t="shared" si="3"/>
        <v>-111</v>
      </c>
      <c r="P24" s="220">
        <f>$N$24-'Bond Prices - Developed'!$F$53</f>
        <v>803</v>
      </c>
      <c r="T24" s="84" t="s">
        <v>218</v>
      </c>
      <c r="U24" s="63"/>
      <c r="V24" s="226">
        <f>VLOOKUP($T24,'Bond Prices - Developed'!$C$35:$H$46,6,FALSE)</f>
        <v>4.5480000000000009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978</v>
      </c>
      <c r="I25" s="56"/>
      <c r="J25" s="93">
        <v>902</v>
      </c>
      <c r="K25" s="56"/>
      <c r="L25" s="93">
        <f t="shared" si="5"/>
        <v>902</v>
      </c>
      <c r="M25" s="143">
        <f t="shared" si="0"/>
        <v>-76</v>
      </c>
      <c r="N25" s="93">
        <f t="shared" si="1"/>
        <v>902</v>
      </c>
      <c r="O25" s="56">
        <f t="shared" si="3"/>
        <v>-76</v>
      </c>
      <c r="P25" s="220">
        <f>$N$25-'Bond Prices - Developed'!$F$55</f>
        <v>827.80000000000007</v>
      </c>
      <c r="T25" s="84" t="s">
        <v>219</v>
      </c>
      <c r="U25" s="63"/>
      <c r="V25" s="226">
        <f>VLOOKUP($T25,'Bond Prices - Developed'!$C$35:$H$46,6,FALSE)</f>
        <v>4.6420000000000012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1055</v>
      </c>
      <c r="I26" s="56"/>
      <c r="J26" s="93">
        <v>975</v>
      </c>
      <c r="K26" s="56"/>
      <c r="L26" s="93">
        <f t="shared" si="5"/>
        <v>975</v>
      </c>
      <c r="M26" s="143">
        <f t="shared" si="0"/>
        <v>-80</v>
      </c>
      <c r="N26" s="93">
        <f t="shared" si="1"/>
        <v>975</v>
      </c>
      <c r="O26" s="56">
        <f t="shared" si="3"/>
        <v>-80</v>
      </c>
      <c r="P26" s="220">
        <f>$N$26-'Bond Prices - Developed'!$F$57</f>
        <v>898.60000000000014</v>
      </c>
      <c r="T26" s="84" t="s">
        <v>220</v>
      </c>
      <c r="U26" s="63"/>
      <c r="V26" s="226">
        <f>VLOOKUP($T26,'Bond Prices - Developed'!$C$35:$H$46,6,FALSE)</f>
        <v>4.7360000000000015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972</v>
      </c>
      <c r="I27" s="120"/>
      <c r="J27" s="124">
        <v>920</v>
      </c>
      <c r="K27" s="120"/>
      <c r="L27" s="124">
        <f t="shared" si="5"/>
        <v>920</v>
      </c>
      <c r="M27" s="162">
        <f t="shared" si="0"/>
        <v>-52</v>
      </c>
      <c r="N27" s="124">
        <f t="shared" si="1"/>
        <v>920</v>
      </c>
      <c r="O27" s="120">
        <f t="shared" si="3"/>
        <v>-52</v>
      </c>
      <c r="P27" s="221">
        <f>$N$27-'Bond Prices - Developed'!$F$60</f>
        <v>854</v>
      </c>
      <c r="T27" s="84" t="s">
        <v>81</v>
      </c>
      <c r="U27" s="63"/>
      <c r="V27" s="226">
        <f>VLOOKUP($T27,'Bond Prices - Developed'!$C$35:$H$46,6,FALSE)</f>
        <v>4.83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593</v>
      </c>
      <c r="I28" s="56"/>
      <c r="J28" s="93">
        <v>567</v>
      </c>
      <c r="K28" s="56"/>
      <c r="L28" s="93">
        <f t="shared" si="5"/>
        <v>567</v>
      </c>
      <c r="M28" s="143">
        <f t="shared" si="0"/>
        <v>-26</v>
      </c>
      <c r="N28" s="93">
        <f t="shared" si="1"/>
        <v>567</v>
      </c>
      <c r="O28" s="56">
        <f t="shared" si="3"/>
        <v>-26</v>
      </c>
      <c r="P28" s="220">
        <f>$N$28-'Bond Prices - Developed'!$F$58</f>
        <v>492</v>
      </c>
      <c r="T28" s="84" t="s">
        <v>221</v>
      </c>
      <c r="U28" s="63"/>
      <c r="V28" s="226">
        <f>VLOOKUP($T28,'Bond Prices - Developed'!$C$35:$H$46,6,FALSE)</f>
        <v>4.9649999999999999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365</v>
      </c>
      <c r="I29" s="56"/>
      <c r="J29" s="93">
        <v>350</v>
      </c>
      <c r="K29" s="56"/>
      <c r="L29" s="93">
        <f t="shared" si="5"/>
        <v>350</v>
      </c>
      <c r="M29" s="143">
        <f t="shared" si="0"/>
        <v>-15</v>
      </c>
      <c r="N29" s="93">
        <f t="shared" si="1"/>
        <v>350</v>
      </c>
      <c r="O29" s="56">
        <f t="shared" si="3"/>
        <v>-15</v>
      </c>
      <c r="P29" s="221">
        <f>$N$29-'Bond Prices - Developed'!$F$60</f>
        <v>284</v>
      </c>
      <c r="T29" s="86" t="s">
        <v>82</v>
      </c>
      <c r="U29" s="87"/>
      <c r="V29" s="227">
        <f>VLOOKUP($T29,'Bond Prices - Developed'!$C$35:$H$46,6,FALSE)</f>
        <v>5.37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229</v>
      </c>
      <c r="I30" s="115"/>
      <c r="J30" s="112">
        <v>213</v>
      </c>
      <c r="K30" s="115"/>
      <c r="L30" s="112">
        <f t="shared" si="5"/>
        <v>213</v>
      </c>
      <c r="M30" s="158">
        <f t="shared" si="0"/>
        <v>-16</v>
      </c>
      <c r="N30" s="112">
        <f t="shared" si="1"/>
        <v>213</v>
      </c>
      <c r="O30" s="115">
        <f t="shared" si="3"/>
        <v>-16</v>
      </c>
      <c r="P30" s="220">
        <f>$N$30-'Bond Prices - Developed'!$F$50</f>
        <v>163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277</v>
      </c>
      <c r="I31" s="120"/>
      <c r="J31" s="124">
        <v>284</v>
      </c>
      <c r="K31" s="120"/>
      <c r="L31" s="124">
        <f t="shared" si="5"/>
        <v>284</v>
      </c>
      <c r="M31" s="162">
        <f t="shared" si="0"/>
        <v>7</v>
      </c>
      <c r="N31" s="124">
        <f t="shared" si="1"/>
        <v>284</v>
      </c>
      <c r="O31" s="120">
        <f t="shared" si="3"/>
        <v>7</v>
      </c>
      <c r="P31" s="221">
        <f>N31-'Bond Prices - Developed'!F55</f>
        <v>209.8000000000001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1206</v>
      </c>
      <c r="I32" s="120"/>
      <c r="J32" s="124">
        <v>1152</v>
      </c>
      <c r="K32" s="120"/>
      <c r="L32" s="124">
        <f>J32</f>
        <v>1152</v>
      </c>
      <c r="M32" s="162">
        <f>IF(G32=$H$4,J32-H32,K32-I32)</f>
        <v>-54</v>
      </c>
      <c r="N32" s="124">
        <f>J32</f>
        <v>1152</v>
      </c>
      <c r="O32" s="123">
        <f t="shared" si="3"/>
        <v>-54</v>
      </c>
      <c r="P32" s="221">
        <f>$N$32-'Bond Prices - Developed'!$F$49</f>
        <v>1134.3333333333333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1002-423</f>
        <v>579</v>
      </c>
      <c r="I33" s="154">
        <v>535</v>
      </c>
      <c r="J33" s="135">
        <f>996-412</f>
        <v>584</v>
      </c>
      <c r="K33" s="154">
        <v>543</v>
      </c>
      <c r="L33" s="152">
        <f>K33</f>
        <v>543</v>
      </c>
      <c r="M33" s="153">
        <f t="shared" si="0"/>
        <v>8</v>
      </c>
      <c r="N33" s="125">
        <f t="shared" ref="N33:N39" si="6">J33</f>
        <v>584</v>
      </c>
      <c r="O33" s="123">
        <f t="shared" si="3"/>
        <v>5</v>
      </c>
      <c r="P33" s="223">
        <f>$N$33-'Bond Prices - Developed'!$F$50</f>
        <v>534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184</v>
      </c>
      <c r="I34" s="56"/>
      <c r="J34" s="93">
        <v>180</v>
      </c>
      <c r="K34" s="56"/>
      <c r="L34" s="93">
        <f t="shared" ref="L34:L39" si="7">J34</f>
        <v>180</v>
      </c>
      <c r="M34" s="143">
        <f t="shared" si="0"/>
        <v>-4</v>
      </c>
      <c r="N34" s="93">
        <f t="shared" si="6"/>
        <v>180</v>
      </c>
      <c r="O34" s="56">
        <f t="shared" si="3"/>
        <v>-4</v>
      </c>
      <c r="P34" s="220">
        <f>$N$34-'Bond Prices - Developed'!$F$49</f>
        <v>162.33333333333331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527</v>
      </c>
      <c r="I35" s="56"/>
      <c r="J35" s="93">
        <v>534</v>
      </c>
      <c r="K35" s="56"/>
      <c r="L35" s="93">
        <f t="shared" si="7"/>
        <v>534</v>
      </c>
      <c r="M35" s="143">
        <f t="shared" si="0"/>
        <v>7</v>
      </c>
      <c r="N35" s="93">
        <f t="shared" si="6"/>
        <v>534</v>
      </c>
      <c r="O35" s="56">
        <f t="shared" si="3"/>
        <v>7</v>
      </c>
      <c r="P35" s="220">
        <f>$N$35-'Bond Prices - Developed'!$F$51</f>
        <v>461.33333333333337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667</v>
      </c>
      <c r="I36" s="56"/>
      <c r="J36" s="93">
        <v>652</v>
      </c>
      <c r="K36" s="56"/>
      <c r="L36" s="93">
        <f t="shared" si="7"/>
        <v>652</v>
      </c>
      <c r="M36" s="143">
        <f t="shared" si="0"/>
        <v>-15</v>
      </c>
      <c r="N36" s="93">
        <f t="shared" si="6"/>
        <v>652</v>
      </c>
      <c r="O36" s="56">
        <f t="shared" si="3"/>
        <v>-15</v>
      </c>
      <c r="P36" s="220">
        <f>$N$36-'Bond Prices - Developed'!$F$53</f>
        <v>575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803</v>
      </c>
      <c r="I37" s="56"/>
      <c r="J37" s="93">
        <v>778</v>
      </c>
      <c r="K37" s="56"/>
      <c r="L37" s="93">
        <f t="shared" si="7"/>
        <v>778</v>
      </c>
      <c r="M37" s="143">
        <f t="shared" si="0"/>
        <v>-25</v>
      </c>
      <c r="N37" s="93">
        <f t="shared" si="6"/>
        <v>778</v>
      </c>
      <c r="O37" s="56">
        <f t="shared" si="3"/>
        <v>-25</v>
      </c>
      <c r="P37" s="220">
        <f>$N$37-'Bond Prices - Developed'!$F$55</f>
        <v>703.80000000000007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754</v>
      </c>
      <c r="I38" s="56"/>
      <c r="J38" s="93">
        <v>747</v>
      </c>
      <c r="K38" s="56"/>
      <c r="L38" s="93">
        <f t="shared" si="7"/>
        <v>747</v>
      </c>
      <c r="M38" s="143">
        <f t="shared" si="0"/>
        <v>-7</v>
      </c>
      <c r="N38" s="93">
        <f t="shared" si="6"/>
        <v>747</v>
      </c>
      <c r="O38" s="56">
        <f t="shared" si="3"/>
        <v>-7</v>
      </c>
      <c r="P38" s="220">
        <f>$N$38-'Bond Prices - Developed'!$F$59</f>
        <v>654.5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824</v>
      </c>
      <c r="I39" s="196"/>
      <c r="J39" s="190">
        <v>744</v>
      </c>
      <c r="K39" s="196"/>
      <c r="L39" s="190">
        <f t="shared" si="7"/>
        <v>744</v>
      </c>
      <c r="M39" s="197">
        <f t="shared" si="0"/>
        <v>-80</v>
      </c>
      <c r="N39" s="190">
        <f t="shared" si="6"/>
        <v>744</v>
      </c>
      <c r="O39" s="196">
        <f t="shared" si="3"/>
        <v>-80</v>
      </c>
      <c r="P39" s="224">
        <f>$N$39-'Bond Prices - Developed'!$F$60</f>
        <v>678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2.75" outlineLevelCol="1" x14ac:dyDescent="0.2"/>
  <cols>
    <col min="1" max="1" width="14" customWidth="1"/>
    <col min="2" max="2" width="20.42578125" style="428" customWidth="1"/>
    <col min="3" max="3" width="16.140625" style="14" customWidth="1"/>
    <col min="4" max="4" width="6.5703125" style="14" customWidth="1"/>
    <col min="5" max="5" width="8.7109375" style="439" customWidth="1"/>
    <col min="6" max="6" width="7.7109375" style="439" hidden="1" customWidth="1" outlineLevel="1"/>
    <col min="7" max="7" width="7" style="430" hidden="1" customWidth="1" outlineLevel="1"/>
    <col min="8" max="8" width="0.140625" style="430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513" t="s">
        <v>454</v>
      </c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">
      <c r="B2" s="327" t="s">
        <v>358</v>
      </c>
      <c r="C2" s="328" t="s">
        <v>92</v>
      </c>
      <c r="D2" s="329" t="s">
        <v>359</v>
      </c>
      <c r="E2" s="441" t="s">
        <v>455</v>
      </c>
      <c r="F2" s="525" t="s">
        <v>360</v>
      </c>
      <c r="G2" s="505" t="s">
        <v>361</v>
      </c>
      <c r="H2" s="330"/>
      <c r="I2" s="515" t="s">
        <v>362</v>
      </c>
      <c r="J2" s="328" t="s">
        <v>363</v>
      </c>
      <c r="K2" s="331" t="s">
        <v>364</v>
      </c>
      <c r="L2" s="332" t="s">
        <v>365</v>
      </c>
      <c r="M2" s="507" t="s">
        <v>127</v>
      </c>
      <c r="N2" s="508"/>
      <c r="O2" s="497" t="s">
        <v>366</v>
      </c>
      <c r="P2" s="498"/>
      <c r="Q2" s="497" t="s">
        <v>89</v>
      </c>
      <c r="R2" s="509"/>
      <c r="S2" s="509"/>
      <c r="T2" s="510"/>
      <c r="U2" s="511" t="s">
        <v>367</v>
      </c>
      <c r="V2" s="512"/>
      <c r="W2" s="512"/>
      <c r="X2" s="498"/>
      <c r="Y2" s="522" t="s">
        <v>368</v>
      </c>
      <c r="Z2" s="523"/>
      <c r="AA2" s="524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1"/>
      <c r="AN2" s="507" t="s">
        <v>369</v>
      </c>
      <c r="AO2" s="508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">
      <c r="B3" s="335"/>
      <c r="C3" s="336"/>
      <c r="D3" s="337"/>
      <c r="E3" s="338"/>
      <c r="F3" s="526"/>
      <c r="G3" s="506"/>
      <c r="H3" s="339"/>
      <c r="I3" s="516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5" t="s">
        <v>378</v>
      </c>
      <c r="AC3" s="496"/>
      <c r="AD3" s="496"/>
      <c r="AE3" s="496" t="s">
        <v>379</v>
      </c>
      <c r="AF3" s="496"/>
      <c r="AG3" s="517"/>
      <c r="AH3" s="495" t="s">
        <v>378</v>
      </c>
      <c r="AI3" s="496"/>
      <c r="AJ3" s="496"/>
      <c r="AK3" s="496" t="s">
        <v>379</v>
      </c>
      <c r="AL3" s="496"/>
      <c r="AM3" s="517"/>
      <c r="AN3" s="518" t="s">
        <v>380</v>
      </c>
      <c r="AO3" s="519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499">
        <v>36951</v>
      </c>
      <c r="P4" s="500"/>
      <c r="Q4" s="504" t="s">
        <v>457</v>
      </c>
      <c r="R4" s="502"/>
      <c r="S4" s="446" t="s">
        <v>458</v>
      </c>
      <c r="T4" s="356"/>
      <c r="U4" s="499">
        <v>36951</v>
      </c>
      <c r="V4" s="500"/>
      <c r="W4" s="361"/>
      <c r="X4" s="362"/>
      <c r="Y4" s="501" t="s">
        <v>459</v>
      </c>
      <c r="Z4" s="502"/>
      <c r="AA4" s="503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212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25" x14ac:dyDescent="0.2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">
      <c r="E468" s="433"/>
      <c r="F468" s="433"/>
      <c r="BB468" s="411"/>
      <c r="BC468" s="411"/>
      <c r="BD468" s="411"/>
    </row>
    <row r="469" spans="5:56" x14ac:dyDescent="0.2">
      <c r="E469" s="433"/>
      <c r="F469" s="433"/>
      <c r="BB469" s="411"/>
      <c r="BC469" s="411"/>
      <c r="BD469" s="411"/>
    </row>
    <row r="470" spans="5:56" x14ac:dyDescent="0.2">
      <c r="E470" s="433"/>
      <c r="F470" s="433"/>
      <c r="BB470" s="411"/>
      <c r="BC470" s="411"/>
      <c r="BD470" s="411"/>
    </row>
    <row r="471" spans="5:56" x14ac:dyDescent="0.2">
      <c r="E471" s="433"/>
      <c r="F471" s="433"/>
    </row>
    <row r="472" spans="5:56" x14ac:dyDescent="0.2">
      <c r="E472" s="433"/>
      <c r="F472" s="433"/>
    </row>
    <row r="473" spans="5:56" x14ac:dyDescent="0.2">
      <c r="E473" s="433"/>
      <c r="F473" s="433"/>
    </row>
    <row r="474" spans="5:56" x14ac:dyDescent="0.2">
      <c r="E474" s="433"/>
      <c r="F474" s="433"/>
    </row>
    <row r="475" spans="5:56" x14ac:dyDescent="0.2">
      <c r="E475" s="433"/>
      <c r="F475" s="433"/>
    </row>
    <row r="476" spans="5:56" x14ac:dyDescent="0.2">
      <c r="E476" s="433"/>
      <c r="F476" s="433"/>
    </row>
    <row r="477" spans="5:56" x14ac:dyDescent="0.2">
      <c r="E477" s="433"/>
      <c r="F477" s="433"/>
    </row>
    <row r="478" spans="5:56" x14ac:dyDescent="0.2">
      <c r="E478" s="433"/>
      <c r="F478" s="433"/>
    </row>
    <row r="479" spans="5:56" x14ac:dyDescent="0.2">
      <c r="E479" s="433"/>
      <c r="F479" s="433"/>
    </row>
    <row r="480" spans="5:56" x14ac:dyDescent="0.2">
      <c r="E480" s="433"/>
      <c r="F480" s="433"/>
    </row>
    <row r="481" spans="5:6" x14ac:dyDescent="0.2">
      <c r="E481" s="433"/>
      <c r="F481" s="433"/>
    </row>
    <row r="482" spans="5:6" x14ac:dyDescent="0.2">
      <c r="E482" s="433"/>
      <c r="F482" s="433"/>
    </row>
    <row r="483" spans="5:6" x14ac:dyDescent="0.2">
      <c r="E483" s="433"/>
      <c r="F483" s="433"/>
    </row>
    <row r="484" spans="5:6" x14ac:dyDescent="0.2">
      <c r="E484" s="433"/>
      <c r="F484" s="433"/>
    </row>
    <row r="485" spans="5:6" x14ac:dyDescent="0.2">
      <c r="E485" s="433"/>
      <c r="F485" s="433"/>
    </row>
    <row r="486" spans="5:6" x14ac:dyDescent="0.2">
      <c r="E486" s="433"/>
      <c r="F486" s="433"/>
    </row>
    <row r="487" spans="5:6" x14ac:dyDescent="0.2">
      <c r="E487" s="433"/>
      <c r="F487" s="433"/>
    </row>
    <row r="488" spans="5:6" x14ac:dyDescent="0.2">
      <c r="E488" s="433"/>
      <c r="F488" s="433"/>
    </row>
    <row r="489" spans="5:6" x14ac:dyDescent="0.2">
      <c r="E489" s="433"/>
      <c r="F489" s="433"/>
    </row>
    <row r="490" spans="5:6" x14ac:dyDescent="0.2">
      <c r="E490" s="433"/>
      <c r="F490" s="433"/>
    </row>
    <row r="491" spans="5:6" x14ac:dyDescent="0.2">
      <c r="E491" s="433"/>
      <c r="F491" s="433"/>
    </row>
    <row r="492" spans="5:6" x14ac:dyDescent="0.2">
      <c r="E492" s="433"/>
      <c r="F492" s="433"/>
    </row>
    <row r="493" spans="5:6" x14ac:dyDescent="0.2">
      <c r="E493" s="433"/>
      <c r="F493" s="433"/>
    </row>
    <row r="494" spans="5:6" x14ac:dyDescent="0.2">
      <c r="E494" s="433"/>
      <c r="F494" s="433"/>
    </row>
    <row r="495" spans="5:6" x14ac:dyDescent="0.2">
      <c r="E495" s="433"/>
      <c r="F495" s="433"/>
    </row>
    <row r="496" spans="5:6" x14ac:dyDescent="0.2">
      <c r="E496" s="433"/>
      <c r="F496" s="433"/>
    </row>
    <row r="497" spans="5:6" x14ac:dyDescent="0.2">
      <c r="E497" s="433"/>
      <c r="F497" s="433"/>
    </row>
    <row r="498" spans="5:6" x14ac:dyDescent="0.2">
      <c r="E498" s="433"/>
      <c r="F498" s="433"/>
    </row>
    <row r="499" spans="5:6" x14ac:dyDescent="0.2">
      <c r="E499" s="433"/>
      <c r="F499" s="433"/>
    </row>
    <row r="500" spans="5:6" x14ac:dyDescent="0.2">
      <c r="E500" s="433"/>
      <c r="F500" s="433"/>
    </row>
    <row r="501" spans="5:6" x14ac:dyDescent="0.2">
      <c r="E501" s="433"/>
      <c r="F501" s="433"/>
    </row>
    <row r="502" spans="5:6" x14ac:dyDescent="0.2">
      <c r="E502" s="433"/>
      <c r="F502" s="433"/>
    </row>
    <row r="503" spans="5:6" x14ac:dyDescent="0.2">
      <c r="E503" s="433"/>
      <c r="F503" s="433"/>
    </row>
    <row r="504" spans="5:6" x14ac:dyDescent="0.2">
      <c r="E504" s="433"/>
      <c r="F504" s="433"/>
    </row>
    <row r="505" spans="5:6" x14ac:dyDescent="0.2">
      <c r="E505" s="433"/>
      <c r="F505" s="433"/>
    </row>
    <row r="506" spans="5:6" x14ac:dyDescent="0.2">
      <c r="E506" s="433"/>
      <c r="F506" s="433"/>
    </row>
    <row r="507" spans="5:6" x14ac:dyDescent="0.2">
      <c r="E507" s="433"/>
      <c r="F507" s="433"/>
    </row>
    <row r="508" spans="5:6" x14ac:dyDescent="0.2">
      <c r="E508" s="433"/>
      <c r="F508" s="433"/>
    </row>
    <row r="509" spans="5:6" x14ac:dyDescent="0.2">
      <c r="E509" s="433"/>
      <c r="F509" s="433"/>
    </row>
    <row r="510" spans="5:6" x14ac:dyDescent="0.2">
      <c r="E510" s="433"/>
      <c r="F510" s="433"/>
    </row>
    <row r="511" spans="5:6" x14ac:dyDescent="0.2">
      <c r="E511" s="433"/>
      <c r="F511" s="433"/>
    </row>
    <row r="512" spans="5:6" x14ac:dyDescent="0.2">
      <c r="E512" s="433"/>
      <c r="F512" s="433"/>
    </row>
    <row r="513" spans="5:6" x14ac:dyDescent="0.2">
      <c r="E513" s="433"/>
      <c r="F513" s="433"/>
    </row>
    <row r="514" spans="5:6" x14ac:dyDescent="0.2">
      <c r="E514" s="433"/>
      <c r="F514" s="433"/>
    </row>
    <row r="515" spans="5:6" x14ac:dyDescent="0.2">
      <c r="E515" s="433"/>
      <c r="F515" s="433"/>
    </row>
    <row r="516" spans="5:6" x14ac:dyDescent="0.2">
      <c r="E516" s="433"/>
      <c r="F516" s="433"/>
    </row>
    <row r="517" spans="5:6" x14ac:dyDescent="0.2">
      <c r="E517" s="433"/>
      <c r="F517" s="433"/>
    </row>
    <row r="518" spans="5:6" x14ac:dyDescent="0.2">
      <c r="E518" s="433"/>
      <c r="F518" s="433"/>
    </row>
    <row r="519" spans="5:6" x14ac:dyDescent="0.2">
      <c r="E519" s="433"/>
      <c r="F519" s="433"/>
    </row>
    <row r="520" spans="5:6" x14ac:dyDescent="0.2">
      <c r="E520" s="433"/>
      <c r="F520" s="433"/>
    </row>
    <row r="521" spans="5:6" x14ac:dyDescent="0.2">
      <c r="E521" s="433"/>
      <c r="F521" s="433"/>
    </row>
    <row r="522" spans="5:6" x14ac:dyDescent="0.2">
      <c r="E522" s="433"/>
      <c r="F522" s="433"/>
    </row>
    <row r="523" spans="5:6" x14ac:dyDescent="0.2">
      <c r="E523" s="433"/>
      <c r="F523" s="433"/>
    </row>
    <row r="524" spans="5:6" x14ac:dyDescent="0.2">
      <c r="E524" s="433"/>
      <c r="F524" s="433"/>
    </row>
    <row r="525" spans="5:6" x14ac:dyDescent="0.2">
      <c r="E525" s="433"/>
      <c r="F525" s="433"/>
    </row>
    <row r="526" spans="5:6" x14ac:dyDescent="0.2">
      <c r="E526" s="433"/>
      <c r="F526" s="433"/>
    </row>
    <row r="527" spans="5:6" x14ac:dyDescent="0.2">
      <c r="E527" s="433"/>
      <c r="F527" s="433"/>
    </row>
    <row r="528" spans="5:6" x14ac:dyDescent="0.2">
      <c r="E528" s="433"/>
      <c r="F528" s="433"/>
    </row>
    <row r="529" spans="5:6" x14ac:dyDescent="0.2">
      <c r="E529" s="433"/>
      <c r="F529" s="433"/>
    </row>
    <row r="530" spans="5:6" x14ac:dyDescent="0.2">
      <c r="E530" s="433"/>
      <c r="F530" s="433"/>
    </row>
    <row r="531" spans="5:6" x14ac:dyDescent="0.2">
      <c r="E531" s="433"/>
      <c r="F531" s="433"/>
    </row>
    <row r="532" spans="5:6" x14ac:dyDescent="0.2">
      <c r="E532" s="433"/>
      <c r="F532" s="433"/>
    </row>
    <row r="533" spans="5:6" x14ac:dyDescent="0.2">
      <c r="E533" s="433"/>
      <c r="F533" s="433"/>
    </row>
    <row r="534" spans="5:6" x14ac:dyDescent="0.2">
      <c r="E534" s="433"/>
      <c r="F534" s="433"/>
    </row>
    <row r="535" spans="5:6" x14ac:dyDescent="0.2">
      <c r="E535" s="433"/>
      <c r="F535" s="433"/>
    </row>
    <row r="536" spans="5:6" x14ac:dyDescent="0.2">
      <c r="E536" s="433"/>
      <c r="F536" s="433"/>
    </row>
    <row r="537" spans="5:6" x14ac:dyDescent="0.2">
      <c r="E537" s="433"/>
      <c r="F537" s="433"/>
    </row>
    <row r="538" spans="5:6" x14ac:dyDescent="0.2">
      <c r="E538" s="433"/>
      <c r="F538" s="433"/>
    </row>
    <row r="539" spans="5:6" x14ac:dyDescent="0.2">
      <c r="E539" s="433"/>
      <c r="F539" s="433"/>
    </row>
    <row r="540" spans="5:6" x14ac:dyDescent="0.2">
      <c r="E540" s="433"/>
      <c r="F540" s="433"/>
    </row>
    <row r="541" spans="5:6" x14ac:dyDescent="0.2">
      <c r="E541" s="433"/>
      <c r="F541" s="433"/>
    </row>
    <row r="542" spans="5:6" x14ac:dyDescent="0.2">
      <c r="E542" s="433"/>
      <c r="F542" s="433"/>
    </row>
    <row r="543" spans="5:6" x14ac:dyDescent="0.2">
      <c r="E543" s="433"/>
      <c r="F543" s="433"/>
    </row>
    <row r="544" spans="5:6" x14ac:dyDescent="0.2">
      <c r="E544" s="433"/>
      <c r="F544" s="433"/>
    </row>
    <row r="545" spans="5:6" x14ac:dyDescent="0.2">
      <c r="E545" s="433"/>
      <c r="F545" s="433"/>
    </row>
    <row r="546" spans="5:6" x14ac:dyDescent="0.2">
      <c r="E546" s="433"/>
      <c r="F546" s="433"/>
    </row>
    <row r="547" spans="5:6" x14ac:dyDescent="0.2">
      <c r="E547" s="433"/>
      <c r="F547" s="433"/>
    </row>
    <row r="548" spans="5:6" x14ac:dyDescent="0.2">
      <c r="E548" s="433"/>
      <c r="F548" s="433"/>
    </row>
    <row r="549" spans="5:6" x14ac:dyDescent="0.2">
      <c r="E549" s="433"/>
      <c r="F549" s="433"/>
    </row>
    <row r="550" spans="5:6" x14ac:dyDescent="0.2">
      <c r="E550" s="433"/>
      <c r="F550" s="433"/>
    </row>
    <row r="551" spans="5:6" x14ac:dyDescent="0.2">
      <c r="E551" s="433"/>
      <c r="F551" s="433"/>
    </row>
    <row r="552" spans="5:6" x14ac:dyDescent="0.2">
      <c r="E552" s="433"/>
      <c r="F552" s="433"/>
    </row>
    <row r="553" spans="5:6" x14ac:dyDescent="0.2">
      <c r="E553" s="433"/>
      <c r="F553" s="433"/>
    </row>
    <row r="554" spans="5:6" x14ac:dyDescent="0.2">
      <c r="E554" s="433"/>
      <c r="F554" s="433"/>
    </row>
    <row r="555" spans="5:6" x14ac:dyDescent="0.2">
      <c r="E555" s="433"/>
      <c r="F555" s="433"/>
    </row>
    <row r="556" spans="5:6" x14ac:dyDescent="0.2">
      <c r="E556" s="433"/>
      <c r="F556" s="433"/>
    </row>
    <row r="557" spans="5:6" x14ac:dyDescent="0.2">
      <c r="E557" s="433"/>
      <c r="F557" s="433"/>
    </row>
    <row r="558" spans="5:6" x14ac:dyDescent="0.2">
      <c r="E558" s="433"/>
      <c r="F558" s="433"/>
    </row>
    <row r="559" spans="5:6" x14ac:dyDescent="0.2">
      <c r="E559" s="433"/>
      <c r="F559" s="433"/>
    </row>
    <row r="560" spans="5:6" x14ac:dyDescent="0.2">
      <c r="E560" s="433"/>
      <c r="F560" s="433"/>
    </row>
    <row r="561" spans="5:6" x14ac:dyDescent="0.2">
      <c r="E561" s="433"/>
      <c r="F561" s="433"/>
    </row>
    <row r="562" spans="5:6" x14ac:dyDescent="0.2">
      <c r="E562" s="433"/>
      <c r="F562" s="433"/>
    </row>
    <row r="563" spans="5:6" x14ac:dyDescent="0.2">
      <c r="E563" s="433"/>
      <c r="F563" s="433"/>
    </row>
    <row r="564" spans="5:6" x14ac:dyDescent="0.2">
      <c r="E564" s="433"/>
      <c r="F564" s="433"/>
    </row>
    <row r="565" spans="5:6" x14ac:dyDescent="0.2">
      <c r="E565" s="433"/>
      <c r="F565" s="433"/>
    </row>
    <row r="566" spans="5:6" x14ac:dyDescent="0.2">
      <c r="E566" s="433"/>
      <c r="F566" s="433"/>
    </row>
    <row r="567" spans="5:6" x14ac:dyDescent="0.2">
      <c r="E567" s="433"/>
      <c r="F567" s="433"/>
    </row>
    <row r="568" spans="5:6" x14ac:dyDescent="0.2">
      <c r="E568" s="433"/>
      <c r="F568" s="433"/>
    </row>
    <row r="569" spans="5:6" x14ac:dyDescent="0.2">
      <c r="E569" s="433"/>
      <c r="F569" s="433"/>
    </row>
    <row r="570" spans="5:6" x14ac:dyDescent="0.2">
      <c r="E570" s="433"/>
      <c r="F570" s="433"/>
    </row>
    <row r="571" spans="5:6" x14ac:dyDescent="0.2">
      <c r="E571" s="433"/>
      <c r="F571" s="433"/>
    </row>
    <row r="572" spans="5:6" x14ac:dyDescent="0.2">
      <c r="E572" s="433"/>
      <c r="F572" s="433"/>
    </row>
    <row r="573" spans="5:6" x14ac:dyDescent="0.2">
      <c r="E573" s="433"/>
      <c r="F573" s="433"/>
    </row>
    <row r="574" spans="5:6" x14ac:dyDescent="0.2">
      <c r="E574" s="433"/>
      <c r="F574" s="433"/>
    </row>
    <row r="575" spans="5:6" x14ac:dyDescent="0.2">
      <c r="E575" s="433"/>
      <c r="F575" s="433"/>
    </row>
    <row r="576" spans="5:6" x14ac:dyDescent="0.2">
      <c r="E576" s="433"/>
      <c r="F576" s="433"/>
    </row>
    <row r="577" spans="5:6" x14ac:dyDescent="0.2">
      <c r="E577" s="433"/>
      <c r="F577" s="433"/>
    </row>
    <row r="578" spans="5:6" x14ac:dyDescent="0.2">
      <c r="E578" s="433"/>
      <c r="F578" s="433"/>
    </row>
    <row r="579" spans="5:6" x14ac:dyDescent="0.2">
      <c r="E579" s="433"/>
      <c r="F579" s="433"/>
    </row>
    <row r="580" spans="5:6" x14ac:dyDescent="0.2">
      <c r="E580" s="433"/>
      <c r="F580" s="433"/>
    </row>
    <row r="581" spans="5:6" x14ac:dyDescent="0.2">
      <c r="E581" s="433"/>
      <c r="F581" s="433"/>
    </row>
    <row r="582" spans="5:6" x14ac:dyDescent="0.2">
      <c r="E582" s="433"/>
      <c r="F582" s="433"/>
    </row>
    <row r="583" spans="5:6" x14ac:dyDescent="0.2">
      <c r="E583" s="433"/>
      <c r="F583" s="433"/>
    </row>
    <row r="584" spans="5:6" x14ac:dyDescent="0.2">
      <c r="E584" s="433"/>
      <c r="F584" s="433"/>
    </row>
    <row r="585" spans="5:6" x14ac:dyDescent="0.2">
      <c r="E585" s="433"/>
      <c r="F585" s="433"/>
    </row>
    <row r="586" spans="5:6" x14ac:dyDescent="0.2">
      <c r="E586" s="433"/>
      <c r="F586" s="433"/>
    </row>
    <row r="587" spans="5:6" x14ac:dyDescent="0.2">
      <c r="E587" s="433"/>
      <c r="F587" s="433"/>
    </row>
    <row r="588" spans="5:6" x14ac:dyDescent="0.2">
      <c r="E588" s="433"/>
      <c r="F588" s="433"/>
    </row>
    <row r="589" spans="5:6" x14ac:dyDescent="0.2">
      <c r="E589" s="433"/>
      <c r="F589" s="433"/>
    </row>
    <row r="590" spans="5:6" x14ac:dyDescent="0.2">
      <c r="E590" s="433"/>
      <c r="F590" s="433"/>
    </row>
    <row r="591" spans="5:6" x14ac:dyDescent="0.2">
      <c r="E591" s="433"/>
      <c r="F591" s="433"/>
    </row>
    <row r="592" spans="5:6" x14ac:dyDescent="0.2">
      <c r="E592" s="433"/>
      <c r="F592" s="433"/>
    </row>
    <row r="593" spans="5:6" x14ac:dyDescent="0.2">
      <c r="E593" s="433"/>
      <c r="F593" s="433"/>
    </row>
    <row r="594" spans="5:6" x14ac:dyDescent="0.2">
      <c r="E594" s="433"/>
      <c r="F594" s="433"/>
    </row>
    <row r="595" spans="5:6" x14ac:dyDescent="0.2">
      <c r="E595" s="433"/>
      <c r="F595" s="433"/>
    </row>
    <row r="596" spans="5:6" x14ac:dyDescent="0.2">
      <c r="E596" s="433"/>
      <c r="F596" s="433"/>
    </row>
    <row r="597" spans="5:6" x14ac:dyDescent="0.2">
      <c r="E597" s="433"/>
      <c r="F597" s="433"/>
    </row>
    <row r="598" spans="5:6" x14ac:dyDescent="0.2">
      <c r="E598" s="433"/>
      <c r="F598" s="433"/>
    </row>
    <row r="599" spans="5:6" x14ac:dyDescent="0.2">
      <c r="E599" s="433"/>
      <c r="F599" s="433"/>
    </row>
    <row r="600" spans="5:6" x14ac:dyDescent="0.2">
      <c r="E600" s="433"/>
      <c r="F600" s="433"/>
    </row>
    <row r="601" spans="5:6" x14ac:dyDescent="0.2">
      <c r="E601" s="433"/>
      <c r="F601" s="433"/>
    </row>
    <row r="602" spans="5:6" x14ac:dyDescent="0.2">
      <c r="E602" s="433"/>
      <c r="F602" s="433"/>
    </row>
    <row r="603" spans="5:6" x14ac:dyDescent="0.2">
      <c r="E603" s="433"/>
      <c r="F603" s="433"/>
    </row>
    <row r="604" spans="5:6" x14ac:dyDescent="0.2">
      <c r="E604" s="433"/>
      <c r="F604" s="433"/>
    </row>
    <row r="605" spans="5:6" x14ac:dyDescent="0.2">
      <c r="E605" s="433"/>
      <c r="F605" s="433"/>
    </row>
    <row r="606" spans="5:6" x14ac:dyDescent="0.2">
      <c r="E606" s="433"/>
      <c r="F606" s="433"/>
    </row>
    <row r="607" spans="5:6" x14ac:dyDescent="0.2">
      <c r="E607" s="433"/>
      <c r="F607" s="433"/>
    </row>
    <row r="608" spans="5:6" x14ac:dyDescent="0.2">
      <c r="E608" s="433"/>
      <c r="F608" s="433"/>
    </row>
    <row r="609" spans="5:6" x14ac:dyDescent="0.2">
      <c r="E609" s="433"/>
      <c r="F609" s="433"/>
    </row>
    <row r="610" spans="5:6" x14ac:dyDescent="0.2">
      <c r="E610" s="433"/>
      <c r="F610" s="433"/>
    </row>
    <row r="611" spans="5:6" x14ac:dyDescent="0.2">
      <c r="E611" s="433"/>
      <c r="F611" s="433"/>
    </row>
    <row r="612" spans="5:6" x14ac:dyDescent="0.2">
      <c r="E612" s="433"/>
      <c r="F612" s="433"/>
    </row>
    <row r="613" spans="5:6" x14ac:dyDescent="0.2">
      <c r="E613" s="433"/>
      <c r="F613" s="433"/>
    </row>
    <row r="614" spans="5:6" x14ac:dyDescent="0.2">
      <c r="E614" s="433"/>
      <c r="F614" s="433"/>
    </row>
    <row r="615" spans="5:6" x14ac:dyDescent="0.2">
      <c r="E615" s="433"/>
      <c r="F615" s="433"/>
    </row>
    <row r="616" spans="5:6" x14ac:dyDescent="0.2">
      <c r="E616" s="433"/>
      <c r="F616" s="433"/>
    </row>
    <row r="617" spans="5:6" x14ac:dyDescent="0.2">
      <c r="E617" s="433"/>
      <c r="F617" s="433"/>
    </row>
    <row r="618" spans="5:6" x14ac:dyDescent="0.2">
      <c r="E618" s="433"/>
      <c r="F618" s="433"/>
    </row>
    <row r="619" spans="5:6" x14ac:dyDescent="0.2">
      <c r="E619" s="433"/>
      <c r="F619" s="433"/>
    </row>
    <row r="620" spans="5:6" x14ac:dyDescent="0.2">
      <c r="E620" s="433"/>
      <c r="F620" s="433"/>
    </row>
    <row r="621" spans="5:6" x14ac:dyDescent="0.2">
      <c r="E621" s="433"/>
      <c r="F621" s="433"/>
    </row>
    <row r="622" spans="5:6" x14ac:dyDescent="0.2">
      <c r="E622" s="433"/>
      <c r="F622" s="433"/>
    </row>
    <row r="623" spans="5:6" x14ac:dyDescent="0.2">
      <c r="E623" s="433"/>
      <c r="F623" s="433"/>
    </row>
    <row r="624" spans="5:6" x14ac:dyDescent="0.2">
      <c r="E624" s="433"/>
      <c r="F624" s="433"/>
    </row>
    <row r="625" spans="5:6" x14ac:dyDescent="0.2">
      <c r="E625" s="433"/>
      <c r="F625" s="433"/>
    </row>
    <row r="626" spans="5:6" x14ac:dyDescent="0.2">
      <c r="E626" s="433"/>
      <c r="F626" s="433"/>
    </row>
    <row r="627" spans="5:6" x14ac:dyDescent="0.2">
      <c r="E627" s="433"/>
      <c r="F627" s="433"/>
    </row>
    <row r="628" spans="5:6" x14ac:dyDescent="0.2">
      <c r="E628" s="433"/>
      <c r="F628" s="433"/>
    </row>
    <row r="629" spans="5:6" x14ac:dyDescent="0.2">
      <c r="E629" s="433"/>
      <c r="F629" s="433"/>
    </row>
    <row r="630" spans="5:6" x14ac:dyDescent="0.2">
      <c r="E630" s="433"/>
      <c r="F630" s="433"/>
    </row>
    <row r="631" spans="5:6" x14ac:dyDescent="0.2">
      <c r="E631" s="433"/>
      <c r="F631" s="433"/>
    </row>
    <row r="632" spans="5:6" x14ac:dyDescent="0.2">
      <c r="E632" s="433"/>
      <c r="F632" s="433"/>
    </row>
    <row r="633" spans="5:6" x14ac:dyDescent="0.2">
      <c r="E633" s="433"/>
      <c r="F633" s="433"/>
    </row>
    <row r="634" spans="5:6" x14ac:dyDescent="0.2">
      <c r="E634" s="433"/>
      <c r="F634" s="433"/>
    </row>
    <row r="635" spans="5:6" x14ac:dyDescent="0.2">
      <c r="E635" s="433"/>
      <c r="F635" s="433"/>
    </row>
    <row r="636" spans="5:6" x14ac:dyDescent="0.2">
      <c r="E636" s="433"/>
      <c r="F636" s="433"/>
    </row>
    <row r="637" spans="5:6" x14ac:dyDescent="0.2">
      <c r="E637" s="433"/>
      <c r="F637" s="433"/>
    </row>
    <row r="638" spans="5:6" x14ac:dyDescent="0.2">
      <c r="E638" s="433"/>
      <c r="F638" s="433"/>
    </row>
    <row r="639" spans="5:6" x14ac:dyDescent="0.2">
      <c r="E639" s="433"/>
      <c r="F639" s="433"/>
    </row>
    <row r="640" spans="5:6" x14ac:dyDescent="0.2">
      <c r="E640" s="433"/>
      <c r="F640" s="433"/>
    </row>
    <row r="641" spans="5:6" x14ac:dyDescent="0.2">
      <c r="E641" s="433"/>
      <c r="F641" s="433"/>
    </row>
    <row r="642" spans="5:6" x14ac:dyDescent="0.2">
      <c r="E642" s="433"/>
      <c r="F642" s="433"/>
    </row>
    <row r="643" spans="5:6" x14ac:dyDescent="0.2">
      <c r="E643" s="433"/>
      <c r="F643" s="433"/>
    </row>
    <row r="644" spans="5:6" x14ac:dyDescent="0.2">
      <c r="E644" s="433"/>
      <c r="F644" s="433"/>
    </row>
    <row r="645" spans="5:6" x14ac:dyDescent="0.2">
      <c r="E645" s="433"/>
      <c r="F645" s="433"/>
    </row>
    <row r="646" spans="5:6" x14ac:dyDescent="0.2">
      <c r="E646" s="433"/>
      <c r="F646" s="433"/>
    </row>
    <row r="647" spans="5:6" x14ac:dyDescent="0.2">
      <c r="E647" s="433"/>
      <c r="F647" s="433"/>
    </row>
    <row r="648" spans="5:6" x14ac:dyDescent="0.2">
      <c r="E648" s="433"/>
      <c r="F648" s="433"/>
    </row>
    <row r="649" spans="5:6" x14ac:dyDescent="0.2">
      <c r="E649" s="433"/>
      <c r="F649" s="433"/>
    </row>
    <row r="650" spans="5:6" x14ac:dyDescent="0.2">
      <c r="E650" s="433"/>
      <c r="F650" s="433"/>
    </row>
    <row r="651" spans="5:6" x14ac:dyDescent="0.2">
      <c r="E651" s="433"/>
      <c r="F651" s="433"/>
    </row>
    <row r="652" spans="5:6" x14ac:dyDescent="0.2">
      <c r="E652" s="433"/>
      <c r="F652" s="433"/>
    </row>
    <row r="653" spans="5:6" x14ac:dyDescent="0.2">
      <c r="E653" s="433"/>
      <c r="F653" s="433"/>
    </row>
    <row r="654" spans="5:6" x14ac:dyDescent="0.2">
      <c r="E654" s="433"/>
      <c r="F654" s="433"/>
    </row>
    <row r="655" spans="5:6" x14ac:dyDescent="0.2">
      <c r="E655" s="433"/>
      <c r="F655" s="433"/>
    </row>
    <row r="656" spans="5:6" x14ac:dyDescent="0.2">
      <c r="E656" s="433"/>
      <c r="F656" s="433"/>
    </row>
    <row r="657" spans="5:6" x14ac:dyDescent="0.2">
      <c r="E657" s="433"/>
      <c r="F657" s="433"/>
    </row>
    <row r="658" spans="5:6" x14ac:dyDescent="0.2">
      <c r="E658" s="433"/>
      <c r="F658" s="433"/>
    </row>
    <row r="659" spans="5:6" x14ac:dyDescent="0.2">
      <c r="E659" s="433"/>
      <c r="F659" s="433"/>
    </row>
    <row r="660" spans="5:6" x14ac:dyDescent="0.2">
      <c r="E660" s="433"/>
      <c r="F660" s="433"/>
    </row>
    <row r="661" spans="5:6" x14ac:dyDescent="0.2">
      <c r="E661" s="433"/>
      <c r="F661" s="433"/>
    </row>
    <row r="662" spans="5:6" x14ac:dyDescent="0.2">
      <c r="E662" s="433"/>
      <c r="F662" s="433"/>
    </row>
    <row r="663" spans="5:6" x14ac:dyDescent="0.2">
      <c r="E663" s="433"/>
      <c r="F663" s="433"/>
    </row>
    <row r="664" spans="5:6" x14ac:dyDescent="0.2">
      <c r="E664" s="433"/>
      <c r="F664" s="433"/>
    </row>
    <row r="665" spans="5:6" x14ac:dyDescent="0.2">
      <c r="E665" s="433"/>
      <c r="F665" s="433"/>
    </row>
    <row r="666" spans="5:6" x14ac:dyDescent="0.2">
      <c r="E666" s="433"/>
      <c r="F666" s="433"/>
    </row>
    <row r="667" spans="5:6" x14ac:dyDescent="0.2">
      <c r="E667" s="433"/>
      <c r="F667" s="433"/>
    </row>
    <row r="668" spans="5:6" x14ac:dyDescent="0.2">
      <c r="E668" s="433"/>
      <c r="F668" s="433"/>
    </row>
    <row r="669" spans="5:6" x14ac:dyDescent="0.2">
      <c r="E669" s="433"/>
      <c r="F669" s="433"/>
    </row>
    <row r="670" spans="5:6" x14ac:dyDescent="0.2">
      <c r="E670" s="433"/>
      <c r="F670" s="433"/>
    </row>
    <row r="671" spans="5:6" x14ac:dyDescent="0.2">
      <c r="E671" s="433"/>
      <c r="F671" s="433"/>
    </row>
    <row r="672" spans="5:6" x14ac:dyDescent="0.2">
      <c r="E672" s="433"/>
      <c r="F672" s="433"/>
    </row>
    <row r="673" spans="5:6" x14ac:dyDescent="0.2">
      <c r="E673" s="433"/>
      <c r="F673" s="433"/>
    </row>
    <row r="674" spans="5:6" x14ac:dyDescent="0.2">
      <c r="E674" s="433"/>
      <c r="F674" s="433"/>
    </row>
    <row r="675" spans="5:6" x14ac:dyDescent="0.2">
      <c r="E675" s="433"/>
      <c r="F675" s="433"/>
    </row>
    <row r="676" spans="5:6" x14ac:dyDescent="0.2">
      <c r="E676" s="433"/>
      <c r="F676" s="433"/>
    </row>
    <row r="677" spans="5:6" x14ac:dyDescent="0.2">
      <c r="E677" s="433"/>
      <c r="F677" s="433"/>
    </row>
    <row r="678" spans="5:6" x14ac:dyDescent="0.2">
      <c r="E678" s="433"/>
      <c r="F678" s="433"/>
    </row>
    <row r="679" spans="5:6" x14ac:dyDescent="0.2">
      <c r="E679" s="433"/>
      <c r="F679" s="433"/>
    </row>
    <row r="680" spans="5:6" x14ac:dyDescent="0.2">
      <c r="E680" s="433"/>
      <c r="F680" s="433"/>
    </row>
    <row r="681" spans="5:6" x14ac:dyDescent="0.2">
      <c r="E681" s="433"/>
      <c r="F681" s="433"/>
    </row>
    <row r="682" spans="5:6" x14ac:dyDescent="0.2">
      <c r="E682" s="433"/>
      <c r="F682" s="433"/>
    </row>
    <row r="683" spans="5:6" x14ac:dyDescent="0.2">
      <c r="E683" s="433"/>
      <c r="F683" s="433"/>
    </row>
    <row r="684" spans="5:6" x14ac:dyDescent="0.2">
      <c r="E684" s="433"/>
      <c r="F684" s="433"/>
    </row>
    <row r="685" spans="5:6" x14ac:dyDescent="0.2">
      <c r="E685" s="433"/>
      <c r="F685" s="433"/>
    </row>
    <row r="686" spans="5:6" x14ac:dyDescent="0.2">
      <c r="E686" s="433"/>
      <c r="F686" s="433"/>
    </row>
    <row r="687" spans="5:6" x14ac:dyDescent="0.2">
      <c r="E687" s="433"/>
      <c r="F687" s="433"/>
    </row>
    <row r="688" spans="5:6" x14ac:dyDescent="0.2">
      <c r="E688" s="433"/>
      <c r="F688" s="433"/>
    </row>
    <row r="689" spans="5:6" x14ac:dyDescent="0.2">
      <c r="E689" s="433"/>
      <c r="F689" s="433"/>
    </row>
    <row r="690" spans="5:6" x14ac:dyDescent="0.2">
      <c r="E690" s="433"/>
      <c r="F690" s="433"/>
    </row>
    <row r="691" spans="5:6" x14ac:dyDescent="0.2">
      <c r="E691" s="433"/>
      <c r="F691" s="433"/>
    </row>
    <row r="692" spans="5:6" x14ac:dyDescent="0.2">
      <c r="E692" s="433"/>
      <c r="F692" s="433"/>
    </row>
    <row r="693" spans="5:6" x14ac:dyDescent="0.2">
      <c r="E693" s="433"/>
      <c r="F693" s="433"/>
    </row>
    <row r="694" spans="5:6" x14ac:dyDescent="0.2">
      <c r="E694" s="433"/>
      <c r="F694" s="433"/>
    </row>
    <row r="695" spans="5:6" x14ac:dyDescent="0.2">
      <c r="E695" s="433"/>
      <c r="F695" s="433"/>
    </row>
    <row r="696" spans="5:6" x14ac:dyDescent="0.2">
      <c r="E696" s="433"/>
      <c r="F696" s="433"/>
    </row>
    <row r="697" spans="5:6" x14ac:dyDescent="0.2">
      <c r="E697" s="433"/>
      <c r="F697" s="433"/>
    </row>
    <row r="698" spans="5:6" x14ac:dyDescent="0.2">
      <c r="E698" s="433"/>
      <c r="F698" s="433"/>
    </row>
    <row r="699" spans="5:6" x14ac:dyDescent="0.2">
      <c r="E699" s="433"/>
      <c r="F699" s="433"/>
    </row>
    <row r="700" spans="5:6" x14ac:dyDescent="0.2">
      <c r="E700" s="433"/>
      <c r="F700" s="433"/>
    </row>
    <row r="701" spans="5:6" x14ac:dyDescent="0.2">
      <c r="E701" s="433"/>
      <c r="F701" s="433"/>
    </row>
    <row r="702" spans="5:6" x14ac:dyDescent="0.2">
      <c r="E702" s="433"/>
      <c r="F702" s="433"/>
    </row>
    <row r="703" spans="5:6" x14ac:dyDescent="0.2">
      <c r="E703" s="433"/>
      <c r="F703" s="433"/>
    </row>
    <row r="704" spans="5:6" x14ac:dyDescent="0.2">
      <c r="E704" s="433"/>
      <c r="F704" s="433"/>
    </row>
    <row r="705" spans="5:6" x14ac:dyDescent="0.2">
      <c r="E705" s="433"/>
      <c r="F705" s="433"/>
    </row>
    <row r="706" spans="5:6" x14ac:dyDescent="0.2">
      <c r="E706" s="433"/>
      <c r="F706" s="433"/>
    </row>
    <row r="707" spans="5:6" x14ac:dyDescent="0.2">
      <c r="E707" s="433"/>
      <c r="F707" s="433"/>
    </row>
    <row r="708" spans="5:6" x14ac:dyDescent="0.2">
      <c r="E708" s="433"/>
      <c r="F708" s="433"/>
    </row>
    <row r="709" spans="5:6" x14ac:dyDescent="0.2">
      <c r="E709" s="433"/>
      <c r="F709" s="433"/>
    </row>
    <row r="710" spans="5:6" x14ac:dyDescent="0.2">
      <c r="E710" s="433"/>
      <c r="F710" s="433"/>
    </row>
    <row r="711" spans="5:6" x14ac:dyDescent="0.2">
      <c r="E711" s="433"/>
      <c r="F711" s="433"/>
    </row>
    <row r="712" spans="5:6" x14ac:dyDescent="0.2">
      <c r="E712" s="433"/>
      <c r="F712" s="433"/>
    </row>
    <row r="713" spans="5:6" x14ac:dyDescent="0.2">
      <c r="E713" s="433"/>
      <c r="F713" s="433"/>
    </row>
    <row r="714" spans="5:6" x14ac:dyDescent="0.2">
      <c r="E714" s="433"/>
      <c r="F714" s="433"/>
    </row>
    <row r="715" spans="5:6" x14ac:dyDescent="0.2">
      <c r="E715" s="433"/>
      <c r="F715" s="433"/>
    </row>
    <row r="716" spans="5:6" x14ac:dyDescent="0.2">
      <c r="E716" s="433"/>
      <c r="F716" s="433"/>
    </row>
    <row r="717" spans="5:6" x14ac:dyDescent="0.2">
      <c r="E717" s="433"/>
      <c r="F717" s="433"/>
    </row>
    <row r="718" spans="5:6" x14ac:dyDescent="0.2">
      <c r="E718" s="433"/>
      <c r="F718" s="433"/>
    </row>
    <row r="719" spans="5:6" x14ac:dyDescent="0.2">
      <c r="E719" s="433"/>
      <c r="F719" s="433"/>
    </row>
    <row r="720" spans="5:6" x14ac:dyDescent="0.2">
      <c r="E720" s="433"/>
      <c r="F720" s="433"/>
    </row>
    <row r="721" spans="5:6" x14ac:dyDescent="0.2">
      <c r="E721" s="433"/>
      <c r="F721" s="433"/>
    </row>
    <row r="722" spans="5:6" x14ac:dyDescent="0.2">
      <c r="E722" s="433"/>
      <c r="F722" s="433"/>
    </row>
    <row r="723" spans="5:6" x14ac:dyDescent="0.2">
      <c r="E723" s="433"/>
      <c r="F723" s="433"/>
    </row>
    <row r="724" spans="5:6" x14ac:dyDescent="0.2">
      <c r="E724" s="433"/>
      <c r="F724" s="433"/>
    </row>
    <row r="725" spans="5:6" x14ac:dyDescent="0.2">
      <c r="E725" s="433"/>
      <c r="F725" s="433"/>
    </row>
    <row r="726" spans="5:6" x14ac:dyDescent="0.2">
      <c r="E726" s="433"/>
      <c r="F726" s="433"/>
    </row>
    <row r="727" spans="5:6" x14ac:dyDescent="0.2">
      <c r="E727" s="433"/>
      <c r="F727" s="433"/>
    </row>
    <row r="728" spans="5:6" x14ac:dyDescent="0.2">
      <c r="E728" s="433"/>
      <c r="F728" s="433"/>
    </row>
    <row r="729" spans="5:6" x14ac:dyDescent="0.2">
      <c r="E729" s="433"/>
      <c r="F729" s="433"/>
    </row>
    <row r="730" spans="5:6" x14ac:dyDescent="0.2">
      <c r="E730" s="433"/>
      <c r="F730" s="433"/>
    </row>
    <row r="731" spans="5:6" x14ac:dyDescent="0.2">
      <c r="E731" s="433"/>
      <c r="F731" s="433"/>
    </row>
    <row r="732" spans="5:6" x14ac:dyDescent="0.2">
      <c r="E732" s="433"/>
      <c r="F732" s="433"/>
    </row>
    <row r="733" spans="5:6" x14ac:dyDescent="0.2">
      <c r="E733" s="433"/>
      <c r="F733" s="433"/>
    </row>
    <row r="734" spans="5:6" x14ac:dyDescent="0.2">
      <c r="E734" s="433"/>
      <c r="F734" s="433"/>
    </row>
    <row r="735" spans="5:6" x14ac:dyDescent="0.2">
      <c r="E735" s="433"/>
      <c r="F735" s="433"/>
    </row>
    <row r="736" spans="5:6" x14ac:dyDescent="0.2">
      <c r="E736" s="433"/>
      <c r="F736" s="433"/>
    </row>
    <row r="737" spans="5:6" x14ac:dyDescent="0.2">
      <c r="E737" s="433"/>
      <c r="F737" s="433"/>
    </row>
    <row r="738" spans="5:6" x14ac:dyDescent="0.2">
      <c r="E738" s="433"/>
      <c r="F738" s="433"/>
    </row>
    <row r="739" spans="5:6" x14ac:dyDescent="0.2">
      <c r="E739" s="433"/>
      <c r="F739" s="433"/>
    </row>
    <row r="740" spans="5:6" x14ac:dyDescent="0.2">
      <c r="E740" s="433"/>
      <c r="F740" s="433"/>
    </row>
    <row r="741" spans="5:6" x14ac:dyDescent="0.2">
      <c r="E741" s="433"/>
      <c r="F741" s="433"/>
    </row>
    <row r="742" spans="5:6" x14ac:dyDescent="0.2">
      <c r="E742" s="433"/>
      <c r="F742" s="433"/>
    </row>
    <row r="743" spans="5:6" x14ac:dyDescent="0.2">
      <c r="E743" s="433"/>
      <c r="F743" s="433"/>
    </row>
    <row r="744" spans="5:6" x14ac:dyDescent="0.2">
      <c r="E744" s="433"/>
      <c r="F744" s="433"/>
    </row>
    <row r="745" spans="5:6" x14ac:dyDescent="0.2">
      <c r="E745" s="433"/>
      <c r="F745" s="433"/>
    </row>
    <row r="746" spans="5:6" x14ac:dyDescent="0.2">
      <c r="E746" s="433"/>
      <c r="F746" s="433"/>
    </row>
    <row r="747" spans="5:6" x14ac:dyDescent="0.2">
      <c r="E747" s="433"/>
      <c r="F747" s="433"/>
    </row>
    <row r="748" spans="5:6" x14ac:dyDescent="0.2">
      <c r="E748" s="433"/>
      <c r="F748" s="433"/>
    </row>
    <row r="749" spans="5:6" x14ac:dyDescent="0.2">
      <c r="E749" s="433"/>
      <c r="F749" s="433"/>
    </row>
    <row r="750" spans="5:6" x14ac:dyDescent="0.2">
      <c r="E750" s="433"/>
      <c r="F750" s="433"/>
    </row>
    <row r="751" spans="5:6" x14ac:dyDescent="0.2">
      <c r="E751" s="433"/>
      <c r="F751" s="433"/>
    </row>
    <row r="752" spans="5:6" x14ac:dyDescent="0.2">
      <c r="E752" s="433"/>
      <c r="F752" s="433"/>
    </row>
    <row r="753" spans="5:6" x14ac:dyDescent="0.2">
      <c r="E753" s="433"/>
      <c r="F753" s="433"/>
    </row>
    <row r="754" spans="5:6" x14ac:dyDescent="0.2">
      <c r="E754" s="433"/>
      <c r="F754" s="433"/>
    </row>
    <row r="755" spans="5:6" x14ac:dyDescent="0.2">
      <c r="E755" s="433"/>
      <c r="F755" s="433"/>
    </row>
    <row r="756" spans="5:6" x14ac:dyDescent="0.2">
      <c r="E756" s="433"/>
      <c r="F756" s="433"/>
    </row>
    <row r="757" spans="5:6" x14ac:dyDescent="0.2">
      <c r="E757" s="433"/>
      <c r="F757" s="433"/>
    </row>
    <row r="758" spans="5:6" x14ac:dyDescent="0.2">
      <c r="E758" s="433"/>
      <c r="F758" s="433"/>
    </row>
    <row r="759" spans="5:6" x14ac:dyDescent="0.2">
      <c r="E759" s="433"/>
      <c r="F759" s="433"/>
    </row>
    <row r="760" spans="5:6" x14ac:dyDescent="0.2">
      <c r="E760" s="433"/>
      <c r="F760" s="433"/>
    </row>
    <row r="761" spans="5:6" x14ac:dyDescent="0.2">
      <c r="E761" s="433"/>
      <c r="F761" s="433"/>
    </row>
    <row r="762" spans="5:6" x14ac:dyDescent="0.2">
      <c r="E762" s="433"/>
      <c r="F762" s="433"/>
    </row>
    <row r="763" spans="5:6" x14ac:dyDescent="0.2">
      <c r="E763" s="433"/>
      <c r="F763" s="433"/>
    </row>
    <row r="764" spans="5:6" x14ac:dyDescent="0.2">
      <c r="E764" s="433"/>
      <c r="F764" s="433"/>
    </row>
    <row r="765" spans="5:6" x14ac:dyDescent="0.2">
      <c r="E765" s="433"/>
      <c r="F765" s="433"/>
    </row>
    <row r="766" spans="5:6" x14ac:dyDescent="0.2">
      <c r="E766" s="433"/>
      <c r="F766" s="433"/>
    </row>
    <row r="767" spans="5:6" x14ac:dyDescent="0.2">
      <c r="E767" s="433"/>
      <c r="F767" s="433"/>
    </row>
    <row r="768" spans="5:6" x14ac:dyDescent="0.2">
      <c r="E768" s="433"/>
      <c r="F768" s="433"/>
    </row>
    <row r="769" spans="5:6" x14ac:dyDescent="0.2">
      <c r="E769" s="433"/>
      <c r="F769" s="433"/>
    </row>
    <row r="770" spans="5:6" x14ac:dyDescent="0.2">
      <c r="E770" s="433"/>
      <c r="F770" s="433"/>
    </row>
    <row r="771" spans="5:6" x14ac:dyDescent="0.2">
      <c r="E771" s="433"/>
      <c r="F771" s="433"/>
    </row>
    <row r="772" spans="5:6" x14ac:dyDescent="0.2">
      <c r="E772" s="433"/>
      <c r="F772" s="433"/>
    </row>
    <row r="773" spans="5:6" x14ac:dyDescent="0.2">
      <c r="E773" s="433"/>
      <c r="F773" s="433"/>
    </row>
    <row r="774" spans="5:6" x14ac:dyDescent="0.2">
      <c r="E774" s="433"/>
      <c r="F774" s="433"/>
    </row>
    <row r="775" spans="5:6" x14ac:dyDescent="0.2">
      <c r="E775" s="433"/>
      <c r="F775" s="433"/>
    </row>
    <row r="776" spans="5:6" x14ac:dyDescent="0.2">
      <c r="E776" s="433"/>
      <c r="F776" s="433"/>
    </row>
    <row r="777" spans="5:6" x14ac:dyDescent="0.2">
      <c r="E777" s="433"/>
      <c r="F777" s="433"/>
    </row>
    <row r="778" spans="5:6" x14ac:dyDescent="0.2">
      <c r="E778" s="433"/>
      <c r="F778" s="433"/>
    </row>
    <row r="779" spans="5:6" x14ac:dyDescent="0.2">
      <c r="E779" s="433"/>
      <c r="F779" s="433"/>
    </row>
    <row r="780" spans="5:6" x14ac:dyDescent="0.2">
      <c r="E780" s="433"/>
      <c r="F780" s="433"/>
    </row>
    <row r="781" spans="5:6" x14ac:dyDescent="0.2">
      <c r="E781" s="433"/>
      <c r="F781" s="433"/>
    </row>
    <row r="782" spans="5:6" x14ac:dyDescent="0.2">
      <c r="E782" s="433"/>
      <c r="F782" s="433"/>
    </row>
    <row r="783" spans="5:6" x14ac:dyDescent="0.2">
      <c r="E783" s="433"/>
      <c r="F783" s="433"/>
    </row>
    <row r="784" spans="5:6" x14ac:dyDescent="0.2">
      <c r="E784" s="433"/>
      <c r="F784" s="433"/>
    </row>
    <row r="785" spans="5:6" x14ac:dyDescent="0.2">
      <c r="E785" s="433"/>
      <c r="F785" s="433"/>
    </row>
    <row r="786" spans="5:6" x14ac:dyDescent="0.2">
      <c r="E786" s="433"/>
      <c r="F786" s="433"/>
    </row>
    <row r="787" spans="5:6" x14ac:dyDescent="0.2">
      <c r="E787" s="433"/>
      <c r="F787" s="433"/>
    </row>
    <row r="788" spans="5:6" x14ac:dyDescent="0.2">
      <c r="E788" s="433"/>
      <c r="F788" s="433"/>
    </row>
    <row r="789" spans="5:6" x14ac:dyDescent="0.2">
      <c r="E789" s="433"/>
      <c r="F789" s="433"/>
    </row>
    <row r="790" spans="5:6" x14ac:dyDescent="0.2">
      <c r="E790" s="433"/>
      <c r="F790" s="433"/>
    </row>
    <row r="791" spans="5:6" x14ac:dyDescent="0.2">
      <c r="E791" s="433"/>
      <c r="F791" s="433"/>
    </row>
    <row r="792" spans="5:6" x14ac:dyDescent="0.2">
      <c r="E792" s="433"/>
      <c r="F792" s="433"/>
    </row>
    <row r="793" spans="5:6" x14ac:dyDescent="0.2">
      <c r="E793" s="433"/>
      <c r="F793" s="433"/>
    </row>
    <row r="794" spans="5:6" x14ac:dyDescent="0.2">
      <c r="E794" s="433"/>
      <c r="F794" s="433"/>
    </row>
    <row r="795" spans="5:6" x14ac:dyDescent="0.2">
      <c r="E795" s="433"/>
      <c r="F795" s="433"/>
    </row>
    <row r="796" spans="5:6" x14ac:dyDescent="0.2">
      <c r="E796" s="433"/>
      <c r="F796" s="433"/>
    </row>
    <row r="797" spans="5:6" x14ac:dyDescent="0.2">
      <c r="E797" s="433"/>
      <c r="F797" s="433"/>
    </row>
    <row r="798" spans="5:6" x14ac:dyDescent="0.2">
      <c r="E798" s="433"/>
      <c r="F798" s="433"/>
    </row>
    <row r="799" spans="5:6" x14ac:dyDescent="0.2">
      <c r="E799" s="433"/>
      <c r="F799" s="433"/>
    </row>
    <row r="800" spans="5:6" x14ac:dyDescent="0.2">
      <c r="E800" s="433"/>
      <c r="F800" s="433"/>
    </row>
    <row r="801" spans="5:6" x14ac:dyDescent="0.2">
      <c r="E801" s="433"/>
      <c r="F801" s="433"/>
    </row>
    <row r="802" spans="5:6" x14ac:dyDescent="0.2">
      <c r="E802" s="433"/>
      <c r="F802" s="433"/>
    </row>
    <row r="803" spans="5:6" x14ac:dyDescent="0.2">
      <c r="E803" s="433"/>
      <c r="F803" s="433"/>
    </row>
    <row r="804" spans="5:6" x14ac:dyDescent="0.2">
      <c r="E804" s="433"/>
      <c r="F804" s="433"/>
    </row>
    <row r="805" spans="5:6" x14ac:dyDescent="0.2">
      <c r="E805" s="433"/>
      <c r="F805" s="433"/>
    </row>
    <row r="806" spans="5:6" x14ac:dyDescent="0.2">
      <c r="E806" s="433"/>
      <c r="F806" s="433"/>
    </row>
    <row r="807" spans="5:6" x14ac:dyDescent="0.2">
      <c r="E807" s="433"/>
      <c r="F807" s="433"/>
    </row>
    <row r="808" spans="5:6" x14ac:dyDescent="0.2">
      <c r="E808" s="433"/>
      <c r="F808" s="433"/>
    </row>
    <row r="809" spans="5:6" x14ac:dyDescent="0.2">
      <c r="E809" s="433"/>
      <c r="F809" s="433"/>
    </row>
    <row r="810" spans="5:6" x14ac:dyDescent="0.2">
      <c r="E810" s="433"/>
      <c r="F810" s="433"/>
    </row>
    <row r="811" spans="5:6" x14ac:dyDescent="0.2">
      <c r="E811" s="433"/>
      <c r="F811" s="433"/>
    </row>
    <row r="812" spans="5:6" x14ac:dyDescent="0.2">
      <c r="E812" s="433"/>
      <c r="F812" s="433"/>
    </row>
    <row r="813" spans="5:6" x14ac:dyDescent="0.2">
      <c r="E813" s="433"/>
      <c r="F813" s="433"/>
    </row>
    <row r="814" spans="5:6" x14ac:dyDescent="0.2">
      <c r="E814" s="433"/>
      <c r="F814" s="433"/>
    </row>
    <row r="815" spans="5:6" x14ac:dyDescent="0.2">
      <c r="E815" s="433"/>
      <c r="F815" s="433"/>
    </row>
    <row r="816" spans="5:6" x14ac:dyDescent="0.2">
      <c r="E816" s="433"/>
      <c r="F816" s="433"/>
    </row>
    <row r="817" spans="5:6" x14ac:dyDescent="0.2">
      <c r="E817" s="433"/>
      <c r="F817" s="433"/>
    </row>
    <row r="818" spans="5:6" x14ac:dyDescent="0.2">
      <c r="E818" s="433"/>
      <c r="F818" s="433"/>
    </row>
    <row r="819" spans="5:6" x14ac:dyDescent="0.2">
      <c r="E819" s="433"/>
      <c r="F819" s="433"/>
    </row>
    <row r="820" spans="5:6" x14ac:dyDescent="0.2">
      <c r="E820" s="433"/>
      <c r="F820" s="433"/>
    </row>
    <row r="821" spans="5:6" x14ac:dyDescent="0.2">
      <c r="E821" s="433"/>
      <c r="F821" s="433"/>
    </row>
    <row r="822" spans="5:6" x14ac:dyDescent="0.2">
      <c r="E822" s="433"/>
      <c r="F822" s="433"/>
    </row>
    <row r="823" spans="5:6" x14ac:dyDescent="0.2">
      <c r="E823" s="433"/>
      <c r="F823" s="433"/>
    </row>
    <row r="824" spans="5:6" x14ac:dyDescent="0.2">
      <c r="E824" s="433"/>
      <c r="F824" s="433"/>
    </row>
    <row r="825" spans="5:6" x14ac:dyDescent="0.2">
      <c r="E825" s="433"/>
      <c r="F825" s="433"/>
    </row>
    <row r="826" spans="5:6" x14ac:dyDescent="0.2">
      <c r="E826" s="433"/>
      <c r="F826" s="433"/>
    </row>
    <row r="827" spans="5:6" x14ac:dyDescent="0.2">
      <c r="E827" s="433"/>
      <c r="F827" s="433"/>
    </row>
    <row r="828" spans="5:6" x14ac:dyDescent="0.2">
      <c r="E828" s="433"/>
      <c r="F828" s="433"/>
    </row>
    <row r="829" spans="5:6" x14ac:dyDescent="0.2">
      <c r="E829" s="433"/>
      <c r="F829" s="433"/>
    </row>
    <row r="830" spans="5:6" x14ac:dyDescent="0.2">
      <c r="E830" s="433"/>
      <c r="F830" s="433"/>
    </row>
    <row r="831" spans="5:6" x14ac:dyDescent="0.2">
      <c r="E831" s="433"/>
      <c r="F831" s="433"/>
    </row>
    <row r="832" spans="5:6" x14ac:dyDescent="0.2">
      <c r="E832" s="433"/>
      <c r="F832" s="433"/>
    </row>
    <row r="833" spans="5:6" x14ac:dyDescent="0.2">
      <c r="E833" s="433"/>
      <c r="F833" s="433"/>
    </row>
    <row r="834" spans="5:6" x14ac:dyDescent="0.2">
      <c r="E834" s="433"/>
      <c r="F834" s="433"/>
    </row>
    <row r="835" spans="5:6" x14ac:dyDescent="0.2">
      <c r="E835" s="433"/>
      <c r="F835" s="433"/>
    </row>
    <row r="836" spans="5:6" x14ac:dyDescent="0.2">
      <c r="E836" s="433"/>
      <c r="F836" s="433"/>
    </row>
    <row r="837" spans="5:6" x14ac:dyDescent="0.2">
      <c r="E837" s="433"/>
      <c r="F837" s="433"/>
    </row>
    <row r="838" spans="5:6" x14ac:dyDescent="0.2">
      <c r="E838" s="433"/>
      <c r="F838" s="433"/>
    </row>
    <row r="839" spans="5:6" x14ac:dyDescent="0.2">
      <c r="E839" s="433"/>
      <c r="F839" s="433"/>
    </row>
    <row r="840" spans="5:6" x14ac:dyDescent="0.2">
      <c r="E840" s="433"/>
      <c r="F840" s="433"/>
    </row>
    <row r="841" spans="5:6" x14ac:dyDescent="0.2">
      <c r="E841" s="433"/>
      <c r="F841" s="433"/>
    </row>
    <row r="842" spans="5:6" x14ac:dyDescent="0.2">
      <c r="E842" s="433"/>
      <c r="F842" s="433"/>
    </row>
    <row r="843" spans="5:6" x14ac:dyDescent="0.2">
      <c r="E843" s="433"/>
      <c r="F843" s="433"/>
    </row>
    <row r="844" spans="5:6" x14ac:dyDescent="0.2">
      <c r="E844" s="433"/>
      <c r="F844" s="433"/>
    </row>
    <row r="845" spans="5:6" x14ac:dyDescent="0.2">
      <c r="E845" s="433"/>
      <c r="F845" s="433"/>
    </row>
    <row r="846" spans="5:6" x14ac:dyDescent="0.2">
      <c r="E846" s="433"/>
      <c r="F846" s="433"/>
    </row>
    <row r="847" spans="5:6" x14ac:dyDescent="0.2">
      <c r="E847" s="433"/>
      <c r="F847" s="433"/>
    </row>
    <row r="848" spans="5:6" x14ac:dyDescent="0.2">
      <c r="E848" s="433"/>
      <c r="F848" s="433"/>
    </row>
    <row r="849" spans="5:6" x14ac:dyDescent="0.2">
      <c r="E849" s="433"/>
      <c r="F849" s="433"/>
    </row>
    <row r="850" spans="5:6" x14ac:dyDescent="0.2">
      <c r="E850" s="433"/>
      <c r="F850" s="433"/>
    </row>
    <row r="851" spans="5:6" x14ac:dyDescent="0.2">
      <c r="E851" s="433"/>
      <c r="F851" s="433"/>
    </row>
    <row r="852" spans="5:6" x14ac:dyDescent="0.2">
      <c r="E852" s="433"/>
      <c r="F852" s="433"/>
    </row>
    <row r="853" spans="5:6" x14ac:dyDescent="0.2">
      <c r="E853" s="433"/>
      <c r="F853" s="433"/>
    </row>
    <row r="854" spans="5:6" x14ac:dyDescent="0.2">
      <c r="E854" s="433"/>
      <c r="F854" s="433"/>
    </row>
    <row r="855" spans="5:6" x14ac:dyDescent="0.2">
      <c r="E855" s="433"/>
      <c r="F855" s="433"/>
    </row>
    <row r="856" spans="5:6" x14ac:dyDescent="0.2">
      <c r="E856" s="433"/>
      <c r="F856" s="433"/>
    </row>
    <row r="857" spans="5:6" x14ac:dyDescent="0.2">
      <c r="E857" s="433"/>
      <c r="F857" s="433"/>
    </row>
    <row r="858" spans="5:6" x14ac:dyDescent="0.2">
      <c r="E858" s="433"/>
      <c r="F858" s="433"/>
    </row>
    <row r="859" spans="5:6" x14ac:dyDescent="0.2">
      <c r="E859" s="433"/>
      <c r="F859" s="433"/>
    </row>
    <row r="860" spans="5:6" x14ac:dyDescent="0.2">
      <c r="E860" s="433"/>
      <c r="F860" s="433"/>
    </row>
    <row r="861" spans="5:6" x14ac:dyDescent="0.2">
      <c r="E861" s="433"/>
      <c r="F861" s="433"/>
    </row>
    <row r="862" spans="5:6" x14ac:dyDescent="0.2">
      <c r="E862" s="433"/>
      <c r="F862" s="433"/>
    </row>
    <row r="863" spans="5:6" x14ac:dyDescent="0.2">
      <c r="E863" s="433"/>
      <c r="F863" s="433"/>
    </row>
    <row r="864" spans="5:6" x14ac:dyDescent="0.2">
      <c r="E864" s="433"/>
      <c r="F864" s="433"/>
    </row>
    <row r="865" spans="5:6" x14ac:dyDescent="0.2">
      <c r="E865" s="433"/>
      <c r="F865" s="433"/>
    </row>
    <row r="866" spans="5:6" x14ac:dyDescent="0.2">
      <c r="E866" s="433"/>
      <c r="F866" s="433"/>
    </row>
    <row r="867" spans="5:6" x14ac:dyDescent="0.2">
      <c r="E867" s="433"/>
      <c r="F867" s="433"/>
    </row>
    <row r="868" spans="5:6" x14ac:dyDescent="0.2">
      <c r="E868" s="433"/>
      <c r="F868" s="433"/>
    </row>
    <row r="869" spans="5:6" x14ac:dyDescent="0.2">
      <c r="E869" s="433"/>
      <c r="F869" s="433"/>
    </row>
    <row r="870" spans="5:6" x14ac:dyDescent="0.2">
      <c r="E870" s="433"/>
      <c r="F870" s="433"/>
    </row>
    <row r="871" spans="5:6" x14ac:dyDescent="0.2">
      <c r="E871" s="433"/>
      <c r="F871" s="433"/>
    </row>
    <row r="872" spans="5:6" x14ac:dyDescent="0.2">
      <c r="E872" s="433"/>
      <c r="F872" s="433"/>
    </row>
    <row r="873" spans="5:6" x14ac:dyDescent="0.2">
      <c r="E873" s="433"/>
      <c r="F873" s="433"/>
    </row>
    <row r="874" spans="5:6" x14ac:dyDescent="0.2">
      <c r="E874" s="433"/>
      <c r="F874" s="433"/>
    </row>
    <row r="875" spans="5:6" x14ac:dyDescent="0.2">
      <c r="E875" s="433"/>
      <c r="F875" s="433"/>
    </row>
    <row r="876" spans="5:6" x14ac:dyDescent="0.2">
      <c r="E876" s="433"/>
      <c r="F876" s="433"/>
    </row>
    <row r="877" spans="5:6" x14ac:dyDescent="0.2">
      <c r="E877" s="433"/>
      <c r="F877" s="433"/>
    </row>
    <row r="878" spans="5:6" x14ac:dyDescent="0.2">
      <c r="E878" s="433"/>
      <c r="F878" s="433"/>
    </row>
    <row r="879" spans="5:6" x14ac:dyDescent="0.2">
      <c r="E879" s="433"/>
      <c r="F879" s="433"/>
    </row>
    <row r="880" spans="5:6" x14ac:dyDescent="0.2">
      <c r="E880" s="433"/>
      <c r="F880" s="433"/>
    </row>
    <row r="881" spans="5:6" x14ac:dyDescent="0.2">
      <c r="E881" s="433"/>
      <c r="F881" s="433"/>
    </row>
    <row r="882" spans="5:6" x14ac:dyDescent="0.2">
      <c r="E882" s="433"/>
      <c r="F882" s="433"/>
    </row>
    <row r="883" spans="5:6" x14ac:dyDescent="0.2">
      <c r="E883" s="433"/>
      <c r="F883" s="433"/>
    </row>
    <row r="884" spans="5:6" x14ac:dyDescent="0.2">
      <c r="E884" s="433"/>
      <c r="F884" s="433"/>
    </row>
    <row r="885" spans="5:6" x14ac:dyDescent="0.2">
      <c r="E885" s="433"/>
      <c r="F885" s="433"/>
    </row>
    <row r="886" spans="5:6" x14ac:dyDescent="0.2">
      <c r="E886" s="433"/>
      <c r="F886" s="433"/>
    </row>
    <row r="887" spans="5:6" x14ac:dyDescent="0.2">
      <c r="E887" s="433"/>
      <c r="F887" s="433"/>
    </row>
    <row r="888" spans="5:6" x14ac:dyDescent="0.2">
      <c r="E888" s="433"/>
      <c r="F888" s="433"/>
    </row>
    <row r="889" spans="5:6" x14ac:dyDescent="0.2">
      <c r="E889" s="433"/>
      <c r="F889" s="433"/>
    </row>
    <row r="890" spans="5:6" x14ac:dyDescent="0.2">
      <c r="E890" s="433"/>
      <c r="F890" s="433"/>
    </row>
    <row r="891" spans="5:6" x14ac:dyDescent="0.2">
      <c r="E891" s="433"/>
      <c r="F891" s="433"/>
    </row>
    <row r="892" spans="5:6" x14ac:dyDescent="0.2">
      <c r="E892" s="433"/>
      <c r="F892" s="433"/>
    </row>
    <row r="893" spans="5:6" x14ac:dyDescent="0.2">
      <c r="E893" s="433"/>
      <c r="F893" s="433"/>
    </row>
    <row r="894" spans="5:6" x14ac:dyDescent="0.2">
      <c r="E894" s="433"/>
      <c r="F894" s="433"/>
    </row>
    <row r="895" spans="5:6" x14ac:dyDescent="0.2">
      <c r="E895" s="433"/>
      <c r="F895" s="433"/>
    </row>
    <row r="896" spans="5:6" x14ac:dyDescent="0.2">
      <c r="E896" s="433"/>
      <c r="F896" s="433"/>
    </row>
    <row r="897" spans="5:6" x14ac:dyDescent="0.2">
      <c r="E897" s="433"/>
      <c r="F897" s="433"/>
    </row>
    <row r="898" spans="5:6" x14ac:dyDescent="0.2">
      <c r="E898" s="433"/>
      <c r="F898" s="433"/>
    </row>
    <row r="899" spans="5:6" x14ac:dyDescent="0.2">
      <c r="E899" s="433"/>
      <c r="F899" s="433"/>
    </row>
    <row r="900" spans="5:6" x14ac:dyDescent="0.2">
      <c r="E900" s="433"/>
      <c r="F900" s="433"/>
    </row>
    <row r="901" spans="5:6" x14ac:dyDescent="0.2">
      <c r="E901" s="433"/>
      <c r="F901" s="433"/>
    </row>
    <row r="902" spans="5:6" x14ac:dyDescent="0.2">
      <c r="E902" s="433"/>
      <c r="F902" s="433"/>
    </row>
    <row r="903" spans="5:6" x14ac:dyDescent="0.2">
      <c r="E903" s="433"/>
      <c r="F903" s="433"/>
    </row>
    <row r="904" spans="5:6" x14ac:dyDescent="0.2">
      <c r="E904" s="433"/>
      <c r="F904" s="433"/>
    </row>
    <row r="905" spans="5:6" x14ac:dyDescent="0.2">
      <c r="E905" s="433"/>
      <c r="F905" s="433"/>
    </row>
    <row r="906" spans="5:6" x14ac:dyDescent="0.2">
      <c r="E906" s="433"/>
      <c r="F906" s="433"/>
    </row>
    <row r="907" spans="5:6" x14ac:dyDescent="0.2">
      <c r="E907" s="433"/>
      <c r="F907" s="433"/>
    </row>
    <row r="908" spans="5:6" x14ac:dyDescent="0.2">
      <c r="E908" s="433"/>
      <c r="F908" s="433"/>
    </row>
    <row r="909" spans="5:6" x14ac:dyDescent="0.2">
      <c r="E909" s="433"/>
      <c r="F909" s="433"/>
    </row>
    <row r="910" spans="5:6" x14ac:dyDescent="0.2">
      <c r="E910" s="433"/>
      <c r="F910" s="433"/>
    </row>
    <row r="911" spans="5:6" x14ac:dyDescent="0.2">
      <c r="E911" s="433"/>
      <c r="F911" s="433"/>
    </row>
    <row r="912" spans="5:6" x14ac:dyDescent="0.2">
      <c r="E912" s="433"/>
      <c r="F912" s="433"/>
    </row>
    <row r="913" spans="5:6" x14ac:dyDescent="0.2">
      <c r="E913" s="433"/>
      <c r="F913" s="433"/>
    </row>
    <row r="914" spans="5:6" x14ac:dyDescent="0.2">
      <c r="E914" s="433"/>
      <c r="F914" s="433"/>
    </row>
    <row r="915" spans="5:6" x14ac:dyDescent="0.2">
      <c r="E915" s="433"/>
      <c r="F915" s="433"/>
    </row>
    <row r="916" spans="5:6" x14ac:dyDescent="0.2">
      <c r="E916" s="433"/>
      <c r="F916" s="433"/>
    </row>
    <row r="917" spans="5:6" x14ac:dyDescent="0.2">
      <c r="E917" s="433"/>
      <c r="F917" s="433"/>
    </row>
    <row r="918" spans="5:6" x14ac:dyDescent="0.2">
      <c r="E918" s="433"/>
      <c r="F918" s="433"/>
    </row>
    <row r="919" spans="5:6" x14ac:dyDescent="0.2">
      <c r="E919" s="433"/>
      <c r="F919" s="433"/>
    </row>
    <row r="920" spans="5:6" x14ac:dyDescent="0.2">
      <c r="E920" s="433"/>
      <c r="F920" s="433"/>
    </row>
    <row r="921" spans="5:6" x14ac:dyDescent="0.2">
      <c r="E921" s="433"/>
      <c r="F921" s="433"/>
    </row>
    <row r="922" spans="5:6" x14ac:dyDescent="0.2">
      <c r="E922" s="433"/>
      <c r="F922" s="433"/>
    </row>
    <row r="923" spans="5:6" x14ac:dyDescent="0.2">
      <c r="E923" s="433"/>
      <c r="F923" s="433"/>
    </row>
    <row r="924" spans="5:6" x14ac:dyDescent="0.2">
      <c r="E924" s="433"/>
      <c r="F924" s="433"/>
    </row>
    <row r="925" spans="5:6" x14ac:dyDescent="0.2">
      <c r="E925" s="433"/>
      <c r="F925" s="433"/>
    </row>
    <row r="926" spans="5:6" x14ac:dyDescent="0.2">
      <c r="E926" s="433"/>
      <c r="F926" s="433"/>
    </row>
    <row r="927" spans="5:6" x14ac:dyDescent="0.2">
      <c r="E927" s="433"/>
      <c r="F927" s="433"/>
    </row>
    <row r="928" spans="5:6" x14ac:dyDescent="0.2">
      <c r="E928" s="433"/>
      <c r="F928" s="433"/>
    </row>
    <row r="929" spans="5:6" x14ac:dyDescent="0.2">
      <c r="E929" s="433"/>
      <c r="F929" s="433"/>
    </row>
    <row r="930" spans="5:6" x14ac:dyDescent="0.2">
      <c r="E930" s="433"/>
      <c r="F930" s="433"/>
    </row>
    <row r="931" spans="5:6" x14ac:dyDescent="0.2">
      <c r="E931" s="433"/>
      <c r="F931" s="433"/>
    </row>
    <row r="932" spans="5:6" x14ac:dyDescent="0.2">
      <c r="E932" s="433"/>
      <c r="F932" s="433"/>
    </row>
    <row r="933" spans="5:6" x14ac:dyDescent="0.2">
      <c r="E933" s="433"/>
      <c r="F933" s="433"/>
    </row>
    <row r="934" spans="5:6" x14ac:dyDescent="0.2">
      <c r="E934" s="433"/>
      <c r="F934" s="433"/>
    </row>
    <row r="935" spans="5:6" x14ac:dyDescent="0.2">
      <c r="E935" s="433"/>
      <c r="F935" s="433"/>
    </row>
    <row r="936" spans="5:6" x14ac:dyDescent="0.2">
      <c r="E936" s="433"/>
      <c r="F936" s="433"/>
    </row>
    <row r="937" spans="5:6" x14ac:dyDescent="0.2">
      <c r="E937" s="433"/>
      <c r="F937" s="433"/>
    </row>
    <row r="938" spans="5:6" x14ac:dyDescent="0.2">
      <c r="E938" s="433"/>
      <c r="F938" s="433"/>
    </row>
    <row r="939" spans="5:6" x14ac:dyDescent="0.2">
      <c r="E939" s="433"/>
      <c r="F939" s="433"/>
    </row>
    <row r="940" spans="5:6" x14ac:dyDescent="0.2">
      <c r="E940" s="433"/>
      <c r="F940" s="433"/>
    </row>
    <row r="941" spans="5:6" x14ac:dyDescent="0.2">
      <c r="E941" s="433"/>
      <c r="F941" s="433"/>
    </row>
    <row r="942" spans="5:6" x14ac:dyDescent="0.2">
      <c r="E942" s="433"/>
      <c r="F942" s="433"/>
    </row>
    <row r="943" spans="5:6" x14ac:dyDescent="0.2">
      <c r="E943" s="433"/>
      <c r="F943" s="433"/>
    </row>
    <row r="944" spans="5:6" x14ac:dyDescent="0.2">
      <c r="E944" s="433"/>
      <c r="F944" s="433"/>
    </row>
    <row r="945" spans="5:6" x14ac:dyDescent="0.2">
      <c r="E945" s="433"/>
      <c r="F945" s="433"/>
    </row>
    <row r="946" spans="5:6" x14ac:dyDescent="0.2">
      <c r="E946" s="433"/>
      <c r="F946" s="433"/>
    </row>
    <row r="947" spans="5:6" x14ac:dyDescent="0.2">
      <c r="E947" s="433"/>
      <c r="F947" s="433"/>
    </row>
    <row r="948" spans="5:6" x14ac:dyDescent="0.2">
      <c r="E948" s="433"/>
      <c r="F948" s="433"/>
    </row>
    <row r="949" spans="5:6" x14ac:dyDescent="0.2">
      <c r="E949" s="433"/>
      <c r="F949" s="433"/>
    </row>
    <row r="950" spans="5:6" x14ac:dyDescent="0.2">
      <c r="E950" s="433"/>
      <c r="F950" s="433"/>
    </row>
    <row r="951" spans="5:6" x14ac:dyDescent="0.2">
      <c r="E951" s="433"/>
      <c r="F951" s="433"/>
    </row>
    <row r="952" spans="5:6" x14ac:dyDescent="0.2">
      <c r="E952" s="433"/>
      <c r="F952" s="433"/>
    </row>
    <row r="953" spans="5:6" x14ac:dyDescent="0.2">
      <c r="E953" s="433"/>
      <c r="F953" s="433"/>
    </row>
    <row r="954" spans="5:6" x14ac:dyDescent="0.2">
      <c r="E954" s="433"/>
      <c r="F954" s="433"/>
    </row>
    <row r="955" spans="5:6" x14ac:dyDescent="0.2">
      <c r="E955" s="433"/>
      <c r="F955" s="433"/>
    </row>
    <row r="956" spans="5:6" x14ac:dyDescent="0.2">
      <c r="E956" s="433"/>
      <c r="F956" s="433"/>
    </row>
    <row r="957" spans="5:6" x14ac:dyDescent="0.2">
      <c r="E957" s="433"/>
      <c r="F957" s="433"/>
    </row>
    <row r="958" spans="5:6" x14ac:dyDescent="0.2">
      <c r="E958" s="433"/>
      <c r="F958" s="433"/>
    </row>
    <row r="959" spans="5:6" x14ac:dyDescent="0.2">
      <c r="E959" s="433"/>
      <c r="F959" s="433"/>
    </row>
    <row r="960" spans="5:6" x14ac:dyDescent="0.2">
      <c r="E960" s="433"/>
      <c r="F960" s="433"/>
    </row>
    <row r="961" spans="5:6" x14ac:dyDescent="0.2">
      <c r="E961" s="433"/>
      <c r="F961" s="433"/>
    </row>
    <row r="962" spans="5:6" x14ac:dyDescent="0.2">
      <c r="E962" s="433"/>
      <c r="F962" s="433"/>
    </row>
    <row r="963" spans="5:6" x14ac:dyDescent="0.2">
      <c r="E963" s="433"/>
      <c r="F963" s="433"/>
    </row>
    <row r="964" spans="5:6" x14ac:dyDescent="0.2">
      <c r="E964" s="433"/>
      <c r="F964" s="433"/>
    </row>
    <row r="965" spans="5:6" x14ac:dyDescent="0.2">
      <c r="E965" s="433"/>
      <c r="F965" s="433"/>
    </row>
    <row r="966" spans="5:6" x14ac:dyDescent="0.2">
      <c r="E966" s="433"/>
      <c r="F966" s="433"/>
    </row>
    <row r="967" spans="5:6" x14ac:dyDescent="0.2">
      <c r="E967" s="433"/>
      <c r="F967" s="433"/>
    </row>
    <row r="968" spans="5:6" x14ac:dyDescent="0.2">
      <c r="E968" s="433"/>
      <c r="F968" s="433"/>
    </row>
    <row r="969" spans="5:6" x14ac:dyDescent="0.2">
      <c r="E969" s="433"/>
      <c r="F969" s="433"/>
    </row>
    <row r="970" spans="5:6" x14ac:dyDescent="0.2">
      <c r="E970" s="433"/>
      <c r="F970" s="433"/>
    </row>
    <row r="971" spans="5:6" x14ac:dyDescent="0.2">
      <c r="E971" s="433"/>
      <c r="F971" s="433"/>
    </row>
    <row r="972" spans="5:6" x14ac:dyDescent="0.2">
      <c r="E972" s="433"/>
      <c r="F972" s="433"/>
    </row>
    <row r="973" spans="5:6" x14ac:dyDescent="0.2">
      <c r="E973" s="433"/>
      <c r="F973" s="433"/>
    </row>
    <row r="974" spans="5:6" x14ac:dyDescent="0.2">
      <c r="E974" s="433"/>
      <c r="F974" s="433"/>
    </row>
    <row r="975" spans="5:6" x14ac:dyDescent="0.2">
      <c r="E975" s="433"/>
      <c r="F975" s="433"/>
    </row>
    <row r="976" spans="5:6" x14ac:dyDescent="0.2">
      <c r="E976" s="433"/>
      <c r="F976" s="433"/>
    </row>
    <row r="977" spans="5:6" x14ac:dyDescent="0.2">
      <c r="E977" s="433"/>
      <c r="F977" s="433"/>
    </row>
    <row r="978" spans="5:6" x14ac:dyDescent="0.2">
      <c r="E978" s="433"/>
      <c r="F978" s="433"/>
    </row>
    <row r="979" spans="5:6" x14ac:dyDescent="0.2">
      <c r="E979" s="433"/>
      <c r="F979" s="433"/>
    </row>
    <row r="980" spans="5:6" x14ac:dyDescent="0.2">
      <c r="E980" s="433"/>
      <c r="F980" s="433"/>
    </row>
    <row r="981" spans="5:6" x14ac:dyDescent="0.2">
      <c r="E981" s="433"/>
      <c r="F981" s="433"/>
    </row>
    <row r="982" spans="5:6" x14ac:dyDescent="0.2">
      <c r="E982" s="433"/>
      <c r="F982" s="433"/>
    </row>
    <row r="983" spans="5:6" x14ac:dyDescent="0.2">
      <c r="E983" s="433"/>
      <c r="F983" s="433"/>
    </row>
    <row r="984" spans="5:6" x14ac:dyDescent="0.2">
      <c r="E984" s="433"/>
      <c r="F984" s="433"/>
    </row>
    <row r="985" spans="5:6" x14ac:dyDescent="0.2">
      <c r="E985" s="433"/>
      <c r="F985" s="433"/>
    </row>
    <row r="986" spans="5:6" x14ac:dyDescent="0.2">
      <c r="E986" s="433"/>
      <c r="F986" s="433"/>
    </row>
    <row r="987" spans="5:6" x14ac:dyDescent="0.2">
      <c r="E987" s="433"/>
      <c r="F987" s="433"/>
    </row>
    <row r="988" spans="5:6" x14ac:dyDescent="0.2">
      <c r="E988" s="433"/>
      <c r="F988" s="433"/>
    </row>
    <row r="989" spans="5:6" x14ac:dyDescent="0.2">
      <c r="E989" s="433"/>
      <c r="F989" s="433"/>
    </row>
    <row r="990" spans="5:6" x14ac:dyDescent="0.2">
      <c r="E990" s="433"/>
      <c r="F990" s="433"/>
    </row>
    <row r="991" spans="5:6" x14ac:dyDescent="0.2">
      <c r="E991" s="433"/>
      <c r="F991" s="433"/>
    </row>
    <row r="992" spans="5:6" x14ac:dyDescent="0.2">
      <c r="E992" s="433"/>
      <c r="F992" s="433"/>
    </row>
    <row r="993" spans="5:6" x14ac:dyDescent="0.2">
      <c r="E993" s="433"/>
      <c r="F993" s="433"/>
    </row>
    <row r="994" spans="5:6" x14ac:dyDescent="0.2">
      <c r="E994" s="433"/>
      <c r="F994" s="433"/>
    </row>
    <row r="995" spans="5:6" x14ac:dyDescent="0.2">
      <c r="E995" s="433"/>
      <c r="F995" s="433"/>
    </row>
    <row r="996" spans="5:6" x14ac:dyDescent="0.2">
      <c r="E996" s="433"/>
      <c r="F996" s="433"/>
    </row>
  </sheetData>
  <mergeCells count="20">
    <mergeCell ref="AE3:AG3"/>
    <mergeCell ref="AB2:AM2"/>
    <mergeCell ref="Y2:AA2"/>
    <mergeCell ref="F2:F3"/>
    <mergeCell ref="G2:G3"/>
    <mergeCell ref="M2:N2"/>
    <mergeCell ref="Q2:T2"/>
    <mergeCell ref="U2:X2"/>
    <mergeCell ref="B1:AO1"/>
    <mergeCell ref="I2:I3"/>
    <mergeCell ref="AH3:AJ3"/>
    <mergeCell ref="AK3:AM3"/>
    <mergeCell ref="AN3:AO3"/>
    <mergeCell ref="AN2:AO2"/>
    <mergeCell ref="AB3:AD3"/>
    <mergeCell ref="O2:P2"/>
    <mergeCell ref="O4:P4"/>
    <mergeCell ref="Y4:AA4"/>
    <mergeCell ref="Q4:R4"/>
    <mergeCell ref="U4:V4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41887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4.1700000000000001E-2</v>
      </c>
    </row>
    <row r="50" spans="1:12" s="12" customFormat="1" ht="11.25" x14ac:dyDescent="0.2">
      <c r="A50" s="298" t="s">
        <v>336</v>
      </c>
      <c r="B50" s="312">
        <v>70</v>
      </c>
    </row>
    <row r="51" spans="1:12" s="12" customFormat="1" ht="11.25" x14ac:dyDescent="0.2">
      <c r="A51" s="298" t="s">
        <v>342</v>
      </c>
      <c r="B51" s="300">
        <f>B49+B50/10000</f>
        <v>4.87E-2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5.6309077616476286E-2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42004</v>
      </c>
      <c r="C55" s="309">
        <f t="shared" ref="C55:L55" ca="1" si="0">IF(B55=$B$44,"",IF(EOMONTH(B55,6)&lt;=$B$44,EOMONTH(B55,6),$B$44))</f>
        <v>38891</v>
      </c>
      <c r="D55" s="309" t="str">
        <f t="shared" ca="1" si="0"/>
        <v/>
      </c>
      <c r="E55" s="309" t="e">
        <f t="shared" ca="1" si="0"/>
        <v>#VALUE!</v>
      </c>
      <c r="F55" s="309" t="e">
        <f t="shared" ca="1" si="0"/>
        <v>#VALUE!</v>
      </c>
      <c r="G55" s="309" t="e">
        <f t="shared" ca="1" si="0"/>
        <v>#VALUE!</v>
      </c>
      <c r="H55" s="309" t="e">
        <f t="shared" ca="1" si="0"/>
        <v>#VALUE!</v>
      </c>
      <c r="I55" s="309" t="e">
        <f t="shared" ca="1" si="0"/>
        <v>#VALUE!</v>
      </c>
      <c r="J55" s="309" t="e">
        <f t="shared" ca="1" si="0"/>
        <v>#VALUE!</v>
      </c>
      <c r="K55" s="309" t="e">
        <f t="shared" ca="1" si="0"/>
        <v>#VALUE!</v>
      </c>
      <c r="L55" s="309" t="e">
        <f t="shared" ca="1" si="0"/>
        <v>#VALUE!</v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e">
        <f ca="1">IF(L$55="","",$B$48*$B$45/2)</f>
        <v>#VALUE!</v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100</v>
      </c>
      <c r="D57" s="308">
        <f t="shared" ca="1" si="2"/>
        <v>0</v>
      </c>
      <c r="E57" s="308" t="e">
        <f t="shared" ca="1" si="2"/>
        <v>#VALUE!</v>
      </c>
      <c r="F57" s="308" t="e">
        <f t="shared" ca="1" si="2"/>
        <v>#VALUE!</v>
      </c>
      <c r="G57" s="308" t="e">
        <f t="shared" ca="1" si="2"/>
        <v>#VALUE!</v>
      </c>
      <c r="H57" s="308" t="e">
        <f t="shared" ca="1" si="2"/>
        <v>#VALUE!</v>
      </c>
      <c r="I57" s="308" t="e">
        <f t="shared" ca="1" si="2"/>
        <v>#VALUE!</v>
      </c>
      <c r="J57" s="308" t="e">
        <f t="shared" ca="1" si="2"/>
        <v>#VALUE!</v>
      </c>
      <c r="K57" s="308" t="e">
        <f t="shared" ca="1" si="2"/>
        <v>#VALUE!</v>
      </c>
      <c r="L57" s="308" t="e">
        <f ca="1">IF(L$55="","",IF(L$55=$B$44,$B$48,0))</f>
        <v>#VALUE!</v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102.5</v>
      </c>
      <c r="D58" s="311">
        <f t="shared" ca="1" si="3"/>
        <v>2.5</v>
      </c>
      <c r="E58" s="311" t="e">
        <f t="shared" ca="1" si="3"/>
        <v>#VALUE!</v>
      </c>
      <c r="F58" s="311" t="e">
        <f t="shared" ca="1" si="3"/>
        <v>#VALUE!</v>
      </c>
      <c r="G58" s="311" t="e">
        <f t="shared" ca="1" si="3"/>
        <v>#VALUE!</v>
      </c>
      <c r="H58" s="311" t="e">
        <f t="shared" ca="1" si="3"/>
        <v>#VALUE!</v>
      </c>
      <c r="I58" s="311" t="e">
        <f t="shared" ca="1" si="3"/>
        <v>#VALUE!</v>
      </c>
      <c r="J58" s="311" t="e">
        <f t="shared" ca="1" si="3"/>
        <v>#VALUE!</v>
      </c>
      <c r="K58" s="311" t="e">
        <f t="shared" ca="1" si="3"/>
        <v>#VALUE!</v>
      </c>
      <c r="L58" s="311" t="e">
        <f ca="1">IF($L55="","",SUM(L56:L57))</f>
        <v>#VALUE!</v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0.98470507590841538</v>
      </c>
      <c r="C59" s="304">
        <f t="shared" ca="1" si="4"/>
        <v>1.483910297682147</v>
      </c>
      <c r="D59" s="304" t="e">
        <f t="shared" ca="1" si="4"/>
        <v>#VALUE!</v>
      </c>
      <c r="E59" s="304" t="e">
        <f t="shared" ca="1" si="4"/>
        <v>#VALUE!</v>
      </c>
      <c r="F59" s="304" t="e">
        <f t="shared" ca="1" si="4"/>
        <v>#VALUE!</v>
      </c>
      <c r="G59" s="304" t="e">
        <f t="shared" ca="1" si="4"/>
        <v>#VALUE!</v>
      </c>
      <c r="H59" s="304" t="e">
        <f t="shared" ca="1" si="4"/>
        <v>#VALUE!</v>
      </c>
      <c r="I59" s="304" t="e">
        <f t="shared" ca="1" si="4"/>
        <v>#VALUE!</v>
      </c>
      <c r="J59" s="304" t="e">
        <f t="shared" ca="1" si="4"/>
        <v>#VALUE!</v>
      </c>
      <c r="K59" s="304" t="e">
        <f t="shared" ca="1" si="4"/>
        <v>#VALUE!</v>
      </c>
      <c r="L59" s="304" t="e">
        <f ca="1">IF(L$55="","",1/((1+$B$51/2)^(2*(L$55-$B$47)/365.25)))</f>
        <v>#VALUE!</v>
      </c>
    </row>
    <row r="60" spans="1:12" s="12" customFormat="1" ht="11.25" x14ac:dyDescent="0.2">
      <c r="A60" s="12" t="s">
        <v>340</v>
      </c>
      <c r="B60" s="304" t="e">
        <f ca="1">SUMPRODUCT(B58:L58,B59:L59)</f>
        <v>#VALUE!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1.09032205137894</v>
      </c>
      <c r="C62" s="304">
        <f ca="1">VLOOKUP(C$55,[2]FX!$A$1:$B$65536,2)</f>
        <v>1.12693561989087</v>
      </c>
      <c r="D62" s="304" t="e">
        <f ca="1">VLOOKUP(D$55,[2]FX!$A$1:$B$65536,2)</f>
        <v>#N/A</v>
      </c>
      <c r="E62" s="304" t="e">
        <f ca="1">VLOOKUP(E$55,[2]FX!$A$1:$B$65536,2)</f>
        <v>#VALUE!</v>
      </c>
      <c r="F62" s="304" t="e">
        <f ca="1">VLOOKUP(F$55,[2]FX!$A$1:$B$65536,2)</f>
        <v>#VALUE!</v>
      </c>
      <c r="G62" s="304" t="e">
        <f ca="1">VLOOKUP(G$55,[2]FX!$A$1:$B$65536,2)</f>
        <v>#VALUE!</v>
      </c>
      <c r="H62" s="304" t="e">
        <f ca="1">VLOOKUP(H$55,[2]FX!$A$1:$B$65536,2)</f>
        <v>#VALUE!</v>
      </c>
      <c r="I62" s="304" t="e">
        <f ca="1">VLOOKUP(I$55,[2]FX!$A$1:$B$65536,2)</f>
        <v>#VALUE!</v>
      </c>
      <c r="J62" s="304" t="e">
        <f ca="1">VLOOKUP(J$55,[2]FX!$A$1:$B$65536,2)</f>
        <v>#VALUE!</v>
      </c>
      <c r="K62" s="304" t="e">
        <f ca="1">VLOOKUP(K$55,[2]FX!$A$1:$B$65536,2)</f>
        <v>#VALUE!</v>
      </c>
      <c r="L62" s="304" t="e">
        <f ca="1">IF(L$55="","",VLOOKUP(L$55,[2]FX!$A$1:$B$65536,2))</f>
        <v>#VALUE!</v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42004</v>
      </c>
      <c r="C64" s="309">
        <f t="shared" ref="C64:L64" ca="1" si="5">C55</f>
        <v>38891</v>
      </c>
      <c r="D64" s="309" t="str">
        <f t="shared" ca="1" si="5"/>
        <v/>
      </c>
      <c r="E64" s="309" t="e">
        <f t="shared" ca="1" si="5"/>
        <v>#VALUE!</v>
      </c>
      <c r="F64" s="309" t="e">
        <f t="shared" ca="1" si="5"/>
        <v>#VALUE!</v>
      </c>
      <c r="G64" s="309" t="e">
        <f t="shared" ca="1" si="5"/>
        <v>#VALUE!</v>
      </c>
      <c r="H64" s="309" t="e">
        <f t="shared" ca="1" si="5"/>
        <v>#VALUE!</v>
      </c>
      <c r="I64" s="309" t="e">
        <f t="shared" ca="1" si="5"/>
        <v>#VALUE!</v>
      </c>
      <c r="J64" s="309" t="e">
        <f t="shared" ca="1" si="5"/>
        <v>#VALUE!</v>
      </c>
      <c r="K64" s="309" t="e">
        <f t="shared" ca="1" si="5"/>
        <v>#VALUE!</v>
      </c>
      <c r="L64" s="309" t="e">
        <f t="shared" ca="1" si="5"/>
        <v>#VALUE!</v>
      </c>
    </row>
    <row r="65" spans="1:12" s="12" customFormat="1" ht="11.25" x14ac:dyDescent="0.2">
      <c r="A65" s="302" t="s">
        <v>338</v>
      </c>
      <c r="B65" s="308">
        <f ca="1">B56/B$62</f>
        <v>2.2929005213076521</v>
      </c>
      <c r="C65" s="308">
        <f t="shared" ref="C65:K66" ca="1" si="6">C56/C$62</f>
        <v>2.2184053426602084</v>
      </c>
      <c r="D65" s="308" t="e">
        <f t="shared" ca="1" si="6"/>
        <v>#N/A</v>
      </c>
      <c r="E65" s="308" t="e">
        <f t="shared" ca="1" si="6"/>
        <v>#VALUE!</v>
      </c>
      <c r="F65" s="308" t="e">
        <f t="shared" ca="1" si="6"/>
        <v>#VALUE!</v>
      </c>
      <c r="G65" s="308" t="e">
        <f t="shared" ca="1" si="6"/>
        <v>#VALUE!</v>
      </c>
      <c r="H65" s="308" t="e">
        <f t="shared" ca="1" si="6"/>
        <v>#VALUE!</v>
      </c>
      <c r="I65" s="308" t="e">
        <f t="shared" ca="1" si="6"/>
        <v>#VALUE!</v>
      </c>
      <c r="J65" s="308" t="e">
        <f t="shared" ca="1" si="6"/>
        <v>#VALUE!</v>
      </c>
      <c r="K65" s="308" t="e">
        <f t="shared" ca="1" si="6"/>
        <v>#VALUE!</v>
      </c>
      <c r="L65" s="308" t="e">
        <f ca="1">IF(L$64="","",L56/L$62)</f>
        <v>#VALUE!</v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88.73621370640835</v>
      </c>
      <c r="D66" s="308" t="e">
        <f t="shared" ca="1" si="6"/>
        <v>#N/A</v>
      </c>
      <c r="E66" s="308" t="e">
        <f t="shared" ca="1" si="6"/>
        <v>#VALUE!</v>
      </c>
      <c r="F66" s="308" t="e">
        <f t="shared" ca="1" si="6"/>
        <v>#VALUE!</v>
      </c>
      <c r="G66" s="308" t="e">
        <f t="shared" ca="1" si="6"/>
        <v>#VALUE!</v>
      </c>
      <c r="H66" s="308" t="e">
        <f t="shared" ca="1" si="6"/>
        <v>#VALUE!</v>
      </c>
      <c r="I66" s="308" t="e">
        <f t="shared" ca="1" si="6"/>
        <v>#VALUE!</v>
      </c>
      <c r="J66" s="308" t="e">
        <f t="shared" ca="1" si="6"/>
        <v>#VALUE!</v>
      </c>
      <c r="K66" s="308" t="e">
        <f t="shared" ca="1" si="6"/>
        <v>#VALUE!</v>
      </c>
      <c r="L66" s="308" t="e">
        <f ca="1">IF(L$64="","",L57/L$62)</f>
        <v>#VALUE!</v>
      </c>
    </row>
    <row r="67" spans="1:12" s="12" customFormat="1" ht="11.25" x14ac:dyDescent="0.2">
      <c r="A67" s="307" t="s">
        <v>339</v>
      </c>
      <c r="B67" s="308">
        <f ca="1">SUM(B65:B66)</f>
        <v>2.2929005213076521</v>
      </c>
      <c r="C67" s="308">
        <f t="shared" ref="C67:K67" ca="1" si="7">SUM(C65:C66)</f>
        <v>90.954619049068555</v>
      </c>
      <c r="D67" s="308" t="e">
        <f t="shared" ca="1" si="7"/>
        <v>#N/A</v>
      </c>
      <c r="E67" s="308" t="e">
        <f t="shared" ca="1" si="7"/>
        <v>#VALUE!</v>
      </c>
      <c r="F67" s="308" t="e">
        <f t="shared" ca="1" si="7"/>
        <v>#VALUE!</v>
      </c>
      <c r="G67" s="308" t="e">
        <f t="shared" ca="1" si="7"/>
        <v>#VALUE!</v>
      </c>
      <c r="H67" s="308" t="e">
        <f t="shared" ca="1" si="7"/>
        <v>#VALUE!</v>
      </c>
      <c r="I67" s="308" t="e">
        <f t="shared" ca="1" si="7"/>
        <v>#VALUE!</v>
      </c>
      <c r="J67" s="308" t="e">
        <f t="shared" ca="1" si="7"/>
        <v>#VALUE!</v>
      </c>
      <c r="K67" s="308" t="e">
        <f t="shared" ca="1" si="7"/>
        <v>#VALUE!</v>
      </c>
      <c r="L67" s="308" t="e">
        <f ca="1">IF(L$64="","",SUM(L65:L66))</f>
        <v>#VALUE!</v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0.98236912043744806</v>
      </c>
      <c r="C68" s="304">
        <f t="shared" ca="1" si="8"/>
        <v>1.5769591324401973</v>
      </c>
      <c r="D68" s="304" t="e">
        <f t="shared" ca="1" si="8"/>
        <v>#VALUE!</v>
      </c>
      <c r="E68" s="304" t="e">
        <f t="shared" ca="1" si="8"/>
        <v>#VALUE!</v>
      </c>
      <c r="F68" s="304" t="e">
        <f t="shared" ca="1" si="8"/>
        <v>#VALUE!</v>
      </c>
      <c r="G68" s="304" t="e">
        <f t="shared" ca="1" si="8"/>
        <v>#VALUE!</v>
      </c>
      <c r="H68" s="304" t="e">
        <f t="shared" ca="1" si="8"/>
        <v>#VALUE!</v>
      </c>
      <c r="I68" s="304" t="e">
        <f t="shared" ca="1" si="8"/>
        <v>#VALUE!</v>
      </c>
      <c r="J68" s="304" t="e">
        <f t="shared" ca="1" si="8"/>
        <v>#VALUE!</v>
      </c>
      <c r="K68" s="304" t="e">
        <f t="shared" ca="1" si="8"/>
        <v>#VALUE!</v>
      </c>
      <c r="L68" s="304" t="e">
        <f ca="1">IF(L$64="","",1/((1+$B$53/2)^(2*(L$55-$B$47)/365.25)))</f>
        <v>#VALUE!</v>
      </c>
    </row>
    <row r="69" spans="1:12" s="12" customFormat="1" ht="11.25" x14ac:dyDescent="0.2">
      <c r="A69" s="12" t="s">
        <v>340</v>
      </c>
      <c r="B69" s="304" t="e">
        <f ca="1">SUMPRODUCT(B67:L67,B68:L68)</f>
        <v>#N/A</v>
      </c>
    </row>
    <row r="70" spans="1:12" s="12" customFormat="1" ht="11.25" x14ac:dyDescent="0.2">
      <c r="A70" s="12" t="s">
        <v>344</v>
      </c>
      <c r="B70" s="304" t="e">
        <f ca="1">$B$60/$B$52</f>
        <v>#VALUE!</v>
      </c>
    </row>
    <row r="71" spans="1:12" s="12" customFormat="1" ht="11.25" x14ac:dyDescent="0.2">
      <c r="A71" s="12" t="s">
        <v>345</v>
      </c>
      <c r="B71" s="304" t="e">
        <f ca="1">B69-B70</f>
        <v>#N/A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Felienne</cp:lastModifiedBy>
  <cp:lastPrinted>2001-08-28T10:57:33Z</cp:lastPrinted>
  <dcterms:created xsi:type="dcterms:W3CDTF">1998-10-02T14:29:28Z</dcterms:created>
  <dcterms:modified xsi:type="dcterms:W3CDTF">2014-09-05T10:46:37Z</dcterms:modified>
</cp:coreProperties>
</file>