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8250"/>
  </bookViews>
  <sheets>
    <sheet name="0801" sheetId="24" r:id="rId1"/>
    <sheet name="0701" sheetId="23" r:id="rId2"/>
    <sheet name="0601" sheetId="22" r:id="rId3"/>
    <sheet name="0501" sheetId="21" r:id="rId4"/>
    <sheet name="0401" sheetId="20" r:id="rId5"/>
    <sheet name="0301" sheetId="19" r:id="rId6"/>
    <sheet name="0201" sheetId="18" r:id="rId7"/>
    <sheet name="0101" sheetId="17" r:id="rId8"/>
    <sheet name="1200" sheetId="16" r:id="rId9"/>
    <sheet name="1100" sheetId="15" r:id="rId10"/>
    <sheet name="1000" sheetId="14" r:id="rId11"/>
    <sheet name="0900" sheetId="13" r:id="rId12"/>
    <sheet name="0800" sheetId="12" r:id="rId13"/>
    <sheet name="0700" sheetId="11" r:id="rId14"/>
    <sheet name="0600" sheetId="10" r:id="rId15"/>
    <sheet name="0500" sheetId="9" r:id="rId16"/>
    <sheet name="0400" sheetId="8" r:id="rId17"/>
    <sheet name="0300" sheetId="7" r:id="rId18"/>
    <sheet name="0200" sheetId="6" r:id="rId19"/>
    <sheet name="0100" sheetId="5" r:id="rId20"/>
    <sheet name="1299" sheetId="4" r:id="rId21"/>
    <sheet name="1199" sheetId="1" r:id="rId22"/>
    <sheet name="Sheet2" sheetId="2" r:id="rId23"/>
    <sheet name="Sheet3" sheetId="3" r:id="rId24"/>
  </sheets>
  <definedNames>
    <definedName name="_xlnm.Print_Area" localSheetId="19">'0100'!$A$3:$O$42</definedName>
    <definedName name="_xlnm.Print_Area" localSheetId="7">'0101'!$A$1:$O$42</definedName>
    <definedName name="_xlnm.Print_Area" localSheetId="18">'0200'!$A$3:$O$42</definedName>
    <definedName name="_xlnm.Print_Area" localSheetId="6">'0201'!$A$3:$O$42</definedName>
    <definedName name="_xlnm.Print_Area" localSheetId="17">'0300'!$A$3:$O$42</definedName>
    <definedName name="_xlnm.Print_Area" localSheetId="5">'0301'!$A$4:$O$42</definedName>
    <definedName name="_xlnm.Print_Area" localSheetId="16">'0400'!$A$2:$O$42</definedName>
    <definedName name="_xlnm.Print_Area" localSheetId="4">'0401'!$A$2:$O$42</definedName>
    <definedName name="_xlnm.Print_Area" localSheetId="15">'0500'!$A$3:$O$42</definedName>
    <definedName name="_xlnm.Print_Area" localSheetId="3">'0501'!$A$1:$O$42</definedName>
    <definedName name="_xlnm.Print_Area" localSheetId="14">'0600'!$A$1:$O$42</definedName>
    <definedName name="_xlnm.Print_Area" localSheetId="2">'0601'!$A$1:$O$42</definedName>
    <definedName name="_xlnm.Print_Area" localSheetId="13">'0700'!$A$3:$O$42</definedName>
    <definedName name="_xlnm.Print_Area" localSheetId="1">'0701'!$A$3:$O$42</definedName>
    <definedName name="_xlnm.Print_Area" localSheetId="12">'0800'!$A$3:$O$42</definedName>
    <definedName name="_xlnm.Print_Area" localSheetId="0">'0801'!$A$1:$O$42</definedName>
    <definedName name="_xlnm.Print_Area" localSheetId="11">'0900'!$A$1:$O$42</definedName>
    <definedName name="_xlnm.Print_Area" localSheetId="10">'1000'!$A$3:$O$42</definedName>
    <definedName name="_xlnm.Print_Area" localSheetId="9">'1100'!$A$3:$O$42</definedName>
    <definedName name="_xlnm.Print_Area" localSheetId="21">'1199'!$A$3:$O$42</definedName>
    <definedName name="_xlnm.Print_Area" localSheetId="8">'1200'!$A$1:$O$42</definedName>
    <definedName name="_xlnm.Print_Area" localSheetId="20">'1299'!$A$3:$O$42</definedName>
  </definedNames>
  <calcPr calcId="152511"/>
</workbook>
</file>

<file path=xl/calcChain.xml><?xml version="1.0" encoding="utf-8"?>
<calcChain xmlns="http://schemas.openxmlformats.org/spreadsheetml/2006/main">
  <c r="L14" i="5" l="1"/>
  <c r="N14" i="5" s="1"/>
  <c r="L15" i="5" s="1"/>
  <c r="L19" i="5"/>
  <c r="N19" i="5"/>
  <c r="D20" i="5"/>
  <c r="N23" i="5"/>
  <c r="D24" i="5" s="1"/>
  <c r="L27" i="5"/>
  <c r="N27" i="5"/>
  <c r="D28" i="5"/>
  <c r="F28" i="5"/>
  <c r="H28" i="5"/>
  <c r="J28" i="5"/>
  <c r="L28" i="5"/>
  <c r="N31" i="5"/>
  <c r="D32" i="5" s="1"/>
  <c r="H32" i="5"/>
  <c r="J32" i="5"/>
  <c r="L32" i="5"/>
  <c r="N35" i="5"/>
  <c r="L36" i="5"/>
  <c r="D39" i="5"/>
  <c r="F39" i="5"/>
  <c r="H39" i="5"/>
  <c r="J39" i="5"/>
  <c r="L14" i="17"/>
  <c r="N14" i="17" s="1"/>
  <c r="L15" i="17"/>
  <c r="L19" i="17"/>
  <c r="N19" i="17" s="1"/>
  <c r="N23" i="17"/>
  <c r="D24" i="17"/>
  <c r="F24" i="17"/>
  <c r="H24" i="17"/>
  <c r="L27" i="17"/>
  <c r="N27" i="17"/>
  <c r="D28" i="17"/>
  <c r="F28" i="17"/>
  <c r="H28" i="17"/>
  <c r="J28" i="17"/>
  <c r="L28" i="17"/>
  <c r="L31" i="17"/>
  <c r="N31" i="17" s="1"/>
  <c r="D32" i="17" s="1"/>
  <c r="F32" i="17"/>
  <c r="H32" i="17"/>
  <c r="L35" i="17"/>
  <c r="N35" i="17" s="1"/>
  <c r="H36" i="17"/>
  <c r="J36" i="17"/>
  <c r="L36" i="17"/>
  <c r="O36" i="17"/>
  <c r="D39" i="17"/>
  <c r="F39" i="17"/>
  <c r="H39" i="17"/>
  <c r="J39" i="17"/>
  <c r="L39" i="17"/>
  <c r="L14" i="6"/>
  <c r="N14" i="6"/>
  <c r="D15" i="6" s="1"/>
  <c r="F15" i="6"/>
  <c r="L15" i="6"/>
  <c r="N19" i="6"/>
  <c r="D20" i="6" s="1"/>
  <c r="J20" i="6"/>
  <c r="L20" i="6"/>
  <c r="N23" i="6"/>
  <c r="D24" i="6" s="1"/>
  <c r="L27" i="6"/>
  <c r="N27" i="6"/>
  <c r="D28" i="6"/>
  <c r="F28" i="6"/>
  <c r="N31" i="6"/>
  <c r="D32" i="6"/>
  <c r="F32" i="6"/>
  <c r="H32" i="6"/>
  <c r="J32" i="6"/>
  <c r="L32" i="6"/>
  <c r="N35" i="6"/>
  <c r="D36" i="6" s="1"/>
  <c r="F36" i="6"/>
  <c r="H36" i="6"/>
  <c r="J36" i="6"/>
  <c r="L36" i="6"/>
  <c r="D39" i="6"/>
  <c r="F39" i="6"/>
  <c r="H39" i="6"/>
  <c r="J39" i="6"/>
  <c r="N39" i="6"/>
  <c r="J40" i="6" s="1"/>
  <c r="L14" i="18"/>
  <c r="N14" i="18"/>
  <c r="D15" i="18"/>
  <c r="F15" i="18"/>
  <c r="L15" i="18"/>
  <c r="L19" i="18"/>
  <c r="N19" i="18" s="1"/>
  <c r="J20" i="18"/>
  <c r="N23" i="18"/>
  <c r="D24" i="18" s="1"/>
  <c r="L27" i="18"/>
  <c r="N27" i="18"/>
  <c r="F28" i="18" s="1"/>
  <c r="D28" i="18"/>
  <c r="L31" i="18"/>
  <c r="L32" i="18" s="1"/>
  <c r="N31" i="18"/>
  <c r="J32" i="18" s="1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14" i="7"/>
  <c r="L15" i="7" s="1"/>
  <c r="D15" i="7"/>
  <c r="F15" i="7"/>
  <c r="N19" i="7"/>
  <c r="D20" i="7" s="1"/>
  <c r="F20" i="7"/>
  <c r="H20" i="7"/>
  <c r="J20" i="7"/>
  <c r="L20" i="7"/>
  <c r="N23" i="7"/>
  <c r="L24" i="7"/>
  <c r="L27" i="7"/>
  <c r="N27" i="7" s="1"/>
  <c r="N31" i="7"/>
  <c r="D32" i="7" s="1"/>
  <c r="N35" i="7"/>
  <c r="D36" i="7"/>
  <c r="F36" i="7"/>
  <c r="H36" i="7"/>
  <c r="J36" i="7"/>
  <c r="L36" i="7"/>
  <c r="D39" i="7"/>
  <c r="F39" i="7"/>
  <c r="H39" i="7"/>
  <c r="J39" i="7"/>
  <c r="L14" i="19"/>
  <c r="N14" i="19"/>
  <c r="D15" i="19"/>
  <c r="F15" i="19"/>
  <c r="L15" i="19"/>
  <c r="L19" i="19"/>
  <c r="N19" i="19" s="1"/>
  <c r="O20" i="19"/>
  <c r="N23" i="19"/>
  <c r="D24" i="19" s="1"/>
  <c r="J24" i="19"/>
  <c r="L24" i="19"/>
  <c r="N27" i="19"/>
  <c r="O28" i="19"/>
  <c r="N31" i="19"/>
  <c r="D32" i="19"/>
  <c r="F32" i="19"/>
  <c r="O32" i="19"/>
  <c r="L35" i="19"/>
  <c r="N35" i="19"/>
  <c r="O36" i="19"/>
  <c r="D39" i="19"/>
  <c r="F39" i="19"/>
  <c r="H39" i="19"/>
  <c r="J39" i="19"/>
  <c r="N14" i="8"/>
  <c r="D15" i="8" s="1"/>
  <c r="F19" i="8"/>
  <c r="F39" i="8" s="1"/>
  <c r="N19" i="8"/>
  <c r="D20" i="8" s="1"/>
  <c r="N23" i="8"/>
  <c r="D24" i="8"/>
  <c r="F24" i="8"/>
  <c r="H24" i="8"/>
  <c r="J24" i="8"/>
  <c r="L24" i="8"/>
  <c r="L27" i="8"/>
  <c r="N27" i="8" s="1"/>
  <c r="D28" i="8" s="1"/>
  <c r="F28" i="8"/>
  <c r="N31" i="8"/>
  <c r="D32" i="8" s="1"/>
  <c r="J32" i="8"/>
  <c r="L32" i="8"/>
  <c r="N35" i="8"/>
  <c r="D36" i="8"/>
  <c r="D39" i="8"/>
  <c r="H39" i="8"/>
  <c r="J39" i="8"/>
  <c r="L39" i="8"/>
  <c r="L14" i="20"/>
  <c r="L19" i="20"/>
  <c r="N19" i="20" s="1"/>
  <c r="N23" i="20"/>
  <c r="D24" i="20"/>
  <c r="F24" i="20"/>
  <c r="H24" i="20"/>
  <c r="J24" i="20"/>
  <c r="L24" i="20"/>
  <c r="L27" i="20"/>
  <c r="N27" i="20" s="1"/>
  <c r="D28" i="20" s="1"/>
  <c r="F28" i="20"/>
  <c r="H28" i="20"/>
  <c r="J28" i="20"/>
  <c r="L28" i="20"/>
  <c r="O28" i="20"/>
  <c r="N31" i="20"/>
  <c r="D32" i="20" s="1"/>
  <c r="F32" i="20"/>
  <c r="H32" i="20"/>
  <c r="J32" i="20"/>
  <c r="L32" i="20"/>
  <c r="O32" i="20"/>
  <c r="O39" i="20" s="1"/>
  <c r="L35" i="20"/>
  <c r="N35" i="20" s="1"/>
  <c r="D39" i="20"/>
  <c r="F39" i="20"/>
  <c r="H39" i="20"/>
  <c r="J39" i="20"/>
  <c r="N14" i="9"/>
  <c r="D15" i="9"/>
  <c r="F15" i="9"/>
  <c r="L15" i="9"/>
  <c r="N19" i="9"/>
  <c r="D20" i="9" s="1"/>
  <c r="N23" i="9"/>
  <c r="D24" i="9"/>
  <c r="F24" i="9"/>
  <c r="H24" i="9"/>
  <c r="N27" i="9"/>
  <c r="D28" i="9"/>
  <c r="F28" i="9"/>
  <c r="H28" i="9"/>
  <c r="J28" i="9"/>
  <c r="L28" i="9"/>
  <c r="N31" i="9"/>
  <c r="D32" i="9" s="1"/>
  <c r="F32" i="9"/>
  <c r="H32" i="9"/>
  <c r="J32" i="9"/>
  <c r="L32" i="9"/>
  <c r="N35" i="9"/>
  <c r="D36" i="9" s="1"/>
  <c r="L36" i="9"/>
  <c r="D39" i="9"/>
  <c r="F39" i="9"/>
  <c r="H39" i="9"/>
  <c r="J39" i="9"/>
  <c r="L39" i="9"/>
  <c r="L14" i="21"/>
  <c r="N14" i="21" s="1"/>
  <c r="L15" i="21"/>
  <c r="L19" i="21"/>
  <c r="N19" i="21" s="1"/>
  <c r="N23" i="21"/>
  <c r="L24" i="21" s="1"/>
  <c r="D24" i="21"/>
  <c r="H24" i="21"/>
  <c r="L27" i="21"/>
  <c r="N27" i="21"/>
  <c r="D28" i="21"/>
  <c r="F28" i="21"/>
  <c r="H28" i="21"/>
  <c r="J28" i="21"/>
  <c r="L28" i="21"/>
  <c r="N31" i="21"/>
  <c r="D32" i="21" s="1"/>
  <c r="F32" i="21"/>
  <c r="H32" i="21"/>
  <c r="J32" i="21"/>
  <c r="L32" i="21"/>
  <c r="N35" i="21"/>
  <c r="D36" i="21" s="1"/>
  <c r="L36" i="21"/>
  <c r="O36" i="21"/>
  <c r="D39" i="21"/>
  <c r="F39" i="21"/>
  <c r="H39" i="21"/>
  <c r="J39" i="21"/>
  <c r="O39" i="21"/>
  <c r="N14" i="10"/>
  <c r="D15" i="10"/>
  <c r="F15" i="10"/>
  <c r="L15" i="10"/>
  <c r="N19" i="10"/>
  <c r="D20" i="10"/>
  <c r="O20" i="10"/>
  <c r="N23" i="10"/>
  <c r="D24" i="10" s="1"/>
  <c r="F24" i="10"/>
  <c r="H24" i="10"/>
  <c r="N27" i="10"/>
  <c r="D28" i="10"/>
  <c r="F28" i="10"/>
  <c r="H28" i="10"/>
  <c r="J28" i="10"/>
  <c r="L28" i="10"/>
  <c r="N31" i="10"/>
  <c r="D32" i="10" s="1"/>
  <c r="F32" i="10"/>
  <c r="H32" i="10"/>
  <c r="J32" i="10"/>
  <c r="L32" i="10"/>
  <c r="O32" i="10"/>
  <c r="N35" i="10"/>
  <c r="J36" i="10" s="1"/>
  <c r="L36" i="10"/>
  <c r="D39" i="10"/>
  <c r="F39" i="10"/>
  <c r="H39" i="10"/>
  <c r="J39" i="10"/>
  <c r="L39" i="10"/>
  <c r="L14" i="22"/>
  <c r="N14" i="22" s="1"/>
  <c r="D15" i="22" s="1"/>
  <c r="N19" i="22"/>
  <c r="D20" i="22" s="1"/>
  <c r="F20" i="22"/>
  <c r="O20" i="22"/>
  <c r="N23" i="22"/>
  <c r="D24" i="22"/>
  <c r="L27" i="22"/>
  <c r="L28" i="22" s="1"/>
  <c r="N27" i="22"/>
  <c r="D28" i="22"/>
  <c r="F28" i="22"/>
  <c r="H28" i="22"/>
  <c r="J28" i="22"/>
  <c r="N31" i="22"/>
  <c r="D32" i="22"/>
  <c r="F32" i="22"/>
  <c r="H32" i="22"/>
  <c r="J32" i="22"/>
  <c r="L32" i="22"/>
  <c r="L35" i="22"/>
  <c r="N35" i="22" s="1"/>
  <c r="H36" i="22"/>
  <c r="O36" i="22"/>
  <c r="O39" i="22" s="1"/>
  <c r="D39" i="22"/>
  <c r="F39" i="22"/>
  <c r="H39" i="22"/>
  <c r="J39" i="22"/>
  <c r="L39" i="22"/>
  <c r="L14" i="11"/>
  <c r="L15" i="11" s="1"/>
  <c r="N14" i="11"/>
  <c r="D15" i="11" s="1"/>
  <c r="F15" i="11"/>
  <c r="N19" i="11"/>
  <c r="D20" i="11" s="1"/>
  <c r="F20" i="11"/>
  <c r="H20" i="11"/>
  <c r="J20" i="11"/>
  <c r="L20" i="11"/>
  <c r="N23" i="11"/>
  <c r="D24" i="11"/>
  <c r="D27" i="11"/>
  <c r="D39" i="11" s="1"/>
  <c r="N27" i="11"/>
  <c r="F28" i="11"/>
  <c r="N31" i="11"/>
  <c r="L32" i="11" s="1"/>
  <c r="F32" i="11"/>
  <c r="L35" i="11"/>
  <c r="N35" i="11"/>
  <c r="D36" i="11"/>
  <c r="F36" i="11"/>
  <c r="H36" i="11"/>
  <c r="J36" i="11"/>
  <c r="L36" i="11"/>
  <c r="F39" i="11"/>
  <c r="H39" i="11"/>
  <c r="J39" i="11"/>
  <c r="L39" i="11"/>
  <c r="N39" i="11"/>
  <c r="D40" i="11" s="1"/>
  <c r="F40" i="11"/>
  <c r="L14" i="23"/>
  <c r="N14" i="23" s="1"/>
  <c r="N19" i="23"/>
  <c r="D20" i="23" s="1"/>
  <c r="F20" i="23"/>
  <c r="H20" i="23"/>
  <c r="J20" i="23"/>
  <c r="L20" i="23"/>
  <c r="O20" i="23"/>
  <c r="O39" i="23" s="1"/>
  <c r="N23" i="23"/>
  <c r="N27" i="23"/>
  <c r="D28" i="23" s="1"/>
  <c r="F28" i="23"/>
  <c r="H28" i="23"/>
  <c r="J28" i="23"/>
  <c r="L28" i="23"/>
  <c r="N31" i="23"/>
  <c r="D32" i="23" s="1"/>
  <c r="N35" i="23"/>
  <c r="F36" i="23" s="1"/>
  <c r="D36" i="23"/>
  <c r="H36" i="23"/>
  <c r="D39" i="23"/>
  <c r="F39" i="23"/>
  <c r="H39" i="23"/>
  <c r="J39" i="23"/>
  <c r="L39" i="23"/>
  <c r="D14" i="12"/>
  <c r="F14" i="12"/>
  <c r="L14" i="12"/>
  <c r="O15" i="12"/>
  <c r="L19" i="12"/>
  <c r="N19" i="12" s="1"/>
  <c r="O20" i="12"/>
  <c r="N23" i="12"/>
  <c r="L24" i="12" s="1"/>
  <c r="D24" i="12"/>
  <c r="D27" i="12"/>
  <c r="N27" i="12" s="1"/>
  <c r="O28" i="12"/>
  <c r="L31" i="12"/>
  <c r="L39" i="12" s="1"/>
  <c r="N31" i="12"/>
  <c r="D32" i="12" s="1"/>
  <c r="F32" i="12"/>
  <c r="O32" i="12"/>
  <c r="N35" i="12"/>
  <c r="D36" i="12" s="1"/>
  <c r="H36" i="12"/>
  <c r="O36" i="12"/>
  <c r="F39" i="12"/>
  <c r="H39" i="12"/>
  <c r="J39" i="12"/>
  <c r="L14" i="24"/>
  <c r="N14" i="24"/>
  <c r="N19" i="24"/>
  <c r="L20" i="24" s="1"/>
  <c r="D20" i="24"/>
  <c r="F20" i="24"/>
  <c r="J20" i="24"/>
  <c r="N23" i="24"/>
  <c r="L27" i="24"/>
  <c r="N27" i="24"/>
  <c r="L28" i="24" s="1"/>
  <c r="N31" i="24"/>
  <c r="D32" i="24" s="1"/>
  <c r="F32" i="24"/>
  <c r="H32" i="24"/>
  <c r="J32" i="24"/>
  <c r="L32" i="24"/>
  <c r="L35" i="24"/>
  <c r="N35" i="24" s="1"/>
  <c r="H36" i="24" s="1"/>
  <c r="L36" i="24"/>
  <c r="O36" i="24"/>
  <c r="O39" i="24" s="1"/>
  <c r="D39" i="24"/>
  <c r="F39" i="24"/>
  <c r="H39" i="24"/>
  <c r="J39" i="24"/>
  <c r="F14" i="13"/>
  <c r="N14" i="13" s="1"/>
  <c r="D15" i="13" s="1"/>
  <c r="L14" i="13"/>
  <c r="O15" i="13"/>
  <c r="L19" i="13"/>
  <c r="N19" i="13"/>
  <c r="L20" i="13" s="1"/>
  <c r="D20" i="13"/>
  <c r="N23" i="13"/>
  <c r="D24" i="13" s="1"/>
  <c r="F24" i="13"/>
  <c r="H24" i="13"/>
  <c r="J24" i="13"/>
  <c r="L24" i="13"/>
  <c r="D27" i="13"/>
  <c r="D39" i="13" s="1"/>
  <c r="N31" i="13"/>
  <c r="L32" i="13" s="1"/>
  <c r="D32" i="13"/>
  <c r="L35" i="13"/>
  <c r="H39" i="13"/>
  <c r="J39" i="13"/>
  <c r="L39" i="13"/>
  <c r="F14" i="14"/>
  <c r="H14" i="14"/>
  <c r="J14" i="14"/>
  <c r="L14" i="14"/>
  <c r="O15" i="14"/>
  <c r="L19" i="14"/>
  <c r="N19" i="14" s="1"/>
  <c r="H20" i="14"/>
  <c r="J20" i="14"/>
  <c r="L20" i="14"/>
  <c r="N23" i="14"/>
  <c r="D27" i="14"/>
  <c r="D39" i="14" s="1"/>
  <c r="L31" i="14"/>
  <c r="N31" i="14" s="1"/>
  <c r="O32" i="14"/>
  <c r="L35" i="14"/>
  <c r="N35" i="14" s="1"/>
  <c r="F39" i="14"/>
  <c r="H39" i="14"/>
  <c r="J39" i="14"/>
  <c r="L14" i="15"/>
  <c r="N14" i="15" s="1"/>
  <c r="O15" i="15"/>
  <c r="N19" i="15"/>
  <c r="H20" i="15" s="1"/>
  <c r="F20" i="15"/>
  <c r="O20" i="15"/>
  <c r="N23" i="15"/>
  <c r="D24" i="15"/>
  <c r="F24" i="15"/>
  <c r="H24" i="15"/>
  <c r="J24" i="15"/>
  <c r="L24" i="15"/>
  <c r="N27" i="15"/>
  <c r="F28" i="15" s="1"/>
  <c r="H28" i="15"/>
  <c r="J28" i="15"/>
  <c r="L28" i="15"/>
  <c r="N31" i="15"/>
  <c r="J32" i="15" s="1"/>
  <c r="O32" i="15"/>
  <c r="L35" i="15"/>
  <c r="D39" i="15"/>
  <c r="F39" i="15"/>
  <c r="H39" i="15"/>
  <c r="J39" i="15"/>
  <c r="L39" i="15"/>
  <c r="L14" i="1"/>
  <c r="L19" i="1"/>
  <c r="N19" i="1" s="1"/>
  <c r="N23" i="1"/>
  <c r="D24" i="1" s="1"/>
  <c r="L27" i="1"/>
  <c r="N27" i="1" s="1"/>
  <c r="H28" i="1" s="1"/>
  <c r="F28" i="1"/>
  <c r="N31" i="1"/>
  <c r="D32" i="1"/>
  <c r="F32" i="1"/>
  <c r="H32" i="1"/>
  <c r="J32" i="1"/>
  <c r="L32" i="1"/>
  <c r="N35" i="1"/>
  <c r="D36" i="1" s="1"/>
  <c r="H36" i="1"/>
  <c r="J36" i="1"/>
  <c r="L36" i="1"/>
  <c r="D39" i="1"/>
  <c r="F39" i="1"/>
  <c r="H39" i="1"/>
  <c r="J39" i="1"/>
  <c r="L14" i="16"/>
  <c r="N14" i="16" s="1"/>
  <c r="O15" i="16"/>
  <c r="L19" i="16"/>
  <c r="N19" i="16"/>
  <c r="D20" i="16" s="1"/>
  <c r="H20" i="16"/>
  <c r="J20" i="16"/>
  <c r="L20" i="16"/>
  <c r="O20" i="16"/>
  <c r="N23" i="16"/>
  <c r="H24" i="16" s="1"/>
  <c r="D24" i="16"/>
  <c r="F24" i="16"/>
  <c r="J24" i="16"/>
  <c r="L24" i="16"/>
  <c r="L27" i="16"/>
  <c r="N27" i="16"/>
  <c r="D28" i="16" s="1"/>
  <c r="L31" i="16"/>
  <c r="O32" i="16"/>
  <c r="L35" i="16"/>
  <c r="L39" i="16" s="1"/>
  <c r="D39" i="16"/>
  <c r="F39" i="16"/>
  <c r="H39" i="16"/>
  <c r="J39" i="16"/>
  <c r="L14" i="4"/>
  <c r="N14" i="4" s="1"/>
  <c r="L19" i="4"/>
  <c r="L20" i="4" s="1"/>
  <c r="N19" i="4"/>
  <c r="H20" i="4" s="1"/>
  <c r="F20" i="4"/>
  <c r="N23" i="4"/>
  <c r="D24" i="4"/>
  <c r="F24" i="4"/>
  <c r="H24" i="4"/>
  <c r="J24" i="4"/>
  <c r="L24" i="4"/>
  <c r="L27" i="4"/>
  <c r="L39" i="4" s="1"/>
  <c r="N31" i="4"/>
  <c r="H32" i="4" s="1"/>
  <c r="D32" i="4"/>
  <c r="F32" i="4"/>
  <c r="J32" i="4"/>
  <c r="L32" i="4"/>
  <c r="N35" i="4"/>
  <c r="F36" i="4" s="1"/>
  <c r="D36" i="4"/>
  <c r="D39" i="4"/>
  <c r="F39" i="4"/>
  <c r="H39" i="4"/>
  <c r="J39" i="4"/>
  <c r="J36" i="14" l="1"/>
  <c r="D36" i="14"/>
  <c r="F36" i="14"/>
  <c r="H36" i="14"/>
  <c r="H28" i="12"/>
  <c r="J28" i="12"/>
  <c r="L28" i="12"/>
  <c r="F28" i="12"/>
  <c r="F40" i="10"/>
  <c r="L40" i="23"/>
  <c r="H20" i="21"/>
  <c r="J20" i="21"/>
  <c r="D20" i="21"/>
  <c r="F20" i="21"/>
  <c r="F40" i="8"/>
  <c r="L36" i="15"/>
  <c r="D15" i="4"/>
  <c r="F15" i="4"/>
  <c r="H20" i="1"/>
  <c r="F20" i="1"/>
  <c r="D20" i="1"/>
  <c r="J20" i="1"/>
  <c r="D15" i="15"/>
  <c r="F15" i="15"/>
  <c r="D20" i="12"/>
  <c r="F20" i="12"/>
  <c r="H20" i="12"/>
  <c r="J20" i="12"/>
  <c r="F40" i="5"/>
  <c r="D40" i="1"/>
  <c r="L40" i="12"/>
  <c r="N39" i="23"/>
  <c r="D15" i="23"/>
  <c r="L15" i="23"/>
  <c r="F15" i="23"/>
  <c r="H20" i="20"/>
  <c r="J20" i="20"/>
  <c r="D20" i="20"/>
  <c r="F20" i="20"/>
  <c r="F28" i="7"/>
  <c r="H28" i="7"/>
  <c r="J28" i="7"/>
  <c r="D28" i="7"/>
  <c r="N39" i="7"/>
  <c r="J40" i="7" s="1"/>
  <c r="D15" i="16"/>
  <c r="F15" i="16"/>
  <c r="L15" i="16"/>
  <c r="D32" i="14"/>
  <c r="F32" i="14"/>
  <c r="H32" i="14"/>
  <c r="J32" i="14"/>
  <c r="L15" i="1"/>
  <c r="F20" i="17"/>
  <c r="H20" i="17"/>
  <c r="J20" i="17"/>
  <c r="D20" i="17"/>
  <c r="N39" i="17"/>
  <c r="D15" i="24"/>
  <c r="F15" i="24"/>
  <c r="D36" i="20"/>
  <c r="F36" i="20"/>
  <c r="F20" i="8"/>
  <c r="H36" i="19"/>
  <c r="J36" i="19"/>
  <c r="N39" i="19"/>
  <c r="F40" i="19" s="1"/>
  <c r="F28" i="19"/>
  <c r="H28" i="19"/>
  <c r="J28" i="19"/>
  <c r="L28" i="19"/>
  <c r="D20" i="19"/>
  <c r="F20" i="19"/>
  <c r="F40" i="6"/>
  <c r="F24" i="5"/>
  <c r="D20" i="4"/>
  <c r="N35" i="16"/>
  <c r="L36" i="16" s="1"/>
  <c r="N31" i="16"/>
  <c r="D28" i="1"/>
  <c r="N14" i="1"/>
  <c r="N35" i="15"/>
  <c r="D20" i="15"/>
  <c r="N14" i="14"/>
  <c r="L15" i="24"/>
  <c r="D39" i="12"/>
  <c r="D32" i="11"/>
  <c r="F24" i="11"/>
  <c r="H24" i="11"/>
  <c r="J24" i="11"/>
  <c r="D36" i="22"/>
  <c r="F36" i="22"/>
  <c r="J24" i="22"/>
  <c r="L24" i="22"/>
  <c r="H20" i="10"/>
  <c r="J20" i="10"/>
  <c r="L20" i="10"/>
  <c r="F24" i="21"/>
  <c r="D15" i="21"/>
  <c r="F15" i="21"/>
  <c r="F36" i="8"/>
  <c r="H36" i="8"/>
  <c r="N39" i="8"/>
  <c r="J36" i="8"/>
  <c r="L36" i="8"/>
  <c r="L39" i="19"/>
  <c r="L40" i="19" s="1"/>
  <c r="L36" i="19"/>
  <c r="L39" i="7"/>
  <c r="H40" i="18"/>
  <c r="D20" i="18"/>
  <c r="F20" i="18"/>
  <c r="H20" i="18"/>
  <c r="D40" i="6"/>
  <c r="D15" i="17"/>
  <c r="F15" i="17"/>
  <c r="L36" i="13"/>
  <c r="H32" i="12"/>
  <c r="J32" i="12"/>
  <c r="F36" i="21"/>
  <c r="H36" i="21"/>
  <c r="J36" i="21"/>
  <c r="N39" i="21"/>
  <c r="J24" i="5"/>
  <c r="L24" i="5"/>
  <c r="L28" i="16"/>
  <c r="N39" i="1"/>
  <c r="F24" i="12"/>
  <c r="H24" i="12"/>
  <c r="J24" i="12"/>
  <c r="J36" i="23"/>
  <c r="L36" i="23"/>
  <c r="L40" i="11"/>
  <c r="H28" i="18"/>
  <c r="J28" i="18"/>
  <c r="L40" i="17"/>
  <c r="D36" i="5"/>
  <c r="F36" i="5"/>
  <c r="H36" i="5"/>
  <c r="N39" i="5"/>
  <c r="J40" i="5" s="1"/>
  <c r="J36" i="5"/>
  <c r="L36" i="4"/>
  <c r="L15" i="4"/>
  <c r="J28" i="16"/>
  <c r="F20" i="16"/>
  <c r="L39" i="1"/>
  <c r="F36" i="1"/>
  <c r="J24" i="1"/>
  <c r="L32" i="15"/>
  <c r="D28" i="15"/>
  <c r="L15" i="15"/>
  <c r="N27" i="14"/>
  <c r="N39" i="14" s="1"/>
  <c r="D20" i="14"/>
  <c r="F20" i="14"/>
  <c r="F15" i="13"/>
  <c r="N39" i="24"/>
  <c r="J36" i="24"/>
  <c r="J28" i="24"/>
  <c r="H20" i="24"/>
  <c r="F36" i="12"/>
  <c r="N14" i="12"/>
  <c r="L32" i="23"/>
  <c r="J40" i="11"/>
  <c r="D28" i="11"/>
  <c r="J24" i="9"/>
  <c r="L24" i="9"/>
  <c r="D40" i="19"/>
  <c r="H32" i="7"/>
  <c r="D24" i="7"/>
  <c r="F24" i="7"/>
  <c r="H24" i="7"/>
  <c r="J24" i="7"/>
  <c r="H32" i="18"/>
  <c r="L28" i="18"/>
  <c r="H28" i="6"/>
  <c r="J28" i="6"/>
  <c r="J40" i="17"/>
  <c r="D36" i="17"/>
  <c r="F36" i="17"/>
  <c r="J24" i="17"/>
  <c r="L24" i="17"/>
  <c r="F20" i="5"/>
  <c r="H20" i="5"/>
  <c r="J20" i="5"/>
  <c r="F24" i="14"/>
  <c r="H24" i="14"/>
  <c r="J24" i="14"/>
  <c r="L36" i="14"/>
  <c r="H20" i="8"/>
  <c r="J20" i="8"/>
  <c r="L20" i="8"/>
  <c r="F39" i="13"/>
  <c r="J36" i="4"/>
  <c r="N27" i="4"/>
  <c r="H28" i="16"/>
  <c r="L28" i="1"/>
  <c r="H24" i="1"/>
  <c r="H32" i="15"/>
  <c r="L20" i="15"/>
  <c r="J20" i="13"/>
  <c r="L39" i="24"/>
  <c r="L40" i="24" s="1"/>
  <c r="H28" i="24"/>
  <c r="L20" i="12"/>
  <c r="H40" i="11"/>
  <c r="H28" i="11"/>
  <c r="J28" i="11"/>
  <c r="L28" i="11"/>
  <c r="H20" i="22"/>
  <c r="J20" i="22"/>
  <c r="L20" i="22"/>
  <c r="D36" i="10"/>
  <c r="F36" i="10"/>
  <c r="H36" i="10"/>
  <c r="N39" i="10"/>
  <c r="J24" i="10"/>
  <c r="L24" i="10"/>
  <c r="F36" i="9"/>
  <c r="H36" i="9"/>
  <c r="N39" i="9"/>
  <c r="J36" i="9"/>
  <c r="L20" i="9"/>
  <c r="L36" i="20"/>
  <c r="L28" i="8"/>
  <c r="O39" i="19"/>
  <c r="H32" i="19"/>
  <c r="J32" i="19"/>
  <c r="L32" i="19"/>
  <c r="L20" i="19"/>
  <c r="F32" i="7"/>
  <c r="F32" i="18"/>
  <c r="L28" i="6"/>
  <c r="L39" i="6"/>
  <c r="L40" i="6" s="1"/>
  <c r="L32" i="17"/>
  <c r="L39" i="5"/>
  <c r="L40" i="5" s="1"/>
  <c r="L20" i="5"/>
  <c r="D40" i="9"/>
  <c r="L24" i="1"/>
  <c r="F32" i="13"/>
  <c r="H32" i="13"/>
  <c r="J32" i="13"/>
  <c r="J28" i="1"/>
  <c r="F24" i="1"/>
  <c r="L20" i="1"/>
  <c r="F32" i="15"/>
  <c r="J20" i="15"/>
  <c r="L39" i="14"/>
  <c r="L24" i="14"/>
  <c r="H20" i="13"/>
  <c r="D36" i="24"/>
  <c r="F36" i="24"/>
  <c r="F28" i="24"/>
  <c r="J36" i="12"/>
  <c r="N39" i="12"/>
  <c r="J40" i="12" s="1"/>
  <c r="L36" i="12"/>
  <c r="D28" i="12"/>
  <c r="D15" i="12"/>
  <c r="F40" i="23"/>
  <c r="F32" i="23"/>
  <c r="H32" i="23"/>
  <c r="J32" i="23"/>
  <c r="J32" i="11"/>
  <c r="L36" i="22"/>
  <c r="H24" i="22"/>
  <c r="L15" i="22"/>
  <c r="J36" i="20"/>
  <c r="L20" i="20"/>
  <c r="J28" i="8"/>
  <c r="F36" i="19"/>
  <c r="J20" i="19"/>
  <c r="N39" i="18"/>
  <c r="D40" i="18" s="1"/>
  <c r="D32" i="18"/>
  <c r="F24" i="18"/>
  <c r="H24" i="18"/>
  <c r="J24" i="18"/>
  <c r="L24" i="18"/>
  <c r="J32" i="17"/>
  <c r="L32" i="14"/>
  <c r="L28" i="7"/>
  <c r="F40" i="18"/>
  <c r="L32" i="12"/>
  <c r="N39" i="4"/>
  <c r="H40" i="4" s="1"/>
  <c r="H36" i="4"/>
  <c r="J20" i="4"/>
  <c r="F28" i="16"/>
  <c r="D32" i="15"/>
  <c r="D24" i="14"/>
  <c r="N35" i="13"/>
  <c r="N27" i="13"/>
  <c r="D28" i="13"/>
  <c r="F20" i="13"/>
  <c r="L15" i="13"/>
  <c r="D28" i="24"/>
  <c r="D40" i="23"/>
  <c r="H32" i="11"/>
  <c r="L24" i="11"/>
  <c r="N39" i="22"/>
  <c r="L40" i="22" s="1"/>
  <c r="J36" i="22"/>
  <c r="F24" i="22"/>
  <c r="F15" i="22"/>
  <c r="F20" i="10"/>
  <c r="J24" i="21"/>
  <c r="L39" i="21"/>
  <c r="L40" i="21" s="1"/>
  <c r="L20" i="21"/>
  <c r="F20" i="9"/>
  <c r="H20" i="9"/>
  <c r="J20" i="9"/>
  <c r="H36" i="20"/>
  <c r="N14" i="20"/>
  <c r="L15" i="20"/>
  <c r="D40" i="8"/>
  <c r="H28" i="8"/>
  <c r="D36" i="19"/>
  <c r="D28" i="19"/>
  <c r="H20" i="19"/>
  <c r="J32" i="7"/>
  <c r="L32" i="7"/>
  <c r="L20" i="18"/>
  <c r="H40" i="6"/>
  <c r="F24" i="6"/>
  <c r="H24" i="6"/>
  <c r="J24" i="6"/>
  <c r="L24" i="6"/>
  <c r="L20" i="17"/>
  <c r="H24" i="5"/>
  <c r="D15" i="5"/>
  <c r="F15" i="5"/>
  <c r="L39" i="20"/>
  <c r="H32" i="8"/>
  <c r="L15" i="8"/>
  <c r="H24" i="19"/>
  <c r="H20" i="6"/>
  <c r="F32" i="5"/>
  <c r="F32" i="8"/>
  <c r="F15" i="8"/>
  <c r="F24" i="19"/>
  <c r="F20" i="6"/>
  <c r="F40" i="14" l="1"/>
  <c r="J40" i="14"/>
  <c r="H40" i="14"/>
  <c r="D40" i="14"/>
  <c r="F32" i="16"/>
  <c r="H32" i="16"/>
  <c r="J32" i="16"/>
  <c r="D32" i="16"/>
  <c r="D15" i="20"/>
  <c r="F15" i="20"/>
  <c r="J36" i="15"/>
  <c r="F36" i="15"/>
  <c r="N39" i="15"/>
  <c r="H36" i="15"/>
  <c r="D36" i="15"/>
  <c r="J40" i="18"/>
  <c r="H40" i="17"/>
  <c r="D40" i="17"/>
  <c r="F40" i="17"/>
  <c r="H40" i="19"/>
  <c r="F28" i="4"/>
  <c r="H28" i="4"/>
  <c r="D28" i="4"/>
  <c r="L28" i="4"/>
  <c r="J28" i="4"/>
  <c r="F28" i="13"/>
  <c r="H28" i="13"/>
  <c r="J28" i="13"/>
  <c r="L28" i="13"/>
  <c r="J40" i="10"/>
  <c r="L40" i="10"/>
  <c r="J40" i="22"/>
  <c r="H40" i="1"/>
  <c r="F40" i="1"/>
  <c r="F15" i="1"/>
  <c r="D15" i="1"/>
  <c r="N39" i="20"/>
  <c r="L40" i="20" s="1"/>
  <c r="L40" i="18"/>
  <c r="L40" i="9"/>
  <c r="J40" i="9"/>
  <c r="F40" i="12"/>
  <c r="H40" i="24"/>
  <c r="J40" i="24"/>
  <c r="D40" i="24"/>
  <c r="F40" i="24"/>
  <c r="H40" i="8"/>
  <c r="J40" i="8"/>
  <c r="L40" i="8"/>
  <c r="J40" i="4"/>
  <c r="H40" i="23"/>
  <c r="J40" i="23"/>
  <c r="L40" i="4"/>
  <c r="H40" i="5"/>
  <c r="F40" i="4"/>
  <c r="F36" i="16"/>
  <c r="H36" i="16"/>
  <c r="N39" i="16"/>
  <c r="J36" i="16"/>
  <c r="D36" i="16"/>
  <c r="H40" i="12"/>
  <c r="H36" i="13"/>
  <c r="N39" i="13"/>
  <c r="J36" i="13"/>
  <c r="D36" i="13"/>
  <c r="F36" i="13"/>
  <c r="F15" i="12"/>
  <c r="L15" i="12"/>
  <c r="L40" i="1"/>
  <c r="H40" i="21"/>
  <c r="J40" i="21"/>
  <c r="D40" i="21"/>
  <c r="F40" i="21"/>
  <c r="D40" i="5"/>
  <c r="L40" i="7"/>
  <c r="F40" i="9"/>
  <c r="J40" i="1"/>
  <c r="D40" i="4"/>
  <c r="H40" i="22"/>
  <c r="D40" i="22"/>
  <c r="F40" i="22"/>
  <c r="D40" i="12"/>
  <c r="H40" i="7"/>
  <c r="D40" i="7"/>
  <c r="F40" i="7"/>
  <c r="J40" i="19"/>
  <c r="L40" i="14"/>
  <c r="J28" i="14"/>
  <c r="L28" i="14"/>
  <c r="F28" i="14"/>
  <c r="D28" i="14"/>
  <c r="H28" i="14"/>
  <c r="F15" i="14"/>
  <c r="L15" i="14"/>
  <c r="D15" i="14"/>
  <c r="H40" i="10"/>
  <c r="H40" i="9"/>
  <c r="L32" i="16"/>
  <c r="D40" i="10"/>
  <c r="L40" i="13" l="1"/>
  <c r="D40" i="13"/>
  <c r="H40" i="13"/>
  <c r="J40" i="13"/>
  <c r="J40" i="20"/>
  <c r="D40" i="20"/>
  <c r="F40" i="20"/>
  <c r="H40" i="20"/>
  <c r="H40" i="15"/>
  <c r="L40" i="15"/>
  <c r="D40" i="15"/>
  <c r="F40" i="15"/>
  <c r="J40" i="15"/>
  <c r="F40" i="13"/>
  <c r="H40" i="16"/>
  <c r="L40" i="16"/>
  <c r="J40" i="16"/>
  <c r="F40" i="16"/>
  <c r="D40" i="16"/>
</calcChain>
</file>

<file path=xl/sharedStrings.xml><?xml version="1.0" encoding="utf-8"?>
<sst xmlns="http://schemas.openxmlformats.org/spreadsheetml/2006/main" count="779" uniqueCount="61">
  <si>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</si>
  <si>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</si>
  <si>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</si>
  <si>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</si>
  <si>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</si>
  <si>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</si>
  <si>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</si>
  <si>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</si>
  <si>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</si>
  <si>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</si>
  <si>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</si>
  <si>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</si>
  <si>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</si>
  <si>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</si>
  <si>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</si>
  <si>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</si>
  <si>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</si>
  <si>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</si>
  <si>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</si>
  <si>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</si>
  <si>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</si>
  <si>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</si>
  <si>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</si>
  <si>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</si>
  <si>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</si>
  <si>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</si>
  <si>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</si>
  <si>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</si>
  <si>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</si>
  <si>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</si>
  <si>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</si>
  <si>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</si>
  <si>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</si>
  <si>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</si>
  <si>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</si>
  <si>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</si>
  <si>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</si>
  <si>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</si>
  <si>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</si>
  <si>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</si>
  <si>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</si>
  <si>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</si>
  <si>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</si>
  <si>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</si>
  <si>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</si>
  <si>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</si>
  <si>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</si>
  <si>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</si>
  <si>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</si>
  <si>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</si>
  <si>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</si>
  <si>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</si>
  <si>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</si>
  <si>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</si>
  <si>
    <t>AS OF MARCH 31 2001</t>
  </si>
  <si>
    <t>TOTAL RECEIPTS</t>
  </si>
  <si>
    <t>AS OF APRIL 30 2001</t>
  </si>
  <si>
    <t>AS OF MAY 31, 2001</t>
  </si>
  <si>
    <t>AS OF JUNE 30, 2001</t>
  </si>
  <si>
    <t>AS OF JULY 31, 2001</t>
  </si>
  <si>
    <t>AS OF AUGUST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</si>
</sst>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29" name="Picture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0" name="Picture 1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2531" name="Picture 1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2532" name="Picture 1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704850</xdr:colOff>
          <xdr:row>4</xdr:row>
          <xdr:rowOff>142875</xdr:rowOff>
        </xdr:from>
        <xdr:to>
          <xdr:col>0</xdr:col>
          <xdr:colOff>1847850</xdr:colOff>
          <xdr:row>10</xdr:row>
          <xdr:rowOff>161925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5" name="Picture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6" name="Picture 1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1507" name="Picture 1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1508" name="Picture 1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1" name="Picture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2" name="Picture 1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20483" name="Picture 1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85725</xdr:rowOff>
        </xdr:from>
        <xdr:to>
          <xdr:col>0</xdr:col>
          <xdr:colOff>1800225</xdr:colOff>
          <xdr:row>10</xdr:row>
          <xdr:rowOff>104775</xdr:rowOff>
        </xdr:to>
        <xdr:sp macro="" textlink="">
          <xdr:nvSpPr>
            <xdr:cNvPr id="20484" name="Picture 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7" name="Picture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8" name="Picture 1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9459" name="Picture 1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9460" name="Picture 1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3" name="Picture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4" name="Picture 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8435" name="Picture 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8436" name="Picture 1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09" name="Picture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0" name="Picture 1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7411" name="Picture 1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7412" name="Picture 1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695325</xdr:colOff>
          <xdr:row>4</xdr:row>
          <xdr:rowOff>142875</xdr:rowOff>
        </xdr:from>
        <xdr:to>
          <xdr:col>0</xdr:col>
          <xdr:colOff>1838325</xdr:colOff>
          <xdr:row>10</xdr:row>
          <xdr:rowOff>161925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657225</xdr:colOff>
          <xdr:row>4</xdr:row>
          <xdr:rowOff>133350</xdr:rowOff>
        </xdr:from>
        <xdr:to>
          <xdr:col>0</xdr:col>
          <xdr:colOff>1800225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.doc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Microsoft_Word_97_-_2003_Document3.doc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0.doc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Microsoft_Word_97_-_2003_Document39.doc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Microsoft_Word_97_-_2003_Document3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7.doc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4.doc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Microsoft_Word_97_-_2003_Document43.doc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Microsoft_Word_97_-_2003_Document4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1.doc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48.doc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Microsoft_Word_97_-_2003_Document47.doc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Microsoft_Word_97_-_2003_Document4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5.doc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2.doc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Microsoft_Word_97_-_2003_Document51.doc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Microsoft_Word_97_-_2003_Document5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9.doc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56.doc"/><Relationship Id="rId3" Type="http://schemas.openxmlformats.org/officeDocument/2006/relationships/vmlDrawing" Target="../drawings/vmlDrawing14.vml"/><Relationship Id="rId7" Type="http://schemas.openxmlformats.org/officeDocument/2006/relationships/oleObject" Target="../embeddings/Microsoft_Word_97_-_2003_Document55.doc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Microsoft_Word_97_-_2003_Document5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3.doc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0.doc"/><Relationship Id="rId3" Type="http://schemas.openxmlformats.org/officeDocument/2006/relationships/vmlDrawing" Target="../drawings/vmlDrawing15.vml"/><Relationship Id="rId7" Type="http://schemas.openxmlformats.org/officeDocument/2006/relationships/oleObject" Target="../embeddings/Microsoft_Word_97_-_2003_Document59.doc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Word_97_-_2003_Document5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7.doc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4.doc"/><Relationship Id="rId3" Type="http://schemas.openxmlformats.org/officeDocument/2006/relationships/vmlDrawing" Target="../drawings/vmlDrawing16.vml"/><Relationship Id="rId7" Type="http://schemas.openxmlformats.org/officeDocument/2006/relationships/oleObject" Target="../embeddings/Microsoft_Word_97_-_2003_Document63.doc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Microsoft_Word_97_-_2003_Document6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1.doc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68.doc"/><Relationship Id="rId3" Type="http://schemas.openxmlformats.org/officeDocument/2006/relationships/vmlDrawing" Target="../drawings/vmlDrawing17.vml"/><Relationship Id="rId7" Type="http://schemas.openxmlformats.org/officeDocument/2006/relationships/oleObject" Target="../embeddings/Microsoft_Word_97_-_2003_Document67.doc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Microsoft_Word_97_-_2003_Document6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5.doc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72.doc"/><Relationship Id="rId3" Type="http://schemas.openxmlformats.org/officeDocument/2006/relationships/vmlDrawing" Target="../drawings/vmlDrawing18.vml"/><Relationship Id="rId7" Type="http://schemas.openxmlformats.org/officeDocument/2006/relationships/oleObject" Target="../embeddings/Microsoft_Word_97_-_2003_Document71.doc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Word_97_-_2003_Document7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9.doc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76.doc"/><Relationship Id="rId3" Type="http://schemas.openxmlformats.org/officeDocument/2006/relationships/vmlDrawing" Target="../drawings/vmlDrawing19.vml"/><Relationship Id="rId7" Type="http://schemas.openxmlformats.org/officeDocument/2006/relationships/oleObject" Target="../embeddings/Microsoft_Word_97_-_2003_Document75.doc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Microsoft_Word_97_-_2003_Document7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3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8.doc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7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Microsoft_Word_97_-_2003_Document7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7.doc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Microsoft_Word_97_-_2003_Document8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9.doc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Microsoft_Word_97_-_2003_Document8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81.doc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2.doc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Microsoft_Word_97_-_2003_Document11.doc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1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9.doc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16.doc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Microsoft_Word_97_-_2003_Document15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1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3.doc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0.doc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Microsoft_Word_97_-_2003_Document19.doc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Word_97_-_2003_Document1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7.doc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4.doc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Microsoft_Word_97_-_2003_Document23.doc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2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1.doc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8.doc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Microsoft_Word_97_-_2003_Document27.doc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2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5.doc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2.doc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Microsoft_Word_97_-_2003_Document31.doc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Microsoft_Word_97_-_2003_Document30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9.doc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36.doc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Microsoft_Word_97_-_2003_Document35.doc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Microsoft_Word_97_-_2003_Document3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topLeftCell="K30" workbookViewId="0">
      <selection activeCell="O42" sqref="A1:O42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4217651.91</v>
      </c>
      <c r="E14" s="16"/>
      <c r="F14" s="16">
        <v>5863278.6399999997</v>
      </c>
      <c r="G14" s="16"/>
      <c r="H14" s="16">
        <v>1710920.49</v>
      </c>
      <c r="I14" s="16"/>
      <c r="J14" s="16">
        <v>220242.35</v>
      </c>
      <c r="K14" s="16"/>
      <c r="L14" s="16">
        <f>222492.95+19217725</f>
        <v>19440217.949999999</v>
      </c>
      <c r="M14" s="16"/>
      <c r="N14" s="16">
        <f>SUM(L14,J14,H14,F14,D14)</f>
        <v>31452311.34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0.13409672390709587</v>
      </c>
      <c r="E15" s="18"/>
      <c r="F15" s="18">
        <f>F14/N14</f>
        <v>0.18641805292520036</v>
      </c>
      <c r="G15" s="18"/>
      <c r="H15" s="18">
        <v>0</v>
      </c>
      <c r="I15" s="18"/>
      <c r="J15" s="18">
        <v>0</v>
      </c>
      <c r="K15" s="18"/>
      <c r="L15" s="18">
        <f>L14/N14</f>
        <v>0.61808551174032733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2179404.27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222042.77</v>
      </c>
      <c r="E27" s="16"/>
      <c r="F27" s="16">
        <v>222042.41</v>
      </c>
      <c r="G27" s="16"/>
      <c r="H27" s="16">
        <v>222042.83</v>
      </c>
      <c r="I27" s="16"/>
      <c r="J27" s="16">
        <v>220242.35</v>
      </c>
      <c r="K27" s="16"/>
      <c r="L27" s="16">
        <f>222492.95+359004.21</f>
        <v>581497.16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0.15126894421643719</v>
      </c>
      <c r="E28" s="18"/>
      <c r="F28" s="18">
        <f>F27/N27</f>
        <v>0.15126869896269657</v>
      </c>
      <c r="G28" s="18"/>
      <c r="H28" s="18">
        <f>H27/N27</f>
        <v>0.1512689850920606</v>
      </c>
      <c r="I28" s="18"/>
      <c r="J28" s="18">
        <f>J27/N27</f>
        <v>0.1500423893840229</v>
      </c>
      <c r="K28" s="18"/>
      <c r="L28" s="18">
        <f>L27/N27</f>
        <v>0.39615098234478274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1395232.05</v>
      </c>
      <c r="G31" s="16"/>
      <c r="H31" s="16">
        <v>8876.5300000000007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1479073.1600000001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0.94331510281749675</v>
      </c>
      <c r="G32" s="18"/>
      <c r="H32" s="18">
        <f>H31/N31</f>
        <v>6.0014137502163853E-3</v>
      </c>
      <c r="I32" s="18"/>
      <c r="J32" s="18">
        <f>J31/N31</f>
        <v>0</v>
      </c>
      <c r="K32" s="18"/>
      <c r="L32" s="18">
        <f>L31/N31</f>
        <v>5.0683483432286743E-2</v>
      </c>
      <c r="M32" s="18"/>
      <c r="O32" s="16">
        <v>1285097.06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3114212.1</v>
      </c>
      <c r="E35" s="16"/>
      <c r="F35" s="16">
        <v>6798657.0700000003</v>
      </c>
      <c r="G35" s="16"/>
      <c r="H35" s="16">
        <v>800728.78</v>
      </c>
      <c r="I35" s="16"/>
      <c r="J35" s="16">
        <v>453522.66</v>
      </c>
      <c r="K35" s="16"/>
      <c r="L35" s="16">
        <f>-51876.61+15838.52</f>
        <v>-36038.089999999997</v>
      </c>
      <c r="M35" s="16"/>
      <c r="N35" s="16">
        <f>SUM(L35,J35,H35,F35,D35)</f>
        <v>11131082.52</v>
      </c>
      <c r="O35" s="1" t="s">
        <v>39</v>
      </c>
    </row>
    <row r="36" spans="1:15" x14ac:dyDescent="0.2">
      <c r="B36" s="1" t="s">
        <v>8</v>
      </c>
      <c r="D36" s="18">
        <f>D35/N35</f>
        <v>0.27977621173901784</v>
      </c>
      <c r="E36" s="18"/>
      <c r="F36" s="18">
        <f>F35/N35</f>
        <v>0.61078130161953026</v>
      </c>
      <c r="G36" s="18"/>
      <c r="H36" s="18">
        <f>H35/N35</f>
        <v>7.193628998448931E-2</v>
      </c>
      <c r="I36" s="18"/>
      <c r="J36" s="18">
        <f>J35/N35</f>
        <v>4.074380539225398E-2</v>
      </c>
      <c r="K36" s="18"/>
      <c r="L36" s="18">
        <f>L35/N35</f>
        <v>-3.2376087352912731E-3</v>
      </c>
      <c r="M36" s="18"/>
      <c r="O36" s="16">
        <f>510244.44+1027933.48+288940.56+240012</f>
        <v>2067130.48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7553906.7800000003</v>
      </c>
      <c r="E39" s="15"/>
      <c r="F39" s="22">
        <f>SUM(F35,F31,F27,F23,F19,F14)</f>
        <v>14279210.169999998</v>
      </c>
      <c r="G39" s="15"/>
      <c r="H39" s="22">
        <f>SUM(H35,H31,H27,H23,H19,H14)</f>
        <v>2742568.63</v>
      </c>
      <c r="I39" s="15"/>
      <c r="J39" s="22">
        <f>SUM(J35,J31,J27,J23,J19,J14)</f>
        <v>894007.36</v>
      </c>
      <c r="K39" s="15"/>
      <c r="L39" s="22">
        <f>SUM(L35,L31,L27,L23,L19,L14)</f>
        <v>20421724.079999998</v>
      </c>
      <c r="M39" s="15"/>
      <c r="N39" s="22">
        <f>SUM(N35,N31,N27,N23,N19,N14)</f>
        <v>45891417.019999996</v>
      </c>
      <c r="O39" s="22">
        <f>SUM(O36,O32,O28,O20,O15)</f>
        <v>5531631.8100000005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0.16460391224589824</v>
      </c>
      <c r="E40" s="15"/>
      <c r="F40" s="24">
        <f>F39/N39</f>
        <v>0.31115208675681028</v>
      </c>
      <c r="G40" s="15"/>
      <c r="H40" s="24">
        <f>H39/N39</f>
        <v>5.9762125645515751E-2</v>
      </c>
      <c r="I40" s="15"/>
      <c r="J40" s="24">
        <f>J39/N39</f>
        <v>1.9480927329186229E-2</v>
      </c>
      <c r="K40" s="15"/>
      <c r="L40" s="24">
        <f>L39/N39</f>
        <v>0.44500094802258949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252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29" r:id="rId4"/>
      </mc:Fallback>
    </mc:AlternateContent>
    <mc:AlternateContent xmlns:mc="http://schemas.openxmlformats.org/markup-compatibility/2006">
      <mc:Choice Requires="x14">
        <oleObject progId="Word.Document.6" shapeId="2253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0" r:id="rId6"/>
      </mc:Fallback>
    </mc:AlternateContent>
    <mc:AlternateContent xmlns:mc="http://schemas.openxmlformats.org/markup-compatibility/2006">
      <mc:Choice Requires="x14">
        <oleObject progId="Word.Document.6" shapeId="2253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2531" r:id="rId7"/>
      </mc:Fallback>
    </mc:AlternateContent>
    <mc:AlternateContent xmlns:mc="http://schemas.openxmlformats.org/markup-compatibility/2006">
      <mc:Choice Requires="x14">
        <oleObject progId="Word.Document.6" shapeId="2253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2532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704850</xdr:colOff>
                <xdr:row>4</xdr:row>
                <xdr:rowOff>142875</xdr:rowOff>
              </from>
              <to>
                <xdr:col>0</xdr:col>
                <xdr:colOff>1847850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5.28515625" style="1" bestFit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8241613.3200000003</v>
      </c>
      <c r="E14" s="16"/>
      <c r="F14" s="16">
        <v>1480001.13</v>
      </c>
      <c r="G14" s="16"/>
      <c r="H14" s="16">
        <v>0</v>
      </c>
      <c r="I14" s="16"/>
      <c r="J14" s="16">
        <v>0</v>
      </c>
      <c r="K14" s="16"/>
      <c r="L14" s="16">
        <f>6781315.73+11637732.7</f>
        <v>18419048.43</v>
      </c>
      <c r="M14" s="16"/>
      <c r="N14" s="16">
        <f>SUM(L14,J14,H14,F14,D14)</f>
        <v>28140662.879999999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0.292872039125185</v>
      </c>
      <c r="E15" s="18"/>
      <c r="F15" s="18">
        <f>F14/N14</f>
        <v>5.2592973246975622E-2</v>
      </c>
      <c r="G15" s="18"/>
      <c r="H15" s="18">
        <v>0</v>
      </c>
      <c r="I15" s="18"/>
      <c r="J15" s="18">
        <v>0</v>
      </c>
      <c r="K15" s="18"/>
      <c r="L15" s="18">
        <f>L14/N14</f>
        <v>0.65453498762783946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2283513.15</f>
        <v>2283513.15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>
        <v>0</v>
      </c>
      <c r="E23" s="16"/>
      <c r="F23" s="16">
        <v>0</v>
      </c>
      <c r="G23" s="16"/>
      <c r="H23" s="16">
        <v>0</v>
      </c>
      <c r="I23" s="16"/>
      <c r="J23" s="16">
        <v>0</v>
      </c>
      <c r="K23" s="16"/>
      <c r="L23" s="16">
        <v>0</v>
      </c>
      <c r="M23" s="16"/>
      <c r="N23" s="16">
        <f>SUM(L23,J23,H23,F23,D23)</f>
        <v>0</v>
      </c>
      <c r="O23" s="1" t="s">
        <v>39</v>
      </c>
    </row>
    <row r="24" spans="1:15" x14ac:dyDescent="0.2">
      <c r="B24" s="1" t="s">
        <v>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6">
        <v>76019.61</v>
      </c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444085.18</v>
      </c>
      <c r="E27" s="16"/>
      <c r="F27" s="16">
        <v>222042.83</v>
      </c>
      <c r="G27" s="16"/>
      <c r="H27" s="16">
        <v>220242.35</v>
      </c>
      <c r="I27" s="16"/>
      <c r="J27" s="16">
        <v>222492.95</v>
      </c>
      <c r="K27" s="16"/>
      <c r="L27" s="16">
        <v>359004.21</v>
      </c>
      <c r="M27" s="16"/>
      <c r="N27" s="16">
        <f>SUM(L27,J27,H27,F27,D27)</f>
        <v>1467867.52</v>
      </c>
      <c r="O27" s="1" t="s">
        <v>39</v>
      </c>
    </row>
    <row r="28" spans="1:15" x14ac:dyDescent="0.2">
      <c r="B28" s="1" t="s">
        <v>8</v>
      </c>
      <c r="D28" s="18">
        <f>D27/N27</f>
        <v>0.30253764317913379</v>
      </c>
      <c r="E28" s="18"/>
      <c r="F28" s="18">
        <f>F27/N27</f>
        <v>0.1512689850920606</v>
      </c>
      <c r="G28" s="18"/>
      <c r="H28" s="18">
        <f>H27/N27</f>
        <v>0.1500423893840229</v>
      </c>
      <c r="I28" s="18"/>
      <c r="J28" s="18">
        <f>J27/N27</f>
        <v>0.15157563401907007</v>
      </c>
      <c r="K28" s="18"/>
      <c r="L28" s="18">
        <f>L27/N27</f>
        <v>0.24457534832571268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8876.5300000000007</v>
      </c>
      <c r="G31" s="16"/>
      <c r="H31" s="16">
        <v>1285097.06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1368938.1700000002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6.4842446463451303E-3</v>
      </c>
      <c r="G32" s="18"/>
      <c r="H32" s="18">
        <f>H31/N31</f>
        <v>0.93875464075926807</v>
      </c>
      <c r="I32" s="18"/>
      <c r="J32" s="18">
        <f>J31/N31</f>
        <v>0</v>
      </c>
      <c r="K32" s="18"/>
      <c r="L32" s="18">
        <f>L31/N31</f>
        <v>5.4761114594386678E-2</v>
      </c>
      <c r="M32" s="18"/>
      <c r="O32" s="16">
        <v>728225.76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4396232.5999999996</v>
      </c>
      <c r="E35" s="16"/>
      <c r="F35" s="16">
        <v>5981524.2699999996</v>
      </c>
      <c r="G35" s="16"/>
      <c r="H35" s="16">
        <v>2413378.42</v>
      </c>
      <c r="I35" s="16"/>
      <c r="J35" s="16">
        <v>-51876.61</v>
      </c>
      <c r="K35" s="16"/>
      <c r="L35" s="16">
        <v>15838.52</v>
      </c>
      <c r="M35" s="16"/>
      <c r="N35" s="16">
        <f>SUM(L35,J35,H35,F35,D35)</f>
        <v>12755097.199999999</v>
      </c>
      <c r="O35" s="1" t="s">
        <v>39</v>
      </c>
    </row>
    <row r="36" spans="1:15" x14ac:dyDescent="0.2">
      <c r="B36" s="1" t="s">
        <v>8</v>
      </c>
      <c r="D36" s="18">
        <f>D35/N35</f>
        <v>0.34466476664717222</v>
      </c>
      <c r="E36" s="18"/>
      <c r="F36" s="18">
        <f>F35/N35</f>
        <v>0.46895168074454185</v>
      </c>
      <c r="G36" s="18"/>
      <c r="H36" s="18">
        <f>H35/N35</f>
        <v>0.18920893993657689</v>
      </c>
      <c r="I36" s="18"/>
      <c r="J36" s="18">
        <f>J35/N35</f>
        <v>-4.0671277675563304E-3</v>
      </c>
      <c r="K36" s="18"/>
      <c r="L36" s="18">
        <f>L35/N35</f>
        <v>1.2417404392653316E-3</v>
      </c>
      <c r="M36" s="18"/>
      <c r="O36" s="16">
        <v>7228704.2599999998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13081931.1</v>
      </c>
      <c r="E39" s="15"/>
      <c r="F39" s="22">
        <f>SUM(F35,F31,F27,F23,F19,F14)</f>
        <v>7692444.7599999998</v>
      </c>
      <c r="G39" s="15"/>
      <c r="H39" s="22">
        <f>SUM(H35,H31,H27,H23,H19,H14)</f>
        <v>3918717.83</v>
      </c>
      <c r="I39" s="15"/>
      <c r="J39" s="22">
        <f>SUM(J35,J31,J27,J23,J19,J14)</f>
        <v>170616.34000000003</v>
      </c>
      <c r="K39" s="15"/>
      <c r="L39" s="22">
        <f>SUM(L35,L31,L27,L23,L19,L14)</f>
        <v>19229938.219999999</v>
      </c>
      <c r="M39" s="15"/>
      <c r="N39" s="22">
        <f>SUM(N35,N31,N27,N23,N19,N14)</f>
        <v>44093648.25</v>
      </c>
      <c r="O39" s="22">
        <f>SUM(O36,O32,O28,O20,O15)</f>
        <v>10240443.17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0.29668516031671294</v>
      </c>
      <c r="E40" s="15"/>
      <c r="F40" s="24">
        <f>F39/N39</f>
        <v>0.17445698111405422</v>
      </c>
      <c r="G40" s="15"/>
      <c r="H40" s="24">
        <f>H39/N39</f>
        <v>8.8872615116396048E-2</v>
      </c>
      <c r="I40" s="15"/>
      <c r="J40" s="24">
        <f>J39/N39</f>
        <v>3.8694085604495205E-3</v>
      </c>
      <c r="K40" s="15"/>
      <c r="L40" s="24">
        <f>L39/N39</f>
        <v>0.4361158348923872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150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5" r:id="rId4"/>
      </mc:Fallback>
    </mc:AlternateContent>
    <mc:AlternateContent xmlns:mc="http://schemas.openxmlformats.org/markup-compatibility/2006">
      <mc:Choice Requires="x14">
        <oleObject progId="Word.Document.6" shapeId="2150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6" r:id="rId6"/>
      </mc:Fallback>
    </mc:AlternateContent>
    <mc:AlternateContent xmlns:mc="http://schemas.openxmlformats.org/markup-compatibility/2006">
      <mc:Choice Requires="x14">
        <oleObject progId="Word.Document.6" shapeId="2150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1507" r:id="rId7"/>
      </mc:Fallback>
    </mc:AlternateContent>
    <mc:AlternateContent xmlns:mc="http://schemas.openxmlformats.org/markup-compatibility/2006">
      <mc:Choice Requires="x14">
        <oleObject progId="Word.Document.6" shapeId="2150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1508" r:id="rId8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4.42578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56.285156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5700266.6200000001</v>
      </c>
      <c r="E14" s="16"/>
      <c r="F14" s="16">
        <v>0</v>
      </c>
      <c r="G14" s="16"/>
      <c r="H14" s="16">
        <v>1249148.06</v>
      </c>
      <c r="I14" s="16"/>
      <c r="J14" s="16">
        <v>5532167.6699999999</v>
      </c>
      <c r="K14" s="16"/>
      <c r="L14" s="16">
        <f>2567970.69+9086514.98</f>
        <v>11654485.67</v>
      </c>
      <c r="M14" s="16"/>
      <c r="N14" s="16">
        <f>SUM(L14,J14,H14,F14,D14)</f>
        <v>24136068.02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0.23617213107273968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0.4828659606172257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361082.48</v>
      </c>
      <c r="M19" s="16"/>
      <c r="N19" s="16">
        <f>SUM(L19,J19,H19,F19,D19)</f>
        <v>361082.48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f>9025.65+1923557.92</f>
        <v>1932583.5699999998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0</v>
      </c>
      <c r="G27" s="16"/>
      <c r="H27" s="16">
        <v>222492.95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</v>
      </c>
      <c r="G28" s="18"/>
      <c r="H28" s="18">
        <f>H27/N27</f>
        <v>0.21732446566718469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2013322.82</v>
      </c>
      <c r="G31" s="16"/>
      <c r="H31" s="16">
        <v>0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2088287.4000000001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0.96410236445424125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3.5897635545758692E-2</v>
      </c>
      <c r="M32" s="18"/>
      <c r="O32" s="16">
        <v>1038874.2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6438672.5899999999</v>
      </c>
      <c r="E35" s="16"/>
      <c r="F35" s="16">
        <v>6404761.2000000002</v>
      </c>
      <c r="G35" s="16"/>
      <c r="H35" s="16">
        <v>2241875.7000000002</v>
      </c>
      <c r="I35" s="16"/>
      <c r="J35" s="16">
        <v>0</v>
      </c>
      <c r="K35" s="16"/>
      <c r="L35" s="16">
        <f>15838.52+135363.86</f>
        <v>151202.37999999998</v>
      </c>
      <c r="M35" s="16"/>
      <c r="N35" s="16">
        <f>SUM(L35,J35,H35,F35,D35)</f>
        <v>15236511.870000001</v>
      </c>
      <c r="O35" s="1" t="s">
        <v>39</v>
      </c>
    </row>
    <row r="36" spans="1:15" x14ac:dyDescent="0.2">
      <c r="B36" s="1" t="s">
        <v>8</v>
      </c>
      <c r="D36" s="18">
        <f>D35/N35</f>
        <v>0.42258179857277262</v>
      </c>
      <c r="E36" s="18"/>
      <c r="F36" s="18">
        <f>F35/N35</f>
        <v>0.4203561323383132</v>
      </c>
      <c r="G36" s="18"/>
      <c r="H36" s="18">
        <f>H35/N35</f>
        <v>0.1471383817456377</v>
      </c>
      <c r="I36" s="18"/>
      <c r="J36" s="18">
        <f>J35/N35</f>
        <v>0</v>
      </c>
      <c r="K36" s="18"/>
      <c r="L36" s="18">
        <f>L35/N35</f>
        <v>9.9236873432764217E-3</v>
      </c>
      <c r="M36" s="18"/>
      <c r="O36" s="16">
        <f>495954+798596+1893738+3068582.61</f>
        <v>6256870.6099999994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12581224.390000001</v>
      </c>
      <c r="E39" s="15"/>
      <c r="F39" s="22">
        <f>SUM(F35,F31,F27,F23,F19,F14)</f>
        <v>8418084.0199999996</v>
      </c>
      <c r="G39" s="15"/>
      <c r="H39" s="22">
        <f>SUM(H35,H31,H27,H23,H19,H14)</f>
        <v>3713516.7100000004</v>
      </c>
      <c r="I39" s="15"/>
      <c r="J39" s="22">
        <f>SUM(J35,J31,J27,J23,J19,J14)</f>
        <v>5654015.6200000001</v>
      </c>
      <c r="K39" s="15"/>
      <c r="L39" s="22">
        <f>SUM(L35,L31,L27,L23,L19,L14)</f>
        <v>12547587.129999999</v>
      </c>
      <c r="M39" s="15"/>
      <c r="N39" s="22">
        <f>SUM(N35,N31,N27,N23,N19,N14)</f>
        <v>42914427.870000005</v>
      </c>
      <c r="O39" s="22">
        <f>SUM(O36,O32,O28,O20,O15)</f>
        <v>9228328.379999999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0.2931700366159396</v>
      </c>
      <c r="E40" s="15"/>
      <c r="F40" s="24">
        <f>F39/N39</f>
        <v>0.19615976345998992</v>
      </c>
      <c r="G40" s="15"/>
      <c r="H40" s="24">
        <f>H39/N39</f>
        <v>8.6533058794335968E-2</v>
      </c>
      <c r="I40" s="15"/>
      <c r="J40" s="24">
        <f>J39/N39</f>
        <v>0.13175092621827839</v>
      </c>
      <c r="K40" s="15"/>
      <c r="L40" s="24">
        <f>L39/N39</f>
        <v>0.292386214911456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8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1" r:id="rId4"/>
      </mc:Fallback>
    </mc:AlternateContent>
    <mc:AlternateContent xmlns:mc="http://schemas.openxmlformats.org/markup-compatibility/2006">
      <mc:Choice Requires="x14">
        <oleObject progId="Word.Document.6" shapeId="2048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2" r:id="rId6"/>
      </mc:Fallback>
    </mc:AlternateContent>
    <mc:AlternateContent xmlns:mc="http://schemas.openxmlformats.org/markup-compatibility/2006">
      <mc:Choice Requires="x14">
        <oleObject progId="Word.Document.6" shapeId="2048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20483" r:id="rId7"/>
      </mc:Fallback>
    </mc:AlternateContent>
    <mc:AlternateContent xmlns:mc="http://schemas.openxmlformats.org/markup-compatibility/2006">
      <mc:Choice Requires="x14">
        <oleObject progId="Word.Document.6" shapeId="2048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85725</xdr:rowOff>
              </from>
              <to>
                <xdr:col>0</xdr:col>
                <xdr:colOff>1800225</xdr:colOff>
                <xdr:row>10</xdr:row>
                <xdr:rowOff>104775</xdr:rowOff>
              </to>
            </anchor>
          </objectPr>
        </oleObject>
      </mc:Choice>
      <mc:Fallback>
        <oleObject progId="Word.Document.6" shapeId="20484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J14" workbookViewId="0">
      <selection activeCell="J14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1463248.43</v>
      </c>
      <c r="E14" s="16"/>
      <c r="F14" s="16">
        <v>1249148.06</v>
      </c>
      <c r="G14" s="16"/>
      <c r="H14" s="16">
        <v>5532167.6699999999</v>
      </c>
      <c r="I14" s="16"/>
      <c r="J14" s="16">
        <v>2567970.69</v>
      </c>
      <c r="K14" s="16"/>
      <c r="L14" s="16">
        <f>4983986.03+4102528.95</f>
        <v>9086514.9800000004</v>
      </c>
      <c r="M14" s="16"/>
      <c r="N14" s="16">
        <f>SUM(L14,J14,H14,F14,D14)</f>
        <v>19899049.829999998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7.3533582884645704E-2</v>
      </c>
      <c r="E15" s="18"/>
      <c r="F15" s="18">
        <f>F14/N14</f>
        <v>6.2774256593738087E-2</v>
      </c>
      <c r="G15" s="18"/>
      <c r="H15" s="18">
        <v>0</v>
      </c>
      <c r="I15" s="18"/>
      <c r="J15" s="18">
        <v>0</v>
      </c>
      <c r="K15" s="18"/>
      <c r="L15" s="18">
        <f>L14/N14</f>
        <v>0.45663059581372994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9025.65+361082.48</f>
        <v>370108.13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1</v>
      </c>
      <c r="M20" s="18"/>
      <c r="O20" s="16">
        <v>2490724.7799999998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442285.18</v>
      </c>
      <c r="E27" s="16"/>
      <c r="F27" s="16">
        <v>222492.95</v>
      </c>
      <c r="G27" s="16"/>
      <c r="H27" s="16">
        <v>0</v>
      </c>
      <c r="I27" s="16"/>
      <c r="J27" s="16">
        <v>121847.95</v>
      </c>
      <c r="K27" s="16"/>
      <c r="L27" s="16">
        <f>233144.44+4011.82</f>
        <v>237156.26</v>
      </c>
      <c r="M27" s="16"/>
      <c r="N27" s="16">
        <f>SUM(L27,J27,H27,F27,D27)</f>
        <v>1023782.3400000001</v>
      </c>
      <c r="O27" s="1" t="s">
        <v>39</v>
      </c>
    </row>
    <row r="28" spans="1:15" x14ac:dyDescent="0.2">
      <c r="B28" s="1" t="s">
        <v>8</v>
      </c>
      <c r="D28" s="18">
        <f>D27/N27</f>
        <v>0.43201094873349738</v>
      </c>
      <c r="E28" s="18"/>
      <c r="F28" s="18">
        <f>F27/N27</f>
        <v>0.21732446566718469</v>
      </c>
      <c r="G28" s="18"/>
      <c r="H28" s="18">
        <f>H27/N27</f>
        <v>0</v>
      </c>
      <c r="I28" s="18"/>
      <c r="J28" s="18">
        <f>J27/N27</f>
        <v>0.11901743685088374</v>
      </c>
      <c r="K28" s="18"/>
      <c r="L28" s="18">
        <f>L27/N27</f>
        <v>0.23164714874843415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0</v>
      </c>
      <c r="G31" s="16"/>
      <c r="H31" s="16">
        <v>1038874.2</v>
      </c>
      <c r="I31" s="16"/>
      <c r="J31" s="16">
        <v>0</v>
      </c>
      <c r="K31" s="16"/>
      <c r="L31" s="16">
        <v>74964.58</v>
      </c>
      <c r="M31" s="16"/>
      <c r="N31" s="16">
        <f>SUM(L31,J31,H31,F31,D31)</f>
        <v>1113838.78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</v>
      </c>
      <c r="G32" s="18"/>
      <c r="H32" s="18">
        <f>H31/N31</f>
        <v>0.93269710002375739</v>
      </c>
      <c r="I32" s="18"/>
      <c r="J32" s="18">
        <f>J31/N31</f>
        <v>0</v>
      </c>
      <c r="K32" s="18"/>
      <c r="L32" s="18">
        <f>L31/N31</f>
        <v>6.7302899976242517E-2</v>
      </c>
      <c r="M32" s="18"/>
      <c r="O32" s="16">
        <v>960474.71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5395360.8499999996</v>
      </c>
      <c r="E35" s="16"/>
      <c r="F35" s="16">
        <v>6518635.3099999996</v>
      </c>
      <c r="G35" s="16"/>
      <c r="H35" s="16">
        <v>1980111</v>
      </c>
      <c r="I35" s="16"/>
      <c r="J35" s="16">
        <v>15838.52</v>
      </c>
      <c r="K35" s="16"/>
      <c r="L35" s="16">
        <v>135363.85999999999</v>
      </c>
      <c r="M35" s="16"/>
      <c r="N35" s="16">
        <f>SUM(L35,J35,H35,F35,D35)</f>
        <v>14045309.539999999</v>
      </c>
      <c r="O35" s="1" t="s">
        <v>39</v>
      </c>
    </row>
    <row r="36" spans="1:15" x14ac:dyDescent="0.2">
      <c r="B36" s="1" t="s">
        <v>8</v>
      </c>
      <c r="D36" s="18">
        <f>D35/N35</f>
        <v>0.38413968981135038</v>
      </c>
      <c r="E36" s="18"/>
      <c r="F36" s="18">
        <f>F35/N35</f>
        <v>0.46411474887295362</v>
      </c>
      <c r="G36" s="18"/>
      <c r="H36" s="18">
        <f>H35/N35</f>
        <v>0.14098023218077116</v>
      </c>
      <c r="I36" s="18"/>
      <c r="J36" s="18">
        <f>J35/N35</f>
        <v>1.1276732602363139E-3</v>
      </c>
      <c r="K36" s="18"/>
      <c r="L36" s="18">
        <f>L35/N35</f>
        <v>9.6376558746885405E-3</v>
      </c>
      <c r="M36" s="18"/>
      <c r="O36" s="16">
        <f>248624.1+3000000+900000+600000</f>
        <v>4748624.0999999996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7300894.459999999</v>
      </c>
      <c r="E39" s="15"/>
      <c r="F39" s="22">
        <f>SUM(F35,F31,F27,F23,F19,F14)</f>
        <v>7990276.3200000003</v>
      </c>
      <c r="G39" s="15"/>
      <c r="H39" s="22">
        <f>SUM(H35,H31,H27,H23,H19,H14)</f>
        <v>8551152.870000001</v>
      </c>
      <c r="I39" s="15"/>
      <c r="J39" s="22">
        <f>SUM(J35,J31,J27,J23,J19,J14)</f>
        <v>2705657.16</v>
      </c>
      <c r="K39" s="15"/>
      <c r="L39" s="22">
        <f>SUM(L35,L31,L27,L23,L19,L14)</f>
        <v>9972803.5700000003</v>
      </c>
      <c r="M39" s="15"/>
      <c r="N39" s="22">
        <f>SUM(N35,N31,N27,N23,N19,N14)</f>
        <v>36520784.379999995</v>
      </c>
      <c r="O39" s="22">
        <f>SUM(O36,O32,O28,O20,O15)</f>
        <v>8199823.5899999999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0.19991066960758416</v>
      </c>
      <c r="E40" s="15"/>
      <c r="F40" s="24">
        <f>F39/N39</f>
        <v>0.21878709495559859</v>
      </c>
      <c r="G40" s="15"/>
      <c r="H40" s="24">
        <f>H39/N39</f>
        <v>0.23414483054429955</v>
      </c>
      <c r="I40" s="15"/>
      <c r="J40" s="24">
        <f>J39/N39</f>
        <v>7.4085406596078165E-2</v>
      </c>
      <c r="K40" s="15"/>
      <c r="L40" s="24">
        <f>L39/N39</f>
        <v>0.27307199829643969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9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945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7" r:id="rId4"/>
      </mc:Fallback>
    </mc:AlternateContent>
    <mc:AlternateContent xmlns:mc="http://schemas.openxmlformats.org/markup-compatibility/2006">
      <mc:Choice Requires="x14">
        <oleObject progId="Word.Document.6" shapeId="1945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8" r:id="rId6"/>
      </mc:Fallback>
    </mc:AlternateContent>
    <mc:AlternateContent xmlns:mc="http://schemas.openxmlformats.org/markup-compatibility/2006">
      <mc:Choice Requires="x14">
        <oleObject progId="Word.Document.6" shapeId="1945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9459" r:id="rId7"/>
      </mc:Fallback>
    </mc:AlternateContent>
    <mc:AlternateContent xmlns:mc="http://schemas.openxmlformats.org/markup-compatibility/2006">
      <mc:Choice Requires="x14">
        <oleObject progId="Word.Document.6" shapeId="1946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9460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1249158.06</v>
      </c>
      <c r="E14" s="16"/>
      <c r="F14" s="16">
        <v>5532167.6699999999</v>
      </c>
      <c r="G14" s="16"/>
      <c r="H14" s="16">
        <v>2567970.69</v>
      </c>
      <c r="I14" s="16"/>
      <c r="J14" s="16">
        <v>4983986.03</v>
      </c>
      <c r="K14" s="16"/>
      <c r="L14" s="16">
        <f>2146835.69+1955693.26</f>
        <v>4102528.95</v>
      </c>
      <c r="M14" s="16"/>
      <c r="N14" s="16">
        <f>SUM(L14,J14,H14,F14,D14)</f>
        <v>18435811.399999999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6.7757151171550831E-2</v>
      </c>
      <c r="E15" s="18"/>
      <c r="F15" s="18">
        <f>F14/N14</f>
        <v>0.30007725453299011</v>
      </c>
      <c r="G15" s="18"/>
      <c r="H15" s="18">
        <v>0</v>
      </c>
      <c r="I15" s="18"/>
      <c r="J15" s="18">
        <v>0</v>
      </c>
      <c r="K15" s="18"/>
      <c r="L15" s="18">
        <f>L14/N14</f>
        <v>0.22253042521361444</v>
      </c>
      <c r="M15" s="18"/>
      <c r="O15" s="16">
        <v>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0</v>
      </c>
      <c r="I19" s="16"/>
      <c r="J19" s="16">
        <v>9025.65</v>
      </c>
      <c r="K19" s="16"/>
      <c r="L19" s="16">
        <f>37119.76+323962.72</f>
        <v>361082.48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2.4386521852411077E-2</v>
      </c>
      <c r="K20" s="18"/>
      <c r="L20" s="18">
        <f>L19/N19</f>
        <v>0.97561347814758881</v>
      </c>
      <c r="M20" s="18"/>
      <c r="O20" s="16">
        <v>1999159.89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-222492.95</v>
      </c>
      <c r="G27" s="16"/>
      <c r="H27" s="16">
        <v>130653.41</v>
      </c>
      <c r="I27" s="16"/>
      <c r="J27" s="16">
        <v>224338.98</v>
      </c>
      <c r="K27" s="16"/>
      <c r="L27" s="16">
        <f>222492.95+4011.82</f>
        <v>226504.77000000002</v>
      </c>
      <c r="M27" s="16"/>
      <c r="N27" s="16">
        <f>SUM(L27,J27,H27,F27,D27)</f>
        <v>581497.16</v>
      </c>
      <c r="O27" s="1" t="s">
        <v>39</v>
      </c>
    </row>
    <row r="28" spans="1:15" x14ac:dyDescent="0.2">
      <c r="B28" s="1" t="s">
        <v>8</v>
      </c>
      <c r="D28" s="18">
        <f>D27/N27</f>
        <v>0.38262087126960342</v>
      </c>
      <c r="E28" s="18"/>
      <c r="F28" s="18">
        <f>F27/N27</f>
        <v>-0.38262087126960342</v>
      </c>
      <c r="G28" s="18"/>
      <c r="H28" s="18">
        <f>H27/N27</f>
        <v>0.2246845195254264</v>
      </c>
      <c r="I28" s="18"/>
      <c r="J28" s="18">
        <f>J27/N27</f>
        <v>0.38579548694614435</v>
      </c>
      <c r="K28" s="18"/>
      <c r="L28" s="18">
        <f>L27/N27</f>
        <v>0.38951999352842925</v>
      </c>
      <c r="M28" s="18"/>
      <c r="O28" s="16">
        <f>222492.95*3</f>
        <v>667478.85000000009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1038874.2</v>
      </c>
      <c r="G31" s="16"/>
      <c r="H31" s="16">
        <v>938546.94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2074313.4899999998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0.50082796308671751</v>
      </c>
      <c r="G32" s="18"/>
      <c r="H32" s="18">
        <f>H31/N31</f>
        <v>0.4524614743743483</v>
      </c>
      <c r="I32" s="18"/>
      <c r="J32" s="18">
        <f>J31/N31</f>
        <v>0</v>
      </c>
      <c r="K32" s="18"/>
      <c r="L32" s="18">
        <f>L31/N31</f>
        <v>4.6710562538934276E-2</v>
      </c>
      <c r="M32" s="18"/>
      <c r="O32" s="16">
        <f>1670664.22+1063418</f>
        <v>2734082.2199999997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4559322.25</v>
      </c>
      <c r="E35" s="16"/>
      <c r="F35" s="16">
        <v>3470049.92</v>
      </c>
      <c r="G35" s="16"/>
      <c r="H35" s="16">
        <v>1591871.96</v>
      </c>
      <c r="I35" s="16"/>
      <c r="J35" s="16">
        <v>-942980.93</v>
      </c>
      <c r="K35" s="16"/>
      <c r="L35" s="16">
        <f>1504434.26+829198.68</f>
        <v>2333632.94</v>
      </c>
      <c r="M35" s="16"/>
      <c r="N35" s="16">
        <f>SUM(L35,J35,H35,F35,D35)</f>
        <v>11011896.140000001</v>
      </c>
      <c r="O35" s="1" t="s">
        <v>39</v>
      </c>
    </row>
    <row r="36" spans="1:15" x14ac:dyDescent="0.2">
      <c r="B36" s="1" t="s">
        <v>8</v>
      </c>
      <c r="D36" s="18">
        <f>D35/N35</f>
        <v>0.4140360744448503</v>
      </c>
      <c r="E36" s="18"/>
      <c r="F36" s="18">
        <f>F35/N35</f>
        <v>0.31511829351488957</v>
      </c>
      <c r="G36" s="18"/>
      <c r="H36" s="18">
        <f>H35/N35</f>
        <v>0.144559296579054</v>
      </c>
      <c r="I36" s="18"/>
      <c r="J36" s="18">
        <f>J35/N35</f>
        <v>-8.5632929879776359E-2</v>
      </c>
      <c r="K36" s="18"/>
      <c r="L36" s="18">
        <f>L35/N35</f>
        <v>0.2119192653409824</v>
      </c>
      <c r="M36" s="18"/>
      <c r="O36" s="16">
        <v>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6030973.2599999998</v>
      </c>
      <c r="E39" s="15"/>
      <c r="F39" s="22">
        <f>SUM(F35,F31,F27,F23,F19,F14)</f>
        <v>9818598.8399999999</v>
      </c>
      <c r="G39" s="15"/>
      <c r="H39" s="22">
        <f>SUM(H35,H31,H27,H23,H19,H14)</f>
        <v>5229043</v>
      </c>
      <c r="I39" s="15"/>
      <c r="J39" s="22">
        <f>SUM(J35,J31,J27,J23,J19,J14)</f>
        <v>4274369.7300000004</v>
      </c>
      <c r="K39" s="15"/>
      <c r="L39" s="22">
        <f>SUM(L35,L31,L27,L23,L19,L14)</f>
        <v>7189337.25</v>
      </c>
      <c r="M39" s="15"/>
      <c r="N39" s="22">
        <f>SUM(N35,N31,N27,N23,N19,N14)</f>
        <v>32542322.079999998</v>
      </c>
      <c r="O39" s="22">
        <f>SUM(O36,O32,O28,O20,O15)</f>
        <v>5400720.96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0.18532707177975297</v>
      </c>
      <c r="E40" s="15"/>
      <c r="F40" s="24">
        <f>F39/N39</f>
        <v>0.30171783119417767</v>
      </c>
      <c r="G40" s="15"/>
      <c r="H40" s="24">
        <f>H39/N39</f>
        <v>0.16068438469588156</v>
      </c>
      <c r="I40" s="15"/>
      <c r="J40" s="24">
        <f>J39/N39</f>
        <v>0.13134802487333752</v>
      </c>
      <c r="K40" s="15"/>
      <c r="L40" s="24">
        <f>L39/N39</f>
        <v>0.22092268745685037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3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8433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3" r:id="rId4"/>
      </mc:Fallback>
    </mc:AlternateContent>
    <mc:AlternateContent xmlns:mc="http://schemas.openxmlformats.org/markup-compatibility/2006">
      <mc:Choice Requires="x14">
        <oleObject progId="Word.Document.6" shapeId="18434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4" r:id="rId6"/>
      </mc:Fallback>
    </mc:AlternateContent>
    <mc:AlternateContent xmlns:mc="http://schemas.openxmlformats.org/markup-compatibility/2006">
      <mc:Choice Requires="x14">
        <oleObject progId="Word.Document.6" shapeId="18435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8435" r:id="rId7"/>
      </mc:Fallback>
    </mc:AlternateContent>
    <mc:AlternateContent xmlns:mc="http://schemas.openxmlformats.org/markup-compatibility/2006">
      <mc:Choice Requires="x14">
        <oleObject progId="Word.Document.6" shapeId="18436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843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2" workbookViewId="0">
      <selection activeCell="K22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6712742.3200000003</v>
      </c>
      <c r="E14" s="16"/>
      <c r="F14" s="16">
        <v>2567970.69</v>
      </c>
      <c r="G14" s="16"/>
      <c r="H14" s="16">
        <v>4983986.03</v>
      </c>
      <c r="I14" s="16"/>
      <c r="J14" s="16">
        <v>2146835.69</v>
      </c>
      <c r="K14" s="16"/>
      <c r="L14" s="16">
        <f>24740.94+1930952.32</f>
        <v>1955693.26</v>
      </c>
      <c r="M14" s="16"/>
      <c r="N14" s="16">
        <f>SUM(L14,J14,H14,F14,D14)</f>
        <v>18367227.990000002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0.36547389315659057</v>
      </c>
      <c r="E15" s="18"/>
      <c r="F15" s="18">
        <f>F14/N14</f>
        <v>0.13981264300732402</v>
      </c>
      <c r="G15" s="18"/>
      <c r="H15" s="18">
        <v>0</v>
      </c>
      <c r="I15" s="18"/>
      <c r="J15" s="18">
        <v>0</v>
      </c>
      <c r="K15" s="18"/>
      <c r="L15" s="18">
        <f>L14/N14</f>
        <v>0.10647732260223333</v>
      </c>
      <c r="M15" s="18"/>
      <c r="O15" s="16">
        <v>2772914.88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9025.65</v>
      </c>
      <c r="I19" s="16"/>
      <c r="J19" s="16">
        <v>37119.760000000002</v>
      </c>
      <c r="K19" s="16"/>
      <c r="L19" s="16">
        <f>-152850.42+476813.14</f>
        <v>323962.71999999997</v>
      </c>
      <c r="M19" s="16"/>
      <c r="N19" s="16">
        <f>SUM(L19,J19,H19,F19,D19)</f>
        <v>370108.13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2.4386521852411077E-2</v>
      </c>
      <c r="I20" s="18"/>
      <c r="J20" s="18">
        <f>J19/N19</f>
        <v>0.10029436532507406</v>
      </c>
      <c r="K20" s="18"/>
      <c r="L20" s="18">
        <f>L19/N19</f>
        <v>0.87531911282251473</v>
      </c>
      <c r="M20" s="18"/>
      <c r="O20" s="16">
        <f>72893.35+2346886.15</f>
        <v>2419779.5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353146.36</v>
      </c>
      <c r="G27" s="16"/>
      <c r="H27" s="16">
        <v>224338.98</v>
      </c>
      <c r="I27" s="16"/>
      <c r="J27" s="16">
        <v>222492.95</v>
      </c>
      <c r="K27" s="16"/>
      <c r="L27" s="16">
        <v>4011.82</v>
      </c>
      <c r="M27" s="16"/>
      <c r="N27" s="16">
        <f>SUM(L27,J27,H27,F27,D27)</f>
        <v>1026483.06</v>
      </c>
      <c r="O27" s="1" t="s">
        <v>39</v>
      </c>
    </row>
    <row r="28" spans="1:15" x14ac:dyDescent="0.2">
      <c r="B28" s="1" t="s">
        <v>8</v>
      </c>
      <c r="D28" s="18">
        <f>D27/N27</f>
        <v>0.21675267587952207</v>
      </c>
      <c r="E28" s="18"/>
      <c r="F28" s="18">
        <f>F27/N27</f>
        <v>0.34403525373326665</v>
      </c>
      <c r="G28" s="18"/>
      <c r="H28" s="18">
        <f>H27/N27</f>
        <v>0.2185510786705043</v>
      </c>
      <c r="I28" s="18"/>
      <c r="J28" s="18">
        <f>J27/N27</f>
        <v>0.21675267587952207</v>
      </c>
      <c r="K28" s="18"/>
      <c r="L28" s="18">
        <f>L27/N27</f>
        <v>3.9083158371848821E-3</v>
      </c>
      <c r="M28" s="18"/>
      <c r="O28" s="16">
        <f>222492.95</f>
        <v>222492.95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2609211.16</v>
      </c>
      <c r="G31" s="16"/>
      <c r="H31" s="16">
        <v>0</v>
      </c>
      <c r="I31" s="16"/>
      <c r="J31" s="16">
        <v>0</v>
      </c>
      <c r="K31" s="16"/>
      <c r="L31" s="16">
        <v>96892.35</v>
      </c>
      <c r="M31" s="16"/>
      <c r="N31" s="16">
        <f>SUM(L31,J31,H31,F31,D31)</f>
        <v>2706103.5100000002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0.96419488403087728</v>
      </c>
      <c r="G32" s="18"/>
      <c r="H32" s="18">
        <f>H31/N31</f>
        <v>0</v>
      </c>
      <c r="I32" s="18"/>
      <c r="J32" s="18">
        <f>J31/N31</f>
        <v>0</v>
      </c>
      <c r="K32" s="18"/>
      <c r="L32" s="18">
        <f>L31/N31</f>
        <v>3.5805115969122704E-2</v>
      </c>
      <c r="M32" s="18"/>
      <c r="O32" s="16">
        <f>860590.43+1148606.8</f>
        <v>2009197.23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3194421.4</v>
      </c>
      <c r="E35" s="16"/>
      <c r="F35" s="16">
        <v>1991871.96</v>
      </c>
      <c r="G35" s="16"/>
      <c r="H35" s="16">
        <v>-942980.93</v>
      </c>
      <c r="I35" s="16"/>
      <c r="J35" s="16">
        <v>1504434.26</v>
      </c>
      <c r="K35" s="16"/>
      <c r="L35" s="16">
        <f>-739143.8+1568342.48</f>
        <v>829198.67999999993</v>
      </c>
      <c r="M35" s="16"/>
      <c r="N35" s="16">
        <f>SUM(L35,J35,H35,F35,D35)</f>
        <v>6576945.3699999992</v>
      </c>
      <c r="O35" s="1" t="s">
        <v>39</v>
      </c>
    </row>
    <row r="36" spans="1:15" x14ac:dyDescent="0.2">
      <c r="B36" s="1" t="s">
        <v>8</v>
      </c>
      <c r="D36" s="18">
        <f>D35/N35</f>
        <v>0.48569985309152724</v>
      </c>
      <c r="E36" s="18"/>
      <c r="F36" s="18">
        <f>F35/N35</f>
        <v>0.30285669835204976</v>
      </c>
      <c r="G36" s="18"/>
      <c r="H36" s="18">
        <f>H35/N35</f>
        <v>-0.14337673143847326</v>
      </c>
      <c r="I36" s="18"/>
      <c r="J36" s="18">
        <f>J35/N35</f>
        <v>0.22874361506213944</v>
      </c>
      <c r="K36" s="18"/>
      <c r="L36" s="18">
        <f>L35/N35</f>
        <v>0.12607656493275693</v>
      </c>
      <c r="M36" s="18"/>
      <c r="O36" s="16">
        <f>400000+3350000</f>
        <v>3750000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10129656.67</v>
      </c>
      <c r="E39" s="15"/>
      <c r="F39" s="22">
        <f>SUM(F35,F31,F27,F23,F19,F14)</f>
        <v>7522200.1699999999</v>
      </c>
      <c r="G39" s="15"/>
      <c r="H39" s="22">
        <f>SUM(H35,H31,H27,H23,H19,H14)</f>
        <v>4274369.7300000004</v>
      </c>
      <c r="I39" s="15"/>
      <c r="J39" s="22">
        <f>SUM(J35,J31,J27,J23,J19,J14)</f>
        <v>3910882.66</v>
      </c>
      <c r="K39" s="15"/>
      <c r="L39" s="22">
        <f>SUM(L35,L31,L27,L23,L19,L14)</f>
        <v>3278454.59</v>
      </c>
      <c r="M39" s="15"/>
      <c r="N39" s="22">
        <f>SUM(N35,N31,N27,N23,N19,N14)</f>
        <v>29115563.82</v>
      </c>
      <c r="O39" s="22">
        <f>SUM(O36,O32,O28,O20,O15)</f>
        <v>11174384.559999999</v>
      </c>
    </row>
    <row r="40" spans="1:15" s="23" customFormat="1" ht="15.75" x14ac:dyDescent="0.25">
      <c r="A40" s="15"/>
      <c r="B40" s="15" t="s">
        <v>8</v>
      </c>
      <c r="C40" s="15"/>
      <c r="D40" s="24">
        <f>D39/N39</f>
        <v>0.34791209033849307</v>
      </c>
      <c r="E40" s="15"/>
      <c r="F40" s="24">
        <f>F39/N39</f>
        <v>0.25835667193340994</v>
      </c>
      <c r="G40" s="15"/>
      <c r="H40" s="24">
        <f>H39/N39</f>
        <v>0.14680703957598992</v>
      </c>
      <c r="I40" s="15"/>
      <c r="J40" s="24">
        <f>J39/N39</f>
        <v>0.13432275205721914</v>
      </c>
      <c r="K40" s="15"/>
      <c r="L40" s="24">
        <f>L39/N39</f>
        <v>0.11260144609488795</v>
      </c>
      <c r="M40" s="15"/>
      <c r="N40" s="22"/>
      <c r="O40" s="15" t="s">
        <v>55</v>
      </c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4" top="1" bottom="1" header="0.5" footer="0.5"/>
  <pageSetup scale="4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7409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09" r:id="rId4"/>
      </mc:Fallback>
    </mc:AlternateContent>
    <mc:AlternateContent xmlns:mc="http://schemas.openxmlformats.org/markup-compatibility/2006">
      <mc:Choice Requires="x14">
        <oleObject progId="Word.Document.6" shapeId="17410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0" r:id="rId6"/>
      </mc:Fallback>
    </mc:AlternateContent>
    <mc:AlternateContent xmlns:mc="http://schemas.openxmlformats.org/markup-compatibility/2006">
      <mc:Choice Requires="x14">
        <oleObject progId="Word.Document.6" shapeId="17411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7411" r:id="rId7"/>
      </mc:Fallback>
    </mc:AlternateContent>
    <mc:AlternateContent xmlns:mc="http://schemas.openxmlformats.org/markup-compatibility/2006">
      <mc:Choice Requires="x14">
        <oleObject progId="Word.Document.6" shapeId="17412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7412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0" workbookViewId="0">
      <selection activeCell="K30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8" right="0.4" top="1" bottom="1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6385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5" r:id="rId4"/>
      </mc:Fallback>
    </mc:AlternateContent>
    <mc:AlternateContent xmlns:mc="http://schemas.openxmlformats.org/markup-compatibility/2006">
      <mc:Choice Requires="x14">
        <oleObject progId="Word.Document.6" shapeId="16386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6" r:id="rId6"/>
      </mc:Fallback>
    </mc:AlternateContent>
    <mc:AlternateContent xmlns:mc="http://schemas.openxmlformats.org/markup-compatibility/2006">
      <mc:Choice Requires="x14">
        <oleObject progId="Word.Document.6" shapeId="16387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6387" r:id="rId7"/>
      </mc:Fallback>
    </mc:AlternateContent>
    <mc:AlternateContent xmlns:mc="http://schemas.openxmlformats.org/markup-compatibility/2006">
      <mc:Choice Requires="x14">
        <oleObject progId="Word.Document.6" shapeId="16388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RowHeight="15" x14ac:dyDescent="0.2"/>
  <cols>
    <col min="1" max="1" width="41" style="1" customWidth="1"/>
    <col min="2" max="2" width="17.7109375" style="1" customWidth="1"/>
    <col min="3" max="3" width="10.7109375" style="1" customWidth="1"/>
    <col min="4" max="4" width="21" style="1" customWidth="1"/>
    <col min="5" max="5" width="10.7109375" style="1" customWidth="1"/>
    <col min="6" max="6" width="20.140625" style="1" customWidth="1"/>
    <col min="7" max="7" width="10.7109375" style="1" customWidth="1"/>
    <col min="8" max="8" width="18.28515625" style="1" customWidth="1"/>
    <col min="9" max="9" width="10.7109375" style="1" customWidth="1"/>
    <col min="10" max="10" width="19.28515625" style="1" customWidth="1"/>
    <col min="11" max="11" width="10.7109375" style="1" customWidth="1"/>
    <col min="12" max="12" width="18.7109375" style="1" customWidth="1"/>
    <col min="13" max="13" width="10.7109375" style="1" customWidth="1"/>
    <col min="14" max="14" width="20.140625" style="2" customWidth="1"/>
    <col min="15" max="15" width="36.5703125" style="1" customWidth="1"/>
    <col min="16" max="16384" width="9.140625" style="3"/>
  </cols>
  <sheetData>
    <row r="1" spans="1:15" x14ac:dyDescent="0.2">
      <c r="A1" s="1">
        <v>4</v>
      </c>
    </row>
    <row r="3" spans="1:15" ht="23.25" x14ac:dyDescent="0.35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3.25" x14ac:dyDescent="0.35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8" x14ac:dyDescent="0.25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499999999999993" customHeight="1" x14ac:dyDescent="0.2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75" x14ac:dyDescent="0.25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499999999999993" customHeight="1" x14ac:dyDescent="0.2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75" x14ac:dyDescent="0.25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499999999999993" customHeight="1" x14ac:dyDescent="0.2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75" x14ac:dyDescent="0.25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499999999999993" customHeight="1" x14ac:dyDescent="0.2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75" x14ac:dyDescent="0.25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">
      <c r="F29" s="16"/>
      <c r="G29" s="2"/>
      <c r="H29" s="2"/>
      <c r="I29" s="2"/>
      <c r="J29" s="2"/>
      <c r="K29" s="2"/>
      <c r="L29" s="2"/>
      <c r="M29" s="2"/>
    </row>
    <row r="30" spans="1:15" s="14" customFormat="1" ht="9.9499999999999993" customHeight="1" x14ac:dyDescent="0.2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75" x14ac:dyDescent="0.25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">
      <c r="F33" s="2"/>
      <c r="G33" s="2"/>
      <c r="H33" s="2"/>
      <c r="I33" s="2"/>
      <c r="J33" s="2"/>
      <c r="K33" s="2"/>
      <c r="L33" s="2"/>
      <c r="M33" s="2"/>
    </row>
    <row r="34" spans="1:15" s="14" customFormat="1" ht="9.9499999999999993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75" x14ac:dyDescent="0.25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75" x14ac:dyDescent="0.25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75" x14ac:dyDescent="0.25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7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499999999999993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695325</xdr:colOff>
                <xdr:row>4</xdr:row>
                <xdr:rowOff>142875</xdr:rowOff>
              </from>
              <to>
                <xdr:col>0</xdr:col>
                <xdr:colOff>1838325</xdr:colOff>
                <xdr:row>10</xdr:row>
                <xdr:rowOff>161925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657225</xdr:colOff>
                <xdr:row>4</xdr:row>
                <xdr:rowOff>133350</xdr:rowOff>
              </from>
              <to>
                <xdr:col>0</xdr:col>
                <xdr:colOff>1800225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0801</vt:lpstr>
      <vt:lpstr>0701</vt:lpstr>
      <vt:lpstr>0601</vt:lpstr>
      <vt:lpstr>0501</vt:lpstr>
      <vt:lpstr>0401</vt:lpstr>
      <vt:lpstr>0301</vt:lpstr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'0201'!Print_Area</vt:lpstr>
      <vt:lpstr>'0300'!Print_Area</vt:lpstr>
      <vt:lpstr>'0301'!Print_Area</vt:lpstr>
      <vt:lpstr>'0400'!Print_Area</vt:lpstr>
      <vt:lpstr>'0401'!Print_Area</vt:lpstr>
      <vt:lpstr>'0500'!Print_Area</vt:lpstr>
      <vt:lpstr>'0501'!Print_Area</vt:lpstr>
      <vt:lpstr>'0600'!Print_Area</vt:lpstr>
      <vt:lpstr>'0601'!Print_Area</vt:lpstr>
      <vt:lpstr>'0700'!Print_Area</vt:lpstr>
      <vt:lpstr>'0701'!Print_Area</vt:lpstr>
      <vt:lpstr>'0800'!Print_Area</vt:lpstr>
      <vt:lpstr>'0801'!Print_Area</vt:lpstr>
      <vt:lpstr>'0900'!Print_Area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Felienne</cp:lastModifiedBy>
  <cp:lastPrinted>2001-09-05T13:40:03Z</cp:lastPrinted>
  <dcterms:created xsi:type="dcterms:W3CDTF">1999-12-09T16:56:27Z</dcterms:created>
  <dcterms:modified xsi:type="dcterms:W3CDTF">2014-09-03T20:22:40Z</dcterms:modified>
</cp:coreProperties>
</file>