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 tabRatio="777" activeTab="3"/>
  </bookViews>
  <sheets>
    <sheet name="Detail by Turbine" sheetId="1" r:id="rId1"/>
    <sheet name="Summary by Status" sheetId="4" r:id="rId2"/>
    <sheet name="Summary by Type" sheetId="11" r:id="rId3"/>
    <sheet name="Summary by Region" sheetId="10" r:id="rId4"/>
    <sheet name="Cost Cancel Details" sheetId="13" r:id="rId5"/>
    <sheet name="NTP or Sold" sheetId="14" r:id="rId6"/>
  </sheets>
  <definedNames>
    <definedName name="_xlnm.Print_Area" localSheetId="4">'Cost Cancel Details'!$B$1:$BB$125</definedName>
    <definedName name="_xlnm.Print_Area" localSheetId="0">'Detail by Turbine'!$A$1:$X$22</definedName>
    <definedName name="_xlnm.Print_Area" localSheetId="3">'Summary by Region'!$A$1:$I$28</definedName>
    <definedName name="_xlnm.Print_Area" localSheetId="1">'Summary by Status'!$A$1:$H$66</definedName>
    <definedName name="_xlnm.Print_Area" localSheetId="2">'Summary by Type'!$A$1:$I$23</definedName>
    <definedName name="_xlnm.Print_Titles" localSheetId="4">'Cost Cancel Details'!$1:$3</definedName>
    <definedName name="_xlnm.Print_Titles" localSheetId="0">'Detail by Turbine'!$1:$5</definedName>
  </definedNames>
  <calcPr calcId="152511" fullCalcOnLoad="1" iterate="1"/>
</workbook>
</file>

<file path=xl/calcChain.xml><?xml version="1.0" encoding="utf-8"?>
<calcChain xmlns="http://schemas.openxmlformats.org/spreadsheetml/2006/main">
  <c r="E3" i="13" l="1"/>
  <c r="F3" i="13"/>
  <c r="G3" i="13"/>
  <c r="H3" i="13" s="1"/>
  <c r="I3" i="13"/>
  <c r="J3" i="13" s="1"/>
  <c r="K3" i="13"/>
  <c r="L3" i="13" s="1"/>
  <c r="M3" i="13" s="1"/>
  <c r="N3" i="13" s="1"/>
  <c r="O3" i="13" s="1"/>
  <c r="P3" i="13" s="1"/>
  <c r="Q3" i="13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4" i="13"/>
  <c r="C4" i="13"/>
  <c r="BC5" i="13"/>
  <c r="D6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D8" i="13"/>
  <c r="D11" i="13" s="1"/>
  <c r="E8" i="13"/>
  <c r="E11" i="13" s="1"/>
  <c r="C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A12" i="13"/>
  <c r="B12" i="13"/>
  <c r="C12" i="13"/>
  <c r="BC13" i="13"/>
  <c r="D14" i="13"/>
  <c r="E14" i="13" s="1"/>
  <c r="BC15" i="13"/>
  <c r="D16" i="13"/>
  <c r="E16" i="13"/>
  <c r="C18" i="13"/>
  <c r="C19" i="13"/>
  <c r="A20" i="13"/>
  <c r="A28" i="13" s="1"/>
  <c r="A36" i="13" s="1"/>
  <c r="B20" i="13"/>
  <c r="C20" i="13"/>
  <c r="BC21" i="13"/>
  <c r="D22" i="13"/>
  <c r="E22" i="13" s="1"/>
  <c r="E26" i="13" s="1"/>
  <c r="F22" i="13"/>
  <c r="BC23" i="13"/>
  <c r="D24" i="13"/>
  <c r="D27" i="13" s="1"/>
  <c r="C26" i="13"/>
  <c r="D26" i="13"/>
  <c r="C27" i="13"/>
  <c r="B28" i="13"/>
  <c r="C28" i="13"/>
  <c r="BC29" i="13"/>
  <c r="D30" i="13"/>
  <c r="E30" i="13"/>
  <c r="E34" i="13" s="1"/>
  <c r="BC31" i="13"/>
  <c r="D32" i="13"/>
  <c r="E32" i="13"/>
  <c r="F32" i="13" s="1"/>
  <c r="F35" i="13" s="1"/>
  <c r="G32" i="13"/>
  <c r="H32" i="13" s="1"/>
  <c r="I32" i="13" s="1"/>
  <c r="C34" i="13"/>
  <c r="D35" i="13" s="1"/>
  <c r="D34" i="13"/>
  <c r="C35" i="13"/>
  <c r="E35" i="13"/>
  <c r="H35" i="13"/>
  <c r="B36" i="13"/>
  <c r="C36" i="13"/>
  <c r="BC37" i="13"/>
  <c r="D38" i="13"/>
  <c r="BC39" i="13"/>
  <c r="D40" i="13"/>
  <c r="E40" i="13" s="1"/>
  <c r="C42" i="13"/>
  <c r="C43" i="13"/>
  <c r="D43" i="13"/>
  <c r="A44" i="13"/>
  <c r="B44" i="13"/>
  <c r="C44" i="13"/>
  <c r="F45" i="13"/>
  <c r="J45" i="13"/>
  <c r="K45" i="13"/>
  <c r="M45" i="13"/>
  <c r="N45" i="13"/>
  <c r="P45" i="13"/>
  <c r="Q45" i="13"/>
  <c r="R45" i="13"/>
  <c r="S45" i="13"/>
  <c r="U45" i="13"/>
  <c r="V45" i="13"/>
  <c r="X45" i="13"/>
  <c r="AO45" i="13"/>
  <c r="D46" i="13"/>
  <c r="E46" i="13" s="1"/>
  <c r="BC47" i="13"/>
  <c r="D48" i="13"/>
  <c r="D51" i="13" s="1"/>
  <c r="E48" i="13"/>
  <c r="E51" i="13" s="1"/>
  <c r="D50" i="13"/>
  <c r="C51" i="13"/>
  <c r="A52" i="13"/>
  <c r="B52" i="13"/>
  <c r="C52" i="13"/>
  <c r="BC53" i="13"/>
  <c r="D54" i="13"/>
  <c r="E54" i="13"/>
  <c r="E58" i="13" s="1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D56" i="13"/>
  <c r="E56" i="13" s="1"/>
  <c r="C58" i="13"/>
  <c r="Z59" i="13" s="1"/>
  <c r="C59" i="13"/>
  <c r="V59" i="13"/>
  <c r="Y59" i="13"/>
  <c r="AA59" i="13"/>
  <c r="AB59" i="13"/>
  <c r="AC59" i="13"/>
  <c r="AD59" i="13"/>
  <c r="AE59" i="13"/>
  <c r="AH59" i="13"/>
  <c r="AJ59" i="13"/>
  <c r="AK59" i="13"/>
  <c r="AL59" i="13"/>
  <c r="AM59" i="13"/>
  <c r="AO59" i="13"/>
  <c r="AQ59" i="13"/>
  <c r="AS59" i="13"/>
  <c r="AT59" i="13"/>
  <c r="AU59" i="13"/>
  <c r="AW59" i="13"/>
  <c r="AX59" i="13"/>
  <c r="AZ59" i="13"/>
  <c r="BB59" i="13"/>
  <c r="A60" i="13"/>
  <c r="A68" i="13" s="1"/>
  <c r="A76" i="13" s="1"/>
  <c r="B60" i="13"/>
  <c r="C60" i="13"/>
  <c r="BC61" i="13"/>
  <c r="D62" i="13"/>
  <c r="E62" i="13"/>
  <c r="F62" i="13" s="1"/>
  <c r="F66" i="13" s="1"/>
  <c r="G62" i="13"/>
  <c r="H62" i="13" s="1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D64" i="13"/>
  <c r="E64" i="13"/>
  <c r="F64" i="13"/>
  <c r="G64" i="13" s="1"/>
  <c r="G67" i="13" s="1"/>
  <c r="H64" i="13"/>
  <c r="H67" i="13" s="1"/>
  <c r="C66" i="13"/>
  <c r="D66" i="13" s="1"/>
  <c r="E66" i="13"/>
  <c r="G66" i="13"/>
  <c r="C67" i="13"/>
  <c r="D67" i="13"/>
  <c r="F67" i="13"/>
  <c r="V67" i="13"/>
  <c r="W67" i="13"/>
  <c r="X67" i="13"/>
  <c r="Z67" i="13"/>
  <c r="AB67" i="13"/>
  <c r="AD67" i="13"/>
  <c r="AE67" i="13"/>
  <c r="AF67" i="13"/>
  <c r="AG67" i="13"/>
  <c r="AI67" i="13"/>
  <c r="AL67" i="13"/>
  <c r="AM67" i="13"/>
  <c r="AN67" i="13"/>
  <c r="AO67" i="13"/>
  <c r="AP67" i="13"/>
  <c r="AR67" i="13"/>
  <c r="AU67" i="13"/>
  <c r="AV67" i="13"/>
  <c r="AW67" i="13"/>
  <c r="AX67" i="13"/>
  <c r="AY67" i="13"/>
  <c r="BB67" i="13"/>
  <c r="B68" i="13"/>
  <c r="C68" i="13"/>
  <c r="BC69" i="13"/>
  <c r="D70" i="13"/>
  <c r="E70" i="13" s="1"/>
  <c r="F70" i="13" s="1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D72" i="13"/>
  <c r="D75" i="13" s="1"/>
  <c r="E72" i="13"/>
  <c r="C74" i="13"/>
  <c r="D74" i="13" s="1"/>
  <c r="C75" i="13"/>
  <c r="W75" i="13"/>
  <c r="AD75" i="13"/>
  <c r="AF75" i="13"/>
  <c r="AI75" i="13"/>
  <c r="AQ75" i="13"/>
  <c r="AR75" i="13"/>
  <c r="AS75" i="13"/>
  <c r="AT75" i="13"/>
  <c r="BB75" i="13"/>
  <c r="B76" i="13"/>
  <c r="C76" i="13"/>
  <c r="BC77" i="13"/>
  <c r="D78" i="13"/>
  <c r="D82" i="13" s="1"/>
  <c r="E78" i="13"/>
  <c r="F78" i="13" s="1"/>
  <c r="BC79" i="13"/>
  <c r="D80" i="13"/>
  <c r="E80" i="13" s="1"/>
  <c r="F80" i="13"/>
  <c r="G80" i="13" s="1"/>
  <c r="H80" i="13"/>
  <c r="H83" i="13" s="1"/>
  <c r="E82" i="13"/>
  <c r="C83" i="13"/>
  <c r="D83" i="13"/>
  <c r="E83" i="13"/>
  <c r="F83" i="13"/>
  <c r="G83" i="13"/>
  <c r="A84" i="13"/>
  <c r="A92" i="13" s="1"/>
  <c r="A100" i="13" s="1"/>
  <c r="B84" i="13"/>
  <c r="C84" i="13"/>
  <c r="BC85" i="13"/>
  <c r="D86" i="13"/>
  <c r="E86" i="13"/>
  <c r="E90" i="13" s="1"/>
  <c r="BC87" i="13"/>
  <c r="D88" i="13"/>
  <c r="E88" i="13" s="1"/>
  <c r="F88" i="13"/>
  <c r="F91" i="13" s="1"/>
  <c r="D90" i="13"/>
  <c r="C91" i="13"/>
  <c r="D91" i="13"/>
  <c r="E91" i="13"/>
  <c r="B92" i="13"/>
  <c r="C92" i="13"/>
  <c r="D93" i="13"/>
  <c r="BC95" i="13"/>
  <c r="D96" i="13"/>
  <c r="E96" i="13"/>
  <c r="C98" i="13"/>
  <c r="C99" i="13"/>
  <c r="D99" i="13"/>
  <c r="B100" i="13"/>
  <c r="C100" i="13"/>
  <c r="BC101" i="13"/>
  <c r="D102" i="13"/>
  <c r="E102" i="13"/>
  <c r="F102" i="13"/>
  <c r="G102" i="13" s="1"/>
  <c r="H102" i="13" s="1"/>
  <c r="BC103" i="13"/>
  <c r="D104" i="13"/>
  <c r="E104" i="13"/>
  <c r="C106" i="13"/>
  <c r="D106" i="13"/>
  <c r="E106" i="13"/>
  <c r="F106" i="13"/>
  <c r="G106" i="13"/>
  <c r="C107" i="13"/>
  <c r="D107" i="13"/>
  <c r="C115" i="13"/>
  <c r="D116" i="13"/>
  <c r="E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C119" i="13"/>
  <c r="C123" i="13" s="1"/>
  <c r="T8" i="1"/>
  <c r="V8" i="1"/>
  <c r="A9" i="1"/>
  <c r="A10" i="1" s="1"/>
  <c r="T9" i="1"/>
  <c r="T10" i="1"/>
  <c r="A11" i="1"/>
  <c r="A12" i="1" s="1"/>
  <c r="T11" i="1"/>
  <c r="T12" i="1"/>
  <c r="V12" i="1"/>
  <c r="A13" i="1"/>
  <c r="T13" i="1"/>
  <c r="H14" i="1"/>
  <c r="T14" i="1"/>
  <c r="T15" i="1"/>
  <c r="T16" i="1"/>
  <c r="T17" i="1"/>
  <c r="T18" i="1"/>
  <c r="T19" i="1"/>
  <c r="T20" i="1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T31" i="14"/>
  <c r="V31" i="14"/>
  <c r="A32" i="14"/>
  <c r="A33" i="14" s="1"/>
  <c r="A34" i="14" s="1"/>
  <c r="A35" i="14" s="1"/>
  <c r="A36" i="14" s="1"/>
  <c r="A37" i="14" s="1"/>
  <c r="A38" i="14" s="1"/>
  <c r="A39" i="14" s="1"/>
  <c r="T32" i="14"/>
  <c r="T33" i="14"/>
  <c r="T34" i="14"/>
  <c r="T35" i="14"/>
  <c r="T36" i="14"/>
  <c r="T37" i="14"/>
  <c r="T38" i="14"/>
  <c r="T39" i="14"/>
  <c r="T40" i="14"/>
  <c r="A41" i="14"/>
  <c r="T41" i="14"/>
  <c r="V41" i="14"/>
  <c r="A42" i="14"/>
  <c r="B24" i="14" s="1"/>
  <c r="T42" i="14"/>
  <c r="T43" i="14"/>
  <c r="T44" i="14"/>
  <c r="T45" i="14"/>
  <c r="A46" i="14"/>
  <c r="T46" i="14"/>
  <c r="A47" i="14"/>
  <c r="A48" i="14" s="1"/>
  <c r="T47" i="14"/>
  <c r="T48" i="14"/>
  <c r="T49" i="14"/>
  <c r="T50" i="14"/>
  <c r="A51" i="14"/>
  <c r="T51" i="14"/>
  <c r="E64" i="14"/>
  <c r="F64" i="14" s="1"/>
  <c r="G64" i="14"/>
  <c r="H64" i="14" s="1"/>
  <c r="I64" i="14" s="1"/>
  <c r="J64" i="14"/>
  <c r="K64" i="14" s="1"/>
  <c r="L64" i="14" s="1"/>
  <c r="M64" i="14" s="1"/>
  <c r="N64" i="14" s="1"/>
  <c r="O64" i="14" s="1"/>
  <c r="P64" i="14" s="1"/>
  <c r="Q64" i="14" s="1"/>
  <c r="R64" i="14" s="1"/>
  <c r="S64" i="14" s="1"/>
  <c r="T64" i="14" s="1"/>
  <c r="U64" i="14" s="1"/>
  <c r="V64" i="14" s="1"/>
  <c r="W64" i="14" s="1"/>
  <c r="X64" i="14" s="1"/>
  <c r="Y64" i="14" s="1"/>
  <c r="Z64" i="14" s="1"/>
  <c r="AA64" i="14" s="1"/>
  <c r="AB64" i="14" s="1"/>
  <c r="AC64" i="14" s="1"/>
  <c r="AD64" i="14" s="1"/>
  <c r="AE64" i="14" s="1"/>
  <c r="AF64" i="14" s="1"/>
  <c r="AG64" i="14"/>
  <c r="AH64" i="14" s="1"/>
  <c r="AI64" i="14" s="1"/>
  <c r="AJ64" i="14" s="1"/>
  <c r="AK64" i="14" s="1"/>
  <c r="AL64" i="14" s="1"/>
  <c r="AM64" i="14" s="1"/>
  <c r="AN64" i="14" s="1"/>
  <c r="AO64" i="14" s="1"/>
  <c r="AP64" i="14" s="1"/>
  <c r="AQ64" i="14" s="1"/>
  <c r="AR64" i="14" s="1"/>
  <c r="AS64" i="14" s="1"/>
  <c r="AT64" i="14" s="1"/>
  <c r="AU64" i="14" s="1"/>
  <c r="AV64" i="14" s="1"/>
  <c r="AW64" i="14" s="1"/>
  <c r="AX64" i="14" s="1"/>
  <c r="AY64" i="14" s="1"/>
  <c r="AZ64" i="14" s="1"/>
  <c r="BA64" i="14" s="1"/>
  <c r="BB64" i="14" s="1"/>
  <c r="B65" i="14"/>
  <c r="C65" i="14"/>
  <c r="BC66" i="14"/>
  <c r="D67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BA68" i="14"/>
  <c r="BB68" i="14"/>
  <c r="D69" i="14"/>
  <c r="E69" i="14" s="1"/>
  <c r="C72" i="14"/>
  <c r="D72" i="14"/>
  <c r="R72" i="14"/>
  <c r="S72" i="14"/>
  <c r="T72" i="14"/>
  <c r="U72" i="14"/>
  <c r="V72" i="14"/>
  <c r="W72" i="14"/>
  <c r="X72" i="14"/>
  <c r="Y72" i="14"/>
  <c r="Z72" i="14"/>
  <c r="W4" i="14" s="1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B73" i="14"/>
  <c r="C73" i="14"/>
  <c r="N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D75" i="14"/>
  <c r="E75" i="14"/>
  <c r="F75" i="14"/>
  <c r="F79" i="14" s="1"/>
  <c r="G75" i="14"/>
  <c r="G79" i="14" s="1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D77" i="14"/>
  <c r="E77" i="14" s="1"/>
  <c r="D79" i="14"/>
  <c r="E79" i="14"/>
  <c r="C80" i="14"/>
  <c r="D80" i="14"/>
  <c r="B81" i="14"/>
  <c r="C81" i="14"/>
  <c r="N82" i="14"/>
  <c r="X82" i="14"/>
  <c r="Y82" i="14"/>
  <c r="Z82" i="14"/>
  <c r="AA82" i="14"/>
  <c r="AB82" i="14"/>
  <c r="AC82" i="14"/>
  <c r="AD82" i="14"/>
  <c r="AE82" i="14"/>
  <c r="AF82" i="14"/>
  <c r="AG82" i="14"/>
  <c r="AH82" i="14"/>
  <c r="AI82" i="14"/>
  <c r="AJ82" i="14"/>
  <c r="AK82" i="14"/>
  <c r="AL82" i="14"/>
  <c r="AM82" i="14"/>
  <c r="AN82" i="14"/>
  <c r="AO82" i="14"/>
  <c r="D83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BC84" i="14"/>
  <c r="D85" i="14"/>
  <c r="D88" i="14" s="1"/>
  <c r="E85" i="14"/>
  <c r="C88" i="14"/>
  <c r="B89" i="14"/>
  <c r="C89" i="14"/>
  <c r="N90" i="14"/>
  <c r="X90" i="14"/>
  <c r="Y90" i="14"/>
  <c r="BC90" i="14" s="1"/>
  <c r="Z90" i="14"/>
  <c r="AA90" i="14"/>
  <c r="AB90" i="14"/>
  <c r="AC90" i="14"/>
  <c r="AD90" i="14"/>
  <c r="AE90" i="14"/>
  <c r="AF90" i="14"/>
  <c r="AG90" i="14"/>
  <c r="AH90" i="14"/>
  <c r="AI90" i="14"/>
  <c r="AJ90" i="14"/>
  <c r="AK90" i="14"/>
  <c r="AL90" i="14"/>
  <c r="AM90" i="14"/>
  <c r="AN90" i="14"/>
  <c r="AO90" i="14"/>
  <c r="D91" i="14"/>
  <c r="E91" i="14"/>
  <c r="E95" i="14" s="1"/>
  <c r="F91" i="14"/>
  <c r="F95" i="14" s="1"/>
  <c r="X92" i="14"/>
  <c r="Y92" i="14"/>
  <c r="Z92" i="14"/>
  <c r="AA92" i="14"/>
  <c r="AB92" i="14"/>
  <c r="AC92" i="14"/>
  <c r="AD92" i="14"/>
  <c r="AE92" i="14"/>
  <c r="AF92" i="14"/>
  <c r="AG92" i="14"/>
  <c r="AH92" i="14"/>
  <c r="AI92" i="14"/>
  <c r="AJ92" i="14"/>
  <c r="AK92" i="14"/>
  <c r="AL92" i="14"/>
  <c r="AM92" i="14"/>
  <c r="AN92" i="14"/>
  <c r="AO92" i="14"/>
  <c r="D93" i="14"/>
  <c r="E93" i="14"/>
  <c r="D95" i="14"/>
  <c r="C96" i="14"/>
  <c r="D96" i="14"/>
  <c r="B97" i="14"/>
  <c r="C97" i="14"/>
  <c r="N98" i="14"/>
  <c r="X98" i="14"/>
  <c r="Y98" i="14"/>
  <c r="Z98" i="14"/>
  <c r="AA98" i="14"/>
  <c r="AB98" i="14"/>
  <c r="AC98" i="14"/>
  <c r="AD98" i="14"/>
  <c r="AE98" i="14"/>
  <c r="AF98" i="14"/>
  <c r="AG98" i="14"/>
  <c r="AH98" i="14"/>
  <c r="AI98" i="14"/>
  <c r="AJ98" i="14"/>
  <c r="AK98" i="14"/>
  <c r="AL98" i="14"/>
  <c r="AM98" i="14"/>
  <c r="AN98" i="14"/>
  <c r="AO98" i="14"/>
  <c r="D99" i="14"/>
  <c r="E99" i="14" s="1"/>
  <c r="F99" i="14" s="1"/>
  <c r="G99" i="14" s="1"/>
  <c r="X100" i="14"/>
  <c r="Y100" i="14"/>
  <c r="Z100" i="14"/>
  <c r="AA100" i="14"/>
  <c r="AB100" i="14"/>
  <c r="AC100" i="14"/>
  <c r="AD100" i="14"/>
  <c r="AE100" i="14"/>
  <c r="AF100" i="14"/>
  <c r="AG100" i="14"/>
  <c r="AH100" i="14"/>
  <c r="AI100" i="14"/>
  <c r="AJ100" i="14"/>
  <c r="AK100" i="14"/>
  <c r="AL100" i="14"/>
  <c r="AM100" i="14"/>
  <c r="AN100" i="14"/>
  <c r="AO100" i="14"/>
  <c r="D101" i="14"/>
  <c r="E101" i="14"/>
  <c r="E104" i="14" s="1"/>
  <c r="D103" i="14"/>
  <c r="E103" i="14"/>
  <c r="F103" i="14"/>
  <c r="C104" i="14"/>
  <c r="D104" i="14"/>
  <c r="B105" i="14"/>
  <c r="C105" i="14"/>
  <c r="BC106" i="14"/>
  <c r="D107" i="14"/>
  <c r="E107" i="14"/>
  <c r="F107" i="14" s="1"/>
  <c r="BC108" i="14"/>
  <c r="D109" i="14"/>
  <c r="D112" i="14" s="1"/>
  <c r="D111" i="14"/>
  <c r="E111" i="14"/>
  <c r="C112" i="14"/>
  <c r="B113" i="14"/>
  <c r="C113" i="14"/>
  <c r="BC114" i="14"/>
  <c r="D115" i="14"/>
  <c r="E115" i="14"/>
  <c r="F115" i="14" s="1"/>
  <c r="G115" i="14" s="1"/>
  <c r="BC116" i="14"/>
  <c r="D117" i="14"/>
  <c r="D120" i="14" s="1"/>
  <c r="D119" i="14"/>
  <c r="E119" i="14"/>
  <c r="F119" i="14"/>
  <c r="C120" i="14"/>
  <c r="B121" i="14"/>
  <c r="C121" i="14"/>
  <c r="BC122" i="14"/>
  <c r="D123" i="14"/>
  <c r="E123" i="14" s="1"/>
  <c r="F123" i="14" s="1"/>
  <c r="F127" i="14" s="1"/>
  <c r="BC124" i="14"/>
  <c r="D125" i="14"/>
  <c r="D127" i="14"/>
  <c r="E127" i="14"/>
  <c r="C128" i="14"/>
  <c r="B129" i="14"/>
  <c r="C129" i="14"/>
  <c r="BC130" i="14"/>
  <c r="D131" i="14"/>
  <c r="E131" i="14" s="1"/>
  <c r="F131" i="14" s="1"/>
  <c r="F135" i="14" s="1"/>
  <c r="U132" i="14"/>
  <c r="V132" i="14"/>
  <c r="W132" i="14"/>
  <c r="X132" i="14"/>
  <c r="Y132" i="14"/>
  <c r="Z132" i="14"/>
  <c r="AA132" i="14"/>
  <c r="AB132" i="14"/>
  <c r="AC132" i="14"/>
  <c r="AD132" i="14"/>
  <c r="AE132" i="14"/>
  <c r="AF132" i="14"/>
  <c r="AG132" i="14"/>
  <c r="AH132" i="14"/>
  <c r="AI132" i="14"/>
  <c r="AJ132" i="14"/>
  <c r="AK132" i="14"/>
  <c r="AL132" i="14"/>
  <c r="AM132" i="14"/>
  <c r="AN132" i="14"/>
  <c r="AO132" i="14"/>
  <c r="AP132" i="14"/>
  <c r="AQ132" i="14"/>
  <c r="AR132" i="14"/>
  <c r="AS132" i="14"/>
  <c r="AT132" i="14"/>
  <c r="AU132" i="14"/>
  <c r="AV132" i="14"/>
  <c r="AW132" i="14"/>
  <c r="AX132" i="14"/>
  <c r="AY132" i="14"/>
  <c r="AZ132" i="14"/>
  <c r="BA132" i="14"/>
  <c r="BB132" i="14"/>
  <c r="D133" i="14"/>
  <c r="E133" i="14" s="1"/>
  <c r="F133" i="14" s="1"/>
  <c r="G133" i="14"/>
  <c r="E135" i="14"/>
  <c r="C136" i="14"/>
  <c r="D136" i="14"/>
  <c r="E136" i="14"/>
  <c r="F136" i="14"/>
  <c r="T136" i="14"/>
  <c r="U136" i="14"/>
  <c r="V136" i="14"/>
  <c r="W136" i="14"/>
  <c r="X136" i="14"/>
  <c r="Y136" i="14"/>
  <c r="Z136" i="14"/>
  <c r="AA136" i="14"/>
  <c r="AB136" i="14"/>
  <c r="AC136" i="14"/>
  <c r="AD136" i="14"/>
  <c r="W24" i="14" s="1"/>
  <c r="AE136" i="14"/>
  <c r="AF136" i="14"/>
  <c r="AG136" i="14"/>
  <c r="AH136" i="14"/>
  <c r="AI136" i="14"/>
  <c r="AJ136" i="14"/>
  <c r="AK136" i="14"/>
  <c r="AL136" i="14"/>
  <c r="AM136" i="14"/>
  <c r="AN136" i="14"/>
  <c r="AO136" i="14"/>
  <c r="AP136" i="14"/>
  <c r="AQ136" i="14"/>
  <c r="AR136" i="14"/>
  <c r="AS136" i="14"/>
  <c r="AT136" i="14"/>
  <c r="AU136" i="14"/>
  <c r="AV136" i="14"/>
  <c r="AW136" i="14"/>
  <c r="AX136" i="14"/>
  <c r="AY136" i="14"/>
  <c r="AZ136" i="14"/>
  <c r="BA136" i="14"/>
  <c r="BB136" i="14"/>
  <c r="B137" i="14"/>
  <c r="C137" i="14"/>
  <c r="BC138" i="14"/>
  <c r="D139" i="14"/>
  <c r="E139" i="14"/>
  <c r="BC140" i="14"/>
  <c r="D141" i="14"/>
  <c r="D143" i="14"/>
  <c r="C144" i="14"/>
  <c r="B145" i="14"/>
  <c r="C145" i="14"/>
  <c r="BC146" i="14"/>
  <c r="D147" i="14"/>
  <c r="D151" i="14" s="1"/>
  <c r="BC148" i="14"/>
  <c r="D149" i="14"/>
  <c r="E149" i="14" s="1"/>
  <c r="E152" i="14" s="1"/>
  <c r="F149" i="14"/>
  <c r="C152" i="14"/>
  <c r="D152" i="14"/>
  <c r="B153" i="14"/>
  <c r="C153" i="14"/>
  <c r="BC154" i="14"/>
  <c r="D155" i="14"/>
  <c r="D159" i="14" s="1"/>
  <c r="E155" i="14"/>
  <c r="BC156" i="14"/>
  <c r="D157" i="14"/>
  <c r="E157" i="14"/>
  <c r="C160" i="14"/>
  <c r="D160" i="14"/>
  <c r="B161" i="14"/>
  <c r="C161" i="14"/>
  <c r="BC162" i="14"/>
  <c r="D163" i="14"/>
  <c r="BC164" i="14"/>
  <c r="D165" i="14"/>
  <c r="D168" i="14" s="1"/>
  <c r="E165" i="14"/>
  <c r="F165" i="14" s="1"/>
  <c r="F168" i="14" s="1"/>
  <c r="C168" i="14"/>
  <c r="E168" i="14"/>
  <c r="B169" i="14"/>
  <c r="C169" i="14"/>
  <c r="BC170" i="14"/>
  <c r="D171" i="14"/>
  <c r="E171" i="14"/>
  <c r="F171" i="14" s="1"/>
  <c r="G171" i="14" s="1"/>
  <c r="G175" i="14" s="1"/>
  <c r="H171" i="14"/>
  <c r="H175" i="14" s="1"/>
  <c r="I171" i="14"/>
  <c r="BC172" i="14"/>
  <c r="D173" i="14"/>
  <c r="E173" i="14" s="1"/>
  <c r="F173" i="14" s="1"/>
  <c r="G173" i="14" s="1"/>
  <c r="H173" i="14" s="1"/>
  <c r="I173" i="14" s="1"/>
  <c r="D175" i="14"/>
  <c r="E175" i="14"/>
  <c r="F175" i="14"/>
  <c r="C176" i="14"/>
  <c r="E176" i="14"/>
  <c r="G176" i="14"/>
  <c r="H176" i="14"/>
  <c r="B177" i="14"/>
  <c r="C177" i="14"/>
  <c r="BC178" i="14"/>
  <c r="D179" i="14"/>
  <c r="E179" i="14" s="1"/>
  <c r="F179" i="14"/>
  <c r="F183" i="14" s="1"/>
  <c r="D180" i="14"/>
  <c r="E180" i="14"/>
  <c r="F180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AE180" i="14"/>
  <c r="AF180" i="14"/>
  <c r="AG180" i="14"/>
  <c r="AH180" i="14"/>
  <c r="AI180" i="14"/>
  <c r="AJ180" i="14"/>
  <c r="AK180" i="14"/>
  <c r="AL180" i="14"/>
  <c r="AM180" i="14"/>
  <c r="AN180" i="14"/>
  <c r="AO180" i="14"/>
  <c r="AP180" i="14"/>
  <c r="AQ180" i="14"/>
  <c r="AR180" i="14"/>
  <c r="AS180" i="14"/>
  <c r="AT180" i="14"/>
  <c r="AU180" i="14"/>
  <c r="AV180" i="14"/>
  <c r="AW180" i="14"/>
  <c r="AX180" i="14"/>
  <c r="AY180" i="14"/>
  <c r="AZ180" i="14"/>
  <c r="BA180" i="14"/>
  <c r="BB180" i="14"/>
  <c r="D183" i="14"/>
  <c r="E183" i="14"/>
  <c r="C184" i="14"/>
  <c r="D184" i="14"/>
  <c r="E184" i="14"/>
  <c r="F184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T184" i="14"/>
  <c r="U184" i="14"/>
  <c r="V184" i="14"/>
  <c r="W184" i="14"/>
  <c r="X184" i="14"/>
  <c r="Y184" i="14"/>
  <c r="Z184" i="14"/>
  <c r="AA184" i="14"/>
  <c r="W17" i="14" s="1"/>
  <c r="AB184" i="14"/>
  <c r="AC184" i="14"/>
  <c r="AD184" i="14"/>
  <c r="AE184" i="14"/>
  <c r="AF184" i="14"/>
  <c r="AG184" i="14"/>
  <c r="AH184" i="14"/>
  <c r="AI184" i="14"/>
  <c r="AJ184" i="14"/>
  <c r="AK184" i="14"/>
  <c r="AL184" i="14"/>
  <c r="AM184" i="14"/>
  <c r="AN184" i="14"/>
  <c r="AO184" i="14"/>
  <c r="AP184" i="14"/>
  <c r="AQ184" i="14"/>
  <c r="AR184" i="14"/>
  <c r="AS184" i="14"/>
  <c r="AT184" i="14"/>
  <c r="AU184" i="14"/>
  <c r="AV184" i="14"/>
  <c r="AW184" i="14"/>
  <c r="AX184" i="14"/>
  <c r="AY184" i="14"/>
  <c r="AZ184" i="14"/>
  <c r="BA184" i="14"/>
  <c r="BB184" i="14"/>
  <c r="B185" i="14"/>
  <c r="C185" i="14"/>
  <c r="BC186" i="14"/>
  <c r="D187" i="14"/>
  <c r="E187" i="14"/>
  <c r="X188" i="14"/>
  <c r="Y188" i="14"/>
  <c r="Z188" i="14"/>
  <c r="AA188" i="14"/>
  <c r="AB188" i="14"/>
  <c r="AC188" i="14"/>
  <c r="AD188" i="14"/>
  <c r="AE188" i="14"/>
  <c r="AF188" i="14"/>
  <c r="AG188" i="14"/>
  <c r="AH188" i="14"/>
  <c r="AI188" i="14"/>
  <c r="AJ188" i="14"/>
  <c r="AK188" i="14"/>
  <c r="AL188" i="14"/>
  <c r="AM188" i="14"/>
  <c r="AN188" i="14"/>
  <c r="AO188" i="14"/>
  <c r="AP188" i="14"/>
  <c r="AQ188" i="14"/>
  <c r="AR188" i="14"/>
  <c r="AS188" i="14"/>
  <c r="AT188" i="14"/>
  <c r="AU188" i="14"/>
  <c r="AV188" i="14"/>
  <c r="AW188" i="14"/>
  <c r="AX188" i="14"/>
  <c r="AY188" i="14"/>
  <c r="AZ188" i="14"/>
  <c r="BA188" i="14"/>
  <c r="BB188" i="14"/>
  <c r="D189" i="14"/>
  <c r="D192" i="14" s="1"/>
  <c r="E189" i="14"/>
  <c r="D191" i="14"/>
  <c r="C192" i="14"/>
  <c r="W192" i="14"/>
  <c r="X192" i="14"/>
  <c r="Y192" i="14"/>
  <c r="Z192" i="14"/>
  <c r="AA192" i="14"/>
  <c r="AB192" i="14"/>
  <c r="W18" i="14" s="1"/>
  <c r="AC192" i="14"/>
  <c r="AD192" i="14"/>
  <c r="AE192" i="14"/>
  <c r="AF192" i="14"/>
  <c r="AG192" i="14"/>
  <c r="AH192" i="14"/>
  <c r="AI192" i="14"/>
  <c r="AJ192" i="14"/>
  <c r="AK192" i="14"/>
  <c r="AL192" i="14"/>
  <c r="AM192" i="14"/>
  <c r="AN192" i="14"/>
  <c r="AO192" i="14"/>
  <c r="AP192" i="14"/>
  <c r="AQ192" i="14"/>
  <c r="AR192" i="14"/>
  <c r="AS192" i="14"/>
  <c r="AT192" i="14"/>
  <c r="AU192" i="14"/>
  <c r="AV192" i="14"/>
  <c r="AW192" i="14"/>
  <c r="AX192" i="14"/>
  <c r="AY192" i="14"/>
  <c r="AZ192" i="14"/>
  <c r="BA192" i="14"/>
  <c r="BB192" i="14"/>
  <c r="B193" i="14"/>
  <c r="C193" i="14"/>
  <c r="C201" i="14" s="1"/>
  <c r="BC194" i="14"/>
  <c r="D195" i="14"/>
  <c r="X196" i="14"/>
  <c r="Y196" i="14"/>
  <c r="Z196" i="14"/>
  <c r="AA196" i="14"/>
  <c r="AB196" i="14"/>
  <c r="AC196" i="14"/>
  <c r="AD196" i="14"/>
  <c r="AE196" i="14"/>
  <c r="AF196" i="14"/>
  <c r="AG196" i="14"/>
  <c r="AH196" i="14"/>
  <c r="AI196" i="14"/>
  <c r="AJ196" i="14"/>
  <c r="AK196" i="14"/>
  <c r="AL196" i="14"/>
  <c r="AM196" i="14"/>
  <c r="AN196" i="14"/>
  <c r="AO196" i="14"/>
  <c r="AP196" i="14"/>
  <c r="AQ196" i="14"/>
  <c r="AR196" i="14"/>
  <c r="AS196" i="14"/>
  <c r="AT196" i="14"/>
  <c r="AU196" i="14"/>
  <c r="AV196" i="14"/>
  <c r="AW196" i="14"/>
  <c r="AX196" i="14"/>
  <c r="AY196" i="14"/>
  <c r="AZ196" i="14"/>
  <c r="BA196" i="14"/>
  <c r="BB196" i="14"/>
  <c r="D197" i="14"/>
  <c r="C200" i="14"/>
  <c r="W200" i="14"/>
  <c r="X200" i="14"/>
  <c r="Y200" i="14"/>
  <c r="Z200" i="14"/>
  <c r="AA200" i="14"/>
  <c r="AB200" i="14"/>
  <c r="AC200" i="14"/>
  <c r="AD200" i="14"/>
  <c r="AE200" i="14"/>
  <c r="AF200" i="14"/>
  <c r="AG200" i="14"/>
  <c r="AH200" i="14"/>
  <c r="AI200" i="14"/>
  <c r="AJ200" i="14"/>
  <c r="AK200" i="14"/>
  <c r="AL200" i="14"/>
  <c r="AM200" i="14"/>
  <c r="AN200" i="14"/>
  <c r="AO200" i="14"/>
  <c r="AP200" i="14"/>
  <c r="AQ200" i="14"/>
  <c r="AR200" i="14"/>
  <c r="AS200" i="14"/>
  <c r="AT200" i="14"/>
  <c r="AU200" i="14"/>
  <c r="AV200" i="14"/>
  <c r="AW200" i="14"/>
  <c r="AX200" i="14"/>
  <c r="AY200" i="14"/>
  <c r="AZ200" i="14"/>
  <c r="BA200" i="14"/>
  <c r="BB200" i="14"/>
  <c r="BC202" i="14"/>
  <c r="D203" i="14"/>
  <c r="E203" i="14"/>
  <c r="F203" i="14" s="1"/>
  <c r="G203" i="14" s="1"/>
  <c r="X204" i="14"/>
  <c r="Y204" i="14"/>
  <c r="Z204" i="14"/>
  <c r="AA204" i="14"/>
  <c r="AB204" i="14"/>
  <c r="AC204" i="14"/>
  <c r="AD204" i="14"/>
  <c r="AE204" i="14"/>
  <c r="AF204" i="14"/>
  <c r="AG204" i="14"/>
  <c r="AH204" i="14"/>
  <c r="AI204" i="14"/>
  <c r="AJ204" i="14"/>
  <c r="AK204" i="14"/>
  <c r="AL204" i="14"/>
  <c r="AM204" i="14"/>
  <c r="AN204" i="14"/>
  <c r="AO204" i="14"/>
  <c r="AP204" i="14"/>
  <c r="AQ204" i="14"/>
  <c r="AR204" i="14"/>
  <c r="AS204" i="14"/>
  <c r="AT204" i="14"/>
  <c r="AU204" i="14"/>
  <c r="AV204" i="14"/>
  <c r="AW204" i="14"/>
  <c r="AX204" i="14"/>
  <c r="AY204" i="14"/>
  <c r="AZ204" i="14"/>
  <c r="BA204" i="14"/>
  <c r="BB204" i="14"/>
  <c r="D205" i="14"/>
  <c r="E205" i="14"/>
  <c r="E208" i="14" s="1"/>
  <c r="D207" i="14"/>
  <c r="E207" i="14"/>
  <c r="F207" i="14"/>
  <c r="C208" i="14"/>
  <c r="D208" i="14"/>
  <c r="W208" i="14"/>
  <c r="X208" i="14"/>
  <c r="Y208" i="14"/>
  <c r="Z208" i="14"/>
  <c r="AA208" i="14"/>
  <c r="AB208" i="14"/>
  <c r="AC208" i="14"/>
  <c r="AD208" i="14"/>
  <c r="AE208" i="14"/>
  <c r="AF208" i="14"/>
  <c r="AG208" i="14"/>
  <c r="AH208" i="14"/>
  <c r="AI208" i="14"/>
  <c r="AJ208" i="14"/>
  <c r="AK208" i="14"/>
  <c r="AL208" i="14"/>
  <c r="AM208" i="14"/>
  <c r="AN208" i="14"/>
  <c r="AO208" i="14"/>
  <c r="AP208" i="14"/>
  <c r="AQ208" i="14"/>
  <c r="AR208" i="14"/>
  <c r="AS208" i="14"/>
  <c r="AT208" i="14"/>
  <c r="AU208" i="14"/>
  <c r="AV208" i="14"/>
  <c r="AW208" i="14"/>
  <c r="AX208" i="14"/>
  <c r="AY208" i="14"/>
  <c r="AZ208" i="14"/>
  <c r="BA208" i="14"/>
  <c r="BB208" i="14"/>
  <c r="B209" i="14"/>
  <c r="C209" i="14"/>
  <c r="BC210" i="14"/>
  <c r="D211" i="14"/>
  <c r="D215" i="14" s="1"/>
  <c r="X212" i="14"/>
  <c r="Y212" i="14"/>
  <c r="Z212" i="14"/>
  <c r="AA212" i="14"/>
  <c r="AB212" i="14"/>
  <c r="AC212" i="14"/>
  <c r="AD212" i="14"/>
  <c r="AE212" i="14"/>
  <c r="AF212" i="14"/>
  <c r="AG212" i="14"/>
  <c r="AH212" i="14"/>
  <c r="AI212" i="14"/>
  <c r="AJ212" i="14"/>
  <c r="AK212" i="14"/>
  <c r="AL212" i="14"/>
  <c r="AM212" i="14"/>
  <c r="AN212" i="14"/>
  <c r="AO212" i="14"/>
  <c r="AP212" i="14"/>
  <c r="AQ212" i="14"/>
  <c r="AR212" i="14"/>
  <c r="AS212" i="14"/>
  <c r="AT212" i="14"/>
  <c r="AU212" i="14"/>
  <c r="AV212" i="14"/>
  <c r="AW212" i="14"/>
  <c r="AX212" i="14"/>
  <c r="AY212" i="14"/>
  <c r="AZ212" i="14"/>
  <c r="BA212" i="14"/>
  <c r="BB212" i="14"/>
  <c r="D213" i="14"/>
  <c r="E213" i="14" s="1"/>
  <c r="E216" i="14" s="1"/>
  <c r="C216" i="14"/>
  <c r="D216" i="14"/>
  <c r="W216" i="14"/>
  <c r="X216" i="14"/>
  <c r="Y216" i="14"/>
  <c r="Z216" i="14"/>
  <c r="AA216" i="14"/>
  <c r="AB216" i="14"/>
  <c r="AC216" i="14"/>
  <c r="AD216" i="14"/>
  <c r="AE216" i="14"/>
  <c r="AF216" i="14"/>
  <c r="AG216" i="14"/>
  <c r="AH216" i="14"/>
  <c r="AI216" i="14"/>
  <c r="AJ216" i="14"/>
  <c r="AK216" i="14"/>
  <c r="AL216" i="14"/>
  <c r="AM216" i="14"/>
  <c r="AN216" i="14"/>
  <c r="AO216" i="14"/>
  <c r="AP216" i="14"/>
  <c r="AQ216" i="14"/>
  <c r="AR216" i="14"/>
  <c r="AS216" i="14"/>
  <c r="AT216" i="14"/>
  <c r="AU216" i="14"/>
  <c r="AV216" i="14"/>
  <c r="AW216" i="14"/>
  <c r="AX216" i="14"/>
  <c r="AY216" i="14"/>
  <c r="AZ216" i="14"/>
  <c r="BA216" i="14"/>
  <c r="BB216" i="14"/>
  <c r="B217" i="14"/>
  <c r="C217" i="14"/>
  <c r="C225" i="14" s="1"/>
  <c r="BC218" i="14"/>
  <c r="D219" i="14"/>
  <c r="E219" i="14" s="1"/>
  <c r="F219" i="14" s="1"/>
  <c r="X220" i="14"/>
  <c r="Y220" i="14"/>
  <c r="Z220" i="14"/>
  <c r="AA220" i="14"/>
  <c r="AB220" i="14"/>
  <c r="AC220" i="14"/>
  <c r="AD220" i="14"/>
  <c r="AE220" i="14"/>
  <c r="AF220" i="14"/>
  <c r="AG220" i="14"/>
  <c r="AH220" i="14"/>
  <c r="AI220" i="14"/>
  <c r="AJ220" i="14"/>
  <c r="AK220" i="14"/>
  <c r="AL220" i="14"/>
  <c r="AM220" i="14"/>
  <c r="AN220" i="14"/>
  <c r="AO220" i="14"/>
  <c r="AP220" i="14"/>
  <c r="AQ220" i="14"/>
  <c r="AR220" i="14"/>
  <c r="AS220" i="14"/>
  <c r="AT220" i="14"/>
  <c r="AU220" i="14"/>
  <c r="AV220" i="14"/>
  <c r="AW220" i="14"/>
  <c r="AX220" i="14"/>
  <c r="AY220" i="14"/>
  <c r="AZ220" i="14"/>
  <c r="BA220" i="14"/>
  <c r="BB220" i="14"/>
  <c r="D221" i="14"/>
  <c r="E221" i="14"/>
  <c r="E224" i="14" s="1"/>
  <c r="F221" i="14"/>
  <c r="F224" i="14" s="1"/>
  <c r="D223" i="14"/>
  <c r="E223" i="14"/>
  <c r="C224" i="14"/>
  <c r="D224" i="14"/>
  <c r="W224" i="14"/>
  <c r="X224" i="14"/>
  <c r="Y224" i="14"/>
  <c r="Z224" i="14"/>
  <c r="AA224" i="14"/>
  <c r="AB224" i="14"/>
  <c r="AC224" i="14"/>
  <c r="AD224" i="14"/>
  <c r="AE224" i="14"/>
  <c r="AF224" i="14"/>
  <c r="AG224" i="14"/>
  <c r="AH224" i="14"/>
  <c r="AI224" i="14"/>
  <c r="AJ224" i="14"/>
  <c r="AK224" i="14"/>
  <c r="AL224" i="14"/>
  <c r="AM224" i="14"/>
  <c r="AN224" i="14"/>
  <c r="AO224" i="14"/>
  <c r="AP224" i="14"/>
  <c r="AQ224" i="14"/>
  <c r="AR224" i="14"/>
  <c r="AS224" i="14"/>
  <c r="AT224" i="14"/>
  <c r="AU224" i="14"/>
  <c r="AV224" i="14"/>
  <c r="AW224" i="14"/>
  <c r="AX224" i="14"/>
  <c r="AY224" i="14"/>
  <c r="AZ224" i="14"/>
  <c r="BA224" i="14"/>
  <c r="BB224" i="14"/>
  <c r="BC226" i="14"/>
  <c r="D227" i="14"/>
  <c r="E227" i="14" s="1"/>
  <c r="X228" i="14"/>
  <c r="Y228" i="14"/>
  <c r="Z228" i="14"/>
  <c r="AA228" i="14"/>
  <c r="AB228" i="14"/>
  <c r="AC228" i="14"/>
  <c r="AD228" i="14"/>
  <c r="AE228" i="14"/>
  <c r="AF228" i="14"/>
  <c r="AG228" i="14"/>
  <c r="AH228" i="14"/>
  <c r="AI228" i="14"/>
  <c r="AJ228" i="14"/>
  <c r="AK228" i="14"/>
  <c r="AL228" i="14"/>
  <c r="AM228" i="14"/>
  <c r="AN228" i="14"/>
  <c r="AO228" i="14"/>
  <c r="AP228" i="14"/>
  <c r="AQ228" i="14"/>
  <c r="AR228" i="14"/>
  <c r="AS228" i="14"/>
  <c r="AT228" i="14"/>
  <c r="AU228" i="14"/>
  <c r="AV228" i="14"/>
  <c r="AW228" i="14"/>
  <c r="AX228" i="14"/>
  <c r="AY228" i="14"/>
  <c r="AZ228" i="14"/>
  <c r="BA228" i="14"/>
  <c r="BB228" i="14"/>
  <c r="D229" i="14"/>
  <c r="E229" i="14"/>
  <c r="D231" i="14"/>
  <c r="C232" i="14"/>
  <c r="D232" i="14"/>
  <c r="W232" i="14"/>
  <c r="X232" i="14"/>
  <c r="Y232" i="14"/>
  <c r="Z232" i="14"/>
  <c r="AA232" i="14"/>
  <c r="AB232" i="14"/>
  <c r="AC232" i="14"/>
  <c r="AD232" i="14"/>
  <c r="AE232" i="14"/>
  <c r="AF232" i="14"/>
  <c r="AG232" i="14"/>
  <c r="AH232" i="14"/>
  <c r="AI232" i="14"/>
  <c r="AJ232" i="14"/>
  <c r="AK232" i="14"/>
  <c r="AL232" i="14"/>
  <c r="AM232" i="14"/>
  <c r="AN232" i="14"/>
  <c r="AO232" i="14"/>
  <c r="AP232" i="14"/>
  <c r="AQ232" i="14"/>
  <c r="AR232" i="14"/>
  <c r="AS232" i="14"/>
  <c r="AT232" i="14"/>
  <c r="AU232" i="14"/>
  <c r="AV232" i="14"/>
  <c r="AW232" i="14"/>
  <c r="AX232" i="14"/>
  <c r="AY232" i="14"/>
  <c r="AZ232" i="14"/>
  <c r="BA232" i="14"/>
  <c r="BB232" i="14"/>
  <c r="B233" i="14"/>
  <c r="C233" i="14"/>
  <c r="BC234" i="14"/>
  <c r="D235" i="14"/>
  <c r="E235" i="14"/>
  <c r="E239" i="14" s="1"/>
  <c r="F235" i="14"/>
  <c r="G235" i="14" s="1"/>
  <c r="G239" i="14" s="1"/>
  <c r="S236" i="14"/>
  <c r="T236" i="14"/>
  <c r="U236" i="14"/>
  <c r="V236" i="14"/>
  <c r="W236" i="14"/>
  <c r="X236" i="14"/>
  <c r="Y236" i="14"/>
  <c r="Z236" i="14"/>
  <c r="AA236" i="14"/>
  <c r="AB236" i="14"/>
  <c r="AC236" i="14"/>
  <c r="AD236" i="14"/>
  <c r="AE236" i="14"/>
  <c r="AF236" i="14"/>
  <c r="AG236" i="14"/>
  <c r="AH236" i="14"/>
  <c r="AI236" i="14"/>
  <c r="AJ236" i="14"/>
  <c r="AK236" i="14"/>
  <c r="AL236" i="14"/>
  <c r="AM236" i="14"/>
  <c r="AN236" i="14"/>
  <c r="AO236" i="14"/>
  <c r="AP236" i="14"/>
  <c r="AQ236" i="14"/>
  <c r="AR236" i="14"/>
  <c r="AS236" i="14"/>
  <c r="AT236" i="14"/>
  <c r="AU236" i="14"/>
  <c r="AV236" i="14"/>
  <c r="AW236" i="14"/>
  <c r="AX236" i="14"/>
  <c r="AY236" i="14"/>
  <c r="AZ236" i="14"/>
  <c r="BA236" i="14"/>
  <c r="BB236" i="14"/>
  <c r="D237" i="14"/>
  <c r="D240" i="14" s="1"/>
  <c r="E237" i="14"/>
  <c r="F237" i="14" s="1"/>
  <c r="D239" i="14"/>
  <c r="F239" i="14"/>
  <c r="C240" i="14"/>
  <c r="E240" i="14"/>
  <c r="R240" i="14"/>
  <c r="S240" i="14"/>
  <c r="T240" i="14"/>
  <c r="U240" i="14"/>
  <c r="V240" i="14"/>
  <c r="W240" i="14"/>
  <c r="X240" i="14"/>
  <c r="Y240" i="14"/>
  <c r="Z240" i="14"/>
  <c r="AA240" i="14"/>
  <c r="AB240" i="14"/>
  <c r="AC240" i="14"/>
  <c r="AD240" i="14"/>
  <c r="AE240" i="14"/>
  <c r="AF240" i="14"/>
  <c r="AG240" i="14"/>
  <c r="V40" i="14" s="1"/>
  <c r="AH240" i="14"/>
  <c r="AI240" i="14"/>
  <c r="AJ240" i="14"/>
  <c r="AK240" i="14"/>
  <c r="AL240" i="14"/>
  <c r="AM240" i="14"/>
  <c r="AN240" i="14"/>
  <c r="AO240" i="14"/>
  <c r="AP240" i="14"/>
  <c r="AQ240" i="14"/>
  <c r="AR240" i="14"/>
  <c r="AS240" i="14"/>
  <c r="AT240" i="14"/>
  <c r="AU240" i="14"/>
  <c r="AV240" i="14"/>
  <c r="AW240" i="14"/>
  <c r="AX240" i="14"/>
  <c r="AY240" i="14"/>
  <c r="AZ240" i="14"/>
  <c r="BA240" i="14"/>
  <c r="BB240" i="14"/>
  <c r="B241" i="14"/>
  <c r="C241" i="14"/>
  <c r="BC242" i="14"/>
  <c r="D243" i="14"/>
  <c r="D247" i="14" s="1"/>
  <c r="E243" i="14"/>
  <c r="F243" i="14" s="1"/>
  <c r="F247" i="14" s="1"/>
  <c r="G243" i="14"/>
  <c r="G247" i="14" s="1"/>
  <c r="H243" i="14"/>
  <c r="H247" i="14" s="1"/>
  <c r="S244" i="14"/>
  <c r="T244" i="14"/>
  <c r="U244" i="14"/>
  <c r="V244" i="14"/>
  <c r="W244" i="14"/>
  <c r="X244" i="14"/>
  <c r="Y244" i="14"/>
  <c r="Z244" i="14"/>
  <c r="AA244" i="14"/>
  <c r="AB244" i="14"/>
  <c r="AC244" i="14"/>
  <c r="AD244" i="14"/>
  <c r="AE244" i="14"/>
  <c r="AF244" i="14"/>
  <c r="AG244" i="14"/>
  <c r="AH244" i="14"/>
  <c r="AI244" i="14"/>
  <c r="AJ244" i="14"/>
  <c r="AK244" i="14"/>
  <c r="AL244" i="14"/>
  <c r="AM244" i="14"/>
  <c r="AN244" i="14"/>
  <c r="AO244" i="14"/>
  <c r="AP244" i="14"/>
  <c r="AQ244" i="14"/>
  <c r="AR244" i="14"/>
  <c r="AS244" i="14"/>
  <c r="AT244" i="14"/>
  <c r="AU244" i="14"/>
  <c r="AV244" i="14"/>
  <c r="AW244" i="14"/>
  <c r="AX244" i="14"/>
  <c r="AY244" i="14"/>
  <c r="AZ244" i="14"/>
  <c r="BA244" i="14"/>
  <c r="BB244" i="14"/>
  <c r="D245" i="14"/>
  <c r="E245" i="14" s="1"/>
  <c r="F245" i="14" s="1"/>
  <c r="G245" i="14" s="1"/>
  <c r="G248" i="14" s="1"/>
  <c r="E247" i="14"/>
  <c r="C248" i="14"/>
  <c r="D248" i="14"/>
  <c r="E248" i="14"/>
  <c r="F248" i="14"/>
  <c r="R248" i="14"/>
  <c r="S248" i="14"/>
  <c r="T248" i="14"/>
  <c r="U248" i="14"/>
  <c r="V248" i="14"/>
  <c r="W248" i="14"/>
  <c r="X248" i="14"/>
  <c r="Y248" i="14"/>
  <c r="Z248" i="14"/>
  <c r="AA248" i="14"/>
  <c r="AB248" i="14"/>
  <c r="AC248" i="14"/>
  <c r="AD248" i="14"/>
  <c r="AE248" i="14"/>
  <c r="AF248" i="14"/>
  <c r="AG248" i="14"/>
  <c r="V42" i="14" s="1"/>
  <c r="AH248" i="14"/>
  <c r="AI248" i="14"/>
  <c r="AJ248" i="14"/>
  <c r="AK248" i="14"/>
  <c r="AL248" i="14"/>
  <c r="AM248" i="14"/>
  <c r="AN248" i="14"/>
  <c r="AO248" i="14"/>
  <c r="AP248" i="14"/>
  <c r="AQ248" i="14"/>
  <c r="AR248" i="14"/>
  <c r="AS248" i="14"/>
  <c r="AT248" i="14"/>
  <c r="AU248" i="14"/>
  <c r="AV248" i="14"/>
  <c r="AW248" i="14"/>
  <c r="AX248" i="14"/>
  <c r="AY248" i="14"/>
  <c r="AZ248" i="14"/>
  <c r="BA248" i="14"/>
  <c r="BB248" i="14"/>
  <c r="A249" i="14"/>
  <c r="B249" i="14"/>
  <c r="C249" i="14"/>
  <c r="BC250" i="14"/>
  <c r="D251" i="14"/>
  <c r="E251" i="14"/>
  <c r="E255" i="14" s="1"/>
  <c r="F251" i="14"/>
  <c r="S252" i="14"/>
  <c r="T252" i="14"/>
  <c r="U252" i="14"/>
  <c r="V252" i="14"/>
  <c r="W252" i="14"/>
  <c r="X252" i="14"/>
  <c r="Y252" i="14"/>
  <c r="Z252" i="14"/>
  <c r="AA252" i="14"/>
  <c r="AB252" i="14"/>
  <c r="AC252" i="14"/>
  <c r="AD252" i="14"/>
  <c r="AE252" i="14"/>
  <c r="AF252" i="14"/>
  <c r="AG252" i="14"/>
  <c r="AH252" i="14"/>
  <c r="AI252" i="14"/>
  <c r="AJ252" i="14"/>
  <c r="AK252" i="14"/>
  <c r="AL252" i="14"/>
  <c r="AM252" i="14"/>
  <c r="AN252" i="14"/>
  <c r="AO252" i="14"/>
  <c r="AP252" i="14"/>
  <c r="AQ252" i="14"/>
  <c r="AR252" i="14"/>
  <c r="AS252" i="14"/>
  <c r="AT252" i="14"/>
  <c r="AU252" i="14"/>
  <c r="AV252" i="14"/>
  <c r="AW252" i="14"/>
  <c r="AX252" i="14"/>
  <c r="AY252" i="14"/>
  <c r="AZ252" i="14"/>
  <c r="BA252" i="14"/>
  <c r="BB252" i="14"/>
  <c r="D253" i="14"/>
  <c r="E253" i="14" s="1"/>
  <c r="F253" i="14" s="1"/>
  <c r="F256" i="14" s="1"/>
  <c r="D255" i="14"/>
  <c r="C256" i="14"/>
  <c r="E256" i="14"/>
  <c r="R256" i="14"/>
  <c r="S256" i="14"/>
  <c r="T256" i="14"/>
  <c r="U256" i="14"/>
  <c r="V256" i="14"/>
  <c r="W256" i="14"/>
  <c r="X256" i="14"/>
  <c r="Y256" i="14"/>
  <c r="Z256" i="14"/>
  <c r="AA256" i="14"/>
  <c r="AB256" i="14"/>
  <c r="AC256" i="14"/>
  <c r="AD256" i="14"/>
  <c r="AE256" i="14"/>
  <c r="AF256" i="14"/>
  <c r="AG256" i="14"/>
  <c r="AH256" i="14"/>
  <c r="AI256" i="14"/>
  <c r="AJ256" i="14"/>
  <c r="AK256" i="14"/>
  <c r="AL256" i="14"/>
  <c r="AM256" i="14"/>
  <c r="AN256" i="14"/>
  <c r="AO256" i="14"/>
  <c r="AP256" i="14"/>
  <c r="AQ256" i="14"/>
  <c r="AR256" i="14"/>
  <c r="AS256" i="14"/>
  <c r="AT256" i="14"/>
  <c r="AU256" i="14"/>
  <c r="AV256" i="14"/>
  <c r="AW256" i="14"/>
  <c r="AX256" i="14"/>
  <c r="AY256" i="14"/>
  <c r="AZ256" i="14"/>
  <c r="BA256" i="14"/>
  <c r="BB256" i="14"/>
  <c r="B257" i="14"/>
  <c r="C257" i="14"/>
  <c r="N258" i="14"/>
  <c r="X258" i="14"/>
  <c r="BC258" i="14" s="1"/>
  <c r="Y258" i="14"/>
  <c r="Z258" i="14"/>
  <c r="AA258" i="14"/>
  <c r="AB258" i="14"/>
  <c r="AC258" i="14"/>
  <c r="AD258" i="14"/>
  <c r="AE258" i="14"/>
  <c r="AF258" i="14"/>
  <c r="AG258" i="14"/>
  <c r="AH258" i="14"/>
  <c r="AI258" i="14"/>
  <c r="AJ258" i="14"/>
  <c r="AK258" i="14"/>
  <c r="AL258" i="14"/>
  <c r="AM258" i="14"/>
  <c r="AN258" i="14"/>
  <c r="AO258" i="14"/>
  <c r="D259" i="14"/>
  <c r="E259" i="14" s="1"/>
  <c r="X260" i="14"/>
  <c r="Y260" i="14"/>
  <c r="Z260" i="14"/>
  <c r="AA260" i="14"/>
  <c r="AB260" i="14"/>
  <c r="AC260" i="14"/>
  <c r="AD260" i="14"/>
  <c r="AE260" i="14"/>
  <c r="AF260" i="14"/>
  <c r="AG260" i="14"/>
  <c r="AH260" i="14"/>
  <c r="AI260" i="14"/>
  <c r="AJ260" i="14"/>
  <c r="AK260" i="14"/>
  <c r="AL260" i="14"/>
  <c r="AM260" i="14"/>
  <c r="AN260" i="14"/>
  <c r="AO260" i="14"/>
  <c r="BC260" i="14"/>
  <c r="D261" i="14"/>
  <c r="E261" i="14" s="1"/>
  <c r="D263" i="14"/>
  <c r="C264" i="14"/>
  <c r="B265" i="14"/>
  <c r="C265" i="14"/>
  <c r="N266" i="14"/>
  <c r="X266" i="14"/>
  <c r="Y266" i="14"/>
  <c r="Z266" i="14"/>
  <c r="AA266" i="14"/>
  <c r="BC266" i="14" s="1"/>
  <c r="AB266" i="14"/>
  <c r="AC266" i="14"/>
  <c r="AD266" i="14"/>
  <c r="AE266" i="14"/>
  <c r="AF266" i="14"/>
  <c r="AG266" i="14"/>
  <c r="AH266" i="14"/>
  <c r="AI266" i="14"/>
  <c r="AJ266" i="14"/>
  <c r="AK266" i="14"/>
  <c r="AL266" i="14"/>
  <c r="AM266" i="14"/>
  <c r="AN266" i="14"/>
  <c r="AO266" i="14"/>
  <c r="D267" i="14"/>
  <c r="D271" i="14" s="1"/>
  <c r="E267" i="14"/>
  <c r="F267" i="14" s="1"/>
  <c r="G267" i="14" s="1"/>
  <c r="H267" i="14" s="1"/>
  <c r="I267" i="14" s="1"/>
  <c r="X268" i="14"/>
  <c r="Y268" i="14"/>
  <c r="Z268" i="14"/>
  <c r="AA268" i="14"/>
  <c r="AB268" i="14"/>
  <c r="AC268" i="14"/>
  <c r="AD268" i="14"/>
  <c r="AE268" i="14"/>
  <c r="AF268" i="14"/>
  <c r="AG268" i="14"/>
  <c r="AH268" i="14"/>
  <c r="AI268" i="14"/>
  <c r="AJ268" i="14"/>
  <c r="AK268" i="14"/>
  <c r="AL268" i="14"/>
  <c r="AM268" i="14"/>
  <c r="AN268" i="14"/>
  <c r="AO268" i="14"/>
  <c r="BC268" i="14"/>
  <c r="D269" i="14"/>
  <c r="E269" i="14"/>
  <c r="G271" i="14"/>
  <c r="C272" i="14"/>
  <c r="D272" i="14"/>
  <c r="B273" i="14"/>
  <c r="C273" i="14"/>
  <c r="N274" i="14"/>
  <c r="X274" i="14"/>
  <c r="Y274" i="14"/>
  <c r="Z274" i="14"/>
  <c r="AA274" i="14"/>
  <c r="AB274" i="14"/>
  <c r="AC274" i="14"/>
  <c r="AD274" i="14"/>
  <c r="AE274" i="14"/>
  <c r="AF274" i="14"/>
  <c r="AG274" i="14"/>
  <c r="AH274" i="14"/>
  <c r="AI274" i="14"/>
  <c r="AJ274" i="14"/>
  <c r="AK274" i="14"/>
  <c r="AL274" i="14"/>
  <c r="AM274" i="14"/>
  <c r="AN274" i="14"/>
  <c r="AO274" i="14"/>
  <c r="D275" i="14"/>
  <c r="E275" i="14"/>
  <c r="E279" i="14" s="1"/>
  <c r="F275" i="14"/>
  <c r="X276" i="14"/>
  <c r="Y276" i="14"/>
  <c r="Z276" i="14"/>
  <c r="AA276" i="14"/>
  <c r="AB276" i="14"/>
  <c r="AC276" i="14"/>
  <c r="AD276" i="14"/>
  <c r="AE276" i="14"/>
  <c r="AF276" i="14"/>
  <c r="AG276" i="14"/>
  <c r="AH276" i="14"/>
  <c r="AI276" i="14"/>
  <c r="AJ276" i="14"/>
  <c r="AK276" i="14"/>
  <c r="AL276" i="14"/>
  <c r="AM276" i="14"/>
  <c r="AN276" i="14"/>
  <c r="AO276" i="14"/>
  <c r="D277" i="14"/>
  <c r="E277" i="14"/>
  <c r="F277" i="14" s="1"/>
  <c r="G277" i="14"/>
  <c r="G280" i="14" s="1"/>
  <c r="H277" i="14"/>
  <c r="H280" i="14" s="1"/>
  <c r="D279" i="14"/>
  <c r="C280" i="14"/>
  <c r="D280" i="14"/>
  <c r="E280" i="14"/>
  <c r="F280" i="14"/>
  <c r="A281" i="14"/>
  <c r="B281" i="14"/>
  <c r="C281" i="14"/>
  <c r="N282" i="14"/>
  <c r="X282" i="14"/>
  <c r="Y282" i="14"/>
  <c r="Z282" i="14"/>
  <c r="AA282" i="14"/>
  <c r="AB282" i="14"/>
  <c r="AC282" i="14"/>
  <c r="AD282" i="14"/>
  <c r="AE282" i="14"/>
  <c r="AF282" i="14"/>
  <c r="AG282" i="14"/>
  <c r="AH282" i="14"/>
  <c r="AI282" i="14"/>
  <c r="AJ282" i="14"/>
  <c r="AK282" i="14"/>
  <c r="AL282" i="14"/>
  <c r="AM282" i="14"/>
  <c r="AN282" i="14"/>
  <c r="AO282" i="14"/>
  <c r="D283" i="14"/>
  <c r="X284" i="14"/>
  <c r="Y284" i="14"/>
  <c r="Z284" i="14"/>
  <c r="AA284" i="14"/>
  <c r="AB284" i="14"/>
  <c r="AC284" i="14"/>
  <c r="AD284" i="14"/>
  <c r="AE284" i="14"/>
  <c r="AF284" i="14"/>
  <c r="AG284" i="14"/>
  <c r="AH284" i="14"/>
  <c r="AI284" i="14"/>
  <c r="AJ284" i="14"/>
  <c r="AK284" i="14"/>
  <c r="AL284" i="14"/>
  <c r="AM284" i="14"/>
  <c r="AN284" i="14"/>
  <c r="AO284" i="14"/>
  <c r="D285" i="14"/>
  <c r="E285" i="14" s="1"/>
  <c r="C288" i="14"/>
  <c r="A289" i="14"/>
  <c r="A297" i="14" s="1"/>
  <c r="A305" i="14" s="1"/>
  <c r="A313" i="14" s="1"/>
  <c r="B289" i="14"/>
  <c r="C289" i="14"/>
  <c r="N290" i="14"/>
  <c r="X290" i="14"/>
  <c r="Y290" i="14"/>
  <c r="Z290" i="14"/>
  <c r="AA290" i="14"/>
  <c r="AB290" i="14"/>
  <c r="AC290" i="14"/>
  <c r="AD290" i="14"/>
  <c r="AE290" i="14"/>
  <c r="AF290" i="14"/>
  <c r="AG290" i="14"/>
  <c r="AH290" i="14"/>
  <c r="AI290" i="14"/>
  <c r="AJ290" i="14"/>
  <c r="AK290" i="14"/>
  <c r="AL290" i="14"/>
  <c r="AM290" i="14"/>
  <c r="AN290" i="14"/>
  <c r="AO290" i="14"/>
  <c r="BC290" i="14"/>
  <c r="D291" i="14"/>
  <c r="X292" i="14"/>
  <c r="Y292" i="14"/>
  <c r="Z292" i="14"/>
  <c r="AA292" i="14"/>
  <c r="AB292" i="14"/>
  <c r="AC292" i="14"/>
  <c r="AD292" i="14"/>
  <c r="AE292" i="14"/>
  <c r="AF292" i="14"/>
  <c r="AG292" i="14"/>
  <c r="AH292" i="14"/>
  <c r="AI292" i="14"/>
  <c r="AJ292" i="14"/>
  <c r="AK292" i="14"/>
  <c r="AL292" i="14"/>
  <c r="AM292" i="14"/>
  <c r="AN292" i="14"/>
  <c r="AO292" i="14"/>
  <c r="BC292" i="14"/>
  <c r="D293" i="14"/>
  <c r="E293" i="14" s="1"/>
  <c r="C296" i="14"/>
  <c r="D296" i="14"/>
  <c r="B297" i="14"/>
  <c r="C297" i="14"/>
  <c r="N298" i="14"/>
  <c r="X298" i="14"/>
  <c r="Y298" i="14"/>
  <c r="Z298" i="14"/>
  <c r="AA298" i="14"/>
  <c r="AB298" i="14"/>
  <c r="AC298" i="14"/>
  <c r="AD298" i="14"/>
  <c r="AE298" i="14"/>
  <c r="AF298" i="14"/>
  <c r="AG298" i="14"/>
  <c r="AH298" i="14"/>
  <c r="AI298" i="14"/>
  <c r="AJ298" i="14"/>
  <c r="AK298" i="14"/>
  <c r="AL298" i="14"/>
  <c r="AM298" i="14"/>
  <c r="AN298" i="14"/>
  <c r="AO298" i="14"/>
  <c r="D299" i="14"/>
  <c r="E299" i="14"/>
  <c r="E303" i="14" s="1"/>
  <c r="X300" i="14"/>
  <c r="Y300" i="14"/>
  <c r="Z300" i="14"/>
  <c r="AA300" i="14"/>
  <c r="AB300" i="14"/>
  <c r="AC300" i="14"/>
  <c r="AD300" i="14"/>
  <c r="AE300" i="14"/>
  <c r="AF300" i="14"/>
  <c r="AG300" i="14"/>
  <c r="AH300" i="14"/>
  <c r="AI300" i="14"/>
  <c r="AJ300" i="14"/>
  <c r="AK300" i="14"/>
  <c r="AL300" i="14"/>
  <c r="AM300" i="14"/>
  <c r="AN300" i="14"/>
  <c r="AO300" i="14"/>
  <c r="D301" i="14"/>
  <c r="E301" i="14"/>
  <c r="D303" i="14"/>
  <c r="C304" i="14"/>
  <c r="D304" i="14"/>
  <c r="B305" i="14"/>
  <c r="C305" i="14"/>
  <c r="N306" i="14"/>
  <c r="X306" i="14"/>
  <c r="Y306" i="14"/>
  <c r="Z306" i="14"/>
  <c r="AA306" i="14"/>
  <c r="AB306" i="14"/>
  <c r="AC306" i="14"/>
  <c r="AD306" i="14"/>
  <c r="AE306" i="14"/>
  <c r="AF306" i="14"/>
  <c r="AG306" i="14"/>
  <c r="AH306" i="14"/>
  <c r="AI306" i="14"/>
  <c r="AJ306" i="14"/>
  <c r="AK306" i="14"/>
  <c r="AL306" i="14"/>
  <c r="AM306" i="14"/>
  <c r="AN306" i="14"/>
  <c r="AO306" i="14"/>
  <c r="D307" i="14"/>
  <c r="E307" i="14"/>
  <c r="F307" i="14" s="1"/>
  <c r="F311" i="14" s="1"/>
  <c r="X308" i="14"/>
  <c r="Y308" i="14"/>
  <c r="Z308" i="14"/>
  <c r="AA308" i="14"/>
  <c r="AB308" i="14"/>
  <c r="AC308" i="14"/>
  <c r="AD308" i="14"/>
  <c r="AE308" i="14"/>
  <c r="AF308" i="14"/>
  <c r="AG308" i="14"/>
  <c r="AH308" i="14"/>
  <c r="AI308" i="14"/>
  <c r="AJ308" i="14"/>
  <c r="AK308" i="14"/>
  <c r="AL308" i="14"/>
  <c r="AM308" i="14"/>
  <c r="AN308" i="14"/>
  <c r="AO308" i="14"/>
  <c r="D309" i="14"/>
  <c r="E309" i="14" s="1"/>
  <c r="F309" i="14" s="1"/>
  <c r="G309" i="14"/>
  <c r="H309" i="14" s="1"/>
  <c r="H312" i="14" s="1"/>
  <c r="I309" i="14"/>
  <c r="D311" i="14"/>
  <c r="E311" i="14"/>
  <c r="C312" i="14"/>
  <c r="D312" i="14"/>
  <c r="E312" i="14"/>
  <c r="F312" i="14"/>
  <c r="G312" i="14"/>
  <c r="B313" i="14"/>
  <c r="C313" i="14"/>
  <c r="N314" i="14"/>
  <c r="X314" i="14"/>
  <c r="Y314" i="14"/>
  <c r="Z314" i="14"/>
  <c r="AA314" i="14"/>
  <c r="AB314" i="14"/>
  <c r="AC314" i="14"/>
  <c r="AD314" i="14"/>
  <c r="AE314" i="14"/>
  <c r="AF314" i="14"/>
  <c r="AG314" i="14"/>
  <c r="AH314" i="14"/>
  <c r="AI314" i="14"/>
  <c r="AJ314" i="14"/>
  <c r="AK314" i="14"/>
  <c r="AL314" i="14"/>
  <c r="AM314" i="14"/>
  <c r="AN314" i="14"/>
  <c r="AO314" i="14"/>
  <c r="BC314" i="14"/>
  <c r="D315" i="14"/>
  <c r="E315" i="14" s="1"/>
  <c r="X316" i="14"/>
  <c r="Y316" i="14"/>
  <c r="BC316" i="14" s="1"/>
  <c r="Z316" i="14"/>
  <c r="AA316" i="14"/>
  <c r="AB316" i="14"/>
  <c r="AC316" i="14"/>
  <c r="AD316" i="14"/>
  <c r="AE316" i="14"/>
  <c r="AF316" i="14"/>
  <c r="AG316" i="14"/>
  <c r="AH316" i="14"/>
  <c r="AI316" i="14"/>
  <c r="AJ316" i="14"/>
  <c r="AK316" i="14"/>
  <c r="AL316" i="14"/>
  <c r="AM316" i="14"/>
  <c r="AN316" i="14"/>
  <c r="AO316" i="14"/>
  <c r="D317" i="14"/>
  <c r="E317" i="14" s="1"/>
  <c r="C320" i="14"/>
  <c r="D320" i="14"/>
  <c r="B321" i="14"/>
  <c r="C321" i="14"/>
  <c r="BC322" i="14"/>
  <c r="BC324" i="14"/>
  <c r="D327" i="14"/>
  <c r="E327" i="14"/>
  <c r="F327" i="14"/>
  <c r="G327" i="14"/>
  <c r="H327" i="14"/>
  <c r="I327" i="14"/>
  <c r="J327" i="14"/>
  <c r="K327" i="14"/>
  <c r="L327" i="14"/>
  <c r="M327" i="14"/>
  <c r="N327" i="14"/>
  <c r="O327" i="14"/>
  <c r="P327" i="14"/>
  <c r="Q327" i="14"/>
  <c r="R327" i="14"/>
  <c r="S327" i="14"/>
  <c r="T327" i="14"/>
  <c r="U327" i="14"/>
  <c r="V327" i="14"/>
  <c r="W327" i="14"/>
  <c r="X327" i="14"/>
  <c r="Y327" i="14"/>
  <c r="Z327" i="14"/>
  <c r="AA327" i="14"/>
  <c r="AB327" i="14"/>
  <c r="AC327" i="14"/>
  <c r="AD327" i="14"/>
  <c r="U31" i="14" s="1"/>
  <c r="AE327" i="14"/>
  <c r="AF327" i="14"/>
  <c r="AG327" i="14"/>
  <c r="AH327" i="14"/>
  <c r="AI327" i="14"/>
  <c r="AJ327" i="14"/>
  <c r="AK327" i="14"/>
  <c r="AL327" i="14"/>
  <c r="AM327" i="14"/>
  <c r="AN327" i="14"/>
  <c r="AO327" i="14"/>
  <c r="AP327" i="14"/>
  <c r="AQ327" i="14"/>
  <c r="AR327" i="14"/>
  <c r="AS327" i="14"/>
  <c r="AT327" i="14"/>
  <c r="AU327" i="14"/>
  <c r="AV327" i="14"/>
  <c r="AW327" i="14"/>
  <c r="AX327" i="14"/>
  <c r="AY327" i="14"/>
  <c r="AZ327" i="14"/>
  <c r="BA327" i="14"/>
  <c r="BB327" i="14"/>
  <c r="C328" i="14"/>
  <c r="D328" i="14"/>
  <c r="E328" i="14"/>
  <c r="F328" i="14"/>
  <c r="G328" i="14"/>
  <c r="H328" i="14"/>
  <c r="I328" i="14"/>
  <c r="J328" i="14"/>
  <c r="K328" i="14"/>
  <c r="L328" i="14"/>
  <c r="M328" i="14"/>
  <c r="N328" i="14"/>
  <c r="O328" i="14"/>
  <c r="P328" i="14"/>
  <c r="Q328" i="14"/>
  <c r="R328" i="14"/>
  <c r="S328" i="14"/>
  <c r="T328" i="14"/>
  <c r="U328" i="14"/>
  <c r="V328" i="14"/>
  <c r="W328" i="14"/>
  <c r="X328" i="14"/>
  <c r="Y328" i="14"/>
  <c r="Z328" i="14"/>
  <c r="AA328" i="14"/>
  <c r="AB328" i="14"/>
  <c r="AC328" i="14"/>
  <c r="AD328" i="14"/>
  <c r="AE328" i="14"/>
  <c r="AF328" i="14"/>
  <c r="AG328" i="14"/>
  <c r="AH328" i="14"/>
  <c r="AI328" i="14"/>
  <c r="AJ328" i="14"/>
  <c r="AK328" i="14"/>
  <c r="AL328" i="14"/>
  <c r="AM328" i="14"/>
  <c r="AN328" i="14"/>
  <c r="AO328" i="14"/>
  <c r="AP328" i="14"/>
  <c r="AQ328" i="14"/>
  <c r="AR328" i="14"/>
  <c r="AS328" i="14"/>
  <c r="AT328" i="14"/>
  <c r="AU328" i="14"/>
  <c r="AV328" i="14"/>
  <c r="AW328" i="14"/>
  <c r="AX328" i="14"/>
  <c r="AY328" i="14"/>
  <c r="AZ328" i="14"/>
  <c r="BA328" i="14"/>
  <c r="BB328" i="14"/>
  <c r="B329" i="14"/>
  <c r="C329" i="14"/>
  <c r="N330" i="14"/>
  <c r="X330" i="14"/>
  <c r="Y330" i="14"/>
  <c r="Z330" i="14"/>
  <c r="AA330" i="14"/>
  <c r="AB330" i="14"/>
  <c r="AC330" i="14"/>
  <c r="AD330" i="14"/>
  <c r="AE330" i="14"/>
  <c r="AF330" i="14"/>
  <c r="AG330" i="14"/>
  <c r="AH330" i="14"/>
  <c r="AI330" i="14"/>
  <c r="AJ330" i="14"/>
  <c r="AK330" i="14"/>
  <c r="AL330" i="14"/>
  <c r="AM330" i="14"/>
  <c r="AN330" i="14"/>
  <c r="AO330" i="14"/>
  <c r="D331" i="14"/>
  <c r="E331" i="14"/>
  <c r="E335" i="14" s="1"/>
  <c r="F331" i="14"/>
  <c r="G331" i="14" s="1"/>
  <c r="X332" i="14"/>
  <c r="Y332" i="14"/>
  <c r="Z332" i="14"/>
  <c r="AA332" i="14"/>
  <c r="AB332" i="14"/>
  <c r="AC332" i="14"/>
  <c r="AD332" i="14"/>
  <c r="AE332" i="14"/>
  <c r="AF332" i="14"/>
  <c r="AG332" i="14"/>
  <c r="AH332" i="14"/>
  <c r="AI332" i="14"/>
  <c r="AJ332" i="14"/>
  <c r="AK332" i="14"/>
  <c r="AL332" i="14"/>
  <c r="AM332" i="14"/>
  <c r="AN332" i="14"/>
  <c r="AO332" i="14"/>
  <c r="D333" i="14"/>
  <c r="E333" i="14" s="1"/>
  <c r="E336" i="14" s="1"/>
  <c r="F333" i="14"/>
  <c r="F336" i="14" s="1"/>
  <c r="G333" i="14"/>
  <c r="H333" i="14" s="1"/>
  <c r="H336" i="14" s="1"/>
  <c r="I333" i="14"/>
  <c r="D335" i="14"/>
  <c r="F335" i="14"/>
  <c r="C336" i="14"/>
  <c r="D336" i="14"/>
  <c r="G336" i="14"/>
  <c r="A337" i="14"/>
  <c r="A345" i="14" s="1"/>
  <c r="A353" i="14" s="1"/>
  <c r="A361" i="14" s="1"/>
  <c r="A369" i="14" s="1"/>
  <c r="A377" i="14" s="1"/>
  <c r="A385" i="14" s="1"/>
  <c r="B337" i="14"/>
  <c r="C337" i="14"/>
  <c r="N338" i="14"/>
  <c r="X338" i="14"/>
  <c r="Y338" i="14"/>
  <c r="Z338" i="14"/>
  <c r="AA338" i="14"/>
  <c r="AB338" i="14"/>
  <c r="AC338" i="14"/>
  <c r="AD338" i="14"/>
  <c r="AE338" i="14"/>
  <c r="AF338" i="14"/>
  <c r="AG338" i="14"/>
  <c r="AH338" i="14"/>
  <c r="AI338" i="14"/>
  <c r="AJ338" i="14"/>
  <c r="AK338" i="14"/>
  <c r="AL338" i="14"/>
  <c r="AM338" i="14"/>
  <c r="AN338" i="14"/>
  <c r="AO338" i="14"/>
  <c r="D339" i="14"/>
  <c r="E339" i="14"/>
  <c r="E343" i="14" s="1"/>
  <c r="F339" i="14"/>
  <c r="F343" i="14" s="1"/>
  <c r="X340" i="14"/>
  <c r="BC340" i="14" s="1"/>
  <c r="Y340" i="14"/>
  <c r="Z340" i="14"/>
  <c r="AA340" i="14"/>
  <c r="AB340" i="14"/>
  <c r="AC340" i="14"/>
  <c r="AD340" i="14"/>
  <c r="AE340" i="14"/>
  <c r="AF340" i="14"/>
  <c r="AG340" i="14"/>
  <c r="AH340" i="14"/>
  <c r="AI340" i="14"/>
  <c r="AJ340" i="14"/>
  <c r="AK340" i="14"/>
  <c r="AL340" i="14"/>
  <c r="AM340" i="14"/>
  <c r="AN340" i="14"/>
  <c r="AO340" i="14"/>
  <c r="D341" i="14"/>
  <c r="D344" i="14" s="1"/>
  <c r="D343" i="14"/>
  <c r="C344" i="14"/>
  <c r="B345" i="14"/>
  <c r="C345" i="14"/>
  <c r="N346" i="14"/>
  <c r="X346" i="14"/>
  <c r="Y346" i="14"/>
  <c r="Z346" i="14"/>
  <c r="AA346" i="14"/>
  <c r="AB346" i="14"/>
  <c r="AC346" i="14"/>
  <c r="AD346" i="14"/>
  <c r="AE346" i="14"/>
  <c r="AF346" i="14"/>
  <c r="AG346" i="14"/>
  <c r="AH346" i="14"/>
  <c r="AI346" i="14"/>
  <c r="AJ346" i="14"/>
  <c r="AK346" i="14"/>
  <c r="AL346" i="14"/>
  <c r="AM346" i="14"/>
  <c r="AN346" i="14"/>
  <c r="AO346" i="14"/>
  <c r="D347" i="14"/>
  <c r="X348" i="14"/>
  <c r="Y348" i="14"/>
  <c r="Z348" i="14"/>
  <c r="AA348" i="14"/>
  <c r="AB348" i="14"/>
  <c r="AC348" i="14"/>
  <c r="AD348" i="14"/>
  <c r="AE348" i="14"/>
  <c r="AF348" i="14"/>
  <c r="AG348" i="14"/>
  <c r="AH348" i="14"/>
  <c r="BC348" i="14" s="1"/>
  <c r="AI348" i="14"/>
  <c r="AJ348" i="14"/>
  <c r="AK348" i="14"/>
  <c r="AL348" i="14"/>
  <c r="AM348" i="14"/>
  <c r="AN348" i="14"/>
  <c r="AO348" i="14"/>
  <c r="D349" i="14"/>
  <c r="E349" i="14" s="1"/>
  <c r="C352" i="14"/>
  <c r="D352" i="14"/>
  <c r="B353" i="14"/>
  <c r="C353" i="14"/>
  <c r="N354" i="14"/>
  <c r="X354" i="14"/>
  <c r="Y354" i="14"/>
  <c r="Z354" i="14"/>
  <c r="AA354" i="14"/>
  <c r="AB354" i="14"/>
  <c r="AC354" i="14"/>
  <c r="AD354" i="14"/>
  <c r="AE354" i="14"/>
  <c r="AF354" i="14"/>
  <c r="AG354" i="14"/>
  <c r="AH354" i="14"/>
  <c r="AI354" i="14"/>
  <c r="AJ354" i="14"/>
  <c r="AK354" i="14"/>
  <c r="AL354" i="14"/>
  <c r="AM354" i="14"/>
  <c r="AN354" i="14"/>
  <c r="AO354" i="14"/>
  <c r="D355" i="14"/>
  <c r="D359" i="14" s="1"/>
  <c r="X356" i="14"/>
  <c r="Y356" i="14"/>
  <c r="Z356" i="14"/>
  <c r="AA356" i="14"/>
  <c r="AB356" i="14"/>
  <c r="AC356" i="14"/>
  <c r="AD356" i="14"/>
  <c r="AE356" i="14"/>
  <c r="AF356" i="14"/>
  <c r="AG356" i="14"/>
  <c r="AH356" i="14"/>
  <c r="AI356" i="14"/>
  <c r="AJ356" i="14"/>
  <c r="AK356" i="14"/>
  <c r="AL356" i="14"/>
  <c r="AM356" i="14"/>
  <c r="AN356" i="14"/>
  <c r="AO356" i="14"/>
  <c r="D357" i="14"/>
  <c r="E357" i="14"/>
  <c r="E360" i="14" s="1"/>
  <c r="C360" i="14"/>
  <c r="D360" i="14"/>
  <c r="B361" i="14"/>
  <c r="C361" i="14"/>
  <c r="N362" i="14"/>
  <c r="X362" i="14"/>
  <c r="Y362" i="14"/>
  <c r="Z362" i="14"/>
  <c r="AA362" i="14"/>
  <c r="AB362" i="14"/>
  <c r="AC362" i="14"/>
  <c r="AD362" i="14"/>
  <c r="AE362" i="14"/>
  <c r="AF362" i="14"/>
  <c r="AG362" i="14"/>
  <c r="AH362" i="14"/>
  <c r="AI362" i="14"/>
  <c r="AJ362" i="14"/>
  <c r="AK362" i="14"/>
  <c r="AL362" i="14"/>
  <c r="AM362" i="14"/>
  <c r="AN362" i="14"/>
  <c r="AO362" i="14"/>
  <c r="D363" i="14"/>
  <c r="E363" i="14"/>
  <c r="E367" i="14" s="1"/>
  <c r="X364" i="14"/>
  <c r="Y364" i="14"/>
  <c r="Z364" i="14"/>
  <c r="AA364" i="14"/>
  <c r="AB364" i="14"/>
  <c r="AC364" i="14"/>
  <c r="AD364" i="14"/>
  <c r="AE364" i="14"/>
  <c r="AF364" i="14"/>
  <c r="AG364" i="14"/>
  <c r="AH364" i="14"/>
  <c r="AI364" i="14"/>
  <c r="AJ364" i="14"/>
  <c r="AK364" i="14"/>
  <c r="AL364" i="14"/>
  <c r="AM364" i="14"/>
  <c r="AN364" i="14"/>
  <c r="AO364" i="14"/>
  <c r="D365" i="14"/>
  <c r="E365" i="14"/>
  <c r="D367" i="14"/>
  <c r="C368" i="14"/>
  <c r="D368" i="14"/>
  <c r="B369" i="14"/>
  <c r="C369" i="14"/>
  <c r="N370" i="14"/>
  <c r="X370" i="14"/>
  <c r="Y370" i="14"/>
  <c r="Z370" i="14"/>
  <c r="AA370" i="14"/>
  <c r="AB370" i="14"/>
  <c r="AC370" i="14"/>
  <c r="AD370" i="14"/>
  <c r="AE370" i="14"/>
  <c r="AF370" i="14"/>
  <c r="AG370" i="14"/>
  <c r="AH370" i="14"/>
  <c r="AI370" i="14"/>
  <c r="AJ370" i="14"/>
  <c r="AK370" i="14"/>
  <c r="AL370" i="14"/>
  <c r="AM370" i="14"/>
  <c r="AN370" i="14"/>
  <c r="AO370" i="14"/>
  <c r="D371" i="14"/>
  <c r="E371" i="14"/>
  <c r="F371" i="14" s="1"/>
  <c r="F375" i="14" s="1"/>
  <c r="G371" i="14"/>
  <c r="X372" i="14"/>
  <c r="BC372" i="14" s="1"/>
  <c r="Y372" i="14"/>
  <c r="Z372" i="14"/>
  <c r="AA372" i="14"/>
  <c r="AB372" i="14"/>
  <c r="AC372" i="14"/>
  <c r="AD372" i="14"/>
  <c r="AE372" i="14"/>
  <c r="AF372" i="14"/>
  <c r="AG372" i="14"/>
  <c r="AH372" i="14"/>
  <c r="AI372" i="14"/>
  <c r="AJ372" i="14"/>
  <c r="AK372" i="14"/>
  <c r="AL372" i="14"/>
  <c r="AM372" i="14"/>
  <c r="AN372" i="14"/>
  <c r="AO372" i="14"/>
  <c r="D373" i="14"/>
  <c r="E373" i="14"/>
  <c r="F373" i="14" s="1"/>
  <c r="G373" i="14"/>
  <c r="H373" i="14" s="1"/>
  <c r="H376" i="14" s="1"/>
  <c r="D375" i="14"/>
  <c r="E375" i="14"/>
  <c r="C376" i="14"/>
  <c r="D376" i="14"/>
  <c r="E376" i="14"/>
  <c r="F376" i="14"/>
  <c r="G376" i="14"/>
  <c r="B377" i="14"/>
  <c r="C377" i="14"/>
  <c r="N378" i="14"/>
  <c r="X378" i="14"/>
  <c r="Y378" i="14"/>
  <c r="Z378" i="14"/>
  <c r="AA378" i="14"/>
  <c r="AB378" i="14"/>
  <c r="AC378" i="14"/>
  <c r="AD378" i="14"/>
  <c r="AE378" i="14"/>
  <c r="AF378" i="14"/>
  <c r="AG378" i="14"/>
  <c r="AH378" i="14"/>
  <c r="AI378" i="14"/>
  <c r="AJ378" i="14"/>
  <c r="AK378" i="14"/>
  <c r="AL378" i="14"/>
  <c r="AM378" i="14"/>
  <c r="AN378" i="14"/>
  <c r="AO378" i="14"/>
  <c r="BC378" i="14"/>
  <c r="D379" i="14"/>
  <c r="E379" i="14"/>
  <c r="F379" i="14"/>
  <c r="G379" i="14" s="1"/>
  <c r="H379" i="14"/>
  <c r="X380" i="14"/>
  <c r="Y380" i="14"/>
  <c r="Z380" i="14"/>
  <c r="AA380" i="14"/>
  <c r="AB380" i="14"/>
  <c r="AC380" i="14"/>
  <c r="AD380" i="14"/>
  <c r="AE380" i="14"/>
  <c r="AF380" i="14"/>
  <c r="AG380" i="14"/>
  <c r="AH380" i="14"/>
  <c r="AI380" i="14"/>
  <c r="AJ380" i="14"/>
  <c r="AK380" i="14"/>
  <c r="AL380" i="14"/>
  <c r="AM380" i="14"/>
  <c r="AN380" i="14"/>
  <c r="AO380" i="14"/>
  <c r="D381" i="14"/>
  <c r="D383" i="14"/>
  <c r="E383" i="14"/>
  <c r="F383" i="14"/>
  <c r="G383" i="14"/>
  <c r="C384" i="14"/>
  <c r="B385" i="14"/>
  <c r="C385" i="14"/>
  <c r="N386" i="14"/>
  <c r="X386" i="14"/>
  <c r="Y386" i="14"/>
  <c r="Z386" i="14"/>
  <c r="AA386" i="14"/>
  <c r="BC386" i="14" s="1"/>
  <c r="AB386" i="14"/>
  <c r="AC386" i="14"/>
  <c r="AD386" i="14"/>
  <c r="AE386" i="14"/>
  <c r="AF386" i="14"/>
  <c r="AG386" i="14"/>
  <c r="AH386" i="14"/>
  <c r="AI386" i="14"/>
  <c r="AJ386" i="14"/>
  <c r="AK386" i="14"/>
  <c r="AL386" i="14"/>
  <c r="AM386" i="14"/>
  <c r="AN386" i="14"/>
  <c r="AO386" i="14"/>
  <c r="D387" i="14"/>
  <c r="X388" i="14"/>
  <c r="Y388" i="14"/>
  <c r="Z388" i="14"/>
  <c r="AA388" i="14"/>
  <c r="AB388" i="14"/>
  <c r="AC388" i="14"/>
  <c r="AD388" i="14"/>
  <c r="AE388" i="14"/>
  <c r="AF388" i="14"/>
  <c r="AG388" i="14"/>
  <c r="AH388" i="14"/>
  <c r="AI388" i="14"/>
  <c r="AJ388" i="14"/>
  <c r="AK388" i="14"/>
  <c r="AL388" i="14"/>
  <c r="AM388" i="14"/>
  <c r="AN388" i="14"/>
  <c r="AO388" i="14"/>
  <c r="D389" i="14"/>
  <c r="E389" i="14"/>
  <c r="E392" i="14" s="1"/>
  <c r="F389" i="14"/>
  <c r="C392" i="14"/>
  <c r="D392" i="14"/>
  <c r="A393" i="14"/>
  <c r="A321" i="14" s="1"/>
  <c r="B393" i="14"/>
  <c r="C393" i="14"/>
  <c r="BC394" i="14"/>
  <c r="D395" i="14"/>
  <c r="E395" i="14"/>
  <c r="F395" i="14" s="1"/>
  <c r="G395" i="14"/>
  <c r="G399" i="14" s="1"/>
  <c r="X396" i="14"/>
  <c r="Y396" i="14"/>
  <c r="Z396" i="14"/>
  <c r="AA396" i="14"/>
  <c r="AB396" i="14"/>
  <c r="AC396" i="14"/>
  <c r="AD396" i="14"/>
  <c r="AE396" i="14"/>
  <c r="AF396" i="14"/>
  <c r="AG396" i="14"/>
  <c r="AH396" i="14"/>
  <c r="AI396" i="14"/>
  <c r="AJ396" i="14"/>
  <c r="AK396" i="14"/>
  <c r="AL396" i="14"/>
  <c r="AM396" i="14"/>
  <c r="AN396" i="14"/>
  <c r="AO396" i="14"/>
  <c r="AP396" i="14"/>
  <c r="AQ396" i="14"/>
  <c r="AR396" i="14"/>
  <c r="AS396" i="14"/>
  <c r="AT396" i="14"/>
  <c r="AU396" i="14"/>
  <c r="AV396" i="14"/>
  <c r="AW396" i="14"/>
  <c r="AX396" i="14"/>
  <c r="AY396" i="14"/>
  <c r="AZ396" i="14"/>
  <c r="BA396" i="14"/>
  <c r="BB396" i="14"/>
  <c r="D397" i="14"/>
  <c r="D399" i="14"/>
  <c r="E399" i="14"/>
  <c r="F399" i="14"/>
  <c r="C400" i="14"/>
  <c r="W400" i="14"/>
  <c r="X400" i="14"/>
  <c r="Y400" i="14"/>
  <c r="Z400" i="14"/>
  <c r="AA400" i="14"/>
  <c r="AB400" i="14"/>
  <c r="AC400" i="14"/>
  <c r="AD400" i="14"/>
  <c r="AE400" i="14"/>
  <c r="AF400" i="14"/>
  <c r="AG400" i="14"/>
  <c r="AH400" i="14"/>
  <c r="V44" i="14" s="1"/>
  <c r="AI400" i="14"/>
  <c r="AJ400" i="14"/>
  <c r="AK400" i="14"/>
  <c r="AL400" i="14"/>
  <c r="AM400" i="14"/>
  <c r="AN400" i="14"/>
  <c r="AO400" i="14"/>
  <c r="AP400" i="14"/>
  <c r="AQ400" i="14"/>
  <c r="AR400" i="14"/>
  <c r="AS400" i="14"/>
  <c r="AT400" i="14"/>
  <c r="AU400" i="14"/>
  <c r="AV400" i="14"/>
  <c r="AW400" i="14"/>
  <c r="AX400" i="14"/>
  <c r="AY400" i="14"/>
  <c r="AZ400" i="14"/>
  <c r="BA400" i="14"/>
  <c r="BB400" i="14"/>
  <c r="B401" i="14"/>
  <c r="C401" i="14"/>
  <c r="N402" i="14"/>
  <c r="X402" i="14"/>
  <c r="Y402" i="14"/>
  <c r="Z402" i="14"/>
  <c r="AA402" i="14"/>
  <c r="AB402" i="14"/>
  <c r="AC402" i="14"/>
  <c r="AD402" i="14"/>
  <c r="AE402" i="14"/>
  <c r="AF402" i="14"/>
  <c r="AG402" i="14"/>
  <c r="AH402" i="14"/>
  <c r="AI402" i="14"/>
  <c r="AJ402" i="14"/>
  <c r="AK402" i="14"/>
  <c r="AL402" i="14"/>
  <c r="AM402" i="14"/>
  <c r="AN402" i="14"/>
  <c r="AO402" i="14"/>
  <c r="D403" i="14"/>
  <c r="E403" i="14"/>
  <c r="F403" i="14"/>
  <c r="G403" i="14" s="1"/>
  <c r="X404" i="14"/>
  <c r="Y404" i="14"/>
  <c r="Z404" i="14"/>
  <c r="AA404" i="14"/>
  <c r="AB404" i="14"/>
  <c r="AC404" i="14"/>
  <c r="AD404" i="14"/>
  <c r="AE404" i="14"/>
  <c r="AF404" i="14"/>
  <c r="AG404" i="14"/>
  <c r="AH404" i="14"/>
  <c r="AI404" i="14"/>
  <c r="AJ404" i="14"/>
  <c r="AK404" i="14"/>
  <c r="AL404" i="14"/>
  <c r="AM404" i="14"/>
  <c r="AN404" i="14"/>
  <c r="AO404" i="14"/>
  <c r="D405" i="14"/>
  <c r="D408" i="14" s="1"/>
  <c r="E405" i="14"/>
  <c r="F405" i="14"/>
  <c r="F408" i="14" s="1"/>
  <c r="G405" i="14"/>
  <c r="G408" i="14" s="1"/>
  <c r="H405" i="14"/>
  <c r="H408" i="14" s="1"/>
  <c r="I405" i="14"/>
  <c r="D407" i="14"/>
  <c r="E407" i="14"/>
  <c r="C408" i="14"/>
  <c r="E408" i="14"/>
  <c r="B409" i="14"/>
  <c r="C409" i="14"/>
  <c r="N410" i="14"/>
  <c r="X410" i="14"/>
  <c r="Y410" i="14"/>
  <c r="Z410" i="14"/>
  <c r="AA410" i="14"/>
  <c r="AB410" i="14"/>
  <c r="AC410" i="14"/>
  <c r="AD410" i="14"/>
  <c r="AE410" i="14"/>
  <c r="AF410" i="14"/>
  <c r="AG410" i="14"/>
  <c r="AH410" i="14"/>
  <c r="AI410" i="14"/>
  <c r="AJ410" i="14"/>
  <c r="AK410" i="14"/>
  <c r="AL410" i="14"/>
  <c r="AM410" i="14"/>
  <c r="AN410" i="14"/>
  <c r="AO410" i="14"/>
  <c r="D411" i="14"/>
  <c r="E411" i="14"/>
  <c r="F411" i="14" s="1"/>
  <c r="G411" i="14" s="1"/>
  <c r="X412" i="14"/>
  <c r="Y412" i="14"/>
  <c r="Z412" i="14"/>
  <c r="AA412" i="14"/>
  <c r="AB412" i="14"/>
  <c r="AC412" i="14"/>
  <c r="AD412" i="14"/>
  <c r="AE412" i="14"/>
  <c r="AF412" i="14"/>
  <c r="AG412" i="14"/>
  <c r="AH412" i="14"/>
  <c r="AI412" i="14"/>
  <c r="AJ412" i="14"/>
  <c r="AK412" i="14"/>
  <c r="AL412" i="14"/>
  <c r="AM412" i="14"/>
  <c r="AN412" i="14"/>
  <c r="AO412" i="14"/>
  <c r="BC412" i="14"/>
  <c r="D413" i="14"/>
  <c r="E413" i="14"/>
  <c r="D415" i="14"/>
  <c r="E415" i="14"/>
  <c r="C416" i="14"/>
  <c r="D416" i="14"/>
  <c r="B417" i="14"/>
  <c r="C417" i="14"/>
  <c r="N418" i="14"/>
  <c r="X418" i="14"/>
  <c r="Y418" i="14"/>
  <c r="Z418" i="14"/>
  <c r="AA418" i="14"/>
  <c r="AB418" i="14"/>
  <c r="AC418" i="14"/>
  <c r="AD418" i="14"/>
  <c r="AE418" i="14"/>
  <c r="AF418" i="14"/>
  <c r="AG418" i="14"/>
  <c r="AH418" i="14"/>
  <c r="AI418" i="14"/>
  <c r="AJ418" i="14"/>
  <c r="AK418" i="14"/>
  <c r="AL418" i="14"/>
  <c r="AM418" i="14"/>
  <c r="AN418" i="14"/>
  <c r="AO418" i="14"/>
  <c r="D419" i="14"/>
  <c r="E419" i="14"/>
  <c r="X420" i="14"/>
  <c r="Y420" i="14"/>
  <c r="Z420" i="14"/>
  <c r="AA420" i="14"/>
  <c r="AB420" i="14"/>
  <c r="AC420" i="14"/>
  <c r="AD420" i="14"/>
  <c r="AE420" i="14"/>
  <c r="AF420" i="14"/>
  <c r="AG420" i="14"/>
  <c r="AH420" i="14"/>
  <c r="AI420" i="14"/>
  <c r="AJ420" i="14"/>
  <c r="AK420" i="14"/>
  <c r="AL420" i="14"/>
  <c r="AM420" i="14"/>
  <c r="AN420" i="14"/>
  <c r="AO420" i="14"/>
  <c r="D421" i="14"/>
  <c r="E421" i="14" s="1"/>
  <c r="F421" i="14" s="1"/>
  <c r="D423" i="14"/>
  <c r="C424" i="14"/>
  <c r="D424" i="14"/>
  <c r="E424" i="14"/>
  <c r="B425" i="14"/>
  <c r="C425" i="14"/>
  <c r="N426" i="14"/>
  <c r="X426" i="14"/>
  <c r="Y426" i="14"/>
  <c r="Z426" i="14"/>
  <c r="AA426" i="14"/>
  <c r="AB426" i="14"/>
  <c r="AC426" i="14"/>
  <c r="AD426" i="14"/>
  <c r="AE426" i="14"/>
  <c r="AF426" i="14"/>
  <c r="AG426" i="14"/>
  <c r="AH426" i="14"/>
  <c r="AI426" i="14"/>
  <c r="AJ426" i="14"/>
  <c r="AK426" i="14"/>
  <c r="AL426" i="14"/>
  <c r="AM426" i="14"/>
  <c r="AN426" i="14"/>
  <c r="AO426" i="14"/>
  <c r="D427" i="14"/>
  <c r="E427" i="14"/>
  <c r="F427" i="14" s="1"/>
  <c r="G427" i="14"/>
  <c r="X428" i="14"/>
  <c r="Y428" i="14"/>
  <c r="Z428" i="14"/>
  <c r="AA428" i="14"/>
  <c r="AB428" i="14"/>
  <c r="AC428" i="14"/>
  <c r="AD428" i="14"/>
  <c r="AE428" i="14"/>
  <c r="AF428" i="14"/>
  <c r="AG428" i="14"/>
  <c r="AH428" i="14"/>
  <c r="AI428" i="14"/>
  <c r="AJ428" i="14"/>
  <c r="AK428" i="14"/>
  <c r="AL428" i="14"/>
  <c r="AM428" i="14"/>
  <c r="AN428" i="14"/>
  <c r="AO428" i="14"/>
  <c r="BC428" i="14"/>
  <c r="D429" i="14"/>
  <c r="D431" i="14"/>
  <c r="F431" i="14"/>
  <c r="C432" i="14"/>
  <c r="B433" i="14"/>
  <c r="C433" i="14"/>
  <c r="AG434" i="14"/>
  <c r="BC434" i="14" s="1"/>
  <c r="D435" i="14"/>
  <c r="E435" i="14" s="1"/>
  <c r="F435" i="14" s="1"/>
  <c r="BC436" i="14"/>
  <c r="D437" i="14"/>
  <c r="D440" i="14" s="1"/>
  <c r="E437" i="14"/>
  <c r="F437" i="14" s="1"/>
  <c r="D439" i="14"/>
  <c r="E439" i="14"/>
  <c r="C440" i="14"/>
  <c r="E440" i="14"/>
  <c r="B441" i="14"/>
  <c r="C441" i="14"/>
  <c r="AG442" i="14"/>
  <c r="BC442" i="14"/>
  <c r="D443" i="14"/>
  <c r="E443" i="14"/>
  <c r="E447" i="14" s="1"/>
  <c r="BC444" i="14"/>
  <c r="D445" i="14"/>
  <c r="E445" i="14"/>
  <c r="F445" i="14"/>
  <c r="G445" i="14"/>
  <c r="D447" i="14"/>
  <c r="C448" i="14"/>
  <c r="D448" i="14"/>
  <c r="E448" i="14"/>
  <c r="F448" i="14"/>
  <c r="B449" i="14"/>
  <c r="C449" i="14"/>
  <c r="AG450" i="14"/>
  <c r="BC450" i="14"/>
  <c r="D451" i="14"/>
  <c r="BC452" i="14"/>
  <c r="D453" i="14"/>
  <c r="E453" i="14" s="1"/>
  <c r="E456" i="14" s="1"/>
  <c r="F453" i="14"/>
  <c r="F456" i="14" s="1"/>
  <c r="C456" i="14"/>
  <c r="D456" i="14"/>
  <c r="B457" i="14"/>
  <c r="C457" i="14"/>
  <c r="AG458" i="14"/>
  <c r="BC458" i="14"/>
  <c r="D459" i="14"/>
  <c r="E459" i="14"/>
  <c r="F459" i="14" s="1"/>
  <c r="G459" i="14"/>
  <c r="G463" i="14" s="1"/>
  <c r="BC460" i="14"/>
  <c r="D461" i="14"/>
  <c r="D464" i="14" s="1"/>
  <c r="E461" i="14"/>
  <c r="E464" i="14" s="1"/>
  <c r="F461" i="14"/>
  <c r="D463" i="14"/>
  <c r="F463" i="14"/>
  <c r="C464" i="14"/>
  <c r="A465" i="14"/>
  <c r="B465" i="14"/>
  <c r="C465" i="14"/>
  <c r="BC466" i="14"/>
  <c r="D467" i="14"/>
  <c r="E467" i="14"/>
  <c r="E471" i="14" s="1"/>
  <c r="BC468" i="14"/>
  <c r="D469" i="14"/>
  <c r="D471" i="14"/>
  <c r="C472" i="14"/>
  <c r="B473" i="14"/>
  <c r="C473" i="14"/>
  <c r="BC474" i="14"/>
  <c r="D475" i="14"/>
  <c r="E475" i="14"/>
  <c r="F475" i="14" s="1"/>
  <c r="X476" i="14"/>
  <c r="Y476" i="14"/>
  <c r="Z476" i="14"/>
  <c r="AA476" i="14"/>
  <c r="AB476" i="14"/>
  <c r="AC476" i="14"/>
  <c r="AD476" i="14"/>
  <c r="AE476" i="14"/>
  <c r="AF476" i="14"/>
  <c r="AG476" i="14"/>
  <c r="AH476" i="14"/>
  <c r="AI476" i="14"/>
  <c r="AJ476" i="14"/>
  <c r="AK476" i="14"/>
  <c r="AL476" i="14"/>
  <c r="AM476" i="14"/>
  <c r="AN476" i="14"/>
  <c r="AO476" i="14"/>
  <c r="AP476" i="14"/>
  <c r="AQ476" i="14"/>
  <c r="AR476" i="14"/>
  <c r="AS476" i="14"/>
  <c r="AT476" i="14"/>
  <c r="AU476" i="14"/>
  <c r="AV476" i="14"/>
  <c r="AW476" i="14"/>
  <c r="AX476" i="14"/>
  <c r="AY476" i="14"/>
  <c r="AZ476" i="14"/>
  <c r="BA476" i="14"/>
  <c r="BB476" i="14"/>
  <c r="D477" i="14"/>
  <c r="E477" i="14" s="1"/>
  <c r="F477" i="14" s="1"/>
  <c r="D479" i="14"/>
  <c r="C480" i="14"/>
  <c r="D480" i="14"/>
  <c r="W480" i="14"/>
  <c r="X480" i="14"/>
  <c r="Y480" i="14"/>
  <c r="Z480" i="14"/>
  <c r="AA480" i="14"/>
  <c r="AB480" i="14"/>
  <c r="AC480" i="14"/>
  <c r="AD480" i="14"/>
  <c r="AE480" i="14"/>
  <c r="AF480" i="14"/>
  <c r="AG480" i="14"/>
  <c r="AH480" i="14"/>
  <c r="AI480" i="14"/>
  <c r="AJ480" i="14"/>
  <c r="AK480" i="14"/>
  <c r="AL480" i="14"/>
  <c r="AM480" i="14"/>
  <c r="V50" i="14" s="1"/>
  <c r="AN480" i="14"/>
  <c r="AO480" i="14"/>
  <c r="AP480" i="14"/>
  <c r="AQ480" i="14"/>
  <c r="AR480" i="14"/>
  <c r="AS480" i="14"/>
  <c r="AT480" i="14"/>
  <c r="AU480" i="14"/>
  <c r="AV480" i="14"/>
  <c r="AW480" i="14"/>
  <c r="AX480" i="14"/>
  <c r="AY480" i="14"/>
  <c r="AZ480" i="14"/>
  <c r="BA480" i="14"/>
  <c r="BB480" i="14"/>
  <c r="A481" i="14"/>
  <c r="A433" i="14" s="1"/>
  <c r="A441" i="14" s="1"/>
  <c r="A449" i="14" s="1"/>
  <c r="A457" i="14" s="1"/>
  <c r="A401" i="14" s="1"/>
  <c r="A409" i="14" s="1"/>
  <c r="A417" i="14" s="1"/>
  <c r="A425" i="14" s="1"/>
  <c r="B481" i="14"/>
  <c r="C481" i="14"/>
  <c r="BC482" i="14"/>
  <c r="D483" i="14"/>
  <c r="D487" i="14" s="1"/>
  <c r="E483" i="14"/>
  <c r="F483" i="14"/>
  <c r="G483" i="14" s="1"/>
  <c r="H483" i="14" s="1"/>
  <c r="X484" i="14"/>
  <c r="Y484" i="14"/>
  <c r="Z484" i="14"/>
  <c r="AA484" i="14"/>
  <c r="AB484" i="14"/>
  <c r="AC484" i="14"/>
  <c r="AD484" i="14"/>
  <c r="AE484" i="14"/>
  <c r="AF484" i="14"/>
  <c r="AG484" i="14"/>
  <c r="AH484" i="14"/>
  <c r="AI484" i="14"/>
  <c r="AJ484" i="14"/>
  <c r="AK484" i="14"/>
  <c r="AL484" i="14"/>
  <c r="AM484" i="14"/>
  <c r="AN484" i="14"/>
  <c r="AO484" i="14"/>
  <c r="AP484" i="14"/>
  <c r="AQ484" i="14"/>
  <c r="AR484" i="14"/>
  <c r="AS484" i="14"/>
  <c r="AT484" i="14"/>
  <c r="AU484" i="14"/>
  <c r="AV484" i="14"/>
  <c r="AW484" i="14"/>
  <c r="AX484" i="14"/>
  <c r="AY484" i="14"/>
  <c r="AZ484" i="14"/>
  <c r="BA484" i="14"/>
  <c r="BB484" i="14"/>
  <c r="D485" i="14"/>
  <c r="E485" i="14"/>
  <c r="E488" i="14" s="1"/>
  <c r="E487" i="14"/>
  <c r="C488" i="14"/>
  <c r="D488" i="14"/>
  <c r="W488" i="14"/>
  <c r="X488" i="14"/>
  <c r="Y488" i="14"/>
  <c r="Z488" i="14"/>
  <c r="AA488" i="14"/>
  <c r="AB488" i="14"/>
  <c r="AC488" i="14"/>
  <c r="AD488" i="14"/>
  <c r="AE488" i="14"/>
  <c r="AF488" i="14"/>
  <c r="AG488" i="14"/>
  <c r="AH488" i="14"/>
  <c r="AI488" i="14"/>
  <c r="AJ488" i="14"/>
  <c r="AK488" i="14"/>
  <c r="AL488" i="14"/>
  <c r="AM488" i="14"/>
  <c r="V51" i="14" s="1"/>
  <c r="AN488" i="14"/>
  <c r="AO488" i="14"/>
  <c r="AP488" i="14"/>
  <c r="AQ488" i="14"/>
  <c r="AR488" i="14"/>
  <c r="AS488" i="14"/>
  <c r="AT488" i="14"/>
  <c r="AU488" i="14"/>
  <c r="AV488" i="14"/>
  <c r="AW488" i="14"/>
  <c r="AX488" i="14"/>
  <c r="AY488" i="14"/>
  <c r="AZ488" i="14"/>
  <c r="BA488" i="14"/>
  <c r="BB488" i="14"/>
  <c r="A3" i="10"/>
  <c r="I5" i="10"/>
  <c r="A8" i="10"/>
  <c r="B8" i="10"/>
  <c r="D8" i="10"/>
  <c r="A12" i="10"/>
  <c r="B12" i="10"/>
  <c r="D12" i="10"/>
  <c r="E12" i="10"/>
  <c r="F12" i="10"/>
  <c r="G12" i="10"/>
  <c r="A13" i="10"/>
  <c r="B13" i="10"/>
  <c r="D13" i="10"/>
  <c r="E13" i="10"/>
  <c r="F13" i="10"/>
  <c r="I13" i="10"/>
  <c r="A14" i="10"/>
  <c r="B14" i="10"/>
  <c r="C14" i="10"/>
  <c r="D14" i="10"/>
  <c r="A18" i="10"/>
  <c r="A28" i="10" s="1"/>
  <c r="B18" i="10"/>
  <c r="D18" i="10"/>
  <c r="F18" i="10"/>
  <c r="G18" i="10"/>
  <c r="A19" i="10"/>
  <c r="B19" i="10"/>
  <c r="D19" i="10"/>
  <c r="F19" i="10"/>
  <c r="A23" i="10"/>
  <c r="B23" i="10"/>
  <c r="C23" i="10"/>
  <c r="D23" i="10"/>
  <c r="A26" i="10"/>
  <c r="B26" i="10"/>
  <c r="C26" i="10"/>
  <c r="D26" i="10"/>
  <c r="H26" i="10"/>
  <c r="I26" i="10"/>
  <c r="A3" i="4"/>
  <c r="H5" i="4"/>
  <c r="A10" i="4"/>
  <c r="F10" i="4"/>
  <c r="G10" i="4"/>
  <c r="H10" i="4"/>
  <c r="C14" i="4"/>
  <c r="C13" i="10" s="1"/>
  <c r="D14" i="4"/>
  <c r="D15" i="11" s="1"/>
  <c r="E14" i="4"/>
  <c r="F14" i="4"/>
  <c r="G13" i="10" s="1"/>
  <c r="H14" i="4"/>
  <c r="A15" i="4"/>
  <c r="F15" i="4"/>
  <c r="H15" i="4"/>
  <c r="C19" i="4"/>
  <c r="C12" i="10" s="1"/>
  <c r="D19" i="4"/>
  <c r="D10" i="11" s="1"/>
  <c r="E19" i="4"/>
  <c r="F19" i="4"/>
  <c r="C20" i="4"/>
  <c r="C17" i="11" s="1"/>
  <c r="D20" i="4"/>
  <c r="F8" i="10" s="1"/>
  <c r="E20" i="4"/>
  <c r="E8" i="10" s="1"/>
  <c r="F20" i="4"/>
  <c r="G8" i="10" s="1"/>
  <c r="G9" i="10" s="1"/>
  <c r="C21" i="4"/>
  <c r="C8" i="11" s="1"/>
  <c r="D21" i="4"/>
  <c r="E21" i="4"/>
  <c r="E8" i="11" s="1"/>
  <c r="F21" i="4"/>
  <c r="G14" i="10" s="1"/>
  <c r="C22" i="4"/>
  <c r="C19" i="10" s="1"/>
  <c r="D22" i="4"/>
  <c r="E22" i="4"/>
  <c r="E19" i="10" s="1"/>
  <c r="F22" i="4"/>
  <c r="G19" i="10" s="1"/>
  <c r="C23" i="4"/>
  <c r="C18" i="10" s="1"/>
  <c r="D23" i="4"/>
  <c r="E23" i="4"/>
  <c r="E18" i="10" s="1"/>
  <c r="F23" i="4"/>
  <c r="C24" i="4"/>
  <c r="C19" i="11" s="1"/>
  <c r="D24" i="4"/>
  <c r="E24" i="4"/>
  <c r="E23" i="10" s="1"/>
  <c r="F24" i="4"/>
  <c r="G23" i="10" s="1"/>
  <c r="C25" i="4"/>
  <c r="C21" i="11" s="1"/>
  <c r="D25" i="4"/>
  <c r="E25" i="4"/>
  <c r="F25" i="4"/>
  <c r="G25" i="4"/>
  <c r="H25" i="4"/>
  <c r="A26" i="4"/>
  <c r="A31" i="4"/>
  <c r="A33" i="4" s="1"/>
  <c r="A25" i="11" s="1"/>
  <c r="F31" i="4"/>
  <c r="G31" i="4"/>
  <c r="H31" i="4"/>
  <c r="A3" i="11"/>
  <c r="I5" i="11"/>
  <c r="A8" i="11"/>
  <c r="B8" i="11"/>
  <c r="F8" i="11"/>
  <c r="A10" i="11"/>
  <c r="B10" i="11"/>
  <c r="C10" i="11"/>
  <c r="E10" i="11"/>
  <c r="F10" i="11"/>
  <c r="I10" i="11"/>
  <c r="A12" i="11"/>
  <c r="B12" i="11"/>
  <c r="D12" i="11"/>
  <c r="E12" i="11"/>
  <c r="F12" i="11"/>
  <c r="I12" i="11"/>
  <c r="A13" i="11"/>
  <c r="B13" i="11"/>
  <c r="C13" i="11"/>
  <c r="D13" i="11"/>
  <c r="E13" i="11"/>
  <c r="F13" i="11"/>
  <c r="I13" i="11"/>
  <c r="A15" i="11"/>
  <c r="B15" i="11"/>
  <c r="C15" i="11"/>
  <c r="E15" i="11"/>
  <c r="F15" i="11"/>
  <c r="H15" i="11"/>
  <c r="I15" i="11"/>
  <c r="A17" i="11"/>
  <c r="B17" i="11"/>
  <c r="E17" i="11"/>
  <c r="F17" i="11"/>
  <c r="I17" i="11"/>
  <c r="A19" i="11"/>
  <c r="A24" i="11" s="1"/>
  <c r="A26" i="11" s="1"/>
  <c r="B19" i="11"/>
  <c r="E19" i="11"/>
  <c r="F19" i="11"/>
  <c r="I19" i="11"/>
  <c r="A21" i="11"/>
  <c r="B21" i="11"/>
  <c r="G21" i="11"/>
  <c r="H21" i="11"/>
  <c r="I21" i="11"/>
  <c r="C8" i="10" l="1"/>
  <c r="J405" i="14"/>
  <c r="I408" i="14"/>
  <c r="F349" i="14"/>
  <c r="E352" i="14"/>
  <c r="G461" i="14"/>
  <c r="F464" i="14"/>
  <c r="BC426" i="14"/>
  <c r="H331" i="14"/>
  <c r="G335" i="14"/>
  <c r="E320" i="14"/>
  <c r="F317" i="14"/>
  <c r="BC308" i="14"/>
  <c r="F419" i="14"/>
  <c r="E423" i="14"/>
  <c r="BC410" i="14"/>
  <c r="E296" i="14"/>
  <c r="F293" i="14"/>
  <c r="F259" i="14"/>
  <c r="E263" i="14"/>
  <c r="D17" i="11"/>
  <c r="D19" i="11"/>
  <c r="F23" i="10"/>
  <c r="G20" i="10"/>
  <c r="E451" i="14"/>
  <c r="D455" i="14"/>
  <c r="F443" i="14"/>
  <c r="G435" i="14"/>
  <c r="F439" i="14"/>
  <c r="E431" i="14"/>
  <c r="F24" i="11"/>
  <c r="H487" i="14"/>
  <c r="I483" i="14"/>
  <c r="BC420" i="14"/>
  <c r="E14" i="10"/>
  <c r="G475" i="14"/>
  <c r="F479" i="14"/>
  <c r="E469" i="14"/>
  <c r="D472" i="14"/>
  <c r="H445" i="14"/>
  <c r="G448" i="14"/>
  <c r="F315" i="14"/>
  <c r="E319" i="14"/>
  <c r="D21" i="11"/>
  <c r="F26" i="10"/>
  <c r="F301" i="14"/>
  <c r="E304" i="14"/>
  <c r="F480" i="14"/>
  <c r="G477" i="14"/>
  <c r="G26" i="10"/>
  <c r="F21" i="11"/>
  <c r="G15" i="10"/>
  <c r="G28" i="10" s="1"/>
  <c r="G487" i="14"/>
  <c r="G453" i="14"/>
  <c r="D432" i="14"/>
  <c r="E429" i="14"/>
  <c r="BC306" i="14"/>
  <c r="F261" i="14"/>
  <c r="E264" i="14"/>
  <c r="G136" i="14"/>
  <c r="H133" i="14"/>
  <c r="F424" i="14"/>
  <c r="G421" i="14"/>
  <c r="H403" i="14"/>
  <c r="G407" i="14"/>
  <c r="H427" i="14"/>
  <c r="G431" i="14"/>
  <c r="F14" i="10"/>
  <c r="D8" i="11"/>
  <c r="E26" i="10"/>
  <c r="E21" i="11"/>
  <c r="F487" i="14"/>
  <c r="E480" i="14"/>
  <c r="G437" i="14"/>
  <c r="F440" i="14"/>
  <c r="H411" i="14"/>
  <c r="G415" i="14"/>
  <c r="F407" i="14"/>
  <c r="F279" i="14"/>
  <c r="G275" i="14"/>
  <c r="D391" i="14"/>
  <c r="E387" i="14"/>
  <c r="E397" i="14"/>
  <c r="D400" i="14"/>
  <c r="C12" i="11"/>
  <c r="F26" i="4"/>
  <c r="F33" i="4" s="1"/>
  <c r="F485" i="14"/>
  <c r="E479" i="14"/>
  <c r="F467" i="14"/>
  <c r="E463" i="14"/>
  <c r="H459" i="14"/>
  <c r="BC418" i="14"/>
  <c r="F415" i="14"/>
  <c r="I373" i="14"/>
  <c r="F365" i="14"/>
  <c r="E368" i="14"/>
  <c r="F363" i="14"/>
  <c r="BC338" i="14"/>
  <c r="F157" i="14"/>
  <c r="E160" i="14"/>
  <c r="BC402" i="14"/>
  <c r="G389" i="14"/>
  <c r="F392" i="14"/>
  <c r="BC388" i="14"/>
  <c r="J309" i="14"/>
  <c r="I312" i="14"/>
  <c r="BC370" i="14"/>
  <c r="F357" i="14"/>
  <c r="BC356" i="14"/>
  <c r="J333" i="14"/>
  <c r="I336" i="14"/>
  <c r="H371" i="14"/>
  <c r="G375" i="14"/>
  <c r="J171" i="14"/>
  <c r="I175" i="14"/>
  <c r="F413" i="14"/>
  <c r="E416" i="14"/>
  <c r="BC380" i="14"/>
  <c r="I379" i="14"/>
  <c r="H383" i="14"/>
  <c r="BC354" i="14"/>
  <c r="BC300" i="14"/>
  <c r="G251" i="14"/>
  <c r="F255" i="14"/>
  <c r="G237" i="14"/>
  <c r="F240" i="14"/>
  <c r="E232" i="14"/>
  <c r="F229" i="14"/>
  <c r="F176" i="14"/>
  <c r="BC404" i="14"/>
  <c r="D384" i="14"/>
  <c r="E381" i="14"/>
  <c r="E355" i="14"/>
  <c r="E341" i="14"/>
  <c r="G339" i="14"/>
  <c r="BC332" i="14"/>
  <c r="D200" i="14"/>
  <c r="E197" i="14"/>
  <c r="G179" i="14"/>
  <c r="F77" i="14"/>
  <c r="E80" i="14"/>
  <c r="BC282" i="14"/>
  <c r="G149" i="14"/>
  <c r="F152" i="14"/>
  <c r="BC364" i="14"/>
  <c r="BC362" i="14"/>
  <c r="BC346" i="14"/>
  <c r="BC298" i="14"/>
  <c r="D295" i="14"/>
  <c r="E291" i="14"/>
  <c r="BC284" i="14"/>
  <c r="BC276" i="14"/>
  <c r="E192" i="14"/>
  <c r="F189" i="14"/>
  <c r="J173" i="14"/>
  <c r="I176" i="14"/>
  <c r="H395" i="14"/>
  <c r="F299" i="14"/>
  <c r="F285" i="14"/>
  <c r="E288" i="14"/>
  <c r="I277" i="14"/>
  <c r="H271" i="14"/>
  <c r="E272" i="14"/>
  <c r="F269" i="14"/>
  <c r="G253" i="14"/>
  <c r="H245" i="14"/>
  <c r="I243" i="14"/>
  <c r="F213" i="14"/>
  <c r="BC82" i="14"/>
  <c r="H75" i="14"/>
  <c r="J267" i="14"/>
  <c r="I271" i="14"/>
  <c r="F227" i="14"/>
  <c r="E231" i="14"/>
  <c r="E347" i="14"/>
  <c r="D351" i="14"/>
  <c r="G307" i="14"/>
  <c r="BC274" i="14"/>
  <c r="F271" i="14"/>
  <c r="G221" i="14"/>
  <c r="F205" i="14"/>
  <c r="E163" i="14"/>
  <c r="D167" i="14"/>
  <c r="E141" i="14"/>
  <c r="D144" i="14"/>
  <c r="BC330" i="14"/>
  <c r="E271" i="14"/>
  <c r="D319" i="14"/>
  <c r="D264" i="14"/>
  <c r="D256" i="14"/>
  <c r="G165" i="14"/>
  <c r="D288" i="14"/>
  <c r="H235" i="14"/>
  <c r="F223" i="14"/>
  <c r="G219" i="14"/>
  <c r="H203" i="14"/>
  <c r="G207" i="14"/>
  <c r="D199" i="14"/>
  <c r="E195" i="14"/>
  <c r="E191" i="14"/>
  <c r="F187" i="14"/>
  <c r="G119" i="14"/>
  <c r="H115" i="14"/>
  <c r="F93" i="14"/>
  <c r="E96" i="14"/>
  <c r="G22" i="13"/>
  <c r="F26" i="13"/>
  <c r="E283" i="14"/>
  <c r="D287" i="14"/>
  <c r="E211" i="14"/>
  <c r="BC180" i="14"/>
  <c r="E99" i="13"/>
  <c r="F96" i="13"/>
  <c r="BC100" i="14"/>
  <c r="F155" i="14"/>
  <c r="E159" i="14"/>
  <c r="G103" i="14"/>
  <c r="H99" i="14"/>
  <c r="D176" i="14"/>
  <c r="E147" i="14"/>
  <c r="E67" i="14"/>
  <c r="D71" i="14"/>
  <c r="W21" i="14"/>
  <c r="G131" i="14"/>
  <c r="G123" i="14"/>
  <c r="W20" i="14"/>
  <c r="E125" i="14"/>
  <c r="D128" i="14"/>
  <c r="W19" i="14"/>
  <c r="E143" i="14"/>
  <c r="F139" i="14"/>
  <c r="G107" i="14"/>
  <c r="F111" i="14"/>
  <c r="BC92" i="14"/>
  <c r="BC74" i="14"/>
  <c r="D94" i="13"/>
  <c r="BC93" i="13"/>
  <c r="I62" i="13"/>
  <c r="H66" i="13"/>
  <c r="E59" i="13"/>
  <c r="F56" i="13"/>
  <c r="E109" i="14"/>
  <c r="BC98" i="14"/>
  <c r="G91" i="14"/>
  <c r="BC76" i="14"/>
  <c r="E117" i="14"/>
  <c r="F85" i="14"/>
  <c r="E88" i="14"/>
  <c r="A14" i="1"/>
  <c r="A15" i="1" s="1"/>
  <c r="A16" i="1" s="1"/>
  <c r="A17" i="1" s="1"/>
  <c r="A44" i="14"/>
  <c r="A31" i="14" s="1"/>
  <c r="E75" i="13"/>
  <c r="F72" i="13"/>
  <c r="D135" i="14"/>
  <c r="E83" i="14"/>
  <c r="D87" i="14"/>
  <c r="F82" i="13"/>
  <c r="G78" i="13"/>
  <c r="E38" i="13"/>
  <c r="D42" i="13"/>
  <c r="F101" i="14"/>
  <c r="F69" i="14"/>
  <c r="E72" i="14"/>
  <c r="H106" i="13"/>
  <c r="I102" i="13"/>
  <c r="I64" i="13"/>
  <c r="A43" i="14"/>
  <c r="B25" i="14"/>
  <c r="B26" i="14" s="1"/>
  <c r="B27" i="14" s="1"/>
  <c r="B28" i="14" s="1"/>
  <c r="B29" i="14" s="1"/>
  <c r="B30" i="14" s="1"/>
  <c r="F86" i="13"/>
  <c r="AG75" i="13"/>
  <c r="E74" i="13"/>
  <c r="F74" i="13"/>
  <c r="G70" i="13"/>
  <c r="F48" i="13"/>
  <c r="J32" i="13"/>
  <c r="I35" i="13"/>
  <c r="C128" i="13"/>
  <c r="C132" i="13" s="1"/>
  <c r="F104" i="13"/>
  <c r="E107" i="13"/>
  <c r="G88" i="13"/>
  <c r="Z75" i="13"/>
  <c r="AH75" i="13"/>
  <c r="AP75" i="13"/>
  <c r="AX75" i="13"/>
  <c r="AC75" i="13"/>
  <c r="AL75" i="13"/>
  <c r="AU75" i="13"/>
  <c r="V75" i="13"/>
  <c r="AE75" i="13"/>
  <c r="AN75" i="13"/>
  <c r="V13" i="1" s="1"/>
  <c r="AW75" i="13"/>
  <c r="X75" i="13"/>
  <c r="AJ75" i="13"/>
  <c r="AV75" i="13"/>
  <c r="Y75" i="13"/>
  <c r="AK75" i="13"/>
  <c r="AY75" i="13"/>
  <c r="AA75" i="13"/>
  <c r="AM75" i="13"/>
  <c r="AZ75" i="13"/>
  <c r="AB75" i="13"/>
  <c r="AO75" i="13"/>
  <c r="BA75" i="13"/>
  <c r="F54" i="13"/>
  <c r="BC45" i="13"/>
  <c r="I80" i="13"/>
  <c r="E24" i="13"/>
  <c r="AT67" i="13"/>
  <c r="AJ67" i="13"/>
  <c r="AA67" i="13"/>
  <c r="BA59" i="13"/>
  <c r="AR59" i="13"/>
  <c r="AI59" i="13"/>
  <c r="E43" i="13"/>
  <c r="F40" i="13"/>
  <c r="D10" i="13"/>
  <c r="D115" i="13" s="1"/>
  <c r="E6" i="13"/>
  <c r="D58" i="13"/>
  <c r="X59" i="13"/>
  <c r="AF59" i="13"/>
  <c r="AN59" i="13"/>
  <c r="AV59" i="13"/>
  <c r="AZ67" i="13"/>
  <c r="AQ67" i="13"/>
  <c r="AH67" i="13"/>
  <c r="Y67" i="13"/>
  <c r="E67" i="13"/>
  <c r="AY59" i="13"/>
  <c r="AP59" i="13"/>
  <c r="AG59" i="13"/>
  <c r="W59" i="13"/>
  <c r="F46" i="13"/>
  <c r="E50" i="13"/>
  <c r="AC67" i="13"/>
  <c r="AK67" i="13"/>
  <c r="AS67" i="13"/>
  <c r="BA67" i="13"/>
  <c r="D59" i="13"/>
  <c r="D129" i="13" s="1"/>
  <c r="G35" i="13"/>
  <c r="F30" i="13"/>
  <c r="E19" i="13"/>
  <c r="F16" i="13"/>
  <c r="D19" i="13"/>
  <c r="D18" i="13"/>
  <c r="E18" i="13"/>
  <c r="F14" i="13"/>
  <c r="F8" i="13"/>
  <c r="F25" i="11" l="1"/>
  <c r="G30" i="10"/>
  <c r="F18" i="13"/>
  <c r="G14" i="13"/>
  <c r="F125" i="14"/>
  <c r="E128" i="14"/>
  <c r="F96" i="14"/>
  <c r="G93" i="14"/>
  <c r="G224" i="14"/>
  <c r="H221" i="14"/>
  <c r="F80" i="14"/>
  <c r="G77" i="14"/>
  <c r="F488" i="14"/>
  <c r="G485" i="14"/>
  <c r="F26" i="11"/>
  <c r="A18" i="1"/>
  <c r="A19" i="1" s="1"/>
  <c r="A20" i="1" s="1"/>
  <c r="A21" i="1" s="1"/>
  <c r="A49" i="14" s="1"/>
  <c r="B22" i="14"/>
  <c r="B23" i="14" s="1"/>
  <c r="H119" i="14"/>
  <c r="I115" i="14"/>
  <c r="H179" i="14"/>
  <c r="G183" i="14"/>
  <c r="K333" i="14"/>
  <c r="J336" i="14"/>
  <c r="G301" i="14"/>
  <c r="F304" i="14"/>
  <c r="G419" i="14"/>
  <c r="F423" i="14"/>
  <c r="F90" i="13"/>
  <c r="G86" i="13"/>
  <c r="G56" i="13"/>
  <c r="F59" i="13"/>
  <c r="E200" i="14"/>
  <c r="F197" i="14"/>
  <c r="H136" i="14"/>
  <c r="I133" i="14"/>
  <c r="G54" i="13"/>
  <c r="F58" i="13"/>
  <c r="G91" i="13"/>
  <c r="H88" i="13"/>
  <c r="E129" i="13"/>
  <c r="G135" i="14"/>
  <c r="H131" i="14"/>
  <c r="G187" i="14"/>
  <c r="F191" i="14"/>
  <c r="H239" i="14"/>
  <c r="I235" i="14"/>
  <c r="H307" i="14"/>
  <c r="G311" i="14"/>
  <c r="J277" i="14"/>
  <c r="I280" i="14"/>
  <c r="G357" i="14"/>
  <c r="F360" i="14"/>
  <c r="I411" i="14"/>
  <c r="H415" i="14"/>
  <c r="G31" i="10"/>
  <c r="G479" i="14"/>
  <c r="H475" i="14"/>
  <c r="G439" i="14"/>
  <c r="H435" i="14"/>
  <c r="F320" i="14"/>
  <c r="G317" i="14"/>
  <c r="G349" i="14"/>
  <c r="F352" i="14"/>
  <c r="G16" i="13"/>
  <c r="F19" i="13"/>
  <c r="K32" i="13"/>
  <c r="J35" i="13"/>
  <c r="F83" i="14"/>
  <c r="E87" i="14"/>
  <c r="F117" i="14"/>
  <c r="E120" i="14"/>
  <c r="G139" i="14"/>
  <c r="F143" i="14"/>
  <c r="F159" i="14"/>
  <c r="G155" i="14"/>
  <c r="F283" i="14"/>
  <c r="E287" i="14"/>
  <c r="F141" i="14"/>
  <c r="E144" i="14"/>
  <c r="F216" i="14"/>
  <c r="G213" i="14"/>
  <c r="F232" i="14"/>
  <c r="G229" i="14"/>
  <c r="H375" i="14"/>
  <c r="I371" i="14"/>
  <c r="F160" i="14"/>
  <c r="G157" i="14"/>
  <c r="I459" i="14"/>
  <c r="H463" i="14"/>
  <c r="F397" i="14"/>
  <c r="E400" i="14"/>
  <c r="G443" i="14"/>
  <c r="F447" i="14"/>
  <c r="G259" i="14"/>
  <c r="F263" i="14"/>
  <c r="G365" i="14"/>
  <c r="F368" i="14"/>
  <c r="I83" i="13"/>
  <c r="J80" i="13"/>
  <c r="G223" i="14"/>
  <c r="H219" i="14"/>
  <c r="J271" i="14"/>
  <c r="K267" i="14"/>
  <c r="J373" i="14"/>
  <c r="I376" i="14"/>
  <c r="D120" i="13"/>
  <c r="D124" i="13" s="1"/>
  <c r="G127" i="14"/>
  <c r="H123" i="14"/>
  <c r="H79" i="14"/>
  <c r="I75" i="14"/>
  <c r="F192" i="14"/>
  <c r="G189" i="14"/>
  <c r="G85" i="14"/>
  <c r="F88" i="14"/>
  <c r="H107" i="14"/>
  <c r="G111" i="14"/>
  <c r="F6" i="13"/>
  <c r="E10" i="13"/>
  <c r="E115" i="13" s="1"/>
  <c r="G104" i="13"/>
  <c r="F107" i="13"/>
  <c r="G48" i="13"/>
  <c r="F51" i="13"/>
  <c r="I67" i="13"/>
  <c r="J64" i="13"/>
  <c r="F104" i="14"/>
  <c r="G101" i="14"/>
  <c r="I66" i="13"/>
  <c r="J62" i="13"/>
  <c r="F195" i="14"/>
  <c r="E199" i="14"/>
  <c r="G168" i="14"/>
  <c r="H165" i="14"/>
  <c r="F347" i="14"/>
  <c r="E351" i="14"/>
  <c r="I247" i="14"/>
  <c r="J243" i="14"/>
  <c r="G285" i="14"/>
  <c r="F288" i="14"/>
  <c r="G152" i="14"/>
  <c r="H149" i="14"/>
  <c r="H339" i="14"/>
  <c r="G343" i="14"/>
  <c r="I383" i="14"/>
  <c r="J379" i="14"/>
  <c r="E391" i="14"/>
  <c r="F387" i="14"/>
  <c r="H437" i="14"/>
  <c r="G440" i="14"/>
  <c r="I427" i="14"/>
  <c r="H431" i="14"/>
  <c r="G261" i="14"/>
  <c r="F264" i="14"/>
  <c r="G315" i="14"/>
  <c r="F319" i="14"/>
  <c r="G293" i="14"/>
  <c r="F296" i="14"/>
  <c r="K405" i="14"/>
  <c r="J408" i="14"/>
  <c r="E120" i="13"/>
  <c r="E124" i="13" s="1"/>
  <c r="G269" i="14"/>
  <c r="F272" i="14"/>
  <c r="F381" i="14"/>
  <c r="E384" i="14"/>
  <c r="G424" i="14"/>
  <c r="H421" i="14"/>
  <c r="G69" i="14"/>
  <c r="F72" i="14"/>
  <c r="G82" i="13"/>
  <c r="H78" i="13"/>
  <c r="F109" i="14"/>
  <c r="E112" i="14"/>
  <c r="I99" i="14"/>
  <c r="H103" i="14"/>
  <c r="J176" i="14"/>
  <c r="K173" i="14"/>
  <c r="H453" i="14"/>
  <c r="G456" i="14"/>
  <c r="F469" i="14"/>
  <c r="E472" i="14"/>
  <c r="H461" i="14"/>
  <c r="G464" i="14"/>
  <c r="F211" i="14"/>
  <c r="E215" i="14"/>
  <c r="K171" i="14"/>
  <c r="J175" i="14"/>
  <c r="G30" i="13"/>
  <c r="F34" i="13"/>
  <c r="I106" i="13"/>
  <c r="J102" i="13"/>
  <c r="H22" i="13"/>
  <c r="G26" i="13"/>
  <c r="F291" i="14"/>
  <c r="E295" i="14"/>
  <c r="G363" i="14"/>
  <c r="F367" i="14"/>
  <c r="G480" i="14"/>
  <c r="H477" i="14"/>
  <c r="I487" i="14"/>
  <c r="J483" i="14"/>
  <c r="I331" i="14"/>
  <c r="H335" i="14"/>
  <c r="F24" i="13"/>
  <c r="E27" i="13"/>
  <c r="H207" i="14"/>
  <c r="I203" i="14"/>
  <c r="F416" i="14"/>
  <c r="G413" i="14"/>
  <c r="V11" i="1"/>
  <c r="H20" i="4" s="1"/>
  <c r="H251" i="14"/>
  <c r="G255" i="14"/>
  <c r="H389" i="14"/>
  <c r="G392" i="14"/>
  <c r="F50" i="13"/>
  <c r="G46" i="13"/>
  <c r="G74" i="13"/>
  <c r="H70" i="13"/>
  <c r="G72" i="13"/>
  <c r="F75" i="13"/>
  <c r="F67" i="14"/>
  <c r="E71" i="14"/>
  <c r="F99" i="13"/>
  <c r="G96" i="13"/>
  <c r="F163" i="14"/>
  <c r="E167" i="14"/>
  <c r="H248" i="14"/>
  <c r="I245" i="14"/>
  <c r="G299" i="14"/>
  <c r="F303" i="14"/>
  <c r="F341" i="14"/>
  <c r="E344" i="14"/>
  <c r="J312" i="14"/>
  <c r="K309" i="14"/>
  <c r="G467" i="14"/>
  <c r="F471" i="14"/>
  <c r="F451" i="14"/>
  <c r="E455" i="14"/>
  <c r="F11" i="13"/>
  <c r="F116" i="13" s="1"/>
  <c r="G8" i="13"/>
  <c r="G40" i="13"/>
  <c r="F43" i="13"/>
  <c r="E42" i="13"/>
  <c r="F38" i="13"/>
  <c r="H91" i="14"/>
  <c r="G95" i="14"/>
  <c r="E94" i="13"/>
  <c r="D98" i="13"/>
  <c r="D128" i="13" s="1"/>
  <c r="D130" i="13" s="1"/>
  <c r="F147" i="14"/>
  <c r="E151" i="14"/>
  <c r="G205" i="14"/>
  <c r="F208" i="14"/>
  <c r="F231" i="14"/>
  <c r="G227" i="14"/>
  <c r="H253" i="14"/>
  <c r="G256" i="14"/>
  <c r="H399" i="14"/>
  <c r="I395" i="14"/>
  <c r="F355" i="14"/>
  <c r="E359" i="14"/>
  <c r="H237" i="14"/>
  <c r="G240" i="14"/>
  <c r="G279" i="14"/>
  <c r="H275" i="14"/>
  <c r="I403" i="14"/>
  <c r="H407" i="14"/>
  <c r="F429" i="14"/>
  <c r="E432" i="14"/>
  <c r="H448" i="14"/>
  <c r="I445" i="14"/>
  <c r="I237" i="14" l="1"/>
  <c r="H240" i="14"/>
  <c r="G11" i="13"/>
  <c r="G116" i="13" s="1"/>
  <c r="H8" i="13"/>
  <c r="I389" i="14"/>
  <c r="H392" i="14"/>
  <c r="L171" i="14"/>
  <c r="K175" i="14"/>
  <c r="H152" i="14"/>
  <c r="I149" i="14"/>
  <c r="H40" i="13"/>
  <c r="G43" i="13"/>
  <c r="H467" i="14"/>
  <c r="G471" i="14"/>
  <c r="H72" i="13"/>
  <c r="G75" i="13"/>
  <c r="H413" i="14"/>
  <c r="G416" i="14"/>
  <c r="J331" i="14"/>
  <c r="I335" i="14"/>
  <c r="H256" i="14"/>
  <c r="I253" i="14"/>
  <c r="F94" i="13"/>
  <c r="E98" i="13"/>
  <c r="E128" i="13" s="1"/>
  <c r="K312" i="14"/>
  <c r="L309" i="14"/>
  <c r="D119" i="13"/>
  <c r="D123" i="13" s="1"/>
  <c r="D132" i="13" s="1"/>
  <c r="J487" i="14"/>
  <c r="K483" i="14"/>
  <c r="H30" i="13"/>
  <c r="G34" i="13"/>
  <c r="I461" i="14"/>
  <c r="H464" i="14"/>
  <c r="J99" i="14"/>
  <c r="I103" i="14"/>
  <c r="H424" i="14"/>
  <c r="I421" i="14"/>
  <c r="G104" i="14"/>
  <c r="H101" i="14"/>
  <c r="K80" i="13"/>
  <c r="J83" i="13"/>
  <c r="H259" i="14"/>
  <c r="G263" i="14"/>
  <c r="F144" i="14"/>
  <c r="G141" i="14"/>
  <c r="G117" i="14"/>
  <c r="F120" i="14"/>
  <c r="H135" i="14"/>
  <c r="I131" i="14"/>
  <c r="G90" i="13"/>
  <c r="H86" i="13"/>
  <c r="K336" i="14"/>
  <c r="L333" i="14"/>
  <c r="G488" i="14"/>
  <c r="H485" i="14"/>
  <c r="I448" i="14"/>
  <c r="J445" i="14"/>
  <c r="G231" i="14"/>
  <c r="H227" i="14"/>
  <c r="F167" i="14"/>
  <c r="G163" i="14"/>
  <c r="H74" i="13"/>
  <c r="I70" i="13"/>
  <c r="I207" i="14"/>
  <c r="J203" i="14"/>
  <c r="H26" i="13"/>
  <c r="I22" i="13"/>
  <c r="L405" i="14"/>
  <c r="K408" i="14"/>
  <c r="J427" i="14"/>
  <c r="I431" i="14"/>
  <c r="I339" i="14"/>
  <c r="H343" i="14"/>
  <c r="G347" i="14"/>
  <c r="F351" i="14"/>
  <c r="H85" i="14"/>
  <c r="G88" i="14"/>
  <c r="D125" i="13"/>
  <c r="D134" i="13" s="1"/>
  <c r="D133" i="13"/>
  <c r="I375" i="14"/>
  <c r="J371" i="14"/>
  <c r="H479" i="14"/>
  <c r="I475" i="14"/>
  <c r="K277" i="14"/>
  <c r="J280" i="14"/>
  <c r="G125" i="14"/>
  <c r="F128" i="14"/>
  <c r="H95" i="14"/>
  <c r="I91" i="14"/>
  <c r="K102" i="13"/>
  <c r="J106" i="13"/>
  <c r="F112" i="14"/>
  <c r="G109" i="14"/>
  <c r="K64" i="13"/>
  <c r="J67" i="13"/>
  <c r="H443" i="14"/>
  <c r="G447" i="14"/>
  <c r="G283" i="14"/>
  <c r="F287" i="14"/>
  <c r="G83" i="14"/>
  <c r="F87" i="14"/>
  <c r="H16" i="13"/>
  <c r="G19" i="13"/>
  <c r="E130" i="13"/>
  <c r="I136" i="14"/>
  <c r="J133" i="14"/>
  <c r="I179" i="14"/>
  <c r="H183" i="14"/>
  <c r="G80" i="14"/>
  <c r="H77" i="14"/>
  <c r="G38" i="13"/>
  <c r="F42" i="13"/>
  <c r="F344" i="14"/>
  <c r="G341" i="14"/>
  <c r="I78" i="13"/>
  <c r="H82" i="13"/>
  <c r="G381" i="14"/>
  <c r="F384" i="14"/>
  <c r="H293" i="14"/>
  <c r="G296" i="14"/>
  <c r="I437" i="14"/>
  <c r="H440" i="14"/>
  <c r="H189" i="14"/>
  <c r="G192" i="14"/>
  <c r="J376" i="14"/>
  <c r="K373" i="14"/>
  <c r="H229" i="14"/>
  <c r="G232" i="14"/>
  <c r="G159" i="14"/>
  <c r="H155" i="14"/>
  <c r="H311" i="14"/>
  <c r="I307" i="14"/>
  <c r="I88" i="13"/>
  <c r="H91" i="13"/>
  <c r="J115" i="14"/>
  <c r="I119" i="14"/>
  <c r="G429" i="14"/>
  <c r="F432" i="14"/>
  <c r="G355" i="14"/>
  <c r="F359" i="14"/>
  <c r="G208" i="14"/>
  <c r="H205" i="14"/>
  <c r="E119" i="13"/>
  <c r="E123" i="13" s="1"/>
  <c r="H46" i="13"/>
  <c r="G50" i="13"/>
  <c r="I251" i="14"/>
  <c r="H255" i="14"/>
  <c r="F27" i="13"/>
  <c r="F120" i="13" s="1"/>
  <c r="F124" i="13" s="1"/>
  <c r="G24" i="13"/>
  <c r="G211" i="14"/>
  <c r="F215" i="14"/>
  <c r="I453" i="14"/>
  <c r="H456" i="14"/>
  <c r="G387" i="14"/>
  <c r="F391" i="14"/>
  <c r="G6" i="13"/>
  <c r="F10" i="13"/>
  <c r="F115" i="13" s="1"/>
  <c r="K271" i="14"/>
  <c r="L267" i="14"/>
  <c r="G368" i="14"/>
  <c r="H365" i="14"/>
  <c r="G397" i="14"/>
  <c r="F400" i="14"/>
  <c r="K35" i="13"/>
  <c r="L32" i="13"/>
  <c r="H349" i="14"/>
  <c r="G352" i="14"/>
  <c r="I239" i="14"/>
  <c r="J235" i="14"/>
  <c r="G197" i="14"/>
  <c r="F200" i="14"/>
  <c r="G423" i="14"/>
  <c r="H419" i="14"/>
  <c r="I221" i="14"/>
  <c r="H224" i="14"/>
  <c r="G18" i="13"/>
  <c r="H14" i="13"/>
  <c r="J395" i="14"/>
  <c r="I399" i="14"/>
  <c r="G451" i="14"/>
  <c r="F455" i="14"/>
  <c r="G303" i="14"/>
  <c r="H299" i="14"/>
  <c r="F71" i="14"/>
  <c r="G67" i="14"/>
  <c r="G367" i="14"/>
  <c r="H363" i="14"/>
  <c r="K176" i="14"/>
  <c r="L173" i="14"/>
  <c r="H269" i="14"/>
  <c r="G272" i="14"/>
  <c r="G319" i="14"/>
  <c r="H315" i="14"/>
  <c r="H285" i="14"/>
  <c r="G288" i="14"/>
  <c r="G195" i="14"/>
  <c r="F199" i="14"/>
  <c r="H48" i="13"/>
  <c r="G51" i="13"/>
  <c r="J75" i="14"/>
  <c r="I79" i="14"/>
  <c r="H213" i="14"/>
  <c r="G216" i="14"/>
  <c r="G320" i="14"/>
  <c r="H317" i="14"/>
  <c r="J411" i="14"/>
  <c r="I415" i="14"/>
  <c r="G469" i="14"/>
  <c r="F472" i="14"/>
  <c r="I165" i="14"/>
  <c r="H168" i="14"/>
  <c r="I407" i="14"/>
  <c r="J403" i="14"/>
  <c r="F151" i="14"/>
  <c r="G147" i="14"/>
  <c r="J245" i="14"/>
  <c r="I248" i="14"/>
  <c r="H17" i="11"/>
  <c r="I8" i="10"/>
  <c r="I9" i="10" s="1"/>
  <c r="H69" i="14"/>
  <c r="G72" i="14"/>
  <c r="J383" i="14"/>
  <c r="K379" i="14"/>
  <c r="K243" i="14"/>
  <c r="J247" i="14"/>
  <c r="J66" i="13"/>
  <c r="K62" i="13"/>
  <c r="H223" i="14"/>
  <c r="I219" i="14"/>
  <c r="J459" i="14"/>
  <c r="I463" i="14"/>
  <c r="H139" i="14"/>
  <c r="G143" i="14"/>
  <c r="F129" i="13"/>
  <c r="G304" i="14"/>
  <c r="H301" i="14"/>
  <c r="G96" i="14"/>
  <c r="H93" i="14"/>
  <c r="H96" i="13"/>
  <c r="G99" i="13"/>
  <c r="H480" i="14"/>
  <c r="I477" i="14"/>
  <c r="I275" i="14"/>
  <c r="H279" i="14"/>
  <c r="G291" i="14"/>
  <c r="F295" i="14"/>
  <c r="E133" i="13"/>
  <c r="G264" i="14"/>
  <c r="H261" i="14"/>
  <c r="G107" i="13"/>
  <c r="H104" i="13"/>
  <c r="H111" i="14"/>
  <c r="I107" i="14"/>
  <c r="H127" i="14"/>
  <c r="I123" i="14"/>
  <c r="G160" i="14"/>
  <c r="H157" i="14"/>
  <c r="H439" i="14"/>
  <c r="I435" i="14"/>
  <c r="H357" i="14"/>
  <c r="G360" i="14"/>
  <c r="H187" i="14"/>
  <c r="G191" i="14"/>
  <c r="H54" i="13"/>
  <c r="G58" i="13"/>
  <c r="G59" i="13"/>
  <c r="H56" i="13"/>
  <c r="E132" i="13" l="1"/>
  <c r="E125" i="13"/>
  <c r="E134" i="13" s="1"/>
  <c r="F133" i="13"/>
  <c r="K459" i="14"/>
  <c r="J463" i="14"/>
  <c r="H303" i="14"/>
  <c r="I299" i="14"/>
  <c r="H59" i="13"/>
  <c r="I56" i="13"/>
  <c r="I439" i="14"/>
  <c r="J435" i="14"/>
  <c r="I104" i="13"/>
  <c r="H107" i="13"/>
  <c r="I301" i="14"/>
  <c r="H304" i="14"/>
  <c r="I223" i="14"/>
  <c r="J219" i="14"/>
  <c r="J415" i="14"/>
  <c r="K411" i="14"/>
  <c r="I48" i="13"/>
  <c r="H51" i="13"/>
  <c r="I269" i="14"/>
  <c r="H272" i="14"/>
  <c r="J221" i="14"/>
  <c r="I224" i="14"/>
  <c r="H352" i="14"/>
  <c r="I349" i="14"/>
  <c r="G215" i="14"/>
  <c r="H211" i="14"/>
  <c r="I205" i="14"/>
  <c r="H208" i="14"/>
  <c r="K376" i="14"/>
  <c r="L373" i="14"/>
  <c r="I293" i="14"/>
  <c r="H296" i="14"/>
  <c r="F119" i="13"/>
  <c r="I443" i="14"/>
  <c r="H447" i="14"/>
  <c r="J339" i="14"/>
  <c r="I343" i="14"/>
  <c r="L80" i="13"/>
  <c r="K83" i="13"/>
  <c r="J461" i="14"/>
  <c r="I464" i="14"/>
  <c r="J275" i="14"/>
  <c r="I279" i="14"/>
  <c r="H72" i="14"/>
  <c r="I69" i="14"/>
  <c r="J407" i="14"/>
  <c r="K403" i="14"/>
  <c r="H320" i="14"/>
  <c r="I317" i="14"/>
  <c r="M173" i="14"/>
  <c r="L176" i="14"/>
  <c r="H423" i="14"/>
  <c r="I419" i="14"/>
  <c r="L35" i="13"/>
  <c r="M32" i="13"/>
  <c r="F123" i="13"/>
  <c r="F132" i="13" s="1"/>
  <c r="G27" i="13"/>
  <c r="G120" i="13" s="1"/>
  <c r="G124" i="13" s="1"/>
  <c r="H24" i="13"/>
  <c r="J88" i="13"/>
  <c r="I91" i="13"/>
  <c r="G42" i="13"/>
  <c r="H38" i="13"/>
  <c r="J70" i="13"/>
  <c r="I74" i="13"/>
  <c r="H488" i="14"/>
  <c r="I485" i="14"/>
  <c r="H104" i="14"/>
  <c r="I101" i="14"/>
  <c r="F98" i="13"/>
  <c r="F128" i="13" s="1"/>
  <c r="G94" i="13"/>
  <c r="I72" i="13"/>
  <c r="H75" i="13"/>
  <c r="M171" i="14"/>
  <c r="L175" i="14"/>
  <c r="H291" i="14"/>
  <c r="G295" i="14"/>
  <c r="I157" i="14"/>
  <c r="H160" i="14"/>
  <c r="I261" i="14"/>
  <c r="H264" i="14"/>
  <c r="I480" i="14"/>
  <c r="J477" i="14"/>
  <c r="H195" i="14"/>
  <c r="G199" i="14"/>
  <c r="H451" i="14"/>
  <c r="G455" i="14"/>
  <c r="H6" i="13"/>
  <c r="G10" i="13"/>
  <c r="G115" i="13" s="1"/>
  <c r="I311" i="14"/>
  <c r="J307" i="14"/>
  <c r="H381" i="14"/>
  <c r="G384" i="14"/>
  <c r="H80" i="14"/>
  <c r="I77" i="14"/>
  <c r="I16" i="13"/>
  <c r="H19" i="13"/>
  <c r="L64" i="13"/>
  <c r="K67" i="13"/>
  <c r="H125" i="14"/>
  <c r="G128" i="14"/>
  <c r="J431" i="14"/>
  <c r="K427" i="14"/>
  <c r="G120" i="14"/>
  <c r="H117" i="14"/>
  <c r="H34" i="13"/>
  <c r="I30" i="13"/>
  <c r="I256" i="14"/>
  <c r="J253" i="14"/>
  <c r="I54" i="13"/>
  <c r="H58" i="13"/>
  <c r="H367" i="14"/>
  <c r="I363" i="14"/>
  <c r="H355" i="14"/>
  <c r="G359" i="14"/>
  <c r="I189" i="14"/>
  <c r="H192" i="14"/>
  <c r="H109" i="14"/>
  <c r="G112" i="14"/>
  <c r="G167" i="14"/>
  <c r="H163" i="14"/>
  <c r="L336" i="14"/>
  <c r="M333" i="14"/>
  <c r="H141" i="14"/>
  <c r="G144" i="14"/>
  <c r="I424" i="14"/>
  <c r="J421" i="14"/>
  <c r="K487" i="14"/>
  <c r="L483" i="14"/>
  <c r="I467" i="14"/>
  <c r="H471" i="14"/>
  <c r="J389" i="14"/>
  <c r="I392" i="14"/>
  <c r="I127" i="14"/>
  <c r="J123" i="14"/>
  <c r="I168" i="14"/>
  <c r="J165" i="14"/>
  <c r="I213" i="14"/>
  <c r="H216" i="14"/>
  <c r="H288" i="14"/>
  <c r="I285" i="14"/>
  <c r="J399" i="14"/>
  <c r="K395" i="14"/>
  <c r="G200" i="14"/>
  <c r="H197" i="14"/>
  <c r="H397" i="14"/>
  <c r="G400" i="14"/>
  <c r="H387" i="14"/>
  <c r="G391" i="14"/>
  <c r="I255" i="14"/>
  <c r="J251" i="14"/>
  <c r="I155" i="14"/>
  <c r="H159" i="14"/>
  <c r="I82" i="13"/>
  <c r="J78" i="13"/>
  <c r="H83" i="14"/>
  <c r="G87" i="14"/>
  <c r="L277" i="14"/>
  <c r="K280" i="14"/>
  <c r="I85" i="14"/>
  <c r="H88" i="14"/>
  <c r="L408" i="14"/>
  <c r="M405" i="14"/>
  <c r="H11" i="13"/>
  <c r="H116" i="13" s="1"/>
  <c r="I8" i="13"/>
  <c r="H191" i="14"/>
  <c r="I187" i="14"/>
  <c r="I96" i="13"/>
  <c r="H99" i="13"/>
  <c r="I139" i="14"/>
  <c r="H143" i="14"/>
  <c r="L243" i="14"/>
  <c r="K247" i="14"/>
  <c r="K245" i="14"/>
  <c r="J248" i="14"/>
  <c r="I315" i="14"/>
  <c r="H319" i="14"/>
  <c r="G71" i="14"/>
  <c r="H67" i="14"/>
  <c r="H18" i="13"/>
  <c r="I14" i="13"/>
  <c r="J239" i="14"/>
  <c r="K235" i="14"/>
  <c r="I365" i="14"/>
  <c r="H368" i="14"/>
  <c r="G432" i="14"/>
  <c r="H429" i="14"/>
  <c r="G344" i="14"/>
  <c r="H341" i="14"/>
  <c r="J179" i="14"/>
  <c r="I183" i="14"/>
  <c r="J475" i="14"/>
  <c r="I479" i="14"/>
  <c r="J22" i="13"/>
  <c r="I26" i="13"/>
  <c r="H231" i="14"/>
  <c r="I227" i="14"/>
  <c r="I86" i="13"/>
  <c r="H90" i="13"/>
  <c r="K331" i="14"/>
  <c r="J335" i="14"/>
  <c r="I40" i="13"/>
  <c r="H43" i="13"/>
  <c r="I357" i="14"/>
  <c r="H360" i="14"/>
  <c r="G151" i="14"/>
  <c r="H147" i="14"/>
  <c r="F130" i="13"/>
  <c r="L62" i="13"/>
  <c r="K66" i="13"/>
  <c r="J107" i="14"/>
  <c r="I111" i="14"/>
  <c r="I93" i="14"/>
  <c r="H96" i="14"/>
  <c r="K383" i="14"/>
  <c r="L379" i="14"/>
  <c r="H469" i="14"/>
  <c r="G472" i="14"/>
  <c r="K75" i="14"/>
  <c r="J79" i="14"/>
  <c r="J453" i="14"/>
  <c r="I456" i="14"/>
  <c r="I46" i="13"/>
  <c r="H50" i="13"/>
  <c r="I440" i="14"/>
  <c r="J437" i="14"/>
  <c r="J136" i="14"/>
  <c r="K133" i="14"/>
  <c r="H283" i="14"/>
  <c r="G287" i="14"/>
  <c r="K106" i="13"/>
  <c r="L102" i="13"/>
  <c r="H347" i="14"/>
  <c r="G351" i="14"/>
  <c r="H263" i="14"/>
  <c r="I259" i="14"/>
  <c r="J103" i="14"/>
  <c r="K99" i="14"/>
  <c r="M309" i="14"/>
  <c r="L312" i="14"/>
  <c r="J149" i="14"/>
  <c r="I152" i="14"/>
  <c r="L271" i="14"/>
  <c r="M267" i="14"/>
  <c r="K115" i="14"/>
  <c r="J119" i="14"/>
  <c r="I229" i="14"/>
  <c r="H232" i="14"/>
  <c r="J91" i="14"/>
  <c r="I95" i="14"/>
  <c r="J375" i="14"/>
  <c r="K371" i="14"/>
  <c r="K203" i="14"/>
  <c r="J207" i="14"/>
  <c r="K445" i="14"/>
  <c r="J448" i="14"/>
  <c r="I135" i="14"/>
  <c r="J131" i="14"/>
  <c r="I413" i="14"/>
  <c r="H416" i="14"/>
  <c r="I240" i="14"/>
  <c r="J237" i="14"/>
  <c r="G133" i="13" l="1"/>
  <c r="I469" i="14"/>
  <c r="H472" i="14"/>
  <c r="J26" i="13"/>
  <c r="K22" i="13"/>
  <c r="M408" i="14"/>
  <c r="N405" i="14"/>
  <c r="J299" i="14"/>
  <c r="I303" i="14"/>
  <c r="M102" i="13"/>
  <c r="L106" i="13"/>
  <c r="H400" i="14"/>
  <c r="I397" i="14"/>
  <c r="I355" i="14"/>
  <c r="H359" i="14"/>
  <c r="K275" i="14"/>
  <c r="J279" i="14"/>
  <c r="J301" i="14"/>
  <c r="I304" i="14"/>
  <c r="L445" i="14"/>
  <c r="K448" i="14"/>
  <c r="J46" i="13"/>
  <c r="I50" i="13"/>
  <c r="K335" i="14"/>
  <c r="L331" i="14"/>
  <c r="J96" i="13"/>
  <c r="I99" i="13"/>
  <c r="H200" i="14"/>
  <c r="I197" i="14"/>
  <c r="I163" i="14"/>
  <c r="H167" i="14"/>
  <c r="J317" i="14"/>
  <c r="I320" i="14"/>
  <c r="G129" i="13"/>
  <c r="J443" i="14"/>
  <c r="I447" i="14"/>
  <c r="L235" i="14"/>
  <c r="K239" i="14"/>
  <c r="I191" i="14"/>
  <c r="J187" i="14"/>
  <c r="I88" i="14"/>
  <c r="J85" i="14"/>
  <c r="J155" i="14"/>
  <c r="I159" i="14"/>
  <c r="I19" i="13"/>
  <c r="J16" i="13"/>
  <c r="H10" i="13"/>
  <c r="H115" i="13" s="1"/>
  <c r="I6" i="13"/>
  <c r="J261" i="14"/>
  <c r="I264" i="14"/>
  <c r="J48" i="13"/>
  <c r="I51" i="13"/>
  <c r="J104" i="13"/>
  <c r="I107" i="13"/>
  <c r="K463" i="14"/>
  <c r="L459" i="14"/>
  <c r="K207" i="14"/>
  <c r="L203" i="14"/>
  <c r="L115" i="14"/>
  <c r="K119" i="14"/>
  <c r="H287" i="14"/>
  <c r="I283" i="14"/>
  <c r="K453" i="14"/>
  <c r="J456" i="14"/>
  <c r="J93" i="14"/>
  <c r="I96" i="14"/>
  <c r="J86" i="13"/>
  <c r="I90" i="13"/>
  <c r="J183" i="14"/>
  <c r="K179" i="14"/>
  <c r="L245" i="14"/>
  <c r="K248" i="14"/>
  <c r="J255" i="14"/>
  <c r="K251" i="14"/>
  <c r="K399" i="14"/>
  <c r="L395" i="14"/>
  <c r="K123" i="14"/>
  <c r="J127" i="14"/>
  <c r="J424" i="14"/>
  <c r="K421" i="14"/>
  <c r="L427" i="14"/>
  <c r="K431" i="14"/>
  <c r="I80" i="14"/>
  <c r="J77" i="14"/>
  <c r="J72" i="13"/>
  <c r="I75" i="13"/>
  <c r="J74" i="13"/>
  <c r="K70" i="13"/>
  <c r="N32" i="13"/>
  <c r="M35" i="13"/>
  <c r="L403" i="14"/>
  <c r="K407" i="14"/>
  <c r="K461" i="14"/>
  <c r="J464" i="14"/>
  <c r="J349" i="14"/>
  <c r="I352" i="14"/>
  <c r="K415" i="14"/>
  <c r="L411" i="14"/>
  <c r="J439" i="14"/>
  <c r="K435" i="14"/>
  <c r="K149" i="14"/>
  <c r="J152" i="14"/>
  <c r="L66" i="13"/>
  <c r="M62" i="13"/>
  <c r="K78" i="13"/>
  <c r="J82" i="13"/>
  <c r="J480" i="14"/>
  <c r="K477" i="14"/>
  <c r="K88" i="13"/>
  <c r="J91" i="13"/>
  <c r="M379" i="14"/>
  <c r="L383" i="14"/>
  <c r="I488" i="14"/>
  <c r="J485" i="14"/>
  <c r="I272" i="14"/>
  <c r="J269" i="14"/>
  <c r="J229" i="14"/>
  <c r="I232" i="14"/>
  <c r="I147" i="14"/>
  <c r="H151" i="14"/>
  <c r="I319" i="14"/>
  <c r="J315" i="14"/>
  <c r="J363" i="14"/>
  <c r="I367" i="14"/>
  <c r="K237" i="14"/>
  <c r="J240" i="14"/>
  <c r="L99" i="14"/>
  <c r="K103" i="14"/>
  <c r="L371" i="14"/>
  <c r="K375" i="14"/>
  <c r="M271" i="14"/>
  <c r="N267" i="14"/>
  <c r="I263" i="14"/>
  <c r="J259" i="14"/>
  <c r="L133" i="14"/>
  <c r="K136" i="14"/>
  <c r="I360" i="14"/>
  <c r="J357" i="14"/>
  <c r="I231" i="14"/>
  <c r="J227" i="14"/>
  <c r="I341" i="14"/>
  <c r="H344" i="14"/>
  <c r="J14" i="13"/>
  <c r="I18" i="13"/>
  <c r="J8" i="13"/>
  <c r="I11" i="13"/>
  <c r="I116" i="13" s="1"/>
  <c r="M277" i="14"/>
  <c r="L280" i="14"/>
  <c r="I109" i="14"/>
  <c r="H112" i="14"/>
  <c r="J54" i="13"/>
  <c r="I58" i="13"/>
  <c r="I451" i="14"/>
  <c r="H455" i="14"/>
  <c r="J157" i="14"/>
  <c r="I160" i="14"/>
  <c r="H94" i="13"/>
  <c r="G98" i="13"/>
  <c r="G128" i="13" s="1"/>
  <c r="H42" i="13"/>
  <c r="I38" i="13"/>
  <c r="I296" i="14"/>
  <c r="J293" i="14"/>
  <c r="F125" i="13"/>
  <c r="F134" i="13" s="1"/>
  <c r="H351" i="14"/>
  <c r="I347" i="14"/>
  <c r="J30" i="13"/>
  <c r="I34" i="13"/>
  <c r="I291" i="14"/>
  <c r="H295" i="14"/>
  <c r="I471" i="14"/>
  <c r="J467" i="14"/>
  <c r="N173" i="14"/>
  <c r="M176" i="14"/>
  <c r="J205" i="14"/>
  <c r="I208" i="14"/>
  <c r="J365" i="14"/>
  <c r="I368" i="14"/>
  <c r="K165" i="14"/>
  <c r="J168" i="14"/>
  <c r="G123" i="13"/>
  <c r="G132" i="13" s="1"/>
  <c r="H215" i="14"/>
  <c r="I211" i="14"/>
  <c r="L75" i="14"/>
  <c r="K79" i="14"/>
  <c r="I288" i="14"/>
  <c r="J285" i="14"/>
  <c r="K253" i="14"/>
  <c r="J256" i="14"/>
  <c r="G119" i="13"/>
  <c r="I423" i="14"/>
  <c r="J419" i="14"/>
  <c r="I72" i="14"/>
  <c r="J69" i="14"/>
  <c r="L83" i="13"/>
  <c r="M80" i="13"/>
  <c r="M373" i="14"/>
  <c r="L376" i="14"/>
  <c r="J223" i="14"/>
  <c r="K219" i="14"/>
  <c r="J56" i="13"/>
  <c r="I59" i="13"/>
  <c r="K91" i="14"/>
  <c r="J95" i="14"/>
  <c r="I43" i="13"/>
  <c r="J40" i="13"/>
  <c r="I143" i="14"/>
  <c r="J139" i="14"/>
  <c r="M336" i="14"/>
  <c r="N333" i="14"/>
  <c r="J311" i="14"/>
  <c r="K307" i="14"/>
  <c r="K339" i="14"/>
  <c r="J343" i="14"/>
  <c r="J213" i="14"/>
  <c r="I216" i="14"/>
  <c r="M64" i="13"/>
  <c r="L67" i="13"/>
  <c r="I24" i="13"/>
  <c r="H27" i="13"/>
  <c r="H120" i="13" s="1"/>
  <c r="H124" i="13" s="1"/>
  <c r="N309" i="14"/>
  <c r="M312" i="14"/>
  <c r="K475" i="14"/>
  <c r="J479" i="14"/>
  <c r="L487" i="14"/>
  <c r="M483" i="14"/>
  <c r="H120" i="14"/>
  <c r="I117" i="14"/>
  <c r="N171" i="14"/>
  <c r="M175" i="14"/>
  <c r="I416" i="14"/>
  <c r="J413" i="14"/>
  <c r="J111" i="14"/>
  <c r="K107" i="14"/>
  <c r="L247" i="14"/>
  <c r="M243" i="14"/>
  <c r="K131" i="14"/>
  <c r="J135" i="14"/>
  <c r="K437" i="14"/>
  <c r="J440" i="14"/>
  <c r="H432" i="14"/>
  <c r="I429" i="14"/>
  <c r="H71" i="14"/>
  <c r="I67" i="14"/>
  <c r="I83" i="14"/>
  <c r="H87" i="14"/>
  <c r="I387" i="14"/>
  <c r="H391" i="14"/>
  <c r="K389" i="14"/>
  <c r="J392" i="14"/>
  <c r="I141" i="14"/>
  <c r="H144" i="14"/>
  <c r="I192" i="14"/>
  <c r="J189" i="14"/>
  <c r="H128" i="14"/>
  <c r="I125" i="14"/>
  <c r="I381" i="14"/>
  <c r="H384" i="14"/>
  <c r="H199" i="14"/>
  <c r="I195" i="14"/>
  <c r="I104" i="14"/>
  <c r="J101" i="14"/>
  <c r="J224" i="14"/>
  <c r="K221" i="14"/>
  <c r="O267" i="14" l="1"/>
  <c r="N271" i="14"/>
  <c r="M235" i="14"/>
  <c r="L239" i="14"/>
  <c r="J83" i="14"/>
  <c r="I87" i="14"/>
  <c r="J43" i="13"/>
  <c r="K40" i="13"/>
  <c r="I215" i="14"/>
  <c r="J211" i="14"/>
  <c r="K205" i="14"/>
  <c r="J208" i="14"/>
  <c r="K30" i="13"/>
  <c r="J34" i="13"/>
  <c r="J263" i="14"/>
  <c r="K259" i="14"/>
  <c r="M245" i="14"/>
  <c r="L248" i="14"/>
  <c r="K456" i="14"/>
  <c r="L453" i="14"/>
  <c r="O405" i="14"/>
  <c r="N408" i="14"/>
  <c r="I199" i="14"/>
  <c r="J195" i="14"/>
  <c r="I71" i="14"/>
  <c r="J67" i="14"/>
  <c r="L131" i="14"/>
  <c r="K135" i="14"/>
  <c r="N175" i="14"/>
  <c r="O171" i="14"/>
  <c r="O309" i="14"/>
  <c r="N312" i="14"/>
  <c r="L339" i="14"/>
  <c r="K343" i="14"/>
  <c r="I120" i="13"/>
  <c r="I124" i="13" s="1"/>
  <c r="N373" i="14"/>
  <c r="M376" i="14"/>
  <c r="I351" i="14"/>
  <c r="J347" i="14"/>
  <c r="I94" i="13"/>
  <c r="H98" i="13"/>
  <c r="H128" i="13" s="1"/>
  <c r="J109" i="14"/>
  <c r="I112" i="14"/>
  <c r="J341" i="14"/>
  <c r="I344" i="14"/>
  <c r="L237" i="14"/>
  <c r="K240" i="14"/>
  <c r="J232" i="14"/>
  <c r="K229" i="14"/>
  <c r="L88" i="13"/>
  <c r="K91" i="13"/>
  <c r="L149" i="14"/>
  <c r="K152" i="14"/>
  <c r="K464" i="14"/>
  <c r="L461" i="14"/>
  <c r="J75" i="13"/>
  <c r="K72" i="13"/>
  <c r="K183" i="14"/>
  <c r="L179" i="14"/>
  <c r="I287" i="14"/>
  <c r="J283" i="14"/>
  <c r="J19" i="13"/>
  <c r="K16" i="13"/>
  <c r="J163" i="14"/>
  <c r="I167" i="14"/>
  <c r="K46" i="13"/>
  <c r="J50" i="13"/>
  <c r="J355" i="14"/>
  <c r="I359" i="14"/>
  <c r="N80" i="13"/>
  <c r="M83" i="13"/>
  <c r="O173" i="14"/>
  <c r="N176" i="14"/>
  <c r="J231" i="14"/>
  <c r="K227" i="14"/>
  <c r="L435" i="14"/>
  <c r="K439" i="14"/>
  <c r="K77" i="14"/>
  <c r="J80" i="14"/>
  <c r="L123" i="14"/>
  <c r="K127" i="14"/>
  <c r="J197" i="14"/>
  <c r="I200" i="14"/>
  <c r="K26" i="13"/>
  <c r="L22" i="13"/>
  <c r="I432" i="14"/>
  <c r="J429" i="14"/>
  <c r="I27" i="13"/>
  <c r="J24" i="13"/>
  <c r="L91" i="14"/>
  <c r="K95" i="14"/>
  <c r="K285" i="14"/>
  <c r="J288" i="14"/>
  <c r="K467" i="14"/>
  <c r="J471" i="14"/>
  <c r="K157" i="14"/>
  <c r="J160" i="14"/>
  <c r="N277" i="14"/>
  <c r="M280" i="14"/>
  <c r="K363" i="14"/>
  <c r="J367" i="14"/>
  <c r="L407" i="14"/>
  <c r="M403" i="14"/>
  <c r="M395" i="14"/>
  <c r="L399" i="14"/>
  <c r="L448" i="14"/>
  <c r="M445" i="14"/>
  <c r="H129" i="13"/>
  <c r="H130" i="13" s="1"/>
  <c r="I384" i="14"/>
  <c r="J381" i="14"/>
  <c r="L389" i="14"/>
  <c r="K392" i="14"/>
  <c r="L107" i="14"/>
  <c r="K111" i="14"/>
  <c r="N483" i="14"/>
  <c r="M487" i="14"/>
  <c r="N336" i="14"/>
  <c r="O333" i="14"/>
  <c r="I129" i="13"/>
  <c r="J72" i="14"/>
  <c r="K69" i="14"/>
  <c r="L165" i="14"/>
  <c r="K168" i="14"/>
  <c r="K293" i="14"/>
  <c r="J296" i="14"/>
  <c r="K357" i="14"/>
  <c r="J360" i="14"/>
  <c r="J319" i="14"/>
  <c r="K315" i="14"/>
  <c r="K485" i="14"/>
  <c r="J488" i="14"/>
  <c r="L415" i="14"/>
  <c r="M411" i="14"/>
  <c r="K86" i="13"/>
  <c r="J90" i="13"/>
  <c r="M115" i="14"/>
  <c r="L119" i="14"/>
  <c r="K48" i="13"/>
  <c r="J51" i="13"/>
  <c r="K155" i="14"/>
  <c r="J159" i="14"/>
  <c r="J447" i="14"/>
  <c r="K443" i="14"/>
  <c r="K224" i="14"/>
  <c r="L221" i="14"/>
  <c r="J125" i="14"/>
  <c r="I128" i="14"/>
  <c r="M67" i="13"/>
  <c r="N64" i="13"/>
  <c r="K56" i="13"/>
  <c r="J59" i="13"/>
  <c r="J451" i="14"/>
  <c r="I455" i="14"/>
  <c r="K8" i="13"/>
  <c r="J11" i="13"/>
  <c r="J116" i="13" s="1"/>
  <c r="M371" i="14"/>
  <c r="L375" i="14"/>
  <c r="L78" i="13"/>
  <c r="K82" i="13"/>
  <c r="O32" i="13"/>
  <c r="N35" i="13"/>
  <c r="L431" i="14"/>
  <c r="M427" i="14"/>
  <c r="L251" i="14"/>
  <c r="K255" i="14"/>
  <c r="M203" i="14"/>
  <c r="L207" i="14"/>
  <c r="K85" i="14"/>
  <c r="J88" i="14"/>
  <c r="G130" i="13"/>
  <c r="J99" i="13"/>
  <c r="K96" i="13"/>
  <c r="J304" i="14"/>
  <c r="K301" i="14"/>
  <c r="N102" i="13"/>
  <c r="M106" i="13"/>
  <c r="I472" i="14"/>
  <c r="J469" i="14"/>
  <c r="M247" i="14"/>
  <c r="N243" i="14"/>
  <c r="L307" i="14"/>
  <c r="K311" i="14"/>
  <c r="K256" i="14"/>
  <c r="L253" i="14"/>
  <c r="K269" i="14"/>
  <c r="J272" i="14"/>
  <c r="K104" i="13"/>
  <c r="J107" i="13"/>
  <c r="J387" i="14"/>
  <c r="I391" i="14"/>
  <c r="J38" i="13"/>
  <c r="I42" i="13"/>
  <c r="K74" i="13"/>
  <c r="L70" i="13"/>
  <c r="K93" i="14"/>
  <c r="J96" i="14"/>
  <c r="J264" i="14"/>
  <c r="K261" i="14"/>
  <c r="M331" i="14"/>
  <c r="L335" i="14"/>
  <c r="I144" i="14"/>
  <c r="J141" i="14"/>
  <c r="I120" i="14"/>
  <c r="J117" i="14"/>
  <c r="K480" i="14"/>
  <c r="L477" i="14"/>
  <c r="J397" i="14"/>
  <c r="I400" i="14"/>
  <c r="K413" i="14"/>
  <c r="J416" i="14"/>
  <c r="K139" i="14"/>
  <c r="J143" i="14"/>
  <c r="K223" i="14"/>
  <c r="L219" i="14"/>
  <c r="K419" i="14"/>
  <c r="J423" i="14"/>
  <c r="J368" i="14"/>
  <c r="K365" i="14"/>
  <c r="J291" i="14"/>
  <c r="I295" i="14"/>
  <c r="M66" i="13"/>
  <c r="N62" i="13"/>
  <c r="K101" i="14"/>
  <c r="J104" i="14"/>
  <c r="K189" i="14"/>
  <c r="J192" i="14"/>
  <c r="L437" i="14"/>
  <c r="K440" i="14"/>
  <c r="L475" i="14"/>
  <c r="K479" i="14"/>
  <c r="K213" i="14"/>
  <c r="J216" i="14"/>
  <c r="M75" i="14"/>
  <c r="L79" i="14"/>
  <c r="H119" i="13"/>
  <c r="H123" i="13" s="1"/>
  <c r="J58" i="13"/>
  <c r="K54" i="13"/>
  <c r="J18" i="13"/>
  <c r="K14" i="13"/>
  <c r="M133" i="14"/>
  <c r="L136" i="14"/>
  <c r="M99" i="14"/>
  <c r="L103" i="14"/>
  <c r="J147" i="14"/>
  <c r="I151" i="14"/>
  <c r="N379" i="14"/>
  <c r="M383" i="14"/>
  <c r="J352" i="14"/>
  <c r="K349" i="14"/>
  <c r="L421" i="14"/>
  <c r="K424" i="14"/>
  <c r="M459" i="14"/>
  <c r="L463" i="14"/>
  <c r="I10" i="13"/>
  <c r="I115" i="13" s="1"/>
  <c r="J6" i="13"/>
  <c r="J191" i="14"/>
  <c r="K187" i="14"/>
  <c r="K317" i="14"/>
  <c r="J320" i="14"/>
  <c r="L275" i="14"/>
  <c r="K279" i="14"/>
  <c r="K299" i="14"/>
  <c r="J303" i="14"/>
  <c r="G125" i="13"/>
  <c r="H132" i="13" l="1"/>
  <c r="H125" i="13"/>
  <c r="H134" i="13" s="1"/>
  <c r="I133" i="13"/>
  <c r="L255" i="14"/>
  <c r="M251" i="14"/>
  <c r="K159" i="14"/>
  <c r="L155" i="14"/>
  <c r="P405" i="14"/>
  <c r="O408" i="14"/>
  <c r="M421" i="14"/>
  <c r="L424" i="14"/>
  <c r="K291" i="14"/>
  <c r="J295" i="14"/>
  <c r="K107" i="13"/>
  <c r="L104" i="13"/>
  <c r="K288" i="14"/>
  <c r="L285" i="14"/>
  <c r="J359" i="14"/>
  <c r="K355" i="14"/>
  <c r="O373" i="14"/>
  <c r="N376" i="14"/>
  <c r="N75" i="14"/>
  <c r="M79" i="14"/>
  <c r="K141" i="14"/>
  <c r="J144" i="14"/>
  <c r="L48" i="13"/>
  <c r="K51" i="13"/>
  <c r="N445" i="14"/>
  <c r="M448" i="14"/>
  <c r="L227" i="14"/>
  <c r="K231" i="14"/>
  <c r="G134" i="13"/>
  <c r="N133" i="14"/>
  <c r="M136" i="14"/>
  <c r="L413" i="14"/>
  <c r="K416" i="14"/>
  <c r="L269" i="14"/>
  <c r="K272" i="14"/>
  <c r="L224" i="14"/>
  <c r="M221" i="14"/>
  <c r="K319" i="14"/>
  <c r="L315" i="14"/>
  <c r="L168" i="14"/>
  <c r="M165" i="14"/>
  <c r="N280" i="14"/>
  <c r="O277" i="14"/>
  <c r="M91" i="14"/>
  <c r="L95" i="14"/>
  <c r="K197" i="14"/>
  <c r="J200" i="14"/>
  <c r="L46" i="13"/>
  <c r="K50" i="13"/>
  <c r="M88" i="13"/>
  <c r="L91" i="13"/>
  <c r="K109" i="14"/>
  <c r="J112" i="14"/>
  <c r="J71" i="14"/>
  <c r="K67" i="14"/>
  <c r="L205" i="14"/>
  <c r="K208" i="14"/>
  <c r="M239" i="14"/>
  <c r="N235" i="14"/>
  <c r="J10" i="13"/>
  <c r="J115" i="13" s="1"/>
  <c r="K6" i="13"/>
  <c r="K18" i="13"/>
  <c r="L14" i="13"/>
  <c r="K216" i="14"/>
  <c r="L213" i="14"/>
  <c r="L101" i="14"/>
  <c r="K104" i="14"/>
  <c r="M253" i="14"/>
  <c r="L256" i="14"/>
  <c r="K88" i="14"/>
  <c r="L85" i="14"/>
  <c r="O35" i="13"/>
  <c r="P32" i="13"/>
  <c r="J455" i="14"/>
  <c r="K451" i="14"/>
  <c r="N115" i="14"/>
  <c r="M119" i="14"/>
  <c r="L69" i="14"/>
  <c r="K72" i="14"/>
  <c r="M107" i="14"/>
  <c r="L111" i="14"/>
  <c r="J27" i="13"/>
  <c r="J120" i="13" s="1"/>
  <c r="J124" i="13" s="1"/>
  <c r="K24" i="13"/>
  <c r="K75" i="13"/>
  <c r="L72" i="13"/>
  <c r="K232" i="14"/>
  <c r="L229" i="14"/>
  <c r="M339" i="14"/>
  <c r="L343" i="14"/>
  <c r="J215" i="14"/>
  <c r="K211" i="14"/>
  <c r="L96" i="13"/>
  <c r="K99" i="13"/>
  <c r="L26" i="13"/>
  <c r="M22" i="13"/>
  <c r="L317" i="14"/>
  <c r="K320" i="14"/>
  <c r="K96" i="14"/>
  <c r="L93" i="14"/>
  <c r="K296" i="14"/>
  <c r="L293" i="14"/>
  <c r="M149" i="14"/>
  <c r="L152" i="14"/>
  <c r="L187" i="14"/>
  <c r="K191" i="14"/>
  <c r="K192" i="14"/>
  <c r="L189" i="14"/>
  <c r="L74" i="13"/>
  <c r="M70" i="13"/>
  <c r="L485" i="14"/>
  <c r="K488" i="14"/>
  <c r="L299" i="14"/>
  <c r="K303" i="14"/>
  <c r="O379" i="14"/>
  <c r="N383" i="14"/>
  <c r="N66" i="13"/>
  <c r="O62" i="13"/>
  <c r="L419" i="14"/>
  <c r="K423" i="14"/>
  <c r="K397" i="14"/>
  <c r="J400" i="14"/>
  <c r="N331" i="14"/>
  <c r="M335" i="14"/>
  <c r="K38" i="13"/>
  <c r="J42" i="13"/>
  <c r="O102" i="13"/>
  <c r="N106" i="13"/>
  <c r="L443" i="14"/>
  <c r="K447" i="14"/>
  <c r="N395" i="14"/>
  <c r="M399" i="14"/>
  <c r="L157" i="14"/>
  <c r="K160" i="14"/>
  <c r="M123" i="14"/>
  <c r="L127" i="14"/>
  <c r="P173" i="14"/>
  <c r="O176" i="14"/>
  <c r="K163" i="14"/>
  <c r="J167" i="14"/>
  <c r="J94" i="13"/>
  <c r="I98" i="13"/>
  <c r="I128" i="13" s="1"/>
  <c r="K195" i="14"/>
  <c r="J199" i="14"/>
  <c r="M248" i="14"/>
  <c r="N245" i="14"/>
  <c r="P267" i="14"/>
  <c r="O271" i="14"/>
  <c r="K117" i="14"/>
  <c r="J120" i="14"/>
  <c r="N247" i="14"/>
  <c r="O243" i="14"/>
  <c r="N99" i="14"/>
  <c r="M103" i="14"/>
  <c r="N427" i="14"/>
  <c r="M431" i="14"/>
  <c r="L363" i="14"/>
  <c r="K367" i="14"/>
  <c r="J87" i="14"/>
  <c r="K83" i="14"/>
  <c r="K352" i="14"/>
  <c r="L349" i="14"/>
  <c r="L365" i="14"/>
  <c r="K368" i="14"/>
  <c r="L8" i="13"/>
  <c r="K11" i="13"/>
  <c r="K116" i="13" s="1"/>
  <c r="M131" i="14"/>
  <c r="L135" i="14"/>
  <c r="L54" i="13"/>
  <c r="K58" i="13"/>
  <c r="M475" i="14"/>
  <c r="L479" i="14"/>
  <c r="M219" i="14"/>
  <c r="L223" i="14"/>
  <c r="M477" i="14"/>
  <c r="L480" i="14"/>
  <c r="K264" i="14"/>
  <c r="L261" i="14"/>
  <c r="L301" i="14"/>
  <c r="K304" i="14"/>
  <c r="M207" i="14"/>
  <c r="N203" i="14"/>
  <c r="L82" i="13"/>
  <c r="M78" i="13"/>
  <c r="L56" i="13"/>
  <c r="K59" i="13"/>
  <c r="L86" i="13"/>
  <c r="K90" i="13"/>
  <c r="K360" i="14"/>
  <c r="L357" i="14"/>
  <c r="I130" i="13"/>
  <c r="L392" i="14"/>
  <c r="M389" i="14"/>
  <c r="N403" i="14"/>
  <c r="M407" i="14"/>
  <c r="J432" i="14"/>
  <c r="K429" i="14"/>
  <c r="K19" i="13"/>
  <c r="L16" i="13"/>
  <c r="M461" i="14"/>
  <c r="L464" i="14"/>
  <c r="J351" i="14"/>
  <c r="K347" i="14"/>
  <c r="P309" i="14"/>
  <c r="O312" i="14"/>
  <c r="K263" i="14"/>
  <c r="L259" i="14"/>
  <c r="K43" i="13"/>
  <c r="L40" i="13"/>
  <c r="L440" i="14"/>
  <c r="M437" i="14"/>
  <c r="N371" i="14"/>
  <c r="M375" i="14"/>
  <c r="J287" i="14"/>
  <c r="K283" i="14"/>
  <c r="L139" i="14"/>
  <c r="K143" i="14"/>
  <c r="L439" i="14"/>
  <c r="M435" i="14"/>
  <c r="K341" i="14"/>
  <c r="J344" i="14"/>
  <c r="L30" i="13"/>
  <c r="K34" i="13"/>
  <c r="J472" i="14"/>
  <c r="K469" i="14"/>
  <c r="J128" i="14"/>
  <c r="K125" i="14"/>
  <c r="O483" i="14"/>
  <c r="N487" i="14"/>
  <c r="M179" i="14"/>
  <c r="L183" i="14"/>
  <c r="M453" i="14"/>
  <c r="L456" i="14"/>
  <c r="M275" i="14"/>
  <c r="L279" i="14"/>
  <c r="N459" i="14"/>
  <c r="M463" i="14"/>
  <c r="K147" i="14"/>
  <c r="J151" i="14"/>
  <c r="K387" i="14"/>
  <c r="J391" i="14"/>
  <c r="M307" i="14"/>
  <c r="L311" i="14"/>
  <c r="O64" i="13"/>
  <c r="N67" i="13"/>
  <c r="N411" i="14"/>
  <c r="M415" i="14"/>
  <c r="O336" i="14"/>
  <c r="P333" i="14"/>
  <c r="K381" i="14"/>
  <c r="J384" i="14"/>
  <c r="L467" i="14"/>
  <c r="K471" i="14"/>
  <c r="L77" i="14"/>
  <c r="K80" i="14"/>
  <c r="O80" i="13"/>
  <c r="N83" i="13"/>
  <c r="M237" i="14"/>
  <c r="L240" i="14"/>
  <c r="O175" i="14"/>
  <c r="P171" i="14"/>
  <c r="H133" i="13"/>
  <c r="K472" i="14" l="1"/>
  <c r="L469" i="14"/>
  <c r="M392" i="14"/>
  <c r="N389" i="14"/>
  <c r="O99" i="14"/>
  <c r="N103" i="14"/>
  <c r="N239" i="14"/>
  <c r="O235" i="14"/>
  <c r="M227" i="14"/>
  <c r="L231" i="14"/>
  <c r="K120" i="13"/>
  <c r="K124" i="13" s="1"/>
  <c r="J129" i="13"/>
  <c r="L272" i="14"/>
  <c r="M269" i="14"/>
  <c r="M77" i="14"/>
  <c r="L80" i="14"/>
  <c r="M259" i="14"/>
  <c r="L263" i="14"/>
  <c r="N123" i="14"/>
  <c r="M127" i="14"/>
  <c r="M299" i="14"/>
  <c r="L303" i="14"/>
  <c r="L191" i="14"/>
  <c r="M187" i="14"/>
  <c r="M317" i="14"/>
  <c r="L320" i="14"/>
  <c r="M343" i="14"/>
  <c r="N339" i="14"/>
  <c r="M111" i="14"/>
  <c r="N107" i="14"/>
  <c r="L216" i="14"/>
  <c r="M213" i="14"/>
  <c r="N165" i="14"/>
  <c r="M168" i="14"/>
  <c r="M255" i="14"/>
  <c r="N251" i="14"/>
  <c r="Q171" i="14"/>
  <c r="P175" i="14"/>
  <c r="L147" i="14"/>
  <c r="K151" i="14"/>
  <c r="N179" i="14"/>
  <c r="M183" i="14"/>
  <c r="L34" i="13"/>
  <c r="M30" i="13"/>
  <c r="M357" i="14"/>
  <c r="L360" i="14"/>
  <c r="N207" i="14"/>
  <c r="O203" i="14"/>
  <c r="P102" i="13"/>
  <c r="O106" i="13"/>
  <c r="M419" i="14"/>
  <c r="L423" i="14"/>
  <c r="M26" i="13"/>
  <c r="N22" i="13"/>
  <c r="L232" i="14"/>
  <c r="M229" i="14"/>
  <c r="L88" i="14"/>
  <c r="M85" i="14"/>
  <c r="L208" i="14"/>
  <c r="M205" i="14"/>
  <c r="M46" i="13"/>
  <c r="L50" i="13"/>
  <c r="L416" i="14"/>
  <c r="M413" i="14"/>
  <c r="K359" i="14"/>
  <c r="L355" i="14"/>
  <c r="K295" i="14"/>
  <c r="L291" i="14"/>
  <c r="M467" i="14"/>
  <c r="L471" i="14"/>
  <c r="O67" i="13"/>
  <c r="P64" i="13"/>
  <c r="L429" i="14"/>
  <c r="K432" i="14"/>
  <c r="N219" i="14"/>
  <c r="M223" i="14"/>
  <c r="L11" i="13"/>
  <c r="L116" i="13" s="1"/>
  <c r="M8" i="13"/>
  <c r="M363" i="14"/>
  <c r="L367" i="14"/>
  <c r="K120" i="14"/>
  <c r="L117" i="14"/>
  <c r="K94" i="13"/>
  <c r="J98" i="13"/>
  <c r="J128" i="13" s="1"/>
  <c r="L160" i="14"/>
  <c r="M157" i="14"/>
  <c r="O66" i="13"/>
  <c r="P62" i="13"/>
  <c r="L488" i="14"/>
  <c r="M485" i="14"/>
  <c r="M152" i="14"/>
  <c r="N149" i="14"/>
  <c r="M69" i="14"/>
  <c r="L72" i="14"/>
  <c r="M14" i="13"/>
  <c r="L18" i="13"/>
  <c r="L67" i="14"/>
  <c r="K71" i="14"/>
  <c r="M315" i="14"/>
  <c r="L319" i="14"/>
  <c r="L51" i="13"/>
  <c r="M48" i="13"/>
  <c r="N79" i="14"/>
  <c r="O75" i="14"/>
  <c r="N453" i="14"/>
  <c r="M456" i="14"/>
  <c r="M464" i="14"/>
  <c r="N461" i="14"/>
  <c r="O247" i="14"/>
  <c r="P243" i="14"/>
  <c r="M101" i="14"/>
  <c r="L104" i="14"/>
  <c r="L19" i="13"/>
  <c r="M16" i="13"/>
  <c r="M135" i="14"/>
  <c r="N131" i="14"/>
  <c r="O459" i="14"/>
  <c r="N463" i="14"/>
  <c r="P483" i="14"/>
  <c r="O487" i="14"/>
  <c r="L341" i="14"/>
  <c r="K344" i="14"/>
  <c r="O371" i="14"/>
  <c r="N375" i="14"/>
  <c r="Q309" i="14"/>
  <c r="P312" i="14"/>
  <c r="K42" i="13"/>
  <c r="L38" i="13"/>
  <c r="N70" i="13"/>
  <c r="M74" i="13"/>
  <c r="L296" i="14"/>
  <c r="M293" i="14"/>
  <c r="L75" i="13"/>
  <c r="M72" i="13"/>
  <c r="K200" i="14"/>
  <c r="L197" i="14"/>
  <c r="O133" i="14"/>
  <c r="N136" i="14"/>
  <c r="M285" i="14"/>
  <c r="L288" i="14"/>
  <c r="N421" i="14"/>
  <c r="M424" i="14"/>
  <c r="P80" i="13"/>
  <c r="O83" i="13"/>
  <c r="M443" i="14"/>
  <c r="L447" i="14"/>
  <c r="O280" i="14"/>
  <c r="P277" i="14"/>
  <c r="L107" i="13"/>
  <c r="M104" i="13"/>
  <c r="N78" i="13"/>
  <c r="M82" i="13"/>
  <c r="M91" i="13"/>
  <c r="N88" i="13"/>
  <c r="O411" i="14"/>
  <c r="N415" i="14"/>
  <c r="L283" i="14"/>
  <c r="K287" i="14"/>
  <c r="N477" i="14"/>
  <c r="M480" i="14"/>
  <c r="O376" i="14"/>
  <c r="P373" i="14"/>
  <c r="N237" i="14"/>
  <c r="M240" i="14"/>
  <c r="K384" i="14"/>
  <c r="L381" i="14"/>
  <c r="N307" i="14"/>
  <c r="M311" i="14"/>
  <c r="K128" i="14"/>
  <c r="L125" i="14"/>
  <c r="N435" i="14"/>
  <c r="M439" i="14"/>
  <c r="N437" i="14"/>
  <c r="M440" i="14"/>
  <c r="L347" i="14"/>
  <c r="K351" i="14"/>
  <c r="M86" i="13"/>
  <c r="L90" i="13"/>
  <c r="M301" i="14"/>
  <c r="L304" i="14"/>
  <c r="N475" i="14"/>
  <c r="M479" i="14"/>
  <c r="M365" i="14"/>
  <c r="L368" i="14"/>
  <c r="O427" i="14"/>
  <c r="N431" i="14"/>
  <c r="Q267" i="14"/>
  <c r="P271" i="14"/>
  <c r="L163" i="14"/>
  <c r="K167" i="14"/>
  <c r="O395" i="14"/>
  <c r="N399" i="14"/>
  <c r="L99" i="13"/>
  <c r="M96" i="13"/>
  <c r="N119" i="14"/>
  <c r="O115" i="14"/>
  <c r="N253" i="14"/>
  <c r="M256" i="14"/>
  <c r="K10" i="13"/>
  <c r="K115" i="13" s="1"/>
  <c r="L6" i="13"/>
  <c r="M224" i="14"/>
  <c r="N221" i="14"/>
  <c r="L141" i="14"/>
  <c r="K144" i="14"/>
  <c r="K391" i="14"/>
  <c r="L387" i="14"/>
  <c r="L43" i="13"/>
  <c r="M40" i="13"/>
  <c r="M56" i="13"/>
  <c r="L59" i="13"/>
  <c r="L58" i="13"/>
  <c r="M54" i="13"/>
  <c r="Q173" i="14"/>
  <c r="P176" i="14"/>
  <c r="L159" i="14"/>
  <c r="M155" i="14"/>
  <c r="M139" i="14"/>
  <c r="L143" i="14"/>
  <c r="K87" i="14"/>
  <c r="L83" i="14"/>
  <c r="K400" i="14"/>
  <c r="L397" i="14"/>
  <c r="Q32" i="13"/>
  <c r="P35" i="13"/>
  <c r="K199" i="14"/>
  <c r="L195" i="14"/>
  <c r="O445" i="14"/>
  <c r="N448" i="14"/>
  <c r="Q333" i="14"/>
  <c r="P336" i="14"/>
  <c r="N275" i="14"/>
  <c r="M279" i="14"/>
  <c r="O403" i="14"/>
  <c r="N407" i="14"/>
  <c r="K129" i="13"/>
  <c r="M261" i="14"/>
  <c r="L264" i="14"/>
  <c r="M349" i="14"/>
  <c r="L352" i="14"/>
  <c r="N248" i="14"/>
  <c r="O245" i="14"/>
  <c r="N335" i="14"/>
  <c r="O331" i="14"/>
  <c r="P379" i="14"/>
  <c r="O383" i="14"/>
  <c r="L192" i="14"/>
  <c r="M189" i="14"/>
  <c r="M93" i="14"/>
  <c r="L96" i="14"/>
  <c r="K215" i="14"/>
  <c r="L211" i="14"/>
  <c r="K27" i="13"/>
  <c r="L24" i="13"/>
  <c r="L451" i="14"/>
  <c r="K455" i="14"/>
  <c r="I119" i="13"/>
  <c r="I123" i="13" s="1"/>
  <c r="L109" i="14"/>
  <c r="K112" i="14"/>
  <c r="M95" i="14"/>
  <c r="N91" i="14"/>
  <c r="P408" i="14"/>
  <c r="Q405" i="14"/>
  <c r="K133" i="13" l="1"/>
  <c r="P331" i="14"/>
  <c r="O335" i="14"/>
  <c r="M296" i="14"/>
  <c r="N293" i="14"/>
  <c r="O107" i="14"/>
  <c r="N111" i="14"/>
  <c r="P445" i="14"/>
  <c r="O448" i="14"/>
  <c r="M141" i="14"/>
  <c r="L144" i="14"/>
  <c r="N301" i="14"/>
  <c r="M304" i="14"/>
  <c r="O435" i="14"/>
  <c r="N439" i="14"/>
  <c r="N315" i="14"/>
  <c r="M319" i="14"/>
  <c r="L295" i="14"/>
  <c r="M291" i="14"/>
  <c r="M303" i="14"/>
  <c r="N299" i="14"/>
  <c r="L129" i="13"/>
  <c r="M99" i="13"/>
  <c r="N96" i="13"/>
  <c r="L128" i="14"/>
  <c r="M125" i="14"/>
  <c r="N91" i="13"/>
  <c r="O88" i="13"/>
  <c r="N16" i="13"/>
  <c r="M19" i="13"/>
  <c r="K98" i="13"/>
  <c r="K128" i="13" s="1"/>
  <c r="K130" i="13" s="1"/>
  <c r="L94" i="13"/>
  <c r="N223" i="14"/>
  <c r="O219" i="14"/>
  <c r="M423" i="14"/>
  <c r="N419" i="14"/>
  <c r="N30" i="13"/>
  <c r="M34" i="13"/>
  <c r="N255" i="14"/>
  <c r="O251" i="14"/>
  <c r="N343" i="14"/>
  <c r="O339" i="14"/>
  <c r="N392" i="14"/>
  <c r="O389" i="14"/>
  <c r="P403" i="14"/>
  <c r="O407" i="14"/>
  <c r="M59" i="13"/>
  <c r="N56" i="13"/>
  <c r="M90" i="13"/>
  <c r="N86" i="13"/>
  <c r="M447" i="14"/>
  <c r="N443" i="14"/>
  <c r="P133" i="14"/>
  <c r="O136" i="14"/>
  <c r="L344" i="14"/>
  <c r="M341" i="14"/>
  <c r="N456" i="14"/>
  <c r="O453" i="14"/>
  <c r="M67" i="14"/>
  <c r="L71" i="14"/>
  <c r="L120" i="14"/>
  <c r="M117" i="14"/>
  <c r="L359" i="14"/>
  <c r="M355" i="14"/>
  <c r="M88" i="14"/>
  <c r="N85" i="14"/>
  <c r="O123" i="14"/>
  <c r="N127" i="14"/>
  <c r="Q408" i="14"/>
  <c r="R405" i="14"/>
  <c r="M192" i="14"/>
  <c r="N189" i="14"/>
  <c r="M159" i="14"/>
  <c r="N155" i="14"/>
  <c r="N40" i="13"/>
  <c r="M43" i="13"/>
  <c r="M6" i="13"/>
  <c r="L10" i="13"/>
  <c r="L115" i="13" s="1"/>
  <c r="L200" i="14"/>
  <c r="M197" i="14"/>
  <c r="M38" i="13"/>
  <c r="L42" i="13"/>
  <c r="O79" i="14"/>
  <c r="P75" i="14"/>
  <c r="Q62" i="13"/>
  <c r="P66" i="13"/>
  <c r="L432" i="14"/>
  <c r="M429" i="14"/>
  <c r="P106" i="13"/>
  <c r="Q102" i="13"/>
  <c r="L472" i="14"/>
  <c r="M469" i="14"/>
  <c r="N261" i="14"/>
  <c r="M264" i="14"/>
  <c r="O119" i="14"/>
  <c r="P115" i="14"/>
  <c r="N46" i="13"/>
  <c r="M50" i="13"/>
  <c r="L112" i="14"/>
  <c r="M109" i="14"/>
  <c r="P411" i="14"/>
  <c r="O415" i="14"/>
  <c r="M208" i="14"/>
  <c r="N205" i="14"/>
  <c r="Q175" i="14"/>
  <c r="R171" i="14"/>
  <c r="P99" i="14"/>
  <c r="O103" i="14"/>
  <c r="L199" i="14"/>
  <c r="M195" i="14"/>
  <c r="O221" i="14"/>
  <c r="N224" i="14"/>
  <c r="Q373" i="14"/>
  <c r="P376" i="14"/>
  <c r="M488" i="14"/>
  <c r="N485" i="14"/>
  <c r="J130" i="13"/>
  <c r="N93" i="14"/>
  <c r="M96" i="14"/>
  <c r="N74" i="13"/>
  <c r="O70" i="13"/>
  <c r="L455" i="14"/>
  <c r="M451" i="14"/>
  <c r="N349" i="14"/>
  <c r="M352" i="14"/>
  <c r="N279" i="14"/>
  <c r="O275" i="14"/>
  <c r="Q35" i="13"/>
  <c r="R32" i="13"/>
  <c r="L120" i="13"/>
  <c r="L124" i="13" s="1"/>
  <c r="K123" i="13"/>
  <c r="K132" i="13" s="1"/>
  <c r="O399" i="14"/>
  <c r="P395" i="14"/>
  <c r="M368" i="14"/>
  <c r="N365" i="14"/>
  <c r="M347" i="14"/>
  <c r="L351" i="14"/>
  <c r="O307" i="14"/>
  <c r="N311" i="14"/>
  <c r="N480" i="14"/>
  <c r="O477" i="14"/>
  <c r="O78" i="13"/>
  <c r="N82" i="13"/>
  <c r="P83" i="13"/>
  <c r="Q80" i="13"/>
  <c r="K119" i="13"/>
  <c r="P487" i="14"/>
  <c r="Q483" i="14"/>
  <c r="M104" i="14"/>
  <c r="N101" i="14"/>
  <c r="M18" i="13"/>
  <c r="N14" i="13"/>
  <c r="P67" i="13"/>
  <c r="Q64" i="13"/>
  <c r="M416" i="14"/>
  <c r="N413" i="14"/>
  <c r="M232" i="14"/>
  <c r="N229" i="14"/>
  <c r="N183" i="14"/>
  <c r="O179" i="14"/>
  <c r="O165" i="14"/>
  <c r="N168" i="14"/>
  <c r="M320" i="14"/>
  <c r="N317" i="14"/>
  <c r="N259" i="14"/>
  <c r="M263" i="14"/>
  <c r="N227" i="14"/>
  <c r="M231" i="14"/>
  <c r="L87" i="14"/>
  <c r="M83" i="14"/>
  <c r="O149" i="14"/>
  <c r="N152" i="14"/>
  <c r="R267" i="14"/>
  <c r="Q271" i="14"/>
  <c r="Q243" i="14"/>
  <c r="P247" i="14"/>
  <c r="M51" i="13"/>
  <c r="N48" i="13"/>
  <c r="J119" i="13"/>
  <c r="J123" i="13" s="1"/>
  <c r="M367" i="14"/>
  <c r="N363" i="14"/>
  <c r="P203" i="14"/>
  <c r="O207" i="14"/>
  <c r="M216" i="14"/>
  <c r="N213" i="14"/>
  <c r="M191" i="14"/>
  <c r="N187" i="14"/>
  <c r="O239" i="14"/>
  <c r="P235" i="14"/>
  <c r="J133" i="13"/>
  <c r="L215" i="14"/>
  <c r="M211" i="14"/>
  <c r="M58" i="13"/>
  <c r="N54" i="13"/>
  <c r="P280" i="14"/>
  <c r="Q277" i="14"/>
  <c r="N135" i="14"/>
  <c r="O131" i="14"/>
  <c r="N464" i="14"/>
  <c r="O461" i="14"/>
  <c r="M471" i="14"/>
  <c r="N467" i="14"/>
  <c r="M272" i="14"/>
  <c r="N269" i="14"/>
  <c r="O237" i="14"/>
  <c r="N240" i="14"/>
  <c r="N285" i="14"/>
  <c r="M288" i="14"/>
  <c r="P371" i="14"/>
  <c r="O375" i="14"/>
  <c r="M360" i="14"/>
  <c r="N357" i="14"/>
  <c r="P245" i="14"/>
  <c r="O248" i="14"/>
  <c r="I132" i="13"/>
  <c r="I125" i="13"/>
  <c r="I134" i="13" s="1"/>
  <c r="M143" i="14"/>
  <c r="N139" i="14"/>
  <c r="P427" i="14"/>
  <c r="O431" i="14"/>
  <c r="N95" i="14"/>
  <c r="O91" i="14"/>
  <c r="M24" i="13"/>
  <c r="L27" i="13"/>
  <c r="L400" i="14"/>
  <c r="M397" i="14"/>
  <c r="L391" i="14"/>
  <c r="M387" i="14"/>
  <c r="L384" i="14"/>
  <c r="M381" i="14"/>
  <c r="N104" i="13"/>
  <c r="M107" i="13"/>
  <c r="M75" i="13"/>
  <c r="N72" i="13"/>
  <c r="Q379" i="14"/>
  <c r="P383" i="14"/>
  <c r="R333" i="14"/>
  <c r="Q336" i="14"/>
  <c r="R173" i="14"/>
  <c r="Q176" i="14"/>
  <c r="N256" i="14"/>
  <c r="O253" i="14"/>
  <c r="M163" i="14"/>
  <c r="L167" i="14"/>
  <c r="O475" i="14"/>
  <c r="N479" i="14"/>
  <c r="O437" i="14"/>
  <c r="N440" i="14"/>
  <c r="M283" i="14"/>
  <c r="L287" i="14"/>
  <c r="N424" i="14"/>
  <c r="O421" i="14"/>
  <c r="R309" i="14"/>
  <c r="Q312" i="14"/>
  <c r="O463" i="14"/>
  <c r="P459" i="14"/>
  <c r="N69" i="14"/>
  <c r="M72" i="14"/>
  <c r="N157" i="14"/>
  <c r="M160" i="14"/>
  <c r="M11" i="13"/>
  <c r="M116" i="13" s="1"/>
  <c r="N8" i="13"/>
  <c r="O22" i="13"/>
  <c r="N26" i="13"/>
  <c r="L151" i="14"/>
  <c r="M147" i="14"/>
  <c r="N77" i="14"/>
  <c r="M80" i="14"/>
  <c r="L133" i="13" l="1"/>
  <c r="O363" i="14"/>
  <c r="N367" i="14"/>
  <c r="O269" i="14"/>
  <c r="N272" i="14"/>
  <c r="O261" i="14"/>
  <c r="N264" i="14"/>
  <c r="O30" i="13"/>
  <c r="N34" i="13"/>
  <c r="P107" i="14"/>
  <c r="O111" i="14"/>
  <c r="P253" i="14"/>
  <c r="O256" i="14"/>
  <c r="O139" i="14"/>
  <c r="N143" i="14"/>
  <c r="N451" i="14"/>
  <c r="M455" i="14"/>
  <c r="M120" i="13"/>
  <c r="N447" i="14"/>
  <c r="O443" i="14"/>
  <c r="P389" i="14"/>
  <c r="O392" i="14"/>
  <c r="N423" i="14"/>
  <c r="O419" i="14"/>
  <c r="N296" i="14"/>
  <c r="O293" i="14"/>
  <c r="O69" i="14"/>
  <c r="N72" i="14"/>
  <c r="N283" i="14"/>
  <c r="M287" i="14"/>
  <c r="P375" i="14"/>
  <c r="Q371" i="14"/>
  <c r="N471" i="14"/>
  <c r="O467" i="14"/>
  <c r="N58" i="13"/>
  <c r="O54" i="13"/>
  <c r="N51" i="13"/>
  <c r="O48" i="13"/>
  <c r="N83" i="14"/>
  <c r="M87" i="14"/>
  <c r="Q67" i="13"/>
  <c r="R64" i="13"/>
  <c r="P307" i="14"/>
  <c r="O311" i="14"/>
  <c r="S171" i="14"/>
  <c r="R175" i="14"/>
  <c r="N43" i="13"/>
  <c r="O40" i="13"/>
  <c r="O127" i="14"/>
  <c r="P123" i="14"/>
  <c r="N67" i="14"/>
  <c r="M71" i="14"/>
  <c r="N291" i="14"/>
  <c r="M295" i="14"/>
  <c r="P463" i="14"/>
  <c r="Q459" i="14"/>
  <c r="N216" i="14"/>
  <c r="O213" i="14"/>
  <c r="O168" i="14"/>
  <c r="P165" i="14"/>
  <c r="Q83" i="13"/>
  <c r="R80" i="13"/>
  <c r="S32" i="13"/>
  <c r="R35" i="13"/>
  <c r="P70" i="13"/>
  <c r="O74" i="13"/>
  <c r="R373" i="14"/>
  <c r="Q376" i="14"/>
  <c r="O46" i="13"/>
  <c r="N50" i="13"/>
  <c r="Q106" i="13"/>
  <c r="R102" i="13"/>
  <c r="O155" i="14"/>
  <c r="N159" i="14"/>
  <c r="O85" i="14"/>
  <c r="N88" i="14"/>
  <c r="O456" i="14"/>
  <c r="P453" i="14"/>
  <c r="N90" i="13"/>
  <c r="O86" i="13"/>
  <c r="O343" i="14"/>
  <c r="P339" i="14"/>
  <c r="O223" i="14"/>
  <c r="P219" i="14"/>
  <c r="N125" i="14"/>
  <c r="M128" i="14"/>
  <c r="N141" i="14"/>
  <c r="M144" i="14"/>
  <c r="O77" i="14"/>
  <c r="N80" i="14"/>
  <c r="Q383" i="14"/>
  <c r="R379" i="14"/>
  <c r="Q280" i="14"/>
  <c r="R277" i="14"/>
  <c r="O413" i="14"/>
  <c r="N416" i="14"/>
  <c r="O349" i="14"/>
  <c r="N352" i="14"/>
  <c r="Q66" i="13"/>
  <c r="R62" i="13"/>
  <c r="P136" i="14"/>
  <c r="Q133" i="14"/>
  <c r="N75" i="13"/>
  <c r="O72" i="13"/>
  <c r="N397" i="14"/>
  <c r="M400" i="14"/>
  <c r="O187" i="14"/>
  <c r="N191" i="14"/>
  <c r="O152" i="14"/>
  <c r="P149" i="14"/>
  <c r="N469" i="14"/>
  <c r="M472" i="14"/>
  <c r="P22" i="13"/>
  <c r="O26" i="13"/>
  <c r="O440" i="14"/>
  <c r="P437" i="14"/>
  <c r="R176" i="14"/>
  <c r="S173" i="14"/>
  <c r="O104" i="13"/>
  <c r="N107" i="13"/>
  <c r="N24" i="13"/>
  <c r="M27" i="13"/>
  <c r="O285" i="14"/>
  <c r="N288" i="14"/>
  <c r="P461" i="14"/>
  <c r="O464" i="14"/>
  <c r="N211" i="14"/>
  <c r="M215" i="14"/>
  <c r="P179" i="14"/>
  <c r="O183" i="14"/>
  <c r="N18" i="13"/>
  <c r="O14" i="13"/>
  <c r="N347" i="14"/>
  <c r="M351" i="14"/>
  <c r="O205" i="14"/>
  <c r="N208" i="14"/>
  <c r="M42" i="13"/>
  <c r="N38" i="13"/>
  <c r="Q331" i="14"/>
  <c r="P335" i="14"/>
  <c r="P421" i="14"/>
  <c r="O424" i="14"/>
  <c r="M391" i="14"/>
  <c r="N387" i="14"/>
  <c r="N360" i="14"/>
  <c r="O357" i="14"/>
  <c r="P239" i="14"/>
  <c r="Q235" i="14"/>
  <c r="O259" i="14"/>
  <c r="N263" i="14"/>
  <c r="O480" i="14"/>
  <c r="P477" i="14"/>
  <c r="N117" i="14"/>
  <c r="M120" i="14"/>
  <c r="O439" i="14"/>
  <c r="P435" i="14"/>
  <c r="M167" i="14"/>
  <c r="N163" i="14"/>
  <c r="N320" i="14"/>
  <c r="O317" i="14"/>
  <c r="M112" i="14"/>
  <c r="N109" i="14"/>
  <c r="Q403" i="14"/>
  <c r="P407" i="14"/>
  <c r="O299" i="14"/>
  <c r="N303" i="14"/>
  <c r="N304" i="14"/>
  <c r="O301" i="14"/>
  <c r="N11" i="13"/>
  <c r="N116" i="13" s="1"/>
  <c r="O8" i="13"/>
  <c r="N381" i="14"/>
  <c r="M384" i="14"/>
  <c r="P91" i="14"/>
  <c r="O95" i="14"/>
  <c r="Q247" i="14"/>
  <c r="R243" i="14"/>
  <c r="N231" i="14"/>
  <c r="O227" i="14"/>
  <c r="N368" i="14"/>
  <c r="O365" i="14"/>
  <c r="O279" i="14"/>
  <c r="P275" i="14"/>
  <c r="P221" i="14"/>
  <c r="O224" i="14"/>
  <c r="P119" i="14"/>
  <c r="Q115" i="14"/>
  <c r="N429" i="14"/>
  <c r="M432" i="14"/>
  <c r="M200" i="14"/>
  <c r="N197" i="14"/>
  <c r="N192" i="14"/>
  <c r="O189" i="14"/>
  <c r="N355" i="14"/>
  <c r="M359" i="14"/>
  <c r="N341" i="14"/>
  <c r="M344" i="14"/>
  <c r="O56" i="13"/>
  <c r="N59" i="13"/>
  <c r="P251" i="14"/>
  <c r="O255" i="14"/>
  <c r="L98" i="13"/>
  <c r="L128" i="13" s="1"/>
  <c r="L130" i="13" s="1"/>
  <c r="M94" i="13"/>
  <c r="N99" i="13"/>
  <c r="O96" i="13"/>
  <c r="O315" i="14"/>
  <c r="N319" i="14"/>
  <c r="P448" i="14"/>
  <c r="Q445" i="14"/>
  <c r="K125" i="13"/>
  <c r="K134" i="13" s="1"/>
  <c r="S267" i="14"/>
  <c r="R271" i="14"/>
  <c r="P399" i="14"/>
  <c r="Q395" i="14"/>
  <c r="Q411" i="14"/>
  <c r="P415" i="14"/>
  <c r="S405" i="14"/>
  <c r="R408" i="14"/>
  <c r="N160" i="14"/>
  <c r="O157" i="14"/>
  <c r="P431" i="14"/>
  <c r="Q427" i="14"/>
  <c r="Q487" i="14"/>
  <c r="R483" i="14"/>
  <c r="O485" i="14"/>
  <c r="N488" i="14"/>
  <c r="N6" i="13"/>
  <c r="M10" i="13"/>
  <c r="M115" i="13" s="1"/>
  <c r="O16" i="13"/>
  <c r="N19" i="13"/>
  <c r="M151" i="14"/>
  <c r="N147" i="14"/>
  <c r="J132" i="13"/>
  <c r="J125" i="13"/>
  <c r="J134" i="13" s="1"/>
  <c r="P103" i="14"/>
  <c r="Q99" i="14"/>
  <c r="P79" i="14"/>
  <c r="Q75" i="14"/>
  <c r="O91" i="13"/>
  <c r="P88" i="13"/>
  <c r="M124" i="13"/>
  <c r="R312" i="14"/>
  <c r="S309" i="14"/>
  <c r="P475" i="14"/>
  <c r="O479" i="14"/>
  <c r="S333" i="14"/>
  <c r="R336" i="14"/>
  <c r="P248" i="14"/>
  <c r="Q245" i="14"/>
  <c r="O240" i="14"/>
  <c r="P237" i="14"/>
  <c r="O135" i="14"/>
  <c r="P131" i="14"/>
  <c r="P207" i="14"/>
  <c r="Q203" i="14"/>
  <c r="O229" i="14"/>
  <c r="N232" i="14"/>
  <c r="O101" i="14"/>
  <c r="N104" i="14"/>
  <c r="P78" i="13"/>
  <c r="O82" i="13"/>
  <c r="N96" i="14"/>
  <c r="O93" i="14"/>
  <c r="M199" i="14"/>
  <c r="N195" i="14"/>
  <c r="M129" i="13"/>
  <c r="Q179" i="14" l="1"/>
  <c r="P183" i="14"/>
  <c r="P82" i="13"/>
  <c r="Q78" i="13"/>
  <c r="P479" i="14"/>
  <c r="Q475" i="14"/>
  <c r="R99" i="14"/>
  <c r="Q103" i="14"/>
  <c r="O160" i="14"/>
  <c r="P157" i="14"/>
  <c r="O341" i="14"/>
  <c r="N344" i="14"/>
  <c r="N432" i="14"/>
  <c r="O429" i="14"/>
  <c r="O381" i="14"/>
  <c r="N384" i="14"/>
  <c r="Q407" i="14"/>
  <c r="R403" i="14"/>
  <c r="R331" i="14"/>
  <c r="Q335" i="14"/>
  <c r="P285" i="14"/>
  <c r="O288" i="14"/>
  <c r="P187" i="14"/>
  <c r="O191" i="14"/>
  <c r="P223" i="14"/>
  <c r="Q219" i="14"/>
  <c r="O50" i="13"/>
  <c r="P46" i="13"/>
  <c r="P48" i="13"/>
  <c r="O51" i="13"/>
  <c r="O143" i="14"/>
  <c r="P139" i="14"/>
  <c r="P261" i="14"/>
  <c r="O264" i="14"/>
  <c r="P240" i="14"/>
  <c r="Q237" i="14"/>
  <c r="S312" i="14"/>
  <c r="T309" i="14"/>
  <c r="O6" i="13"/>
  <c r="N10" i="13"/>
  <c r="N115" i="13" s="1"/>
  <c r="S271" i="14"/>
  <c r="T267" i="14"/>
  <c r="N94" i="13"/>
  <c r="M98" i="13"/>
  <c r="M128" i="13" s="1"/>
  <c r="Q119" i="14"/>
  <c r="R115" i="14"/>
  <c r="O231" i="14"/>
  <c r="P227" i="14"/>
  <c r="O11" i="13"/>
  <c r="O116" i="13" s="1"/>
  <c r="P8" i="13"/>
  <c r="O109" i="14"/>
  <c r="N112" i="14"/>
  <c r="P357" i="14"/>
  <c r="O360" i="14"/>
  <c r="O38" i="13"/>
  <c r="N42" i="13"/>
  <c r="P85" i="14"/>
  <c r="O88" i="14"/>
  <c r="P168" i="14"/>
  <c r="Q165" i="14"/>
  <c r="N295" i="14"/>
  <c r="O291" i="14"/>
  <c r="T171" i="14"/>
  <c r="S175" i="14"/>
  <c r="O283" i="14"/>
  <c r="N287" i="14"/>
  <c r="Q389" i="14"/>
  <c r="P392" i="14"/>
  <c r="P101" i="14"/>
  <c r="O104" i="14"/>
  <c r="Q22" i="13"/>
  <c r="P26" i="13"/>
  <c r="P349" i="14"/>
  <c r="O352" i="14"/>
  <c r="Q339" i="14"/>
  <c r="P343" i="14"/>
  <c r="R376" i="14"/>
  <c r="S373" i="14"/>
  <c r="P54" i="13"/>
  <c r="O58" i="13"/>
  <c r="P269" i="14"/>
  <c r="O272" i="14"/>
  <c r="O195" i="14"/>
  <c r="N199" i="14"/>
  <c r="Q248" i="14"/>
  <c r="R244" i="14"/>
  <c r="BC244" i="14" s="1"/>
  <c r="M133" i="13"/>
  <c r="O488" i="14"/>
  <c r="P485" i="14"/>
  <c r="S408" i="14"/>
  <c r="T405" i="14"/>
  <c r="Q448" i="14"/>
  <c r="R445" i="14"/>
  <c r="P189" i="14"/>
  <c r="O192" i="14"/>
  <c r="S243" i="14"/>
  <c r="R247" i="14"/>
  <c r="O304" i="14"/>
  <c r="P301" i="14"/>
  <c r="O320" i="14"/>
  <c r="P317" i="14"/>
  <c r="P480" i="14"/>
  <c r="Q477" i="14"/>
  <c r="N391" i="14"/>
  <c r="O387" i="14"/>
  <c r="P72" i="13"/>
  <c r="O75" i="13"/>
  <c r="O159" i="14"/>
  <c r="P155" i="14"/>
  <c r="O216" i="14"/>
  <c r="P213" i="14"/>
  <c r="N71" i="14"/>
  <c r="O67" i="14"/>
  <c r="P311" i="14"/>
  <c r="Q307" i="14"/>
  <c r="P69" i="14"/>
  <c r="O72" i="14"/>
  <c r="O232" i="14"/>
  <c r="P229" i="14"/>
  <c r="P91" i="13"/>
  <c r="Q88" i="13"/>
  <c r="O147" i="14"/>
  <c r="N151" i="14"/>
  <c r="R487" i="14"/>
  <c r="S483" i="14"/>
  <c r="Q251" i="14"/>
  <c r="P255" i="14"/>
  <c r="Q221" i="14"/>
  <c r="P224" i="14"/>
  <c r="O208" i="14"/>
  <c r="P205" i="14"/>
  <c r="O211" i="14"/>
  <c r="N215" i="14"/>
  <c r="O107" i="13"/>
  <c r="P104" i="13"/>
  <c r="O469" i="14"/>
  <c r="N472" i="14"/>
  <c r="O416" i="14"/>
  <c r="P413" i="14"/>
  <c r="O90" i="13"/>
  <c r="P86" i="13"/>
  <c r="L119" i="13"/>
  <c r="L123" i="13" s="1"/>
  <c r="P74" i="13"/>
  <c r="Q70" i="13"/>
  <c r="P127" i="14"/>
  <c r="Q123" i="14"/>
  <c r="R67" i="13"/>
  <c r="S64" i="13"/>
  <c r="P467" i="14"/>
  <c r="O471" i="14"/>
  <c r="P293" i="14"/>
  <c r="O296" i="14"/>
  <c r="P111" i="14"/>
  <c r="Q107" i="14"/>
  <c r="O96" i="14"/>
  <c r="P93" i="14"/>
  <c r="Q207" i="14"/>
  <c r="R203" i="14"/>
  <c r="R411" i="14"/>
  <c r="Q415" i="14"/>
  <c r="O197" i="14"/>
  <c r="N200" i="14"/>
  <c r="P279" i="14"/>
  <c r="Q275" i="14"/>
  <c r="O163" i="14"/>
  <c r="N167" i="14"/>
  <c r="S176" i="14"/>
  <c r="T173" i="14"/>
  <c r="P152" i="14"/>
  <c r="Q149" i="14"/>
  <c r="Q136" i="14"/>
  <c r="R133" i="14"/>
  <c r="S277" i="14"/>
  <c r="R280" i="14"/>
  <c r="O141" i="14"/>
  <c r="N144" i="14"/>
  <c r="S102" i="13"/>
  <c r="R106" i="13"/>
  <c r="O367" i="14"/>
  <c r="P363" i="14"/>
  <c r="M130" i="13"/>
  <c r="O80" i="14"/>
  <c r="P77" i="14"/>
  <c r="P443" i="14"/>
  <c r="O447" i="14"/>
  <c r="P259" i="14"/>
  <c r="O263" i="14"/>
  <c r="T32" i="13"/>
  <c r="S35" i="13"/>
  <c r="Q375" i="14"/>
  <c r="R371" i="14"/>
  <c r="O451" i="14"/>
  <c r="N455" i="14"/>
  <c r="P30" i="13"/>
  <c r="O34" i="13"/>
  <c r="N359" i="14"/>
  <c r="O355" i="14"/>
  <c r="O117" i="14"/>
  <c r="N120" i="14"/>
  <c r="N27" i="13"/>
  <c r="N129" i="13" s="1"/>
  <c r="O24" i="13"/>
  <c r="O397" i="14"/>
  <c r="N400" i="14"/>
  <c r="Q253" i="14"/>
  <c r="P256" i="14"/>
  <c r="S336" i="14"/>
  <c r="T333" i="14"/>
  <c r="Q79" i="14"/>
  <c r="R75" i="14"/>
  <c r="R427" i="14"/>
  <c r="Q431" i="14"/>
  <c r="Q399" i="14"/>
  <c r="R395" i="14"/>
  <c r="P315" i="14"/>
  <c r="O319" i="14"/>
  <c r="O59" i="13"/>
  <c r="P56" i="13"/>
  <c r="P95" i="14"/>
  <c r="Q91" i="14"/>
  <c r="O303" i="14"/>
  <c r="P299" i="14"/>
  <c r="P424" i="14"/>
  <c r="Q421" i="14"/>
  <c r="O347" i="14"/>
  <c r="N351" i="14"/>
  <c r="Q461" i="14"/>
  <c r="P464" i="14"/>
  <c r="Q453" i="14"/>
  <c r="P456" i="14"/>
  <c r="Q463" i="14"/>
  <c r="R459" i="14"/>
  <c r="P40" i="13"/>
  <c r="O43" i="13"/>
  <c r="P419" i="14"/>
  <c r="O423" i="14"/>
  <c r="P135" i="14"/>
  <c r="Q131" i="14"/>
  <c r="O19" i="13"/>
  <c r="P16" i="13"/>
  <c r="O99" i="13"/>
  <c r="P96" i="13"/>
  <c r="O368" i="14"/>
  <c r="P365" i="14"/>
  <c r="P439" i="14"/>
  <c r="Q435" i="14"/>
  <c r="R235" i="14"/>
  <c r="Q239" i="14"/>
  <c r="O18" i="13"/>
  <c r="P14" i="13"/>
  <c r="Q437" i="14"/>
  <c r="P440" i="14"/>
  <c r="S62" i="13"/>
  <c r="R66" i="13"/>
  <c r="R383" i="14"/>
  <c r="S379" i="14"/>
  <c r="O125" i="14"/>
  <c r="N128" i="14"/>
  <c r="R83" i="13"/>
  <c r="S80" i="13"/>
  <c r="N120" i="13"/>
  <c r="N124" i="13" s="1"/>
  <c r="O83" i="14"/>
  <c r="N87" i="14"/>
  <c r="N133" i="13" l="1"/>
  <c r="P34" i="13"/>
  <c r="Q30" i="13"/>
  <c r="Q259" i="14"/>
  <c r="P263" i="14"/>
  <c r="P96" i="14"/>
  <c r="Q93" i="14"/>
  <c r="O215" i="14"/>
  <c r="P211" i="14"/>
  <c r="P159" i="14"/>
  <c r="Q155" i="14"/>
  <c r="S445" i="14"/>
  <c r="R448" i="14"/>
  <c r="S115" i="14"/>
  <c r="R119" i="14"/>
  <c r="R103" i="14"/>
  <c r="S99" i="14"/>
  <c r="O27" i="13"/>
  <c r="P24" i="13"/>
  <c r="R149" i="14"/>
  <c r="Q152" i="14"/>
  <c r="P125" i="14"/>
  <c r="O128" i="14"/>
  <c r="Q40" i="13"/>
  <c r="P43" i="13"/>
  <c r="O129" i="13"/>
  <c r="P451" i="14"/>
  <c r="O455" i="14"/>
  <c r="S106" i="13"/>
  <c r="T102" i="13"/>
  <c r="Q111" i="14"/>
  <c r="R107" i="14"/>
  <c r="R123" i="14"/>
  <c r="Q127" i="14"/>
  <c r="O151" i="14"/>
  <c r="P147" i="14"/>
  <c r="Q311" i="14"/>
  <c r="R307" i="14"/>
  <c r="Q301" i="14"/>
  <c r="P304" i="14"/>
  <c r="R165" i="14"/>
  <c r="Q168" i="14"/>
  <c r="Q240" i="14"/>
  <c r="R236" i="14"/>
  <c r="BC236" i="14" s="1"/>
  <c r="Q46" i="13"/>
  <c r="P50" i="13"/>
  <c r="S383" i="14"/>
  <c r="T379" i="14"/>
  <c r="Q16" i="13"/>
  <c r="P19" i="13"/>
  <c r="S459" i="14"/>
  <c r="R463" i="14"/>
  <c r="Q424" i="14"/>
  <c r="R421" i="14"/>
  <c r="T336" i="14"/>
  <c r="U333" i="14"/>
  <c r="R375" i="14"/>
  <c r="S371" i="14"/>
  <c r="P80" i="14"/>
  <c r="Q77" i="14"/>
  <c r="T176" i="14"/>
  <c r="U173" i="14"/>
  <c r="R88" i="13"/>
  <c r="Q91" i="13"/>
  <c r="Q72" i="13"/>
  <c r="P75" i="13"/>
  <c r="P195" i="14"/>
  <c r="O199" i="14"/>
  <c r="R339" i="14"/>
  <c r="Q343" i="14"/>
  <c r="R389" i="14"/>
  <c r="Q392" i="14"/>
  <c r="O112" i="14"/>
  <c r="P109" i="14"/>
  <c r="N98" i="13"/>
  <c r="N128" i="13" s="1"/>
  <c r="N130" i="13" s="1"/>
  <c r="O94" i="13"/>
  <c r="S331" i="14"/>
  <c r="R335" i="14"/>
  <c r="O344" i="14"/>
  <c r="P341" i="14"/>
  <c r="R78" i="13"/>
  <c r="Q82" i="13"/>
  <c r="S235" i="14"/>
  <c r="R239" i="14"/>
  <c r="Q315" i="14"/>
  <c r="P319" i="14"/>
  <c r="P117" i="14"/>
  <c r="O120" i="14"/>
  <c r="P141" i="14"/>
  <c r="O144" i="14"/>
  <c r="Q74" i="13"/>
  <c r="R70" i="13"/>
  <c r="P469" i="14"/>
  <c r="O472" i="14"/>
  <c r="R221" i="14"/>
  <c r="Q224" i="14"/>
  <c r="P67" i="14"/>
  <c r="O71" i="14"/>
  <c r="P387" i="14"/>
  <c r="O391" i="14"/>
  <c r="P488" i="14"/>
  <c r="Q485" i="14"/>
  <c r="Q8" i="13"/>
  <c r="P11" i="13"/>
  <c r="P116" i="13" s="1"/>
  <c r="T271" i="14"/>
  <c r="U267" i="14"/>
  <c r="Q223" i="14"/>
  <c r="R219" i="14"/>
  <c r="S403" i="14"/>
  <c r="R407" i="14"/>
  <c r="P160" i="14"/>
  <c r="Q157" i="14"/>
  <c r="S427" i="14"/>
  <c r="R431" i="14"/>
  <c r="O120" i="13"/>
  <c r="O124" i="13" s="1"/>
  <c r="Q413" i="14"/>
  <c r="P416" i="14"/>
  <c r="Q48" i="13"/>
  <c r="P51" i="13"/>
  <c r="P347" i="14"/>
  <c r="O351" i="14"/>
  <c r="Q443" i="14"/>
  <c r="P447" i="14"/>
  <c r="P197" i="14"/>
  <c r="O200" i="14"/>
  <c r="T408" i="14"/>
  <c r="U405" i="14"/>
  <c r="P83" i="14"/>
  <c r="O87" i="14"/>
  <c r="Q439" i="14"/>
  <c r="R435" i="14"/>
  <c r="Q135" i="14"/>
  <c r="R131" i="14"/>
  <c r="P303" i="14"/>
  <c r="Q299" i="14"/>
  <c r="R399" i="14"/>
  <c r="S395" i="14"/>
  <c r="P355" i="14"/>
  <c r="O359" i="14"/>
  <c r="M119" i="13"/>
  <c r="M123" i="13" s="1"/>
  <c r="S411" i="14"/>
  <c r="R415" i="14"/>
  <c r="Q293" i="14"/>
  <c r="P296" i="14"/>
  <c r="Q104" i="13"/>
  <c r="P107" i="13"/>
  <c r="Q229" i="14"/>
  <c r="P232" i="14"/>
  <c r="T243" i="14"/>
  <c r="S247" i="14"/>
  <c r="Q269" i="14"/>
  <c r="P272" i="14"/>
  <c r="P352" i="14"/>
  <c r="Q349" i="14"/>
  <c r="P283" i="14"/>
  <c r="O287" i="14"/>
  <c r="Q85" i="14"/>
  <c r="P88" i="14"/>
  <c r="P264" i="14"/>
  <c r="Q261" i="14"/>
  <c r="Q440" i="14"/>
  <c r="R437" i="14"/>
  <c r="R461" i="14"/>
  <c r="Q464" i="14"/>
  <c r="P397" i="14"/>
  <c r="O400" i="14"/>
  <c r="T64" i="13"/>
  <c r="S67" i="13"/>
  <c r="Q69" i="14"/>
  <c r="P72" i="14"/>
  <c r="P320" i="14"/>
  <c r="Q317" i="14"/>
  <c r="S376" i="14"/>
  <c r="T373" i="14"/>
  <c r="Q96" i="13"/>
  <c r="P99" i="13"/>
  <c r="S75" i="14"/>
  <c r="R79" i="14"/>
  <c r="Q205" i="14"/>
  <c r="P208" i="14"/>
  <c r="Q357" i="14"/>
  <c r="P360" i="14"/>
  <c r="P288" i="14"/>
  <c r="Q285" i="14"/>
  <c r="T62" i="13"/>
  <c r="S66" i="13"/>
  <c r="S203" i="14"/>
  <c r="R207" i="14"/>
  <c r="P423" i="14"/>
  <c r="Q419" i="14"/>
  <c r="P291" i="14"/>
  <c r="O295" i="14"/>
  <c r="U309" i="14"/>
  <c r="T312" i="14"/>
  <c r="O432" i="14"/>
  <c r="P429" i="14"/>
  <c r="P18" i="13"/>
  <c r="Q14" i="13"/>
  <c r="P59" i="13"/>
  <c r="Q56" i="13"/>
  <c r="P104" i="14"/>
  <c r="Q101" i="14"/>
  <c r="Q479" i="14"/>
  <c r="R475" i="14"/>
  <c r="R453" i="14"/>
  <c r="Q456" i="14"/>
  <c r="Q256" i="14"/>
  <c r="R252" i="14"/>
  <c r="BC252" i="14" s="1"/>
  <c r="T35" i="13"/>
  <c r="U32" i="13"/>
  <c r="T277" i="14"/>
  <c r="S280" i="14"/>
  <c r="O167" i="14"/>
  <c r="P163" i="14"/>
  <c r="L132" i="13"/>
  <c r="L125" i="13"/>
  <c r="L134" i="13" s="1"/>
  <c r="R251" i="14"/>
  <c r="Q255" i="14"/>
  <c r="P216" i="14"/>
  <c r="Q213" i="14"/>
  <c r="Q480" i="14"/>
  <c r="R477" i="14"/>
  <c r="N119" i="13"/>
  <c r="P231" i="14"/>
  <c r="Q227" i="14"/>
  <c r="N123" i="13"/>
  <c r="N132" i="13" s="1"/>
  <c r="P143" i="14"/>
  <c r="Q139" i="14"/>
  <c r="R179" i="14"/>
  <c r="Q183" i="14"/>
  <c r="S83" i="13"/>
  <c r="T80" i="13"/>
  <c r="Q365" i="14"/>
  <c r="P368" i="14"/>
  <c r="Q95" i="14"/>
  <c r="R91" i="14"/>
  <c r="P367" i="14"/>
  <c r="Q363" i="14"/>
  <c r="R136" i="14"/>
  <c r="S133" i="14"/>
  <c r="R275" i="14"/>
  <c r="Q279" i="14"/>
  <c r="Q467" i="14"/>
  <c r="P471" i="14"/>
  <c r="Q86" i="13"/>
  <c r="P90" i="13"/>
  <c r="S487" i="14"/>
  <c r="T483" i="14"/>
  <c r="Q189" i="14"/>
  <c r="P192" i="14"/>
  <c r="Q54" i="13"/>
  <c r="P58" i="13"/>
  <c r="R22" i="13"/>
  <c r="Q26" i="13"/>
  <c r="U171" i="14"/>
  <c r="T175" i="14"/>
  <c r="O42" i="13"/>
  <c r="P38" i="13"/>
  <c r="P6" i="13"/>
  <c r="O10" i="13"/>
  <c r="O115" i="13" s="1"/>
  <c r="Q187" i="14"/>
  <c r="P191" i="14"/>
  <c r="P381" i="14"/>
  <c r="O384" i="14"/>
  <c r="O133" i="13" l="1"/>
  <c r="Q360" i="14"/>
  <c r="R357" i="14"/>
  <c r="Q488" i="14"/>
  <c r="R485" i="14"/>
  <c r="R311" i="14"/>
  <c r="S307" i="14"/>
  <c r="Q125" i="14"/>
  <c r="P128" i="14"/>
  <c r="Q471" i="14"/>
  <c r="R467" i="14"/>
  <c r="Q88" i="14"/>
  <c r="R85" i="14"/>
  <c r="Q319" i="14"/>
  <c r="R315" i="14"/>
  <c r="R46" i="13"/>
  <c r="Q50" i="13"/>
  <c r="U277" i="14"/>
  <c r="T280" i="14"/>
  <c r="M132" i="13"/>
  <c r="M125" i="13"/>
  <c r="M134" i="13" s="1"/>
  <c r="R413" i="14"/>
  <c r="Q416" i="14"/>
  <c r="Q80" i="14"/>
  <c r="R77" i="14"/>
  <c r="P151" i="14"/>
  <c r="Q147" i="14"/>
  <c r="T445" i="14"/>
  <c r="S448" i="14"/>
  <c r="Q192" i="14"/>
  <c r="R189" i="14"/>
  <c r="S275" i="14"/>
  <c r="R279" i="14"/>
  <c r="Q368" i="14"/>
  <c r="R365" i="14"/>
  <c r="Q231" i="14"/>
  <c r="R227" i="14"/>
  <c r="V32" i="13"/>
  <c r="U35" i="13"/>
  <c r="Q104" i="14"/>
  <c r="R101" i="14"/>
  <c r="S437" i="14"/>
  <c r="R440" i="14"/>
  <c r="Q283" i="14"/>
  <c r="P287" i="14"/>
  <c r="R229" i="14"/>
  <c r="Q232" i="14"/>
  <c r="R439" i="14"/>
  <c r="S435" i="14"/>
  <c r="Q387" i="14"/>
  <c r="P391" i="14"/>
  <c r="T235" i="14"/>
  <c r="S239" i="14"/>
  <c r="Q195" i="14"/>
  <c r="P199" i="14"/>
  <c r="S463" i="14"/>
  <c r="T459" i="14"/>
  <c r="Q451" i="14"/>
  <c r="P455" i="14"/>
  <c r="Q24" i="13"/>
  <c r="P27" i="13"/>
  <c r="R155" i="14"/>
  <c r="Q159" i="14"/>
  <c r="R30" i="13"/>
  <c r="Q34" i="13"/>
  <c r="T487" i="14"/>
  <c r="U483" i="14"/>
  <c r="S136" i="14"/>
  <c r="T132" i="14"/>
  <c r="BC132" i="14" s="1"/>
  <c r="U80" i="13"/>
  <c r="T83" i="13"/>
  <c r="R255" i="14"/>
  <c r="S251" i="14"/>
  <c r="V309" i="14"/>
  <c r="U312" i="14"/>
  <c r="U62" i="13"/>
  <c r="T66" i="13"/>
  <c r="T75" i="14"/>
  <c r="S79" i="14"/>
  <c r="R68" i="14"/>
  <c r="BC68" i="14" s="1"/>
  <c r="Q72" i="14"/>
  <c r="Q352" i="14"/>
  <c r="R349" i="14"/>
  <c r="Q355" i="14"/>
  <c r="P359" i="14"/>
  <c r="R443" i="14"/>
  <c r="Q447" i="14"/>
  <c r="U271" i="14"/>
  <c r="V267" i="14"/>
  <c r="P112" i="14"/>
  <c r="Q109" i="14"/>
  <c r="S375" i="14"/>
  <c r="T371" i="14"/>
  <c r="U102" i="13"/>
  <c r="T106" i="13"/>
  <c r="P10" i="13"/>
  <c r="P115" i="13" s="1"/>
  <c r="Q6" i="13"/>
  <c r="S475" i="14"/>
  <c r="R479" i="14"/>
  <c r="T247" i="14"/>
  <c r="U243" i="14"/>
  <c r="T203" i="14"/>
  <c r="S207" i="14"/>
  <c r="P200" i="14"/>
  <c r="Q197" i="14"/>
  <c r="Q59" i="13"/>
  <c r="R56" i="13"/>
  <c r="R285" i="14"/>
  <c r="Q288" i="14"/>
  <c r="R261" i="14"/>
  <c r="Q264" i="14"/>
  <c r="R104" i="13"/>
  <c r="Q107" i="13"/>
  <c r="S399" i="14"/>
  <c r="T395" i="14"/>
  <c r="T427" i="14"/>
  <c r="S431" i="14"/>
  <c r="P71" i="14"/>
  <c r="Q67" i="14"/>
  <c r="P144" i="14"/>
  <c r="Q141" i="14"/>
  <c r="S78" i="13"/>
  <c r="R82" i="13"/>
  <c r="R72" i="13"/>
  <c r="Q75" i="13"/>
  <c r="Q19" i="13"/>
  <c r="R16" i="13"/>
  <c r="S165" i="14"/>
  <c r="R168" i="14"/>
  <c r="R127" i="14"/>
  <c r="S123" i="14"/>
  <c r="P120" i="13"/>
  <c r="S103" i="14"/>
  <c r="T99" i="14"/>
  <c r="P215" i="14"/>
  <c r="Q211" i="14"/>
  <c r="S91" i="14"/>
  <c r="R95" i="14"/>
  <c r="R48" i="13"/>
  <c r="Q51" i="13"/>
  <c r="R424" i="14"/>
  <c r="S421" i="14"/>
  <c r="T115" i="14"/>
  <c r="S119" i="14"/>
  <c r="R54" i="13"/>
  <c r="Q58" i="13"/>
  <c r="S131" i="14"/>
  <c r="R135" i="14"/>
  <c r="T403" i="14"/>
  <c r="S407" i="14"/>
  <c r="S335" i="14"/>
  <c r="T331" i="14"/>
  <c r="P42" i="13"/>
  <c r="Q38" i="13"/>
  <c r="R205" i="14"/>
  <c r="Q208" i="14"/>
  <c r="S461" i="14"/>
  <c r="R464" i="14"/>
  <c r="S219" i="14"/>
  <c r="R223" i="14"/>
  <c r="P94" i="13"/>
  <c r="O98" i="13"/>
  <c r="O128" i="13" s="1"/>
  <c r="O130" i="13" s="1"/>
  <c r="R152" i="14"/>
  <c r="S149" i="14"/>
  <c r="V171" i="14"/>
  <c r="U175" i="14"/>
  <c r="Q367" i="14"/>
  <c r="R363" i="14"/>
  <c r="P129" i="13"/>
  <c r="Q291" i="14"/>
  <c r="P295" i="14"/>
  <c r="R96" i="13"/>
  <c r="Q99" i="13"/>
  <c r="U64" i="13"/>
  <c r="T67" i="13"/>
  <c r="Q83" i="14"/>
  <c r="P87" i="14"/>
  <c r="Q347" i="14"/>
  <c r="P351" i="14"/>
  <c r="R157" i="14"/>
  <c r="Q160" i="14"/>
  <c r="P124" i="13"/>
  <c r="P344" i="14"/>
  <c r="Q341" i="14"/>
  <c r="U336" i="14"/>
  <c r="V333" i="14"/>
  <c r="T383" i="14"/>
  <c r="U379" i="14"/>
  <c r="R111" i="14"/>
  <c r="S107" i="14"/>
  <c r="Q43" i="13"/>
  <c r="R40" i="13"/>
  <c r="N125" i="13"/>
  <c r="N134" i="13" s="1"/>
  <c r="R139" i="14"/>
  <c r="Q143" i="14"/>
  <c r="S453" i="14"/>
  <c r="R456" i="14"/>
  <c r="Q397" i="14"/>
  <c r="P400" i="14"/>
  <c r="V173" i="14"/>
  <c r="U176" i="14"/>
  <c r="R213" i="14"/>
  <c r="Q216" i="14"/>
  <c r="Q429" i="14"/>
  <c r="P432" i="14"/>
  <c r="Q320" i="14"/>
  <c r="R317" i="14"/>
  <c r="T411" i="14"/>
  <c r="S415" i="14"/>
  <c r="Q469" i="14"/>
  <c r="P472" i="14"/>
  <c r="S339" i="14"/>
  <c r="R343" i="14"/>
  <c r="S70" i="13"/>
  <c r="R74" i="13"/>
  <c r="Q263" i="14"/>
  <c r="R259" i="14"/>
  <c r="Q381" i="14"/>
  <c r="P384" i="14"/>
  <c r="Q191" i="14"/>
  <c r="R187" i="14"/>
  <c r="R26" i="13"/>
  <c r="S22" i="13"/>
  <c r="R86" i="13"/>
  <c r="Q90" i="13"/>
  <c r="S179" i="14"/>
  <c r="R183" i="14"/>
  <c r="R480" i="14"/>
  <c r="S477" i="14"/>
  <c r="P167" i="14"/>
  <c r="Q163" i="14"/>
  <c r="R14" i="13"/>
  <c r="Q18" i="13"/>
  <c r="Q423" i="14"/>
  <c r="R419" i="14"/>
  <c r="U373" i="14"/>
  <c r="T376" i="14"/>
  <c r="R269" i="14"/>
  <c r="Q272" i="14"/>
  <c r="Q296" i="14"/>
  <c r="R293" i="14"/>
  <c r="Q303" i="14"/>
  <c r="R299" i="14"/>
  <c r="V405" i="14"/>
  <c r="U408" i="14"/>
  <c r="R8" i="13"/>
  <c r="Q11" i="13"/>
  <c r="Q116" i="13" s="1"/>
  <c r="R224" i="14"/>
  <c r="S221" i="14"/>
  <c r="Q117" i="14"/>
  <c r="P120" i="14"/>
  <c r="S389" i="14"/>
  <c r="R392" i="14"/>
  <c r="S88" i="13"/>
  <c r="R91" i="13"/>
  <c r="Q304" i="14"/>
  <c r="R301" i="14"/>
  <c r="R93" i="14"/>
  <c r="Q96" i="14"/>
  <c r="S293" i="14" l="1"/>
  <c r="R296" i="14"/>
  <c r="R263" i="14"/>
  <c r="S259" i="14"/>
  <c r="R291" i="14"/>
  <c r="Q295" i="14"/>
  <c r="S205" i="14"/>
  <c r="R208" i="14"/>
  <c r="R355" i="14"/>
  <c r="Q359" i="14"/>
  <c r="U235" i="14"/>
  <c r="T239" i="14"/>
  <c r="S14" i="13"/>
  <c r="R18" i="13"/>
  <c r="U411" i="14"/>
  <c r="T415" i="14"/>
  <c r="S82" i="13"/>
  <c r="T78" i="13"/>
  <c r="S479" i="14"/>
  <c r="T475" i="14"/>
  <c r="S357" i="14"/>
  <c r="R360" i="14"/>
  <c r="S26" i="13"/>
  <c r="T22" i="13"/>
  <c r="S299" i="14"/>
  <c r="R303" i="14"/>
  <c r="S419" i="14"/>
  <c r="R423" i="14"/>
  <c r="V379" i="14"/>
  <c r="U383" i="14"/>
  <c r="S157" i="14"/>
  <c r="R160" i="14"/>
  <c r="R99" i="13"/>
  <c r="S96" i="13"/>
  <c r="O119" i="13"/>
  <c r="O123" i="13" s="1"/>
  <c r="S464" i="14"/>
  <c r="T461" i="14"/>
  <c r="U403" i="14"/>
  <c r="T407" i="14"/>
  <c r="U247" i="14"/>
  <c r="V243" i="14"/>
  <c r="S443" i="14"/>
  <c r="R447" i="14"/>
  <c r="U75" i="14"/>
  <c r="T79" i="14"/>
  <c r="U83" i="13"/>
  <c r="V80" i="13"/>
  <c r="S155" i="14"/>
  <c r="R159" i="14"/>
  <c r="Q199" i="14"/>
  <c r="R195" i="14"/>
  <c r="R232" i="14"/>
  <c r="S229" i="14"/>
  <c r="W32" i="13"/>
  <c r="V35" i="13"/>
  <c r="S413" i="14"/>
  <c r="R416" i="14"/>
  <c r="S93" i="14"/>
  <c r="R96" i="14"/>
  <c r="R117" i="14"/>
  <c r="Q120" i="14"/>
  <c r="S183" i="14"/>
  <c r="T179" i="14"/>
  <c r="Q384" i="14"/>
  <c r="R381" i="14"/>
  <c r="Q472" i="14"/>
  <c r="R469" i="14"/>
  <c r="S213" i="14"/>
  <c r="R216" i="14"/>
  <c r="R143" i="14"/>
  <c r="S139" i="14"/>
  <c r="T149" i="14"/>
  <c r="S152" i="14"/>
  <c r="R75" i="13"/>
  <c r="S72" i="13"/>
  <c r="T431" i="14"/>
  <c r="U427" i="14"/>
  <c r="S285" i="14"/>
  <c r="R288" i="14"/>
  <c r="U371" i="14"/>
  <c r="T375" i="14"/>
  <c r="S227" i="14"/>
  <c r="R231" i="14"/>
  <c r="S85" i="14"/>
  <c r="R88" i="14"/>
  <c r="S485" i="14"/>
  <c r="R488" i="14"/>
  <c r="R304" i="14"/>
  <c r="S301" i="14"/>
  <c r="V336" i="14"/>
  <c r="W333" i="14"/>
  <c r="T131" i="14"/>
  <c r="S135" i="14"/>
  <c r="R59" i="13"/>
  <c r="S56" i="13"/>
  <c r="U445" i="14"/>
  <c r="T448" i="14"/>
  <c r="V483" i="14"/>
  <c r="U487" i="14"/>
  <c r="Q124" i="13"/>
  <c r="S40" i="13"/>
  <c r="R43" i="13"/>
  <c r="S363" i="14"/>
  <c r="R367" i="14"/>
  <c r="T91" i="14"/>
  <c r="S95" i="14"/>
  <c r="Q10" i="13"/>
  <c r="Q115" i="13" s="1"/>
  <c r="R6" i="13"/>
  <c r="S224" i="14"/>
  <c r="T221" i="14"/>
  <c r="Q351" i="14"/>
  <c r="R347" i="14"/>
  <c r="T123" i="14"/>
  <c r="S127" i="14"/>
  <c r="U66" i="13"/>
  <c r="V62" i="13"/>
  <c r="R51" i="13"/>
  <c r="S48" i="13"/>
  <c r="U395" i="14"/>
  <c r="T399" i="14"/>
  <c r="Q27" i="13"/>
  <c r="Q129" i="13" s="1"/>
  <c r="R24" i="13"/>
  <c r="Q287" i="14"/>
  <c r="R283" i="14"/>
  <c r="R90" i="13"/>
  <c r="S86" i="13"/>
  <c r="W173" i="14"/>
  <c r="V176" i="14"/>
  <c r="Q42" i="13"/>
  <c r="R38" i="13"/>
  <c r="Q112" i="14"/>
  <c r="R109" i="14"/>
  <c r="R352" i="14"/>
  <c r="S349" i="14"/>
  <c r="R368" i="14"/>
  <c r="S365" i="14"/>
  <c r="Q151" i="14"/>
  <c r="R147" i="14"/>
  <c r="R471" i="14"/>
  <c r="S467" i="14"/>
  <c r="Q167" i="14"/>
  <c r="R163" i="14"/>
  <c r="R320" i="14"/>
  <c r="S317" i="14"/>
  <c r="R341" i="14"/>
  <c r="Q344" i="14"/>
  <c r="R83" i="14"/>
  <c r="Q87" i="14"/>
  <c r="Q94" i="13"/>
  <c r="P98" i="13"/>
  <c r="P128" i="13" s="1"/>
  <c r="P130" i="13" s="1"/>
  <c r="S54" i="13"/>
  <c r="R58" i="13"/>
  <c r="Q144" i="14"/>
  <c r="R141" i="14"/>
  <c r="R197" i="14"/>
  <c r="Q200" i="14"/>
  <c r="W309" i="14"/>
  <c r="V312" i="14"/>
  <c r="Q455" i="14"/>
  <c r="R451" i="14"/>
  <c r="R387" i="14"/>
  <c r="Q391" i="14"/>
  <c r="S440" i="14"/>
  <c r="T437" i="14"/>
  <c r="V277" i="14"/>
  <c r="U280" i="14"/>
  <c r="T88" i="13"/>
  <c r="S91" i="13"/>
  <c r="S8" i="13"/>
  <c r="R11" i="13"/>
  <c r="R116" i="13" s="1"/>
  <c r="S269" i="14"/>
  <c r="R272" i="14"/>
  <c r="S74" i="13"/>
  <c r="T70" i="13"/>
  <c r="R397" i="14"/>
  <c r="Q400" i="14"/>
  <c r="Q120" i="13"/>
  <c r="T335" i="14"/>
  <c r="U331" i="14"/>
  <c r="Q215" i="14"/>
  <c r="R211" i="14"/>
  <c r="S168" i="14"/>
  <c r="T165" i="14"/>
  <c r="S104" i="13"/>
  <c r="R107" i="13"/>
  <c r="V271" i="14"/>
  <c r="W267" i="14"/>
  <c r="T251" i="14"/>
  <c r="S255" i="14"/>
  <c r="T463" i="14"/>
  <c r="U459" i="14"/>
  <c r="T435" i="14"/>
  <c r="S439" i="14"/>
  <c r="S101" i="14"/>
  <c r="R104" i="14"/>
  <c r="R80" i="14"/>
  <c r="S77" i="14"/>
  <c r="T477" i="14"/>
  <c r="S480" i="14"/>
  <c r="R191" i="14"/>
  <c r="S187" i="14"/>
  <c r="S111" i="14"/>
  <c r="T107" i="14"/>
  <c r="P133" i="13"/>
  <c r="U67" i="13"/>
  <c r="V63" i="13"/>
  <c r="BC63" i="13" s="1"/>
  <c r="T219" i="14"/>
  <c r="S223" i="14"/>
  <c r="U115" i="14"/>
  <c r="T119" i="14"/>
  <c r="R19" i="13"/>
  <c r="S16" i="13"/>
  <c r="Q71" i="14"/>
  <c r="R67" i="14"/>
  <c r="R34" i="13"/>
  <c r="S30" i="13"/>
  <c r="T275" i="14"/>
  <c r="S279" i="14"/>
  <c r="S46" i="13"/>
  <c r="R50" i="13"/>
  <c r="R125" i="14"/>
  <c r="Q128" i="14"/>
  <c r="T389" i="14"/>
  <c r="S392" i="14"/>
  <c r="V408" i="14"/>
  <c r="W405" i="14"/>
  <c r="V373" i="14"/>
  <c r="U376" i="14"/>
  <c r="T339" i="14"/>
  <c r="S343" i="14"/>
  <c r="R429" i="14"/>
  <c r="Q432" i="14"/>
  <c r="S456" i="14"/>
  <c r="T453" i="14"/>
  <c r="W171" i="14"/>
  <c r="V175" i="14"/>
  <c r="S424" i="14"/>
  <c r="T421" i="14"/>
  <c r="U99" i="14"/>
  <c r="T103" i="14"/>
  <c r="R264" i="14"/>
  <c r="S261" i="14"/>
  <c r="T207" i="14"/>
  <c r="U203" i="14"/>
  <c r="V102" i="13"/>
  <c r="U106" i="13"/>
  <c r="S189" i="14"/>
  <c r="R192" i="14"/>
  <c r="R319" i="14"/>
  <c r="S315" i="14"/>
  <c r="S311" i="14"/>
  <c r="T307" i="14"/>
  <c r="U453" i="14" l="1"/>
  <c r="T456" i="14"/>
  <c r="U107" i="14"/>
  <c r="T111" i="14"/>
  <c r="S109" i="14"/>
  <c r="R112" i="14"/>
  <c r="Q133" i="13"/>
  <c r="V115" i="14"/>
  <c r="U119" i="14"/>
  <c r="S197" i="14"/>
  <c r="R200" i="14"/>
  <c r="S232" i="14"/>
  <c r="T229" i="14"/>
  <c r="R124" i="13"/>
  <c r="S24" i="13"/>
  <c r="R27" i="13"/>
  <c r="S88" i="14"/>
  <c r="T85" i="14"/>
  <c r="S216" i="14"/>
  <c r="T213" i="14"/>
  <c r="V75" i="14"/>
  <c r="U79" i="14"/>
  <c r="U389" i="14"/>
  <c r="T392" i="14"/>
  <c r="U219" i="14"/>
  <c r="T223" i="14"/>
  <c r="S387" i="14"/>
  <c r="R391" i="14"/>
  <c r="S341" i="14"/>
  <c r="R344" i="14"/>
  <c r="U123" i="14"/>
  <c r="T127" i="14"/>
  <c r="U91" i="14"/>
  <c r="T95" i="14"/>
  <c r="X333" i="14"/>
  <c r="W336" i="14"/>
  <c r="T72" i="13"/>
  <c r="S75" i="13"/>
  <c r="S469" i="14"/>
  <c r="R472" i="14"/>
  <c r="S195" i="14"/>
  <c r="R199" i="14"/>
  <c r="O132" i="13"/>
  <c r="O125" i="13"/>
  <c r="O134" i="13" s="1"/>
  <c r="S423" i="14"/>
  <c r="T419" i="14"/>
  <c r="U475" i="14"/>
  <c r="T479" i="14"/>
  <c r="T14" i="13"/>
  <c r="S18" i="13"/>
  <c r="S291" i="14"/>
  <c r="R295" i="14"/>
  <c r="U421" i="14"/>
  <c r="T424" i="14"/>
  <c r="R71" i="14"/>
  <c r="S67" i="14"/>
  <c r="V459" i="14"/>
  <c r="U463" i="14"/>
  <c r="S107" i="13"/>
  <c r="T104" i="13"/>
  <c r="R455" i="14"/>
  <c r="S451" i="14"/>
  <c r="T317" i="14"/>
  <c r="S320" i="14"/>
  <c r="T365" i="14"/>
  <c r="S368" i="14"/>
  <c r="R351" i="14"/>
  <c r="S347" i="14"/>
  <c r="S231" i="14"/>
  <c r="T227" i="14"/>
  <c r="S96" i="14"/>
  <c r="T93" i="14"/>
  <c r="T443" i="14"/>
  <c r="S447" i="14"/>
  <c r="T96" i="13"/>
  <c r="S99" i="13"/>
  <c r="S263" i="14"/>
  <c r="T259" i="14"/>
  <c r="R129" i="13"/>
  <c r="X32" i="13"/>
  <c r="W35" i="13"/>
  <c r="T269" i="14"/>
  <c r="S272" i="14"/>
  <c r="S83" i="14"/>
  <c r="R87" i="14"/>
  <c r="W379" i="14"/>
  <c r="V383" i="14"/>
  <c r="R144" i="14"/>
  <c r="S141" i="14"/>
  <c r="T189" i="14"/>
  <c r="S192" i="14"/>
  <c r="R432" i="14"/>
  <c r="S429" i="14"/>
  <c r="U435" i="14"/>
  <c r="T439" i="14"/>
  <c r="T8" i="13"/>
  <c r="S11" i="13"/>
  <c r="S116" i="13" s="1"/>
  <c r="W102" i="13"/>
  <c r="V106" i="13"/>
  <c r="U339" i="14"/>
  <c r="T343" i="14"/>
  <c r="S125" i="14"/>
  <c r="R128" i="14"/>
  <c r="U477" i="14"/>
  <c r="T480" i="14"/>
  <c r="T168" i="14"/>
  <c r="U165" i="14"/>
  <c r="R400" i="14"/>
  <c r="S397" i="14"/>
  <c r="U88" i="13"/>
  <c r="T91" i="13"/>
  <c r="T54" i="13"/>
  <c r="S58" i="13"/>
  <c r="X173" i="14"/>
  <c r="W176" i="14"/>
  <c r="V395" i="14"/>
  <c r="U399" i="14"/>
  <c r="T363" i="14"/>
  <c r="S367" i="14"/>
  <c r="T301" i="14"/>
  <c r="S304" i="14"/>
  <c r="S381" i="14"/>
  <c r="R384" i="14"/>
  <c r="V247" i="14"/>
  <c r="W243" i="14"/>
  <c r="T299" i="14"/>
  <c r="S303" i="14"/>
  <c r="T82" i="13"/>
  <c r="U78" i="13"/>
  <c r="U239" i="14"/>
  <c r="V235" i="14"/>
  <c r="S264" i="14"/>
  <c r="T261" i="14"/>
  <c r="R287" i="14"/>
  <c r="S283" i="14"/>
  <c r="R10" i="13"/>
  <c r="R115" i="13" s="1"/>
  <c r="S6" i="13"/>
  <c r="T485" i="14"/>
  <c r="S488" i="14"/>
  <c r="V403" i="14"/>
  <c r="U407" i="14"/>
  <c r="U275" i="14"/>
  <c r="T279" i="14"/>
  <c r="T101" i="14"/>
  <c r="S104" i="14"/>
  <c r="U415" i="14"/>
  <c r="V411" i="14"/>
  <c r="S34" i="13"/>
  <c r="T30" i="13"/>
  <c r="S38" i="13"/>
  <c r="R42" i="13"/>
  <c r="W483" i="14"/>
  <c r="V487" i="14"/>
  <c r="S117" i="14"/>
  <c r="R120" i="14"/>
  <c r="T357" i="14"/>
  <c r="S360" i="14"/>
  <c r="T77" i="14"/>
  <c r="S80" i="14"/>
  <c r="S163" i="14"/>
  <c r="R167" i="14"/>
  <c r="S352" i="14"/>
  <c r="T349" i="14"/>
  <c r="T86" i="13"/>
  <c r="S90" i="13"/>
  <c r="T48" i="13"/>
  <c r="S51" i="13"/>
  <c r="T224" i="14"/>
  <c r="U221" i="14"/>
  <c r="R120" i="13"/>
  <c r="V445" i="14"/>
  <c r="U448" i="14"/>
  <c r="V371" i="14"/>
  <c r="U375" i="14"/>
  <c r="T152" i="14"/>
  <c r="U149" i="14"/>
  <c r="T413" i="14"/>
  <c r="S416" i="14"/>
  <c r="S159" i="14"/>
  <c r="T155" i="14"/>
  <c r="P119" i="13"/>
  <c r="P123" i="13" s="1"/>
  <c r="S319" i="14"/>
  <c r="T315" i="14"/>
  <c r="W408" i="14"/>
  <c r="X405" i="14"/>
  <c r="X267" i="14"/>
  <c r="W271" i="14"/>
  <c r="T440" i="14"/>
  <c r="U437" i="14"/>
  <c r="T467" i="14"/>
  <c r="S471" i="14"/>
  <c r="V66" i="13"/>
  <c r="W62" i="13"/>
  <c r="S288" i="14"/>
  <c r="T285" i="14"/>
  <c r="U335" i="14"/>
  <c r="V331" i="14"/>
  <c r="U431" i="14"/>
  <c r="V427" i="14"/>
  <c r="U461" i="14"/>
  <c r="T464" i="14"/>
  <c r="T205" i="14"/>
  <c r="S208" i="14"/>
  <c r="T187" i="14"/>
  <c r="S191" i="14"/>
  <c r="S147" i="14"/>
  <c r="R151" i="14"/>
  <c r="U131" i="14"/>
  <c r="T135" i="14"/>
  <c r="V99" i="14"/>
  <c r="U103" i="14"/>
  <c r="U307" i="14"/>
  <c r="T311" i="14"/>
  <c r="V203" i="14"/>
  <c r="U207" i="14"/>
  <c r="S19" i="13"/>
  <c r="T16" i="13"/>
  <c r="U70" i="13"/>
  <c r="T74" i="13"/>
  <c r="W175" i="14"/>
  <c r="X171" i="14"/>
  <c r="W373" i="14"/>
  <c r="V376" i="14"/>
  <c r="T46" i="13"/>
  <c r="S50" i="13"/>
  <c r="T255" i="14"/>
  <c r="U251" i="14"/>
  <c r="R215" i="14"/>
  <c r="S211" i="14"/>
  <c r="W277" i="14"/>
  <c r="V280" i="14"/>
  <c r="X309" i="14"/>
  <c r="W312" i="14"/>
  <c r="R94" i="13"/>
  <c r="Q98" i="13"/>
  <c r="Q128" i="13" s="1"/>
  <c r="Q130" i="13" s="1"/>
  <c r="S43" i="13"/>
  <c r="T40" i="13"/>
  <c r="T56" i="13"/>
  <c r="S59" i="13"/>
  <c r="T139" i="14"/>
  <c r="S143" i="14"/>
  <c r="U179" i="14"/>
  <c r="T183" i="14"/>
  <c r="W80" i="13"/>
  <c r="V83" i="13"/>
  <c r="T157" i="14"/>
  <c r="S160" i="14"/>
  <c r="T26" i="13"/>
  <c r="U22" i="13"/>
  <c r="S355" i="14"/>
  <c r="R359" i="14"/>
  <c r="T293" i="14"/>
  <c r="S296" i="14"/>
  <c r="U357" i="14" l="1"/>
  <c r="T360" i="14"/>
  <c r="U343" i="14"/>
  <c r="V339" i="14"/>
  <c r="S351" i="14"/>
  <c r="T347" i="14"/>
  <c r="T75" i="13"/>
  <c r="U72" i="13"/>
  <c r="V179" i="14"/>
  <c r="U183" i="14"/>
  <c r="W99" i="14"/>
  <c r="V103" i="14"/>
  <c r="V448" i="14"/>
  <c r="W445" i="14"/>
  <c r="V239" i="14"/>
  <c r="W235" i="14"/>
  <c r="V165" i="14"/>
  <c r="U168" i="14"/>
  <c r="U96" i="13"/>
  <c r="T99" i="13"/>
  <c r="T107" i="13"/>
  <c r="U104" i="13"/>
  <c r="T341" i="14"/>
  <c r="S344" i="14"/>
  <c r="T192" i="14"/>
  <c r="U189" i="14"/>
  <c r="T291" i="14"/>
  <c r="S295" i="14"/>
  <c r="X336" i="14"/>
  <c r="Y333" i="14"/>
  <c r="S112" i="14"/>
  <c r="T109" i="14"/>
  <c r="U139" i="14"/>
  <c r="T143" i="14"/>
  <c r="X312" i="14"/>
  <c r="Y309" i="14"/>
  <c r="U46" i="13"/>
  <c r="T50" i="13"/>
  <c r="V131" i="14"/>
  <c r="U135" i="14"/>
  <c r="V461" i="14"/>
  <c r="U464" i="14"/>
  <c r="W66" i="13"/>
  <c r="X62" i="13"/>
  <c r="Y405" i="14"/>
  <c r="X408" i="14"/>
  <c r="U413" i="14"/>
  <c r="T416" i="14"/>
  <c r="U224" i="14"/>
  <c r="V221" i="14"/>
  <c r="S10" i="13"/>
  <c r="S115" i="13" s="1"/>
  <c r="T6" i="13"/>
  <c r="U82" i="13"/>
  <c r="V78" i="13"/>
  <c r="S124" i="13"/>
  <c r="S144" i="14"/>
  <c r="T141" i="14"/>
  <c r="U443" i="14"/>
  <c r="T447" i="14"/>
  <c r="U365" i="14"/>
  <c r="T368" i="14"/>
  <c r="T387" i="14"/>
  <c r="S391" i="14"/>
  <c r="V431" i="14"/>
  <c r="W427" i="14"/>
  <c r="V149" i="14"/>
  <c r="U152" i="14"/>
  <c r="T163" i="14"/>
  <c r="S167" i="14"/>
  <c r="X483" i="14"/>
  <c r="W487" i="14"/>
  <c r="U101" i="14"/>
  <c r="T104" i="14"/>
  <c r="U301" i="14"/>
  <c r="T304" i="14"/>
  <c r="T58" i="13"/>
  <c r="U54" i="13"/>
  <c r="V477" i="14"/>
  <c r="U480" i="14"/>
  <c r="T11" i="13"/>
  <c r="T116" i="13" s="1"/>
  <c r="U8" i="13"/>
  <c r="Y32" i="13"/>
  <c r="X35" i="13"/>
  <c r="U93" i="14"/>
  <c r="T96" i="14"/>
  <c r="W459" i="14"/>
  <c r="V463" i="14"/>
  <c r="U14" i="13"/>
  <c r="T18" i="13"/>
  <c r="S199" i="14"/>
  <c r="T195" i="14"/>
  <c r="V91" i="14"/>
  <c r="U95" i="14"/>
  <c r="T88" i="14"/>
  <c r="U85" i="14"/>
  <c r="T197" i="14"/>
  <c r="S200" i="14"/>
  <c r="V107" i="14"/>
  <c r="U111" i="14"/>
  <c r="U255" i="14"/>
  <c r="V251" i="14"/>
  <c r="V407" i="14"/>
  <c r="W403" i="14"/>
  <c r="V421" i="14"/>
  <c r="U424" i="14"/>
  <c r="T288" i="14"/>
  <c r="U285" i="14"/>
  <c r="V415" i="14"/>
  <c r="W411" i="14"/>
  <c r="T232" i="14"/>
  <c r="U229" i="14"/>
  <c r="T488" i="14"/>
  <c r="U485" i="14"/>
  <c r="X102" i="13"/>
  <c r="W106" i="13"/>
  <c r="U56" i="13"/>
  <c r="T59" i="13"/>
  <c r="T147" i="14"/>
  <c r="S151" i="14"/>
  <c r="T319" i="14"/>
  <c r="U315" i="14"/>
  <c r="S287" i="14"/>
  <c r="T283" i="14"/>
  <c r="R130" i="13"/>
  <c r="U317" i="14"/>
  <c r="T320" i="14"/>
  <c r="S71" i="14"/>
  <c r="T67" i="14"/>
  <c r="V219" i="14"/>
  <c r="U223" i="14"/>
  <c r="U86" i="13"/>
  <c r="T90" i="13"/>
  <c r="W395" i="14"/>
  <c r="V399" i="14"/>
  <c r="R133" i="13"/>
  <c r="S94" i="13"/>
  <c r="R98" i="13"/>
  <c r="R128" i="13" s="1"/>
  <c r="V70" i="13"/>
  <c r="U74" i="13"/>
  <c r="T352" i="14"/>
  <c r="U349" i="14"/>
  <c r="U26" i="13"/>
  <c r="V22" i="13"/>
  <c r="T19" i="13"/>
  <c r="U16" i="13"/>
  <c r="S120" i="14"/>
  <c r="T117" i="14"/>
  <c r="Y173" i="14"/>
  <c r="X176" i="14"/>
  <c r="T216" i="14"/>
  <c r="U213" i="14"/>
  <c r="U157" i="14"/>
  <c r="T160" i="14"/>
  <c r="X373" i="14"/>
  <c r="W376" i="14"/>
  <c r="U40" i="13"/>
  <c r="T43" i="13"/>
  <c r="S215" i="14"/>
  <c r="T211" i="14"/>
  <c r="Y171" i="14"/>
  <c r="X175" i="14"/>
  <c r="U467" i="14"/>
  <c r="T471" i="14"/>
  <c r="U48" i="13"/>
  <c r="T51" i="13"/>
  <c r="U77" i="14"/>
  <c r="T80" i="14"/>
  <c r="T38" i="13"/>
  <c r="S42" i="13"/>
  <c r="V275" i="14"/>
  <c r="U279" i="14"/>
  <c r="U299" i="14"/>
  <c r="T303" i="14"/>
  <c r="U363" i="14"/>
  <c r="T367" i="14"/>
  <c r="V88" i="13"/>
  <c r="U91" i="13"/>
  <c r="S128" i="14"/>
  <c r="T125" i="14"/>
  <c r="U439" i="14"/>
  <c r="V435" i="14"/>
  <c r="X379" i="14"/>
  <c r="W383" i="14"/>
  <c r="T263" i="14"/>
  <c r="U259" i="14"/>
  <c r="U227" i="14"/>
  <c r="T231" i="14"/>
  <c r="V475" i="14"/>
  <c r="U479" i="14"/>
  <c r="S472" i="14"/>
  <c r="T469" i="14"/>
  <c r="V123" i="14"/>
  <c r="U127" i="14"/>
  <c r="W115" i="14"/>
  <c r="V119" i="14"/>
  <c r="V453" i="14"/>
  <c r="U456" i="14"/>
  <c r="U155" i="14"/>
  <c r="T159" i="14"/>
  <c r="S87" i="14"/>
  <c r="T83" i="14"/>
  <c r="S359" i="14"/>
  <c r="T355" i="14"/>
  <c r="T208" i="14"/>
  <c r="U205" i="14"/>
  <c r="W75" i="14"/>
  <c r="V79" i="14"/>
  <c r="Y267" i="14"/>
  <c r="X271" i="14"/>
  <c r="S384" i="14"/>
  <c r="T381" i="14"/>
  <c r="U269" i="14"/>
  <c r="T272" i="14"/>
  <c r="W280" i="14"/>
  <c r="X277" i="14"/>
  <c r="W203" i="14"/>
  <c r="V207" i="14"/>
  <c r="U293" i="14"/>
  <c r="T296" i="14"/>
  <c r="X80" i="13"/>
  <c r="W83" i="13"/>
  <c r="S120" i="13"/>
  <c r="V307" i="14"/>
  <c r="U311" i="14"/>
  <c r="T191" i="14"/>
  <c r="U187" i="14"/>
  <c r="V335" i="14"/>
  <c r="W331" i="14"/>
  <c r="V437" i="14"/>
  <c r="U440" i="14"/>
  <c r="P132" i="13"/>
  <c r="P125" i="13"/>
  <c r="P134" i="13" s="1"/>
  <c r="W371" i="14"/>
  <c r="V375" i="14"/>
  <c r="U30" i="13"/>
  <c r="T34" i="13"/>
  <c r="T264" i="14"/>
  <c r="U261" i="14"/>
  <c r="W247" i="14"/>
  <c r="X243" i="14"/>
  <c r="S400" i="14"/>
  <c r="T397" i="14"/>
  <c r="S432" i="14"/>
  <c r="T429" i="14"/>
  <c r="T451" i="14"/>
  <c r="S455" i="14"/>
  <c r="U419" i="14"/>
  <c r="T423" i="14"/>
  <c r="Q119" i="13"/>
  <c r="Q123" i="13" s="1"/>
  <c r="U392" i="14"/>
  <c r="V389" i="14"/>
  <c r="T24" i="13"/>
  <c r="S27" i="13"/>
  <c r="S129" i="13" s="1"/>
  <c r="U34" i="13" l="1"/>
  <c r="V30" i="13"/>
  <c r="T120" i="14"/>
  <c r="U117" i="14"/>
  <c r="V255" i="14"/>
  <c r="W251" i="14"/>
  <c r="W239" i="14"/>
  <c r="X235" i="14"/>
  <c r="W275" i="14"/>
  <c r="V279" i="14"/>
  <c r="Y373" i="14"/>
  <c r="X376" i="14"/>
  <c r="V74" i="13"/>
  <c r="W70" i="13"/>
  <c r="U283" i="14"/>
  <c r="T287" i="14"/>
  <c r="V55" i="13"/>
  <c r="BC55" i="13" s="1"/>
  <c r="U59" i="13"/>
  <c r="V95" i="14"/>
  <c r="W91" i="14"/>
  <c r="T391" i="14"/>
  <c r="U387" i="14"/>
  <c r="U416" i="14"/>
  <c r="V413" i="14"/>
  <c r="V135" i="14"/>
  <c r="W131" i="14"/>
  <c r="U341" i="14"/>
  <c r="T344" i="14"/>
  <c r="Q132" i="13"/>
  <c r="Q125" i="13"/>
  <c r="Q134" i="13" s="1"/>
  <c r="X371" i="14"/>
  <c r="W375" i="14"/>
  <c r="T87" i="14"/>
  <c r="U83" i="14"/>
  <c r="V259" i="14"/>
  <c r="U263" i="14"/>
  <c r="S119" i="13"/>
  <c r="S123" i="13" s="1"/>
  <c r="U19" i="13"/>
  <c r="V16" i="13"/>
  <c r="V285" i="14"/>
  <c r="U288" i="14"/>
  <c r="T199" i="14"/>
  <c r="U195" i="14"/>
  <c r="U163" i="14"/>
  <c r="T167" i="14"/>
  <c r="V82" i="13"/>
  <c r="W78" i="13"/>
  <c r="Z333" i="14"/>
  <c r="Y336" i="14"/>
  <c r="U107" i="13"/>
  <c r="V104" i="13"/>
  <c r="X445" i="14"/>
  <c r="W448" i="14"/>
  <c r="U347" i="14"/>
  <c r="T351" i="14"/>
  <c r="X247" i="14"/>
  <c r="Y243" i="14"/>
  <c r="X203" i="14"/>
  <c r="W207" i="14"/>
  <c r="Z267" i="14"/>
  <c r="Y271" i="14"/>
  <c r="W123" i="14"/>
  <c r="V127" i="14"/>
  <c r="V91" i="13"/>
  <c r="W88" i="13"/>
  <c r="U38" i="13"/>
  <c r="T42" i="13"/>
  <c r="Z171" i="14"/>
  <c r="Y175" i="14"/>
  <c r="V157" i="14"/>
  <c r="U160" i="14"/>
  <c r="T94" i="13"/>
  <c r="S98" i="13"/>
  <c r="S128" i="13" s="1"/>
  <c r="S130" i="13" s="1"/>
  <c r="V223" i="14"/>
  <c r="W219" i="14"/>
  <c r="R119" i="13"/>
  <c r="R123" i="13" s="1"/>
  <c r="Y102" i="13"/>
  <c r="X106" i="13"/>
  <c r="W107" i="14"/>
  <c r="V111" i="14"/>
  <c r="Z32" i="13"/>
  <c r="Y35" i="13"/>
  <c r="V301" i="14"/>
  <c r="U304" i="14"/>
  <c r="V365" i="14"/>
  <c r="U368" i="14"/>
  <c r="Z405" i="14"/>
  <c r="Y408" i="14"/>
  <c r="V46" i="13"/>
  <c r="U50" i="13"/>
  <c r="V419" i="14"/>
  <c r="U423" i="14"/>
  <c r="W307" i="14"/>
  <c r="V311" i="14"/>
  <c r="Y277" i="14"/>
  <c r="X280" i="14"/>
  <c r="U469" i="14"/>
  <c r="T472" i="14"/>
  <c r="T215" i="14"/>
  <c r="U211" i="14"/>
  <c r="U216" i="14"/>
  <c r="V213" i="14"/>
  <c r="W22" i="13"/>
  <c r="V26" i="13"/>
  <c r="U67" i="14"/>
  <c r="T71" i="14"/>
  <c r="V315" i="14"/>
  <c r="U319" i="14"/>
  <c r="U488" i="14"/>
  <c r="V485" i="14"/>
  <c r="U11" i="13"/>
  <c r="U116" i="13" s="1"/>
  <c r="V8" i="13"/>
  <c r="W149" i="14"/>
  <c r="V152" i="14"/>
  <c r="T10" i="13"/>
  <c r="T115" i="13" s="1"/>
  <c r="U6" i="13"/>
  <c r="Y62" i="13"/>
  <c r="X66" i="13"/>
  <c r="Z309" i="14"/>
  <c r="Y312" i="14"/>
  <c r="V343" i="14"/>
  <c r="W339" i="14"/>
  <c r="T359" i="14"/>
  <c r="U355" i="14"/>
  <c r="T129" i="13"/>
  <c r="S133" i="13"/>
  <c r="T112" i="14"/>
  <c r="U109" i="14"/>
  <c r="V293" i="14"/>
  <c r="U296" i="14"/>
  <c r="V227" i="14"/>
  <c r="U231" i="14"/>
  <c r="V86" i="13"/>
  <c r="U90" i="13"/>
  <c r="V261" i="14"/>
  <c r="U264" i="14"/>
  <c r="U18" i="13"/>
  <c r="V14" i="13"/>
  <c r="U447" i="14"/>
  <c r="V443" i="14"/>
  <c r="T295" i="14"/>
  <c r="U291" i="14"/>
  <c r="X99" i="14"/>
  <c r="W103" i="14"/>
  <c r="V392" i="14"/>
  <c r="W389" i="14"/>
  <c r="T384" i="14"/>
  <c r="U381" i="14"/>
  <c r="U58" i="13"/>
  <c r="V54" i="13"/>
  <c r="V71" i="13"/>
  <c r="BC71" i="13" s="1"/>
  <c r="U75" i="13"/>
  <c r="U397" i="14"/>
  <c r="T400" i="14"/>
  <c r="V93" i="14"/>
  <c r="U96" i="14"/>
  <c r="V363" i="14"/>
  <c r="U367" i="14"/>
  <c r="T128" i="14"/>
  <c r="U125" i="14"/>
  <c r="X411" i="14"/>
  <c r="W415" i="14"/>
  <c r="X487" i="14"/>
  <c r="Y483" i="14"/>
  <c r="U191" i="14"/>
  <c r="V187" i="14"/>
  <c r="X115" i="14"/>
  <c r="W119" i="14"/>
  <c r="U471" i="14"/>
  <c r="V467" i="14"/>
  <c r="X75" i="14"/>
  <c r="W79" i="14"/>
  <c r="V155" i="14"/>
  <c r="U159" i="14"/>
  <c r="Y379" i="14"/>
  <c r="X383" i="14"/>
  <c r="V77" i="14"/>
  <c r="U80" i="14"/>
  <c r="V424" i="14"/>
  <c r="W421" i="14"/>
  <c r="T200" i="14"/>
  <c r="U197" i="14"/>
  <c r="X427" i="14"/>
  <c r="W431" i="14"/>
  <c r="V96" i="13"/>
  <c r="U99" i="13"/>
  <c r="U451" i="14"/>
  <c r="T455" i="14"/>
  <c r="W437" i="14"/>
  <c r="V440" i="14"/>
  <c r="U208" i="14"/>
  <c r="V205" i="14"/>
  <c r="W435" i="14"/>
  <c r="V439" i="14"/>
  <c r="T120" i="13"/>
  <c r="T124" i="13" s="1"/>
  <c r="V349" i="14"/>
  <c r="U352" i="14"/>
  <c r="U232" i="14"/>
  <c r="V229" i="14"/>
  <c r="X403" i="14"/>
  <c r="W407" i="14"/>
  <c r="V85" i="14"/>
  <c r="U88" i="14"/>
  <c r="U104" i="14"/>
  <c r="V101" i="14"/>
  <c r="U141" i="14"/>
  <c r="T144" i="14"/>
  <c r="W220" i="14"/>
  <c r="BC220" i="14" s="1"/>
  <c r="V224" i="14"/>
  <c r="U192" i="14"/>
  <c r="V189" i="14"/>
  <c r="U24" i="13"/>
  <c r="T27" i="13"/>
  <c r="T432" i="14"/>
  <c r="U429" i="14"/>
  <c r="X331" i="14"/>
  <c r="W335" i="14"/>
  <c r="X83" i="13"/>
  <c r="Y80" i="13"/>
  <c r="U272" i="14"/>
  <c r="V269" i="14"/>
  <c r="V456" i="14"/>
  <c r="W453" i="14"/>
  <c r="V479" i="14"/>
  <c r="W475" i="14"/>
  <c r="V299" i="14"/>
  <c r="U303" i="14"/>
  <c r="U51" i="13"/>
  <c r="V48" i="13"/>
  <c r="U43" i="13"/>
  <c r="V40" i="13"/>
  <c r="Z173" i="14"/>
  <c r="Y176" i="14"/>
  <c r="W399" i="14"/>
  <c r="X395" i="14"/>
  <c r="U320" i="14"/>
  <c r="V317" i="14"/>
  <c r="T151" i="14"/>
  <c r="U147" i="14"/>
  <c r="W463" i="14"/>
  <c r="X459" i="14"/>
  <c r="V480" i="14"/>
  <c r="W476" i="14"/>
  <c r="BC476" i="14" s="1"/>
  <c r="V464" i="14"/>
  <c r="W461" i="14"/>
  <c r="U143" i="14"/>
  <c r="V139" i="14"/>
  <c r="W165" i="14"/>
  <c r="V168" i="14"/>
  <c r="V183" i="14"/>
  <c r="W179" i="14"/>
  <c r="V357" i="14"/>
  <c r="U360" i="14"/>
  <c r="T133" i="13" l="1"/>
  <c r="S132" i="13"/>
  <c r="S125" i="13"/>
  <c r="S134" i="13" s="1"/>
  <c r="Z80" i="13"/>
  <c r="Y83" i="13"/>
  <c r="U455" i="14"/>
  <c r="V451" i="14"/>
  <c r="W365" i="14"/>
  <c r="V368" i="14"/>
  <c r="X475" i="14"/>
  <c r="W479" i="14"/>
  <c r="V231" i="14"/>
  <c r="W227" i="14"/>
  <c r="V355" i="14"/>
  <c r="U359" i="14"/>
  <c r="V6" i="13"/>
  <c r="U10" i="13"/>
  <c r="U115" i="13" s="1"/>
  <c r="AA267" i="14"/>
  <c r="Z271" i="14"/>
  <c r="Y445" i="14"/>
  <c r="X448" i="14"/>
  <c r="V163" i="14"/>
  <c r="U167" i="14"/>
  <c r="X165" i="14"/>
  <c r="W168" i="14"/>
  <c r="AA173" i="14"/>
  <c r="Z176" i="14"/>
  <c r="Y331" i="14"/>
  <c r="X335" i="14"/>
  <c r="Y403" i="14"/>
  <c r="X407" i="14"/>
  <c r="W204" i="14"/>
  <c r="BC204" i="14" s="1"/>
  <c r="V208" i="14"/>
  <c r="W467" i="14"/>
  <c r="V471" i="14"/>
  <c r="W392" i="14"/>
  <c r="X389" i="14"/>
  <c r="V18" i="13"/>
  <c r="W14" i="13"/>
  <c r="W315" i="14"/>
  <c r="V319" i="14"/>
  <c r="W419" i="14"/>
  <c r="V423" i="14"/>
  <c r="V304" i="14"/>
  <c r="W301" i="14"/>
  <c r="W223" i="14"/>
  <c r="X219" i="14"/>
  <c r="W104" i="13"/>
  <c r="V107" i="13"/>
  <c r="U199" i="14"/>
  <c r="V195" i="14"/>
  <c r="W259" i="14"/>
  <c r="V263" i="14"/>
  <c r="V341" i="14"/>
  <c r="U344" i="14"/>
  <c r="X91" i="14"/>
  <c r="W95" i="14"/>
  <c r="V117" i="14"/>
  <c r="U120" i="14"/>
  <c r="V143" i="14"/>
  <c r="W139" i="14"/>
  <c r="V147" i="14"/>
  <c r="U151" i="14"/>
  <c r="W40" i="13"/>
  <c r="V43" i="13"/>
  <c r="W456" i="14"/>
  <c r="X453" i="14"/>
  <c r="V429" i="14"/>
  <c r="U432" i="14"/>
  <c r="W228" i="14"/>
  <c r="BC228" i="14" s="1"/>
  <c r="V232" i="14"/>
  <c r="W77" i="14"/>
  <c r="V80" i="14"/>
  <c r="Y411" i="14"/>
  <c r="X415" i="14"/>
  <c r="U400" i="14"/>
  <c r="V397" i="14"/>
  <c r="W293" i="14"/>
  <c r="V296" i="14"/>
  <c r="W343" i="14"/>
  <c r="X339" i="14"/>
  <c r="U42" i="13"/>
  <c r="V38" i="13"/>
  <c r="Y203" i="14"/>
  <c r="X207" i="14"/>
  <c r="V83" i="14"/>
  <c r="U87" i="14"/>
  <c r="W135" i="14"/>
  <c r="X131" i="14"/>
  <c r="Z373" i="14"/>
  <c r="Y376" i="14"/>
  <c r="W183" i="14"/>
  <c r="X179" i="14"/>
  <c r="W363" i="14"/>
  <c r="V367" i="14"/>
  <c r="V90" i="13"/>
  <c r="W86" i="13"/>
  <c r="W484" i="14"/>
  <c r="BC484" i="14" s="1"/>
  <c r="V488" i="14"/>
  <c r="V347" i="14"/>
  <c r="U351" i="14"/>
  <c r="U391" i="14"/>
  <c r="V387" i="14"/>
  <c r="W299" i="14"/>
  <c r="V303" i="14"/>
  <c r="Y487" i="14"/>
  <c r="Z483" i="14"/>
  <c r="U384" i="14"/>
  <c r="V381" i="14"/>
  <c r="Y66" i="13"/>
  <c r="Z62" i="13"/>
  <c r="Z102" i="13"/>
  <c r="Y106" i="13"/>
  <c r="W255" i="14"/>
  <c r="X251" i="14"/>
  <c r="Y459" i="14"/>
  <c r="X463" i="14"/>
  <c r="W96" i="13"/>
  <c r="V99" i="13"/>
  <c r="X79" i="14"/>
  <c r="Y75" i="14"/>
  <c r="V211" i="14"/>
  <c r="U215" i="14"/>
  <c r="U144" i="14"/>
  <c r="V141" i="14"/>
  <c r="Y427" i="14"/>
  <c r="X431" i="14"/>
  <c r="U128" i="14"/>
  <c r="V125" i="14"/>
  <c r="V109" i="14"/>
  <c r="U112" i="14"/>
  <c r="W152" i="14"/>
  <c r="X149" i="14"/>
  <c r="V67" i="14"/>
  <c r="U71" i="14"/>
  <c r="U472" i="14"/>
  <c r="V469" i="14"/>
  <c r="V50" i="13"/>
  <c r="W46" i="13"/>
  <c r="Z35" i="13"/>
  <c r="AA32" i="13"/>
  <c r="X88" i="13"/>
  <c r="W91" i="13"/>
  <c r="Z243" i="14"/>
  <c r="Y247" i="14"/>
  <c r="U129" i="13"/>
  <c r="W30" i="13"/>
  <c r="V34" i="13"/>
  <c r="Y395" i="14"/>
  <c r="X399" i="14"/>
  <c r="V192" i="14"/>
  <c r="W188" i="14"/>
  <c r="BC188" i="14" s="1"/>
  <c r="V159" i="14"/>
  <c r="W155" i="14"/>
  <c r="W212" i="14"/>
  <c r="BC212" i="14" s="1"/>
  <c r="V216" i="14"/>
  <c r="V160" i="14"/>
  <c r="W157" i="14"/>
  <c r="V88" i="14"/>
  <c r="W85" i="14"/>
  <c r="X307" i="14"/>
  <c r="W311" i="14"/>
  <c r="R132" i="13"/>
  <c r="R125" i="13"/>
  <c r="R134" i="13" s="1"/>
  <c r="V320" i="14"/>
  <c r="W317" i="14"/>
  <c r="V272" i="14"/>
  <c r="W269" i="14"/>
  <c r="W101" i="14"/>
  <c r="V104" i="14"/>
  <c r="X437" i="14"/>
  <c r="W440" i="14"/>
  <c r="Z379" i="14"/>
  <c r="Y383" i="14"/>
  <c r="X119" i="14"/>
  <c r="Y115" i="14"/>
  <c r="X103" i="14"/>
  <c r="Y99" i="14"/>
  <c r="W261" i="14"/>
  <c r="V264" i="14"/>
  <c r="W7" i="13"/>
  <c r="BC7" i="13" s="1"/>
  <c r="V11" i="13"/>
  <c r="V116" i="13" s="1"/>
  <c r="T98" i="13"/>
  <c r="T128" i="13" s="1"/>
  <c r="T130" i="13" s="1"/>
  <c r="U94" i="13"/>
  <c r="AA333" i="14"/>
  <c r="Z336" i="14"/>
  <c r="W285" i="14"/>
  <c r="V288" i="14"/>
  <c r="W413" i="14"/>
  <c r="V416" i="14"/>
  <c r="W279" i="14"/>
  <c r="X275" i="14"/>
  <c r="W127" i="14"/>
  <c r="X123" i="14"/>
  <c r="V283" i="14"/>
  <c r="U287" i="14"/>
  <c r="W424" i="14"/>
  <c r="X421" i="14"/>
  <c r="W443" i="14"/>
  <c r="V447" i="14"/>
  <c r="X70" i="13"/>
  <c r="W74" i="13"/>
  <c r="W439" i="14"/>
  <c r="X435" i="14"/>
  <c r="V96" i="14"/>
  <c r="W93" i="14"/>
  <c r="Z175" i="14"/>
  <c r="AA171" i="14"/>
  <c r="W464" i="14"/>
  <c r="X461" i="14"/>
  <c r="W48" i="13"/>
  <c r="V51" i="13"/>
  <c r="V360" i="14"/>
  <c r="W357" i="14"/>
  <c r="V24" i="13"/>
  <c r="U27" i="13"/>
  <c r="U120" i="13" s="1"/>
  <c r="U124" i="13" s="1"/>
  <c r="W349" i="14"/>
  <c r="V352" i="14"/>
  <c r="U200" i="14"/>
  <c r="V197" i="14"/>
  <c r="W187" i="14"/>
  <c r="V191" i="14"/>
  <c r="V58" i="13"/>
  <c r="W54" i="13"/>
  <c r="V291" i="14"/>
  <c r="U295" i="14"/>
  <c r="Z312" i="14"/>
  <c r="AA309" i="14"/>
  <c r="X22" i="13"/>
  <c r="W26" i="13"/>
  <c r="Z277" i="14"/>
  <c r="Y280" i="14"/>
  <c r="AA405" i="14"/>
  <c r="Z408" i="14"/>
  <c r="X107" i="14"/>
  <c r="W111" i="14"/>
  <c r="W82" i="13"/>
  <c r="X78" i="13"/>
  <c r="V19" i="13"/>
  <c r="W16" i="13"/>
  <c r="Y371" i="14"/>
  <c r="X375" i="14"/>
  <c r="X239" i="14"/>
  <c r="Y235" i="14"/>
  <c r="U133" i="13" l="1"/>
  <c r="AA408" i="14"/>
  <c r="AB405" i="14"/>
  <c r="Y461" i="14"/>
  <c r="X464" i="14"/>
  <c r="Y251" i="14"/>
  <c r="X255" i="14"/>
  <c r="Y389" i="14"/>
  <c r="X392" i="14"/>
  <c r="Y307" i="14"/>
  <c r="X311" i="14"/>
  <c r="Z411" i="14"/>
  <c r="Y415" i="14"/>
  <c r="W117" i="14"/>
  <c r="V120" i="14"/>
  <c r="Z331" i="14"/>
  <c r="Y335" i="14"/>
  <c r="Y448" i="14"/>
  <c r="Z445" i="14"/>
  <c r="Z280" i="14"/>
  <c r="AA277" i="14"/>
  <c r="W58" i="13"/>
  <c r="X54" i="13"/>
  <c r="AB171" i="14"/>
  <c r="AA175" i="14"/>
  <c r="V16" i="14" s="1"/>
  <c r="X279" i="14"/>
  <c r="Y275" i="14"/>
  <c r="V94" i="13"/>
  <c r="U98" i="13"/>
  <c r="U128" i="13" s="1"/>
  <c r="U130" i="13" s="1"/>
  <c r="Y119" i="14"/>
  <c r="Z115" i="14"/>
  <c r="X269" i="14"/>
  <c r="W272" i="14"/>
  <c r="X85" i="14"/>
  <c r="W88" i="14"/>
  <c r="AA243" i="14"/>
  <c r="Z247" i="14"/>
  <c r="Y79" i="14"/>
  <c r="Z75" i="14"/>
  <c r="W90" i="13"/>
  <c r="X86" i="13"/>
  <c r="X135" i="14"/>
  <c r="Y131" i="14"/>
  <c r="X343" i="14"/>
  <c r="Y339" i="14"/>
  <c r="V120" i="13"/>
  <c r="X419" i="14"/>
  <c r="W423" i="14"/>
  <c r="Y78" i="13"/>
  <c r="X82" i="13"/>
  <c r="V27" i="13"/>
  <c r="V129" i="13" s="1"/>
  <c r="W24" i="13"/>
  <c r="W447" i="14"/>
  <c r="X443" i="14"/>
  <c r="AA102" i="13"/>
  <c r="Z106" i="13"/>
  <c r="W303" i="14"/>
  <c r="X299" i="14"/>
  <c r="W80" i="14"/>
  <c r="X77" i="14"/>
  <c r="W43" i="13"/>
  <c r="X40" i="13"/>
  <c r="X95" i="14"/>
  <c r="Y91" i="14"/>
  <c r="W107" i="13"/>
  <c r="X104" i="13"/>
  <c r="W471" i="14"/>
  <c r="X467" i="14"/>
  <c r="AA176" i="14"/>
  <c r="W16" i="14" s="1"/>
  <c r="AB173" i="14"/>
  <c r="AB267" i="14"/>
  <c r="AA271" i="14"/>
  <c r="Y475" i="14"/>
  <c r="X479" i="14"/>
  <c r="Z83" i="13"/>
  <c r="AA80" i="13"/>
  <c r="Y22" i="13"/>
  <c r="X26" i="13"/>
  <c r="X357" i="14"/>
  <c r="W360" i="14"/>
  <c r="X93" i="14"/>
  <c r="W96" i="14"/>
  <c r="Y421" i="14"/>
  <c r="X424" i="14"/>
  <c r="V124" i="13"/>
  <c r="W320" i="14"/>
  <c r="X317" i="14"/>
  <c r="W160" i="14"/>
  <c r="X157" i="14"/>
  <c r="Y88" i="13"/>
  <c r="X91" i="13"/>
  <c r="W67" i="14"/>
  <c r="V71" i="14"/>
  <c r="Z427" i="14"/>
  <c r="Y431" i="14"/>
  <c r="AA62" i="13"/>
  <c r="Z66" i="13"/>
  <c r="V391" i="14"/>
  <c r="W387" i="14"/>
  <c r="T119" i="13"/>
  <c r="T123" i="13" s="1"/>
  <c r="X315" i="14"/>
  <c r="W319" i="14"/>
  <c r="Y375" i="14"/>
  <c r="Z371" i="14"/>
  <c r="Y123" i="14"/>
  <c r="X127" i="14"/>
  <c r="V112" i="14"/>
  <c r="W109" i="14"/>
  <c r="W38" i="13"/>
  <c r="V42" i="13"/>
  <c r="W195" i="14"/>
  <c r="V199" i="14"/>
  <c r="Y70" i="13"/>
  <c r="X74" i="13"/>
  <c r="X101" i="14"/>
  <c r="W104" i="14"/>
  <c r="W211" i="14"/>
  <c r="V215" i="14"/>
  <c r="W141" i="14"/>
  <c r="V144" i="14"/>
  <c r="V151" i="14"/>
  <c r="W147" i="14"/>
  <c r="X168" i="14"/>
  <c r="Y165" i="14"/>
  <c r="W6" i="13"/>
  <c r="V10" i="13"/>
  <c r="V115" i="13" s="1"/>
  <c r="W368" i="14"/>
  <c r="X365" i="14"/>
  <c r="Z99" i="14"/>
  <c r="Y103" i="14"/>
  <c r="X155" i="14"/>
  <c r="W159" i="14"/>
  <c r="AA483" i="14"/>
  <c r="Z487" i="14"/>
  <c r="X456" i="14"/>
  <c r="Y453" i="14"/>
  <c r="W451" i="14"/>
  <c r="V455" i="14"/>
  <c r="V295" i="14"/>
  <c r="W291" i="14"/>
  <c r="AA336" i="14"/>
  <c r="AB333" i="14"/>
  <c r="W469" i="14"/>
  <c r="V472" i="14"/>
  <c r="Y239" i="14"/>
  <c r="Z235" i="14"/>
  <c r="Y399" i="14"/>
  <c r="Z395" i="14"/>
  <c r="AA35" i="13"/>
  <c r="AB32" i="13"/>
  <c r="W99" i="13"/>
  <c r="X96" i="13"/>
  <c r="V87" i="14"/>
  <c r="W83" i="14"/>
  <c r="V344" i="14"/>
  <c r="W341" i="14"/>
  <c r="X111" i="14"/>
  <c r="Y107" i="14"/>
  <c r="AA312" i="14"/>
  <c r="AB309" i="14"/>
  <c r="V200" i="14"/>
  <c r="W196" i="14"/>
  <c r="BC196" i="14" s="1"/>
  <c r="X439" i="14"/>
  <c r="Y435" i="14"/>
  <c r="W381" i="14"/>
  <c r="V384" i="14"/>
  <c r="X183" i="14"/>
  <c r="Y179" i="14"/>
  <c r="W396" i="14"/>
  <c r="BC396" i="14" s="1"/>
  <c r="V400" i="14"/>
  <c r="X139" i="14"/>
  <c r="W143" i="14"/>
  <c r="W18" i="13"/>
  <c r="X14" i="13"/>
  <c r="W231" i="14"/>
  <c r="X227" i="14"/>
  <c r="X16" i="13"/>
  <c r="W19" i="13"/>
  <c r="X349" i="14"/>
  <c r="W352" i="14"/>
  <c r="W125" i="14"/>
  <c r="V128" i="14"/>
  <c r="Z376" i="14"/>
  <c r="AA373" i="14"/>
  <c r="X187" i="14"/>
  <c r="W191" i="14"/>
  <c r="X413" i="14"/>
  <c r="W416" i="14"/>
  <c r="Z383" i="14"/>
  <c r="AA379" i="14"/>
  <c r="X152" i="14"/>
  <c r="Y149" i="14"/>
  <c r="W367" i="14"/>
  <c r="X363" i="14"/>
  <c r="X293" i="14"/>
  <c r="W296" i="14"/>
  <c r="X223" i="14"/>
  <c r="Y219" i="14"/>
  <c r="X48" i="13"/>
  <c r="W51" i="13"/>
  <c r="W283" i="14"/>
  <c r="V287" i="14"/>
  <c r="X285" i="14"/>
  <c r="W288" i="14"/>
  <c r="X261" i="14"/>
  <c r="W264" i="14"/>
  <c r="Y437" i="14"/>
  <c r="X440" i="14"/>
  <c r="X30" i="13"/>
  <c r="W34" i="13"/>
  <c r="X46" i="13"/>
  <c r="W50" i="13"/>
  <c r="Z459" i="14"/>
  <c r="Y463" i="14"/>
  <c r="W347" i="14"/>
  <c r="V351" i="14"/>
  <c r="Z203" i="14"/>
  <c r="Y207" i="14"/>
  <c r="V432" i="14"/>
  <c r="W429" i="14"/>
  <c r="X259" i="14"/>
  <c r="W263" i="14"/>
  <c r="X301" i="14"/>
  <c r="W304" i="14"/>
  <c r="Z403" i="14"/>
  <c r="Y407" i="14"/>
  <c r="W163" i="14"/>
  <c r="V167" i="14"/>
  <c r="V359" i="14"/>
  <c r="W355" i="14"/>
  <c r="V130" i="13" l="1"/>
  <c r="X143" i="14"/>
  <c r="Y139" i="14"/>
  <c r="T132" i="13"/>
  <c r="T125" i="13"/>
  <c r="T134" i="13" s="1"/>
  <c r="X117" i="14"/>
  <c r="W120" i="14"/>
  <c r="AA203" i="14"/>
  <c r="Z207" i="14"/>
  <c r="Z239" i="14"/>
  <c r="AA235" i="14"/>
  <c r="X147" i="14"/>
  <c r="W151" i="14"/>
  <c r="X67" i="14"/>
  <c r="W71" i="14"/>
  <c r="Y467" i="14"/>
  <c r="X471" i="14"/>
  <c r="AB277" i="14"/>
  <c r="AA280" i="14"/>
  <c r="Y152" i="14"/>
  <c r="Z149" i="14"/>
  <c r="X451" i="14"/>
  <c r="W455" i="14"/>
  <c r="Z103" i="14"/>
  <c r="V8" i="14" s="1"/>
  <c r="AA99" i="14"/>
  <c r="Y74" i="13"/>
  <c r="Z70" i="13"/>
  <c r="Y127" i="14"/>
  <c r="Z123" i="14"/>
  <c r="Z421" i="14"/>
  <c r="Y424" i="14"/>
  <c r="AB243" i="14"/>
  <c r="AA247" i="14"/>
  <c r="V98" i="13"/>
  <c r="V128" i="13" s="1"/>
  <c r="W94" i="13"/>
  <c r="AA411" i="14"/>
  <c r="Z415" i="14"/>
  <c r="Y301" i="14"/>
  <c r="X304" i="14"/>
  <c r="X347" i="14"/>
  <c r="W351" i="14"/>
  <c r="Z437" i="14"/>
  <c r="Y440" i="14"/>
  <c r="Y48" i="13"/>
  <c r="X51" i="13"/>
  <c r="Z179" i="14"/>
  <c r="Y183" i="14"/>
  <c r="AB312" i="14"/>
  <c r="AC309" i="14"/>
  <c r="X99" i="13"/>
  <c r="Y96" i="13"/>
  <c r="Z453" i="14"/>
  <c r="Y456" i="14"/>
  <c r="Y365" i="14"/>
  <c r="X368" i="14"/>
  <c r="Z375" i="14"/>
  <c r="AA371" i="14"/>
  <c r="Y91" i="13"/>
  <c r="Z88" i="13"/>
  <c r="Y104" i="13"/>
  <c r="X107" i="13"/>
  <c r="X303" i="14"/>
  <c r="Y299" i="14"/>
  <c r="Y135" i="14"/>
  <c r="Z131" i="14"/>
  <c r="Y279" i="14"/>
  <c r="Z275" i="14"/>
  <c r="Z448" i="14"/>
  <c r="AA445" i="14"/>
  <c r="U119" i="13"/>
  <c r="U123" i="13" s="1"/>
  <c r="Z461" i="14"/>
  <c r="Y464" i="14"/>
  <c r="W359" i="14"/>
  <c r="X355" i="14"/>
  <c r="Y223" i="14"/>
  <c r="Z219" i="14"/>
  <c r="AA383" i="14"/>
  <c r="AB379" i="14"/>
  <c r="W129" i="13"/>
  <c r="X469" i="14"/>
  <c r="W472" i="14"/>
  <c r="X141" i="14"/>
  <c r="W144" i="14"/>
  <c r="X195" i="14"/>
  <c r="W199" i="14"/>
  <c r="AA66" i="13"/>
  <c r="AB62" i="13"/>
  <c r="X160" i="14"/>
  <c r="Y157" i="14"/>
  <c r="X96" i="14"/>
  <c r="Y93" i="14"/>
  <c r="Z475" i="14"/>
  <c r="Y479" i="14"/>
  <c r="Y85" i="14"/>
  <c r="X88" i="14"/>
  <c r="AB408" i="14"/>
  <c r="AC405" i="14"/>
  <c r="X367" i="14"/>
  <c r="Y363" i="14"/>
  <c r="V133" i="13"/>
  <c r="X283" i="14"/>
  <c r="W287" i="14"/>
  <c r="Y16" i="13"/>
  <c r="X19" i="13"/>
  <c r="X83" i="14"/>
  <c r="W87" i="14"/>
  <c r="W391" i="14"/>
  <c r="X387" i="14"/>
  <c r="AA83" i="13"/>
  <c r="AB80" i="13"/>
  <c r="X80" i="14"/>
  <c r="Y77" i="14"/>
  <c r="W27" i="13"/>
  <c r="X24" i="13"/>
  <c r="Z339" i="14"/>
  <c r="Y343" i="14"/>
  <c r="Z251" i="14"/>
  <c r="Y255" i="14"/>
  <c r="AA376" i="14"/>
  <c r="AB373" i="14"/>
  <c r="X231" i="14"/>
  <c r="Y227" i="14"/>
  <c r="Y259" i="14"/>
  <c r="X263" i="14"/>
  <c r="AA459" i="14"/>
  <c r="Z463" i="14"/>
  <c r="Y261" i="14"/>
  <c r="X264" i="14"/>
  <c r="X125" i="14"/>
  <c r="W128" i="14"/>
  <c r="X18" i="13"/>
  <c r="Y14" i="13"/>
  <c r="Y111" i="14"/>
  <c r="Z107" i="14"/>
  <c r="AB35" i="13"/>
  <c r="AC32" i="13"/>
  <c r="AB336" i="14"/>
  <c r="AC333" i="14"/>
  <c r="V119" i="13"/>
  <c r="V123" i="13" s="1"/>
  <c r="Y95" i="14"/>
  <c r="Z91" i="14"/>
  <c r="Z78" i="13"/>
  <c r="Y82" i="13"/>
  <c r="Y86" i="13"/>
  <c r="X90" i="13"/>
  <c r="Y311" i="14"/>
  <c r="Z307" i="14"/>
  <c r="X159" i="14"/>
  <c r="Y155" i="14"/>
  <c r="Z22" i="13"/>
  <c r="Y26" i="13"/>
  <c r="W432" i="14"/>
  <c r="X429" i="14"/>
  <c r="AA487" i="14"/>
  <c r="AB483" i="14"/>
  <c r="Y269" i="14"/>
  <c r="X272" i="14"/>
  <c r="AC171" i="14"/>
  <c r="AB175" i="14"/>
  <c r="AA331" i="14"/>
  <c r="Z335" i="14"/>
  <c r="Y101" i="14"/>
  <c r="X104" i="14"/>
  <c r="W120" i="13"/>
  <c r="W124" i="13" s="1"/>
  <c r="Z407" i="14"/>
  <c r="AA403" i="14"/>
  <c r="Y30" i="13"/>
  <c r="X34" i="13"/>
  <c r="Y187" i="14"/>
  <c r="X191" i="14"/>
  <c r="X381" i="14"/>
  <c r="W384" i="14"/>
  <c r="X6" i="13"/>
  <c r="W10" i="13"/>
  <c r="W115" i="13" s="1"/>
  <c r="W215" i="14"/>
  <c r="X211" i="14"/>
  <c r="X38" i="13"/>
  <c r="W42" i="13"/>
  <c r="X320" i="14"/>
  <c r="Y317" i="14"/>
  <c r="X360" i="14"/>
  <c r="Y357" i="14"/>
  <c r="AB271" i="14"/>
  <c r="AC267" i="14"/>
  <c r="AA106" i="13"/>
  <c r="AB102" i="13"/>
  <c r="W167" i="14"/>
  <c r="X163" i="14"/>
  <c r="X50" i="13"/>
  <c r="Y46" i="13"/>
  <c r="X288" i="14"/>
  <c r="Y285" i="14"/>
  <c r="X296" i="14"/>
  <c r="Y293" i="14"/>
  <c r="X416" i="14"/>
  <c r="Y413" i="14"/>
  <c r="X352" i="14"/>
  <c r="Y349" i="14"/>
  <c r="Y439" i="14"/>
  <c r="Z435" i="14"/>
  <c r="W344" i="14"/>
  <c r="X341" i="14"/>
  <c r="Z399" i="14"/>
  <c r="AA395" i="14"/>
  <c r="W295" i="14"/>
  <c r="X291" i="14"/>
  <c r="Z165" i="14"/>
  <c r="Y168" i="14"/>
  <c r="X109" i="14"/>
  <c r="W112" i="14"/>
  <c r="Y315" i="14"/>
  <c r="X319" i="14"/>
  <c r="Z431" i="14"/>
  <c r="AA427" i="14"/>
  <c r="AB176" i="14"/>
  <c r="AC173" i="14"/>
  <c r="Y40" i="13"/>
  <c r="X43" i="13"/>
  <c r="Y443" i="14"/>
  <c r="X447" i="14"/>
  <c r="Y419" i="14"/>
  <c r="X423" i="14"/>
  <c r="Z79" i="14"/>
  <c r="V5" i="14" s="1"/>
  <c r="AA75" i="14"/>
  <c r="Z119" i="14"/>
  <c r="AA115" i="14"/>
  <c r="X58" i="13"/>
  <c r="Y54" i="13"/>
  <c r="Z389" i="14"/>
  <c r="Y392" i="14"/>
  <c r="V132" i="13" l="1"/>
  <c r="V125" i="13"/>
  <c r="V134" i="13" s="1"/>
  <c r="Z26" i="13"/>
  <c r="AA22" i="13"/>
  <c r="Z261" i="14"/>
  <c r="Y264" i="14"/>
  <c r="AB247" i="14"/>
  <c r="AC243" i="14"/>
  <c r="Y471" i="14"/>
  <c r="Z467" i="14"/>
  <c r="Z54" i="13"/>
  <c r="Y58" i="13"/>
  <c r="AB395" i="14"/>
  <c r="AA399" i="14"/>
  <c r="X167" i="14"/>
  <c r="Y163" i="14"/>
  <c r="Z269" i="14"/>
  <c r="Y272" i="14"/>
  <c r="Y303" i="14"/>
  <c r="Z299" i="14"/>
  <c r="Y319" i="14"/>
  <c r="Z315" i="14"/>
  <c r="Y381" i="14"/>
  <c r="X384" i="14"/>
  <c r="AB487" i="14"/>
  <c r="AC483" i="14"/>
  <c r="AB459" i="14"/>
  <c r="AA463" i="14"/>
  <c r="Z255" i="14"/>
  <c r="AA251" i="14"/>
  <c r="Y283" i="14"/>
  <c r="X287" i="14"/>
  <c r="Y88" i="14"/>
  <c r="Z85" i="14"/>
  <c r="AB383" i="14"/>
  <c r="AC379" i="14"/>
  <c r="U132" i="13"/>
  <c r="U125" i="13"/>
  <c r="U134" i="13" s="1"/>
  <c r="Y368" i="14"/>
  <c r="Z365" i="14"/>
  <c r="AA179" i="14"/>
  <c r="Z183" i="14"/>
  <c r="Y304" i="14"/>
  <c r="Z301" i="14"/>
  <c r="Z424" i="14"/>
  <c r="AA421" i="14"/>
  <c r="Y451" i="14"/>
  <c r="X455" i="14"/>
  <c r="Y67" i="14"/>
  <c r="X71" i="14"/>
  <c r="Y117" i="14"/>
  <c r="X120" i="14"/>
  <c r="AA119" i="14"/>
  <c r="V10" i="14" s="1"/>
  <c r="AB115" i="14"/>
  <c r="X120" i="13"/>
  <c r="X124" i="13" s="1"/>
  <c r="X344" i="14"/>
  <c r="Y341" i="14"/>
  <c r="Y296" i="14"/>
  <c r="Z293" i="14"/>
  <c r="AB106" i="13"/>
  <c r="AC102" i="13"/>
  <c r="Z101" i="14"/>
  <c r="Y104" i="14"/>
  <c r="Z311" i="14"/>
  <c r="AA307" i="14"/>
  <c r="Z14" i="13"/>
  <c r="Y18" i="13"/>
  <c r="Y387" i="14"/>
  <c r="X391" i="14"/>
  <c r="AB445" i="14"/>
  <c r="AA448" i="14"/>
  <c r="Z127" i="14"/>
  <c r="AA123" i="14"/>
  <c r="AA149" i="14"/>
  <c r="Z152" i="14"/>
  <c r="Y43" i="13"/>
  <c r="Z40" i="13"/>
  <c r="X112" i="14"/>
  <c r="Y109" i="14"/>
  <c r="X42" i="13"/>
  <c r="Y38" i="13"/>
  <c r="Z187" i="14"/>
  <c r="Y191" i="14"/>
  <c r="Y429" i="14"/>
  <c r="X432" i="14"/>
  <c r="Z259" i="14"/>
  <c r="Y263" i="14"/>
  <c r="AA339" i="14"/>
  <c r="Z343" i="14"/>
  <c r="AA475" i="14"/>
  <c r="Z479" i="14"/>
  <c r="Y195" i="14"/>
  <c r="X199" i="14"/>
  <c r="AA219" i="14"/>
  <c r="Z223" i="14"/>
  <c r="Z104" i="13"/>
  <c r="Y107" i="13"/>
  <c r="AA453" i="14"/>
  <c r="Z456" i="14"/>
  <c r="Z48" i="13"/>
  <c r="Y51" i="13"/>
  <c r="AB411" i="14"/>
  <c r="AA415" i="14"/>
  <c r="X151" i="14"/>
  <c r="Y147" i="14"/>
  <c r="Y423" i="14"/>
  <c r="Z419" i="14"/>
  <c r="Y19" i="13"/>
  <c r="Z16" i="13"/>
  <c r="Y469" i="14"/>
  <c r="X472" i="14"/>
  <c r="Y347" i="14"/>
  <c r="X351" i="14"/>
  <c r="AB203" i="14"/>
  <c r="AA207" i="14"/>
  <c r="Y416" i="14"/>
  <c r="Z413" i="14"/>
  <c r="Z317" i="14"/>
  <c r="Y320" i="14"/>
  <c r="Z95" i="14"/>
  <c r="V7" i="14" s="1"/>
  <c r="AA91" i="14"/>
  <c r="AB83" i="13"/>
  <c r="AC80" i="13"/>
  <c r="AB66" i="13"/>
  <c r="AC62" i="13"/>
  <c r="AB75" i="14"/>
  <c r="AA79" i="14"/>
  <c r="AC176" i="14"/>
  <c r="AD173" i="14"/>
  <c r="Z439" i="14"/>
  <c r="AA435" i="14"/>
  <c r="Z285" i="14"/>
  <c r="Y288" i="14"/>
  <c r="AC271" i="14"/>
  <c r="AD267" i="14"/>
  <c r="X215" i="14"/>
  <c r="Y211" i="14"/>
  <c r="AA335" i="14"/>
  <c r="AB331" i="14"/>
  <c r="AC336" i="14"/>
  <c r="AD333" i="14"/>
  <c r="Y231" i="14"/>
  <c r="Z227" i="14"/>
  <c r="Y24" i="13"/>
  <c r="X27" i="13"/>
  <c r="Y367" i="14"/>
  <c r="Z363" i="14"/>
  <c r="Z93" i="14"/>
  <c r="Y96" i="14"/>
  <c r="AA275" i="14"/>
  <c r="Z279" i="14"/>
  <c r="AA88" i="13"/>
  <c r="Z91" i="13"/>
  <c r="Z96" i="13"/>
  <c r="Y99" i="13"/>
  <c r="X94" i="13"/>
  <c r="W98" i="13"/>
  <c r="W128" i="13" s="1"/>
  <c r="W130" i="13" s="1"/>
  <c r="Z74" i="13"/>
  <c r="AA70" i="13"/>
  <c r="AB235" i="14"/>
  <c r="AA239" i="14"/>
  <c r="Y143" i="14"/>
  <c r="Z139" i="14"/>
  <c r="X10" i="13"/>
  <c r="X115" i="13" s="1"/>
  <c r="Y6" i="13"/>
  <c r="AA78" i="13"/>
  <c r="Z82" i="13"/>
  <c r="W133" i="13"/>
  <c r="Z155" i="14"/>
  <c r="Y159" i="14"/>
  <c r="Z111" i="14"/>
  <c r="AA107" i="14"/>
  <c r="Z464" i="14"/>
  <c r="AA461" i="14"/>
  <c r="Z443" i="14"/>
  <c r="Y447" i="14"/>
  <c r="AA165" i="14"/>
  <c r="Z168" i="14"/>
  <c r="Z30" i="13"/>
  <c r="Y34" i="13"/>
  <c r="Y90" i="13"/>
  <c r="Z86" i="13"/>
  <c r="Y125" i="14"/>
  <c r="X128" i="14"/>
  <c r="Y83" i="14"/>
  <c r="X87" i="14"/>
  <c r="Y141" i="14"/>
  <c r="X144" i="14"/>
  <c r="Y355" i="14"/>
  <c r="X359" i="14"/>
  <c r="X129" i="13"/>
  <c r="AA437" i="14"/>
  <c r="Z440" i="14"/>
  <c r="AC277" i="14"/>
  <c r="AB280" i="14"/>
  <c r="AA389" i="14"/>
  <c r="Z392" i="14"/>
  <c r="AB427" i="14"/>
  <c r="AA431" i="14"/>
  <c r="Y291" i="14"/>
  <c r="X295" i="14"/>
  <c r="Z349" i="14"/>
  <c r="Y352" i="14"/>
  <c r="Z46" i="13"/>
  <c r="Y50" i="13"/>
  <c r="Y360" i="14"/>
  <c r="Z357" i="14"/>
  <c r="AB403" i="14"/>
  <c r="AA407" i="14"/>
  <c r="AD171" i="14"/>
  <c r="AC175" i="14"/>
  <c r="AD32" i="13"/>
  <c r="AC35" i="13"/>
  <c r="AB376" i="14"/>
  <c r="AC373" i="14"/>
  <c r="Z77" i="14"/>
  <c r="Y80" i="14"/>
  <c r="AC408" i="14"/>
  <c r="AD405" i="14"/>
  <c r="Y160" i="14"/>
  <c r="Z157" i="14"/>
  <c r="Z135" i="14"/>
  <c r="AA131" i="14"/>
  <c r="AA375" i="14"/>
  <c r="AB371" i="14"/>
  <c r="AD309" i="14"/>
  <c r="AC312" i="14"/>
  <c r="AB99" i="14"/>
  <c r="AA103" i="14"/>
  <c r="AA46" i="13" l="1"/>
  <c r="Z50" i="13"/>
  <c r="Y10" i="13"/>
  <c r="Y115" i="13" s="1"/>
  <c r="Z6" i="13"/>
  <c r="AA317" i="14"/>
  <c r="Z320" i="14"/>
  <c r="AA223" i="14"/>
  <c r="AB219" i="14"/>
  <c r="X133" i="13"/>
  <c r="AC247" i="14"/>
  <c r="AD243" i="14"/>
  <c r="AE171" i="14"/>
  <c r="AD175" i="14"/>
  <c r="AA30" i="13"/>
  <c r="Z34" i="13"/>
  <c r="Z96" i="14"/>
  <c r="W7" i="14" s="1"/>
  <c r="AA93" i="14"/>
  <c r="AD62" i="13"/>
  <c r="AC66" i="13"/>
  <c r="Z416" i="14"/>
  <c r="AA413" i="14"/>
  <c r="Z19" i="13"/>
  <c r="AA16" i="13"/>
  <c r="AA40" i="13"/>
  <c r="Z43" i="13"/>
  <c r="W119" i="13"/>
  <c r="W123" i="13" s="1"/>
  <c r="AC115" i="14"/>
  <c r="AB119" i="14"/>
  <c r="AA424" i="14"/>
  <c r="AB421" i="14"/>
  <c r="AB251" i="14"/>
  <c r="AA255" i="14"/>
  <c r="Z319" i="14"/>
  <c r="AA315" i="14"/>
  <c r="AB375" i="14"/>
  <c r="AC371" i="14"/>
  <c r="Z352" i="14"/>
  <c r="AA349" i="14"/>
  <c r="AD277" i="14"/>
  <c r="AC280" i="14"/>
  <c r="Z143" i="14"/>
  <c r="AA139" i="14"/>
  <c r="Z367" i="14"/>
  <c r="AA363" i="14"/>
  <c r="AC331" i="14"/>
  <c r="AB335" i="14"/>
  <c r="AA439" i="14"/>
  <c r="AB435" i="14"/>
  <c r="AA48" i="13"/>
  <c r="Z51" i="13"/>
  <c r="Z195" i="14"/>
  <c r="Y199" i="14"/>
  <c r="Y432" i="14"/>
  <c r="Z429" i="14"/>
  <c r="Z387" i="14"/>
  <c r="Y391" i="14"/>
  <c r="AC106" i="13"/>
  <c r="AD102" i="13"/>
  <c r="AA77" i="14"/>
  <c r="Z80" i="14"/>
  <c r="W5" i="14" s="1"/>
  <c r="AB407" i="14"/>
  <c r="AC403" i="14"/>
  <c r="Z83" i="14"/>
  <c r="Y87" i="14"/>
  <c r="AA168" i="14"/>
  <c r="W15" i="14" s="1"/>
  <c r="AB165" i="14"/>
  <c r="Z159" i="14"/>
  <c r="AA155" i="14"/>
  <c r="Z99" i="13"/>
  <c r="AA96" i="13"/>
  <c r="AC83" i="13"/>
  <c r="AD80" i="13"/>
  <c r="AA419" i="14"/>
  <c r="Z423" i="14"/>
  <c r="Z304" i="14"/>
  <c r="AA301" i="14"/>
  <c r="AC383" i="14"/>
  <c r="AD379" i="14"/>
  <c r="Z303" i="14"/>
  <c r="AA299" i="14"/>
  <c r="AB399" i="14"/>
  <c r="AC395" i="14"/>
  <c r="AA261" i="14"/>
  <c r="Z264" i="14"/>
  <c r="AB131" i="14"/>
  <c r="AA135" i="14"/>
  <c r="AD373" i="14"/>
  <c r="AC376" i="14"/>
  <c r="Z291" i="14"/>
  <c r="Y295" i="14"/>
  <c r="AA440" i="14"/>
  <c r="AB437" i="14"/>
  <c r="Y215" i="14"/>
  <c r="Z211" i="14"/>
  <c r="AE173" i="14"/>
  <c r="AD176" i="14"/>
  <c r="AC203" i="14"/>
  <c r="AB207" i="14"/>
  <c r="AB453" i="14"/>
  <c r="AA456" i="14"/>
  <c r="AA479" i="14"/>
  <c r="AB475" i="14"/>
  <c r="Z191" i="14"/>
  <c r="AA187" i="14"/>
  <c r="AA152" i="14"/>
  <c r="W13" i="14" s="1"/>
  <c r="AB149" i="14"/>
  <c r="Z18" i="13"/>
  <c r="AA14" i="13"/>
  <c r="AA293" i="14"/>
  <c r="Z296" i="14"/>
  <c r="Y120" i="14"/>
  <c r="Z117" i="14"/>
  <c r="AB463" i="14"/>
  <c r="AC459" i="14"/>
  <c r="AA26" i="13"/>
  <c r="AB22" i="13"/>
  <c r="AD336" i="14"/>
  <c r="AE333" i="14"/>
  <c r="Y472" i="14"/>
  <c r="Z469" i="14"/>
  <c r="AC411" i="14"/>
  <c r="AB415" i="14"/>
  <c r="Z263" i="14"/>
  <c r="AA259" i="14"/>
  <c r="AC445" i="14"/>
  <c r="AB448" i="14"/>
  <c r="Z104" i="14"/>
  <c r="W8" i="14" s="1"/>
  <c r="AA101" i="14"/>
  <c r="Z451" i="14"/>
  <c r="Y455" i="14"/>
  <c r="Z283" i="14"/>
  <c r="Y287" i="14"/>
  <c r="Z381" i="14"/>
  <c r="Y384" i="14"/>
  <c r="Y167" i="14"/>
  <c r="Z163" i="14"/>
  <c r="AE309" i="14"/>
  <c r="AD312" i="14"/>
  <c r="W29" i="14" s="1"/>
  <c r="Y144" i="14"/>
  <c r="Z141" i="14"/>
  <c r="Y94" i="13"/>
  <c r="X98" i="13"/>
  <c r="X128" i="13" s="1"/>
  <c r="Z288" i="14"/>
  <c r="AA285" i="14"/>
  <c r="AA357" i="14"/>
  <c r="Z360" i="14"/>
  <c r="X130" i="13"/>
  <c r="Z125" i="14"/>
  <c r="Y128" i="14"/>
  <c r="AA443" i="14"/>
  <c r="Z447" i="14"/>
  <c r="AC235" i="14"/>
  <c r="AB239" i="14"/>
  <c r="AB88" i="13"/>
  <c r="AA91" i="13"/>
  <c r="Y27" i="13"/>
  <c r="Y120" i="13" s="1"/>
  <c r="Y124" i="13" s="1"/>
  <c r="Z24" i="13"/>
  <c r="AB91" i="14"/>
  <c r="AA95" i="14"/>
  <c r="Y151" i="14"/>
  <c r="Z147" i="14"/>
  <c r="Y42" i="13"/>
  <c r="Z38" i="13"/>
  <c r="AA127" i="14"/>
  <c r="V11" i="14" s="1"/>
  <c r="AB123" i="14"/>
  <c r="AA311" i="14"/>
  <c r="AB307" i="14"/>
  <c r="AA85" i="14"/>
  <c r="Z88" i="14"/>
  <c r="W6" i="14" s="1"/>
  <c r="AC487" i="14"/>
  <c r="AD483" i="14"/>
  <c r="AA54" i="13"/>
  <c r="Z58" i="13"/>
  <c r="AC427" i="14"/>
  <c r="AB431" i="14"/>
  <c r="Z90" i="13"/>
  <c r="AA86" i="13"/>
  <c r="AA464" i="14"/>
  <c r="AB461" i="14"/>
  <c r="AB70" i="13"/>
  <c r="AA74" i="13"/>
  <c r="Z231" i="14"/>
  <c r="AA227" i="14"/>
  <c r="AD271" i="14"/>
  <c r="V23" i="14" s="1"/>
  <c r="AE267" i="14"/>
  <c r="Z347" i="14"/>
  <c r="Y351" i="14"/>
  <c r="AA104" i="13"/>
  <c r="Z107" i="13"/>
  <c r="AB339" i="14"/>
  <c r="AA343" i="14"/>
  <c r="Y344" i="14"/>
  <c r="Z341" i="14"/>
  <c r="Y71" i="14"/>
  <c r="Z67" i="14"/>
  <c r="AB179" i="14"/>
  <c r="AA183" i="14"/>
  <c r="V17" i="14" s="1"/>
  <c r="AA467" i="14"/>
  <c r="Z471" i="14"/>
  <c r="AE405" i="14"/>
  <c r="AD408" i="14"/>
  <c r="AB389" i="14"/>
  <c r="AA392" i="14"/>
  <c r="AA111" i="14"/>
  <c r="V9" i="14" s="1"/>
  <c r="AB107" i="14"/>
  <c r="AA157" i="14"/>
  <c r="Z160" i="14"/>
  <c r="AB103" i="14"/>
  <c r="AC99" i="14"/>
  <c r="AD35" i="13"/>
  <c r="AE32" i="13"/>
  <c r="Z355" i="14"/>
  <c r="Y359" i="14"/>
  <c r="AA82" i="13"/>
  <c r="AB78" i="13"/>
  <c r="AB275" i="14"/>
  <c r="AA279" i="14"/>
  <c r="AC75" i="14"/>
  <c r="AB79" i="14"/>
  <c r="Y112" i="14"/>
  <c r="Z109" i="14"/>
  <c r="Z368" i="14"/>
  <c r="AA365" i="14"/>
  <c r="AA269" i="14"/>
  <c r="Z272" i="14"/>
  <c r="AD75" i="14" l="1"/>
  <c r="AC79" i="14"/>
  <c r="Z42" i="13"/>
  <c r="AA38" i="13"/>
  <c r="AA159" i="14"/>
  <c r="V14" i="14" s="1"/>
  <c r="AB155" i="14"/>
  <c r="AD331" i="14"/>
  <c r="AC335" i="14"/>
  <c r="AC219" i="14"/>
  <c r="AB223" i="14"/>
  <c r="AA341" i="14"/>
  <c r="Z344" i="14"/>
  <c r="AC453" i="14"/>
  <c r="AB456" i="14"/>
  <c r="AA80" i="14"/>
  <c r="AB77" i="14"/>
  <c r="AB363" i="14"/>
  <c r="AA367" i="14"/>
  <c r="AB413" i="14"/>
  <c r="AA416" i="14"/>
  <c r="AB269" i="14"/>
  <c r="AA272" i="14"/>
  <c r="AF405" i="14"/>
  <c r="AE408" i="14"/>
  <c r="AA147" i="14"/>
  <c r="Z151" i="14"/>
  <c r="AB357" i="14"/>
  <c r="AA360" i="14"/>
  <c r="AF309" i="14"/>
  <c r="AE312" i="14"/>
  <c r="Z455" i="14"/>
  <c r="AA451" i="14"/>
  <c r="AC415" i="14"/>
  <c r="AD411" i="14"/>
  <c r="AD459" i="14"/>
  <c r="AC463" i="14"/>
  <c r="AB152" i="14"/>
  <c r="AC149" i="14"/>
  <c r="AD395" i="14"/>
  <c r="AC399" i="14"/>
  <c r="AB168" i="14"/>
  <c r="AC165" i="14"/>
  <c r="AE102" i="13"/>
  <c r="AD106" i="13"/>
  <c r="AA195" i="14"/>
  <c r="Z199" i="14"/>
  <c r="AD371" i="14"/>
  <c r="AC375" i="14"/>
  <c r="AB365" i="14"/>
  <c r="AA368" i="14"/>
  <c r="AB82" i="13"/>
  <c r="AC78" i="13"/>
  <c r="X119" i="13"/>
  <c r="X123" i="13" s="1"/>
  <c r="AB85" i="14"/>
  <c r="AA88" i="14"/>
  <c r="AC239" i="14"/>
  <c r="AD235" i="14"/>
  <c r="AA288" i="14"/>
  <c r="AB285" i="14"/>
  <c r="Z167" i="14"/>
  <c r="AA163" i="14"/>
  <c r="AB101" i="14"/>
  <c r="AA104" i="14"/>
  <c r="Z472" i="14"/>
  <c r="AA469" i="14"/>
  <c r="AD203" i="14"/>
  <c r="AC207" i="14"/>
  <c r="AA291" i="14"/>
  <c r="Z295" i="14"/>
  <c r="AA423" i="14"/>
  <c r="AB419" i="14"/>
  <c r="Y129" i="13"/>
  <c r="AD115" i="14"/>
  <c r="AC119" i="14"/>
  <c r="AE175" i="14"/>
  <c r="AF171" i="14"/>
  <c r="AB317" i="14"/>
  <c r="AA320" i="14"/>
  <c r="AA160" i="14"/>
  <c r="W14" i="14" s="1"/>
  <c r="AB157" i="14"/>
  <c r="AB467" i="14"/>
  <c r="AA471" i="14"/>
  <c r="AB227" i="14"/>
  <c r="AA231" i="14"/>
  <c r="AB311" i="14"/>
  <c r="AC307" i="14"/>
  <c r="AA117" i="14"/>
  <c r="Z120" i="14"/>
  <c r="AB187" i="14"/>
  <c r="AA191" i="14"/>
  <c r="AB299" i="14"/>
  <c r="AA303" i="14"/>
  <c r="AE80" i="13"/>
  <c r="AD83" i="13"/>
  <c r="AA51" i="13"/>
  <c r="AB48" i="13"/>
  <c r="AB139" i="14"/>
  <c r="AA143" i="14"/>
  <c r="V12" i="14" s="1"/>
  <c r="AA319" i="14"/>
  <c r="AB315" i="14"/>
  <c r="W132" i="13"/>
  <c r="W125" i="13"/>
  <c r="W134" i="13" s="1"/>
  <c r="AD66" i="13"/>
  <c r="AE62" i="13"/>
  <c r="AD247" i="14"/>
  <c r="AE243" i="14"/>
  <c r="Z10" i="13"/>
  <c r="Z115" i="13" s="1"/>
  <c r="AA6" i="13"/>
  <c r="AC461" i="14"/>
  <c r="AB464" i="14"/>
  <c r="AB440" i="14"/>
  <c r="AC437" i="14"/>
  <c r="AB301" i="14"/>
  <c r="AA304" i="14"/>
  <c r="AC421" i="14"/>
  <c r="AB424" i="14"/>
  <c r="Y119" i="13"/>
  <c r="AA264" i="14"/>
  <c r="AB261" i="14"/>
  <c r="AE271" i="14"/>
  <c r="AF267" i="14"/>
  <c r="AA109" i="14"/>
  <c r="Z112" i="14"/>
  <c r="AB111" i="14"/>
  <c r="AC107" i="14"/>
  <c r="AC339" i="14"/>
  <c r="AB343" i="14"/>
  <c r="AC431" i="14"/>
  <c r="AD427" i="14"/>
  <c r="AC91" i="14"/>
  <c r="AB95" i="14"/>
  <c r="AB443" i="14"/>
  <c r="AA447" i="14"/>
  <c r="AE336" i="14"/>
  <c r="AF333" i="14"/>
  <c r="AF173" i="14"/>
  <c r="AE176" i="14"/>
  <c r="AE373" i="14"/>
  <c r="AD376" i="14"/>
  <c r="AA83" i="14"/>
  <c r="Z87" i="14"/>
  <c r="V6" i="14" s="1"/>
  <c r="AA387" i="14"/>
  <c r="Z391" i="14"/>
  <c r="AB439" i="14"/>
  <c r="AC435" i="14"/>
  <c r="AA96" i="14"/>
  <c r="AB93" i="14"/>
  <c r="Y123" i="13"/>
  <c r="Y132" i="13" s="1"/>
  <c r="AA18" i="13"/>
  <c r="AB14" i="13"/>
  <c r="AB349" i="14"/>
  <c r="AA352" i="14"/>
  <c r="AD99" i="14"/>
  <c r="AC103" i="14"/>
  <c r="Z351" i="14"/>
  <c r="AA347" i="14"/>
  <c r="AC88" i="13"/>
  <c r="AB91" i="13"/>
  <c r="AA34" i="13"/>
  <c r="AB30" i="13"/>
  <c r="AC275" i="14"/>
  <c r="AB279" i="14"/>
  <c r="AA90" i="13"/>
  <c r="AB86" i="13"/>
  <c r="AA355" i="14"/>
  <c r="Z359" i="14"/>
  <c r="AC179" i="14"/>
  <c r="AB183" i="14"/>
  <c r="AC123" i="14"/>
  <c r="AB127" i="14"/>
  <c r="Z27" i="13"/>
  <c r="Z120" i="13" s="1"/>
  <c r="Z124" i="13" s="1"/>
  <c r="AA24" i="13"/>
  <c r="Z94" i="13"/>
  <c r="Y98" i="13"/>
  <c r="Y128" i="13" s="1"/>
  <c r="AA381" i="14"/>
  <c r="Z384" i="14"/>
  <c r="AD445" i="14"/>
  <c r="AC448" i="14"/>
  <c r="AB479" i="14"/>
  <c r="AC475" i="14"/>
  <c r="Z215" i="14"/>
  <c r="AA211" i="14"/>
  <c r="AE379" i="14"/>
  <c r="AD383" i="14"/>
  <c r="AB96" i="13"/>
  <c r="AA99" i="13"/>
  <c r="AD403" i="14"/>
  <c r="AC407" i="14"/>
  <c r="AB40" i="13"/>
  <c r="AA43" i="13"/>
  <c r="AC389" i="14"/>
  <c r="AB392" i="14"/>
  <c r="AE483" i="14"/>
  <c r="AD487" i="14"/>
  <c r="Z287" i="14"/>
  <c r="AA283" i="14"/>
  <c r="AF32" i="13"/>
  <c r="AE35" i="13"/>
  <c r="Z71" i="14"/>
  <c r="V4" i="14" s="1"/>
  <c r="AA67" i="14"/>
  <c r="AB104" i="13"/>
  <c r="AA107" i="13"/>
  <c r="AB74" i="13"/>
  <c r="AC70" i="13"/>
  <c r="AB54" i="13"/>
  <c r="AA58" i="13"/>
  <c r="AA125" i="14"/>
  <c r="Z128" i="14"/>
  <c r="AA141" i="14"/>
  <c r="Z144" i="14"/>
  <c r="AA263" i="14"/>
  <c r="AB259" i="14"/>
  <c r="AB26" i="13"/>
  <c r="AC22" i="13"/>
  <c r="AB293" i="14"/>
  <c r="AA296" i="14"/>
  <c r="AC131" i="14"/>
  <c r="AB135" i="14"/>
  <c r="Z129" i="13"/>
  <c r="AA429" i="14"/>
  <c r="Z432" i="14"/>
  <c r="AE277" i="14"/>
  <c r="AD280" i="14"/>
  <c r="W25" i="14" s="1"/>
  <c r="AC251" i="14"/>
  <c r="AB255" i="14"/>
  <c r="AA19" i="13"/>
  <c r="AB16" i="13"/>
  <c r="AA50" i="13"/>
  <c r="AB46" i="13"/>
  <c r="Z133" i="13" l="1"/>
  <c r="AB263" i="14"/>
  <c r="AC259" i="14"/>
  <c r="AB24" i="13"/>
  <c r="AA27" i="13"/>
  <c r="AA120" i="13" s="1"/>
  <c r="AA124" i="13" s="1"/>
  <c r="AC85" i="14"/>
  <c r="AB88" i="14"/>
  <c r="AD149" i="14"/>
  <c r="AC152" i="14"/>
  <c r="AD461" i="14"/>
  <c r="AC464" i="14"/>
  <c r="AF80" i="13"/>
  <c r="AE83" i="13"/>
  <c r="AC317" i="14"/>
  <c r="AB320" i="14"/>
  <c r="AB163" i="14"/>
  <c r="AA167" i="14"/>
  <c r="V15" i="14" s="1"/>
  <c r="AA199" i="14"/>
  <c r="AB195" i="14"/>
  <c r="AG309" i="14"/>
  <c r="AF312" i="14"/>
  <c r="AC269" i="14"/>
  <c r="AB272" i="14"/>
  <c r="AC93" i="14"/>
  <c r="AB96" i="14"/>
  <c r="AB83" i="14"/>
  <c r="AA87" i="14"/>
  <c r="AB447" i="14"/>
  <c r="AC443" i="14"/>
  <c r="AA10" i="13"/>
  <c r="AA115" i="13" s="1"/>
  <c r="AB6" i="13"/>
  <c r="AB319" i="14"/>
  <c r="AC315" i="14"/>
  <c r="AF175" i="14"/>
  <c r="AG171" i="14"/>
  <c r="AB291" i="14"/>
  <c r="AA295" i="14"/>
  <c r="AD78" i="13"/>
  <c r="AC82" i="13"/>
  <c r="AA42" i="13"/>
  <c r="AB38" i="13"/>
  <c r="AD131" i="14"/>
  <c r="AC135" i="14"/>
  <c r="AB141" i="14"/>
  <c r="AA144" i="14"/>
  <c r="W12" i="14" s="1"/>
  <c r="AC104" i="13"/>
  <c r="AB107" i="13"/>
  <c r="AF483" i="14"/>
  <c r="AE487" i="14"/>
  <c r="AC96" i="13"/>
  <c r="AB99" i="13"/>
  <c r="AE445" i="14"/>
  <c r="AD448" i="14"/>
  <c r="AD123" i="14"/>
  <c r="AC127" i="14"/>
  <c r="AC424" i="14"/>
  <c r="AD421" i="14"/>
  <c r="AC299" i="14"/>
  <c r="AB303" i="14"/>
  <c r="AC227" i="14"/>
  <c r="AB231" i="14"/>
  <c r="V21" i="14" s="1"/>
  <c r="AB288" i="14"/>
  <c r="AC285" i="14"/>
  <c r="AF102" i="13"/>
  <c r="AE106" i="13"/>
  <c r="AD463" i="14"/>
  <c r="AE459" i="14"/>
  <c r="AC357" i="14"/>
  <c r="AB360" i="14"/>
  <c r="AC413" i="14"/>
  <c r="AB416" i="14"/>
  <c r="AB341" i="14"/>
  <c r="AA344" i="14"/>
  <c r="AC255" i="14"/>
  <c r="AD251" i="14"/>
  <c r="AB67" i="14"/>
  <c r="AA71" i="14"/>
  <c r="AD275" i="14"/>
  <c r="AC279" i="14"/>
  <c r="AE99" i="14"/>
  <c r="AD103" i="14"/>
  <c r="AF373" i="14"/>
  <c r="AE376" i="14"/>
  <c r="AD91" i="14"/>
  <c r="AC95" i="14"/>
  <c r="AA112" i="14"/>
  <c r="W9" i="14" s="1"/>
  <c r="AB109" i="14"/>
  <c r="AE247" i="14"/>
  <c r="AF243" i="14"/>
  <c r="AD207" i="14"/>
  <c r="AE203" i="14"/>
  <c r="AD165" i="14"/>
  <c r="AC168" i="14"/>
  <c r="AD415" i="14"/>
  <c r="AE411" i="14"/>
  <c r="AB429" i="14"/>
  <c r="AA432" i="14"/>
  <c r="AD475" i="14"/>
  <c r="AC479" i="14"/>
  <c r="AD339" i="14"/>
  <c r="AC343" i="14"/>
  <c r="AB159" i="14"/>
  <c r="AC155" i="14"/>
  <c r="AA351" i="14"/>
  <c r="AB347" i="14"/>
  <c r="AD107" i="14"/>
  <c r="AC111" i="14"/>
  <c r="X132" i="13"/>
  <c r="X125" i="13"/>
  <c r="X134" i="13" s="1"/>
  <c r="AC456" i="14"/>
  <c r="AD453" i="14"/>
  <c r="AC293" i="14"/>
  <c r="AB296" i="14"/>
  <c r="AA128" i="14"/>
  <c r="W11" i="14" s="1"/>
  <c r="AB125" i="14"/>
  <c r="AC392" i="14"/>
  <c r="AD389" i="14"/>
  <c r="AF379" i="14"/>
  <c r="AE383" i="14"/>
  <c r="AA384" i="14"/>
  <c r="AB381" i="14"/>
  <c r="AC30" i="13"/>
  <c r="AB34" i="13"/>
  <c r="AD435" i="14"/>
  <c r="AC439" i="14"/>
  <c r="AD431" i="14"/>
  <c r="AE427" i="14"/>
  <c r="AG267" i="14"/>
  <c r="AF271" i="14"/>
  <c r="AC301" i="14"/>
  <c r="AB304" i="14"/>
  <c r="AB143" i="14"/>
  <c r="AC139" i="14"/>
  <c r="AB191" i="14"/>
  <c r="V18" i="14" s="1"/>
  <c r="AC187" i="14"/>
  <c r="AB471" i="14"/>
  <c r="AC467" i="14"/>
  <c r="AE115" i="14"/>
  <c r="AD119" i="14"/>
  <c r="AB469" i="14"/>
  <c r="AA472" i="14"/>
  <c r="AD239" i="14"/>
  <c r="AE235" i="14"/>
  <c r="AC365" i="14"/>
  <c r="AB368" i="14"/>
  <c r="AA151" i="14"/>
  <c r="V13" i="14" s="1"/>
  <c r="AB147" i="14"/>
  <c r="AC363" i="14"/>
  <c r="AB367" i="14"/>
  <c r="AD219" i="14"/>
  <c r="AC223" i="14"/>
  <c r="AE75" i="14"/>
  <c r="AD79" i="14"/>
  <c r="AA287" i="14"/>
  <c r="AB283" i="14"/>
  <c r="AD88" i="13"/>
  <c r="AC91" i="13"/>
  <c r="Z130" i="13"/>
  <c r="AE403" i="14"/>
  <c r="AD407" i="14"/>
  <c r="AE280" i="14"/>
  <c r="AF277" i="14"/>
  <c r="AC26" i="13"/>
  <c r="AD22" i="13"/>
  <c r="AA215" i="14"/>
  <c r="AB211" i="14"/>
  <c r="AG173" i="14"/>
  <c r="AF176" i="14"/>
  <c r="Y130" i="13"/>
  <c r="AC77" i="14"/>
  <c r="AB80" i="14"/>
  <c r="Y125" i="13"/>
  <c r="AD70" i="13"/>
  <c r="AC74" i="13"/>
  <c r="AB355" i="14"/>
  <c r="AA359" i="14"/>
  <c r="AB387" i="14"/>
  <c r="AA391" i="14"/>
  <c r="AD307" i="14"/>
  <c r="AC311" i="14"/>
  <c r="AB104" i="14"/>
  <c r="AC101" i="14"/>
  <c r="AB19" i="13"/>
  <c r="AC16" i="13"/>
  <c r="AC86" i="13"/>
  <c r="AB90" i="13"/>
  <c r="AD179" i="14"/>
  <c r="AC183" i="14"/>
  <c r="AB352" i="14"/>
  <c r="AC349" i="14"/>
  <c r="AD437" i="14"/>
  <c r="AC440" i="14"/>
  <c r="AE66" i="13"/>
  <c r="AF62" i="13"/>
  <c r="AC48" i="13"/>
  <c r="AB51" i="13"/>
  <c r="AC157" i="14"/>
  <c r="AB160" i="14"/>
  <c r="AA455" i="14"/>
  <c r="AB451" i="14"/>
  <c r="AC46" i="13"/>
  <c r="AB50" i="13"/>
  <c r="AB58" i="13"/>
  <c r="AC54" i="13"/>
  <c r="AG32" i="13"/>
  <c r="AF35" i="13"/>
  <c r="AB43" i="13"/>
  <c r="AC40" i="13"/>
  <c r="AA94" i="13"/>
  <c r="Z98" i="13"/>
  <c r="Z128" i="13" s="1"/>
  <c r="AC14" i="13"/>
  <c r="AB18" i="13"/>
  <c r="AG333" i="14"/>
  <c r="AF336" i="14"/>
  <c r="V32" i="14" s="1"/>
  <c r="AB264" i="14"/>
  <c r="AC261" i="14"/>
  <c r="AA120" i="14"/>
  <c r="W10" i="14" s="1"/>
  <c r="AB117" i="14"/>
  <c r="AB423" i="14"/>
  <c r="AC419" i="14"/>
  <c r="AE371" i="14"/>
  <c r="AD375" i="14"/>
  <c r="AD399" i="14"/>
  <c r="AE395" i="14"/>
  <c r="AF408" i="14"/>
  <c r="AG405" i="14"/>
  <c r="AD335" i="14"/>
  <c r="AE331" i="14"/>
  <c r="Y133" i="13"/>
  <c r="AA133" i="13" l="1"/>
  <c r="AB151" i="14"/>
  <c r="AC147" i="14"/>
  <c r="AC43" i="13"/>
  <c r="AD40" i="13"/>
  <c r="AD301" i="14"/>
  <c r="AC304" i="14"/>
  <c r="AC67" i="14"/>
  <c r="AB71" i="14"/>
  <c r="AE123" i="14"/>
  <c r="AD127" i="14"/>
  <c r="AC320" i="14"/>
  <c r="AD317" i="14"/>
  <c r="AC90" i="13"/>
  <c r="AD86" i="13"/>
  <c r="AC471" i="14"/>
  <c r="AD467" i="14"/>
  <c r="AB384" i="14"/>
  <c r="AC381" i="14"/>
  <c r="AE107" i="14"/>
  <c r="AD111" i="14"/>
  <c r="AE475" i="14"/>
  <c r="AD479" i="14"/>
  <c r="AE207" i="14"/>
  <c r="AF203" i="14"/>
  <c r="AE251" i="14"/>
  <c r="AD255" i="14"/>
  <c r="AC360" i="14"/>
  <c r="AD357" i="14"/>
  <c r="AD227" i="14"/>
  <c r="AC231" i="14"/>
  <c r="AC447" i="14"/>
  <c r="AD443" i="14"/>
  <c r="AC352" i="14"/>
  <c r="AD349" i="14"/>
  <c r="AD16" i="13"/>
  <c r="AC19" i="13"/>
  <c r="AF75" i="14"/>
  <c r="AE79" i="14"/>
  <c r="AD365" i="14"/>
  <c r="AC368" i="14"/>
  <c r="AH267" i="14"/>
  <c r="AG271" i="14"/>
  <c r="AC296" i="14"/>
  <c r="AD293" i="14"/>
  <c r="AC347" i="14"/>
  <c r="AB351" i="14"/>
  <c r="AG373" i="14"/>
  <c r="AF376" i="14"/>
  <c r="V37" i="14" s="1"/>
  <c r="AE463" i="14"/>
  <c r="AF459" i="14"/>
  <c r="AF445" i="14"/>
  <c r="AE448" i="14"/>
  <c r="AC141" i="14"/>
  <c r="AB144" i="14"/>
  <c r="AC291" i="14"/>
  <c r="AB295" i="14"/>
  <c r="AH309" i="14"/>
  <c r="AG312" i="14"/>
  <c r="AF83" i="13"/>
  <c r="AG80" i="13"/>
  <c r="AB27" i="13"/>
  <c r="AB129" i="13" s="1"/>
  <c r="AC24" i="13"/>
  <c r="AF371" i="14"/>
  <c r="AE375" i="14"/>
  <c r="AH333" i="14"/>
  <c r="AG336" i="14"/>
  <c r="AG35" i="13"/>
  <c r="AH32" i="13"/>
  <c r="AD157" i="14"/>
  <c r="AC160" i="14"/>
  <c r="AB359" i="14"/>
  <c r="AC355" i="14"/>
  <c r="AH173" i="14"/>
  <c r="AG176" i="14"/>
  <c r="AF403" i="14"/>
  <c r="AE407" i="14"/>
  <c r="AE239" i="14"/>
  <c r="AF235" i="14"/>
  <c r="AC191" i="14"/>
  <c r="AD187" i="14"/>
  <c r="AE431" i="14"/>
  <c r="AF427" i="14"/>
  <c r="AA129" i="13"/>
  <c r="AB432" i="14"/>
  <c r="AC429" i="14"/>
  <c r="AG243" i="14"/>
  <c r="AF247" i="14"/>
  <c r="Z119" i="13"/>
  <c r="Z123" i="13" s="1"/>
  <c r="AD299" i="14"/>
  <c r="AC303" i="14"/>
  <c r="AH171" i="14"/>
  <c r="AG175" i="14"/>
  <c r="AB199" i="14"/>
  <c r="V19" i="14" s="1"/>
  <c r="AC195" i="14"/>
  <c r="AC263" i="14"/>
  <c r="AD259" i="14"/>
  <c r="AB94" i="13"/>
  <c r="AA98" i="13"/>
  <c r="AA128" i="13" s="1"/>
  <c r="AE307" i="14"/>
  <c r="AD311" i="14"/>
  <c r="V29" i="14" s="1"/>
  <c r="AB128" i="14"/>
  <c r="AC125" i="14"/>
  <c r="AC451" i="14"/>
  <c r="AB455" i="14"/>
  <c r="AD77" i="14"/>
  <c r="AC80" i="14"/>
  <c r="AG379" i="14"/>
  <c r="AF383" i="14"/>
  <c r="U38" i="14" s="1"/>
  <c r="AC264" i="14"/>
  <c r="AD261" i="14"/>
  <c r="AF280" i="14"/>
  <c r="AG277" i="14"/>
  <c r="AF115" i="14"/>
  <c r="AE119" i="14"/>
  <c r="AC34" i="13"/>
  <c r="AD30" i="13"/>
  <c r="AE165" i="14"/>
  <c r="AD168" i="14"/>
  <c r="AD82" i="13"/>
  <c r="AE78" i="13"/>
  <c r="AC88" i="14"/>
  <c r="AD85" i="14"/>
  <c r="AE437" i="14"/>
  <c r="AD440" i="14"/>
  <c r="AF331" i="14"/>
  <c r="AE335" i="14"/>
  <c r="AC104" i="14"/>
  <c r="AD101" i="14"/>
  <c r="AD223" i="14"/>
  <c r="AE219" i="14"/>
  <c r="AC159" i="14"/>
  <c r="AD155" i="14"/>
  <c r="AD135" i="14"/>
  <c r="V24" i="14" s="1"/>
  <c r="AE131" i="14"/>
  <c r="AB87" i="14"/>
  <c r="AC83" i="14"/>
  <c r="AC18" i="13"/>
  <c r="AD14" i="13"/>
  <c r="AD48" i="13"/>
  <c r="AC51" i="13"/>
  <c r="AD183" i="14"/>
  <c r="AE179" i="14"/>
  <c r="AD74" i="13"/>
  <c r="AE70" i="13"/>
  <c r="AC143" i="14"/>
  <c r="AD139" i="14"/>
  <c r="AE389" i="14"/>
  <c r="AD392" i="14"/>
  <c r="AF411" i="14"/>
  <c r="AE415" i="14"/>
  <c r="AB112" i="14"/>
  <c r="AC109" i="14"/>
  <c r="AC341" i="14"/>
  <c r="AB344" i="14"/>
  <c r="AG102" i="13"/>
  <c r="AF106" i="13"/>
  <c r="AD424" i="14"/>
  <c r="AE421" i="14"/>
  <c r="AC38" i="13"/>
  <c r="AB42" i="13"/>
  <c r="AD315" i="14"/>
  <c r="AC319" i="14"/>
  <c r="AC50" i="13"/>
  <c r="AD46" i="13"/>
  <c r="AC283" i="14"/>
  <c r="AB287" i="14"/>
  <c r="AD343" i="14"/>
  <c r="AE339" i="14"/>
  <c r="AC416" i="14"/>
  <c r="AD413" i="14"/>
  <c r="AC6" i="13"/>
  <c r="AB10" i="13"/>
  <c r="AB115" i="13" s="1"/>
  <c r="AE399" i="14"/>
  <c r="AF395" i="14"/>
  <c r="AE91" i="14"/>
  <c r="AD95" i="14"/>
  <c r="AC107" i="13"/>
  <c r="AD104" i="13"/>
  <c r="AC272" i="14"/>
  <c r="AD269" i="14"/>
  <c r="AB120" i="13"/>
  <c r="AB124" i="13" s="1"/>
  <c r="AC387" i="14"/>
  <c r="AB391" i="14"/>
  <c r="AD419" i="14"/>
  <c r="AC423" i="14"/>
  <c r="AC58" i="13"/>
  <c r="AD54" i="13"/>
  <c r="AB215" i="14"/>
  <c r="V20" i="14" s="1"/>
  <c r="AC211" i="14"/>
  <c r="AD456" i="14"/>
  <c r="AE453" i="14"/>
  <c r="AF99" i="14"/>
  <c r="AE103" i="14"/>
  <c r="AD96" i="13"/>
  <c r="AC99" i="13"/>
  <c r="AE461" i="14"/>
  <c r="AD464" i="14"/>
  <c r="AG408" i="14"/>
  <c r="AH405" i="14"/>
  <c r="AB120" i="14"/>
  <c r="AC117" i="14"/>
  <c r="AG62" i="13"/>
  <c r="AF66" i="13"/>
  <c r="Y134" i="13"/>
  <c r="AD26" i="13"/>
  <c r="AE22" i="13"/>
  <c r="AD91" i="13"/>
  <c r="AE88" i="13"/>
  <c r="AD363" i="14"/>
  <c r="AC367" i="14"/>
  <c r="AC469" i="14"/>
  <c r="AB472" i="14"/>
  <c r="AE435" i="14"/>
  <c r="AD439" i="14"/>
  <c r="AE275" i="14"/>
  <c r="AD279" i="14"/>
  <c r="V25" i="14" s="1"/>
  <c r="AC288" i="14"/>
  <c r="AD285" i="14"/>
  <c r="AF487" i="14"/>
  <c r="AG483" i="14"/>
  <c r="AA119" i="13"/>
  <c r="AA123" i="13" s="1"/>
  <c r="AD93" i="14"/>
  <c r="AC96" i="14"/>
  <c r="AC163" i="14"/>
  <c r="AB167" i="14"/>
  <c r="AE149" i="14"/>
  <c r="AD152" i="14"/>
  <c r="AA132" i="13" l="1"/>
  <c r="AA125" i="13"/>
  <c r="AE392" i="14"/>
  <c r="AF389" i="14"/>
  <c r="AE155" i="14"/>
  <c r="AD159" i="14"/>
  <c r="AE30" i="13"/>
  <c r="AD34" i="13"/>
  <c r="AC351" i="14"/>
  <c r="AD347" i="14"/>
  <c r="AD231" i="14"/>
  <c r="AE227" i="14"/>
  <c r="AE285" i="14"/>
  <c r="AD288" i="14"/>
  <c r="W26" i="14" s="1"/>
  <c r="AG66" i="13"/>
  <c r="AH62" i="13"/>
  <c r="AE104" i="13"/>
  <c r="AD107" i="13"/>
  <c r="AE139" i="14"/>
  <c r="AD143" i="14"/>
  <c r="AF437" i="14"/>
  <c r="AE440" i="14"/>
  <c r="AH379" i="14"/>
  <c r="AG383" i="14"/>
  <c r="AF307" i="14"/>
  <c r="AE311" i="14"/>
  <c r="AH175" i="14"/>
  <c r="AI171" i="14"/>
  <c r="AI32" i="13"/>
  <c r="AH35" i="13"/>
  <c r="AH80" i="13"/>
  <c r="AG83" i="13"/>
  <c r="AD296" i="14"/>
  <c r="W27" i="14" s="1"/>
  <c r="AE293" i="14"/>
  <c r="AE357" i="14"/>
  <c r="AD360" i="14"/>
  <c r="AE301" i="14"/>
  <c r="AD304" i="14"/>
  <c r="W28" i="14" s="1"/>
  <c r="AE363" i="14"/>
  <c r="AD367" i="14"/>
  <c r="AC120" i="14"/>
  <c r="AD117" i="14"/>
  <c r="AE315" i="14"/>
  <c r="AD319" i="14"/>
  <c r="V30" i="14" s="1"/>
  <c r="AD341" i="14"/>
  <c r="AC344" i="14"/>
  <c r="AD18" i="13"/>
  <c r="AE14" i="13"/>
  <c r="AE223" i="14"/>
  <c r="AF219" i="14"/>
  <c r="AD88" i="14"/>
  <c r="AE85" i="14"/>
  <c r="AA130" i="13"/>
  <c r="AG403" i="14"/>
  <c r="AF407" i="14"/>
  <c r="AG445" i="14"/>
  <c r="AF448" i="14"/>
  <c r="AD19" i="13"/>
  <c r="AE16" i="13"/>
  <c r="AF107" i="14"/>
  <c r="AE111" i="14"/>
  <c r="AE40" i="13"/>
  <c r="AD43" i="13"/>
  <c r="AD163" i="14"/>
  <c r="AC167" i="14"/>
  <c r="AE91" i="13"/>
  <c r="AF88" i="13"/>
  <c r="AG99" i="14"/>
  <c r="AF103" i="14"/>
  <c r="AE419" i="14"/>
  <c r="AD423" i="14"/>
  <c r="AE343" i="14"/>
  <c r="AF339" i="14"/>
  <c r="AD109" i="14"/>
  <c r="AC112" i="14"/>
  <c r="AF70" i="13"/>
  <c r="AE74" i="13"/>
  <c r="AF119" i="14"/>
  <c r="AG115" i="14"/>
  <c r="AE77" i="14"/>
  <c r="AD80" i="14"/>
  <c r="AC94" i="13"/>
  <c r="AB98" i="13"/>
  <c r="AB128" i="13" s="1"/>
  <c r="AB130" i="13" s="1"/>
  <c r="AG427" i="14"/>
  <c r="AF431" i="14"/>
  <c r="AG459" i="14"/>
  <c r="AF463" i="14"/>
  <c r="AE349" i="14"/>
  <c r="AD352" i="14"/>
  <c r="AD381" i="14"/>
  <c r="AC384" i="14"/>
  <c r="AC120" i="13"/>
  <c r="AC124" i="13" s="1"/>
  <c r="AF275" i="14"/>
  <c r="AE279" i="14"/>
  <c r="AI405" i="14"/>
  <c r="AH408" i="14"/>
  <c r="AF453" i="14"/>
  <c r="AE456" i="14"/>
  <c r="AF91" i="14"/>
  <c r="AE95" i="14"/>
  <c r="AC42" i="13"/>
  <c r="AD38" i="13"/>
  <c r="AD83" i="14"/>
  <c r="AC87" i="14"/>
  <c r="AE101" i="14"/>
  <c r="AD104" i="14"/>
  <c r="AE82" i="13"/>
  <c r="AF78" i="13"/>
  <c r="AG280" i="14"/>
  <c r="AH277" i="14"/>
  <c r="AE259" i="14"/>
  <c r="AD263" i="14"/>
  <c r="V22" i="14" s="1"/>
  <c r="AE299" i="14"/>
  <c r="AD303" i="14"/>
  <c r="V28" i="14" s="1"/>
  <c r="AI173" i="14"/>
  <c r="AH176" i="14"/>
  <c r="AI333" i="14"/>
  <c r="AH336" i="14"/>
  <c r="AH312" i="14"/>
  <c r="AI309" i="14"/>
  <c r="AI267" i="14"/>
  <c r="AH271" i="14"/>
  <c r="AE255" i="14"/>
  <c r="AF251" i="14"/>
  <c r="AD147" i="14"/>
  <c r="AC151" i="14"/>
  <c r="AF435" i="14"/>
  <c r="AE439" i="14"/>
  <c r="AC287" i="14"/>
  <c r="AD283" i="14"/>
  <c r="AG411" i="14"/>
  <c r="AF415" i="14"/>
  <c r="AC128" i="14"/>
  <c r="AD125" i="14"/>
  <c r="AC472" i="14"/>
  <c r="AD469" i="14"/>
  <c r="AD58" i="13"/>
  <c r="AE54" i="13"/>
  <c r="AC10" i="13"/>
  <c r="AC115" i="13" s="1"/>
  <c r="AD6" i="13"/>
  <c r="AH102" i="13"/>
  <c r="AG106" i="13"/>
  <c r="AD51" i="13"/>
  <c r="AE48" i="13"/>
  <c r="AD429" i="14"/>
  <c r="AC432" i="14"/>
  <c r="AD160" i="14"/>
  <c r="AE157" i="14"/>
  <c r="AD141" i="14"/>
  <c r="AC144" i="14"/>
  <c r="AF79" i="14"/>
  <c r="AG75" i="14"/>
  <c r="AF475" i="14"/>
  <c r="AE479" i="14"/>
  <c r="AE152" i="14"/>
  <c r="AF149" i="14"/>
  <c r="AD99" i="13"/>
  <c r="AE96" i="13"/>
  <c r="AE413" i="14"/>
  <c r="AD416" i="14"/>
  <c r="AD320" i="14"/>
  <c r="W30" i="14" s="1"/>
  <c r="AE317" i="14"/>
  <c r="AE93" i="14"/>
  <c r="AD96" i="14"/>
  <c r="AF22" i="13"/>
  <c r="AE26" i="13"/>
  <c r="AC391" i="14"/>
  <c r="AD387" i="14"/>
  <c r="AG395" i="14"/>
  <c r="AF399" i="14"/>
  <c r="AF421" i="14"/>
  <c r="AE424" i="14"/>
  <c r="AE183" i="14"/>
  <c r="AF179" i="14"/>
  <c r="AD451" i="14"/>
  <c r="AC455" i="14"/>
  <c r="Z132" i="13"/>
  <c r="Z125" i="13"/>
  <c r="Z134" i="13" s="1"/>
  <c r="AD191" i="14"/>
  <c r="AE187" i="14"/>
  <c r="AD355" i="14"/>
  <c r="AC359" i="14"/>
  <c r="AE443" i="14"/>
  <c r="AD447" i="14"/>
  <c r="AF207" i="14"/>
  <c r="AG203" i="14"/>
  <c r="AE467" i="14"/>
  <c r="AD471" i="14"/>
  <c r="AE127" i="14"/>
  <c r="AF123" i="14"/>
  <c r="AD211" i="14"/>
  <c r="AC215" i="14"/>
  <c r="AF131" i="14"/>
  <c r="AE135" i="14"/>
  <c r="AE261" i="14"/>
  <c r="AD264" i="14"/>
  <c r="W22" i="14" s="1"/>
  <c r="AC199" i="14"/>
  <c r="AD195" i="14"/>
  <c r="AG371" i="14"/>
  <c r="AF375" i="14"/>
  <c r="U37" i="14" s="1"/>
  <c r="AD291" i="14"/>
  <c r="AC295" i="14"/>
  <c r="AH373" i="14"/>
  <c r="AG376" i="14"/>
  <c r="AE365" i="14"/>
  <c r="AD368" i="14"/>
  <c r="AB133" i="13"/>
  <c r="AG487" i="14"/>
  <c r="AH483" i="14"/>
  <c r="AE464" i="14"/>
  <c r="AF461" i="14"/>
  <c r="AD272" i="14"/>
  <c r="W23" i="14" s="1"/>
  <c r="AE269" i="14"/>
  <c r="AD50" i="13"/>
  <c r="AE46" i="13"/>
  <c r="AG331" i="14"/>
  <c r="AF335" i="14"/>
  <c r="U32" i="14" s="1"/>
  <c r="AF165" i="14"/>
  <c r="AE168" i="14"/>
  <c r="AG247" i="14"/>
  <c r="U42" i="14" s="1"/>
  <c r="AH243" i="14"/>
  <c r="AF239" i="14"/>
  <c r="AG235" i="14"/>
  <c r="AD24" i="13"/>
  <c r="AC27" i="13"/>
  <c r="AC129" i="13" s="1"/>
  <c r="AE86" i="13"/>
  <c r="AD90" i="13"/>
  <c r="AD67" i="14"/>
  <c r="AC71" i="14"/>
  <c r="AC130" i="13" l="1"/>
  <c r="AE90" i="13"/>
  <c r="AF86" i="13"/>
  <c r="AE191" i="14"/>
  <c r="AF187" i="14"/>
  <c r="AE160" i="14"/>
  <c r="AF157" i="14"/>
  <c r="AF301" i="14"/>
  <c r="AE304" i="14"/>
  <c r="AG437" i="14"/>
  <c r="AF440" i="14"/>
  <c r="AF261" i="14"/>
  <c r="AE264" i="14"/>
  <c r="AF85" i="14"/>
  <c r="AE88" i="14"/>
  <c r="AI175" i="14"/>
  <c r="AJ171" i="14"/>
  <c r="AH331" i="14"/>
  <c r="AG335" i="14"/>
  <c r="AE320" i="14"/>
  <c r="AF317" i="14"/>
  <c r="AE58" i="13"/>
  <c r="AF54" i="13"/>
  <c r="AE283" i="14"/>
  <c r="AD287" i="14"/>
  <c r="V26" i="14" s="1"/>
  <c r="AD384" i="14"/>
  <c r="AE381" i="14"/>
  <c r="AD94" i="13"/>
  <c r="AC98" i="13"/>
  <c r="AC128" i="13" s="1"/>
  <c r="AE109" i="14"/>
  <c r="AD112" i="14"/>
  <c r="AF91" i="13"/>
  <c r="AG88" i="13"/>
  <c r="AE19" i="13"/>
  <c r="AF16" i="13"/>
  <c r="AF315" i="14"/>
  <c r="AE319" i="14"/>
  <c r="AF357" i="14"/>
  <c r="AE360" i="14"/>
  <c r="AE143" i="14"/>
  <c r="AF139" i="14"/>
  <c r="AE231" i="14"/>
  <c r="AF227" i="14"/>
  <c r="AF392" i="14"/>
  <c r="V39" i="14" s="1"/>
  <c r="AG389" i="14"/>
  <c r="AH235" i="14"/>
  <c r="AG239" i="14"/>
  <c r="AE50" i="13"/>
  <c r="AF46" i="13"/>
  <c r="AD295" i="14"/>
  <c r="V27" i="14" s="1"/>
  <c r="AE291" i="14"/>
  <c r="AF135" i="14"/>
  <c r="AG131" i="14"/>
  <c r="AH395" i="14"/>
  <c r="AG399" i="14"/>
  <c r="AG475" i="14"/>
  <c r="AF479" i="14"/>
  <c r="AD432" i="14"/>
  <c r="AE429" i="14"/>
  <c r="AJ267" i="14"/>
  <c r="AI271" i="14"/>
  <c r="AF299" i="14"/>
  <c r="AE303" i="14"/>
  <c r="AE104" i="14"/>
  <c r="AF101" i="14"/>
  <c r="AF456" i="14"/>
  <c r="AG453" i="14"/>
  <c r="AB119" i="13"/>
  <c r="AB123" i="13" s="1"/>
  <c r="AF223" i="14"/>
  <c r="AG219" i="14"/>
  <c r="AE117" i="14"/>
  <c r="AD120" i="14"/>
  <c r="AF293" i="14"/>
  <c r="AE296" i="14"/>
  <c r="AD391" i="14"/>
  <c r="AE387" i="14"/>
  <c r="AG79" i="14"/>
  <c r="AH75" i="14"/>
  <c r="AE51" i="13"/>
  <c r="AF48" i="13"/>
  <c r="AD472" i="14"/>
  <c r="AE469" i="14"/>
  <c r="AI312" i="14"/>
  <c r="AJ309" i="14"/>
  <c r="AF349" i="14"/>
  <c r="AE352" i="14"/>
  <c r="AE80" i="14"/>
  <c r="AF77" i="14"/>
  <c r="AF343" i="14"/>
  <c r="U33" i="14" s="1"/>
  <c r="AG339" i="14"/>
  <c r="AG307" i="14"/>
  <c r="AF311" i="14"/>
  <c r="AE107" i="13"/>
  <c r="AF104" i="13"/>
  <c r="AE347" i="14"/>
  <c r="AD351" i="14"/>
  <c r="AG165" i="14"/>
  <c r="AF168" i="14"/>
  <c r="AC133" i="13"/>
  <c r="AE341" i="14"/>
  <c r="AD344" i="14"/>
  <c r="AH376" i="14"/>
  <c r="AI373" i="14"/>
  <c r="AF111" i="14"/>
  <c r="AG107" i="14"/>
  <c r="AF464" i="14"/>
  <c r="AG461" i="14"/>
  <c r="AF152" i="14"/>
  <c r="AG149" i="14"/>
  <c r="AG251" i="14"/>
  <c r="AF255" i="14"/>
  <c r="AH427" i="14"/>
  <c r="AG431" i="14"/>
  <c r="AF467" i="14"/>
  <c r="AE471" i="14"/>
  <c r="AF93" i="14"/>
  <c r="AE96" i="14"/>
  <c r="AH411" i="14"/>
  <c r="AG415" i="14"/>
  <c r="AF95" i="14"/>
  <c r="AG91" i="14"/>
  <c r="AF285" i="14"/>
  <c r="AE288" i="14"/>
  <c r="AD27" i="13"/>
  <c r="AD120" i="13" s="1"/>
  <c r="AD124" i="13" s="1"/>
  <c r="AE24" i="13"/>
  <c r="AH371" i="14"/>
  <c r="AG375" i="14"/>
  <c r="AF443" i="14"/>
  <c r="AE447" i="14"/>
  <c r="AF439" i="14"/>
  <c r="AG435" i="14"/>
  <c r="AF259" i="14"/>
  <c r="AE263" i="14"/>
  <c r="AJ405" i="14"/>
  <c r="AI408" i="14"/>
  <c r="AG119" i="14"/>
  <c r="AH115" i="14"/>
  <c r="AE163" i="14"/>
  <c r="AD167" i="14"/>
  <c r="AE18" i="13"/>
  <c r="AF14" i="13"/>
  <c r="AE67" i="14"/>
  <c r="AD71" i="14"/>
  <c r="AD128" i="14"/>
  <c r="AE125" i="14"/>
  <c r="AH280" i="14"/>
  <c r="AI277" i="14"/>
  <c r="AD42" i="13"/>
  <c r="AE38" i="13"/>
  <c r="AH459" i="14"/>
  <c r="AG463" i="14"/>
  <c r="AF363" i="14"/>
  <c r="AE367" i="14"/>
  <c r="AI80" i="13"/>
  <c r="AH83" i="13"/>
  <c r="AI379" i="14"/>
  <c r="AH383" i="14"/>
  <c r="AH66" i="13"/>
  <c r="AI62" i="13"/>
  <c r="AA134" i="13"/>
  <c r="AE6" i="13"/>
  <c r="AD10" i="13"/>
  <c r="AD115" i="13" s="1"/>
  <c r="AG78" i="13"/>
  <c r="AF82" i="13"/>
  <c r="AG70" i="13"/>
  <c r="AF74" i="13"/>
  <c r="AJ32" i="13"/>
  <c r="AI35" i="13"/>
  <c r="AF424" i="14"/>
  <c r="AG421" i="14"/>
  <c r="AI176" i="14"/>
  <c r="AJ173" i="14"/>
  <c r="AH99" i="14"/>
  <c r="AG103" i="14"/>
  <c r="AE159" i="14"/>
  <c r="AF155" i="14"/>
  <c r="AH487" i="14"/>
  <c r="AI483" i="14"/>
  <c r="AH203" i="14"/>
  <c r="AG207" i="14"/>
  <c r="AI243" i="14"/>
  <c r="AH247" i="14"/>
  <c r="AE211" i="14"/>
  <c r="AD215" i="14"/>
  <c r="AD455" i="14"/>
  <c r="AE451" i="14"/>
  <c r="AF413" i="14"/>
  <c r="AE416" i="14"/>
  <c r="AD87" i="14"/>
  <c r="AE83" i="14"/>
  <c r="AG448" i="14"/>
  <c r="AH445" i="14"/>
  <c r="AE272" i="14"/>
  <c r="AF269" i="14"/>
  <c r="AD199" i="14"/>
  <c r="AE195" i="14"/>
  <c r="AG123" i="14"/>
  <c r="AF127" i="14"/>
  <c r="AF183" i="14"/>
  <c r="AG179" i="14"/>
  <c r="AE99" i="13"/>
  <c r="AF96" i="13"/>
  <c r="AF365" i="14"/>
  <c r="AE368" i="14"/>
  <c r="AD359" i="14"/>
  <c r="AE355" i="14"/>
  <c r="AG22" i="13"/>
  <c r="AF26" i="13"/>
  <c r="AE141" i="14"/>
  <c r="AD144" i="14"/>
  <c r="AI102" i="13"/>
  <c r="AH106" i="13"/>
  <c r="AD151" i="14"/>
  <c r="AE147" i="14"/>
  <c r="AI336" i="14"/>
  <c r="AJ333" i="14"/>
  <c r="AC119" i="13"/>
  <c r="AC123" i="13" s="1"/>
  <c r="AF279" i="14"/>
  <c r="AG275" i="14"/>
  <c r="AF419" i="14"/>
  <c r="AE423" i="14"/>
  <c r="AF40" i="13"/>
  <c r="AE43" i="13"/>
  <c r="AG407" i="14"/>
  <c r="AH403" i="14"/>
  <c r="AF30" i="13"/>
  <c r="AE34" i="13"/>
  <c r="AC132" i="13" l="1"/>
  <c r="AC125" i="13"/>
  <c r="AC134" i="13" s="1"/>
  <c r="AE199" i="14"/>
  <c r="AF195" i="14"/>
  <c r="AJ176" i="14"/>
  <c r="AK173" i="14"/>
  <c r="AF67" i="14"/>
  <c r="AE71" i="14"/>
  <c r="AH415" i="14"/>
  <c r="AI411" i="14"/>
  <c r="AF347" i="14"/>
  <c r="AE351" i="14"/>
  <c r="AF117" i="14"/>
  <c r="AE120" i="14"/>
  <c r="AF283" i="14"/>
  <c r="AE287" i="14"/>
  <c r="AF34" i="13"/>
  <c r="AG30" i="13"/>
  <c r="AG413" i="14"/>
  <c r="AF416" i="14"/>
  <c r="AF18" i="13"/>
  <c r="AG14" i="13"/>
  <c r="AF107" i="13"/>
  <c r="AG104" i="13"/>
  <c r="AH79" i="14"/>
  <c r="AI75" i="14"/>
  <c r="AF303" i="14"/>
  <c r="AG299" i="14"/>
  <c r="U40" i="14"/>
  <c r="U41" i="14"/>
  <c r="AI403" i="14"/>
  <c r="AH407" i="14"/>
  <c r="AF99" i="13"/>
  <c r="AG96" i="13"/>
  <c r="AF451" i="14"/>
  <c r="AE455" i="14"/>
  <c r="AD119" i="13"/>
  <c r="AD123" i="13" s="1"/>
  <c r="AE344" i="14"/>
  <c r="AF341" i="14"/>
  <c r="AF352" i="14"/>
  <c r="V34" i="14" s="1"/>
  <c r="AG349" i="14"/>
  <c r="AH399" i="14"/>
  <c r="U44" i="14" s="1"/>
  <c r="AI395" i="14"/>
  <c r="AI235" i="14"/>
  <c r="AH239" i="14"/>
  <c r="AF360" i="14"/>
  <c r="V35" i="14" s="1"/>
  <c r="AG357" i="14"/>
  <c r="AE112" i="14"/>
  <c r="AF109" i="14"/>
  <c r="AF88" i="14"/>
  <c r="AG85" i="14"/>
  <c r="AJ336" i="14"/>
  <c r="AK333" i="14"/>
  <c r="AD129" i="13"/>
  <c r="AD133" i="13" s="1"/>
  <c r="AG424" i="14"/>
  <c r="AH421" i="14"/>
  <c r="AJ80" i="13"/>
  <c r="AI83" i="13"/>
  <c r="AI280" i="14"/>
  <c r="AJ277" i="14"/>
  <c r="AH435" i="14"/>
  <c r="AG439" i="14"/>
  <c r="AH461" i="14"/>
  <c r="AG464" i="14"/>
  <c r="AJ312" i="14"/>
  <c r="AK309" i="14"/>
  <c r="AE391" i="14"/>
  <c r="AF387" i="14"/>
  <c r="AB132" i="13"/>
  <c r="AB125" i="13"/>
  <c r="AB134" i="13" s="1"/>
  <c r="AK267" i="14"/>
  <c r="AJ271" i="14"/>
  <c r="AG135" i="14"/>
  <c r="AH131" i="14"/>
  <c r="AH389" i="14"/>
  <c r="AG392" i="14"/>
  <c r="AF320" i="14"/>
  <c r="AG317" i="14"/>
  <c r="AG187" i="14"/>
  <c r="AF191" i="14"/>
  <c r="AH179" i="14"/>
  <c r="AG183" i="14"/>
  <c r="AI445" i="14"/>
  <c r="AH448" i="14"/>
  <c r="AG155" i="14"/>
  <c r="AF159" i="14"/>
  <c r="AF6" i="13"/>
  <c r="AE10" i="13"/>
  <c r="AE115" i="13" s="1"/>
  <c r="AF163" i="14"/>
  <c r="AE167" i="14"/>
  <c r="AF288" i="14"/>
  <c r="AG285" i="14"/>
  <c r="AG467" i="14"/>
  <c r="AF471" i="14"/>
  <c r="AH307" i="14"/>
  <c r="AG311" i="14"/>
  <c r="AG456" i="14"/>
  <c r="AH453" i="14"/>
  <c r="AG315" i="14"/>
  <c r="AF319" i="14"/>
  <c r="AD98" i="13"/>
  <c r="AD128" i="13" s="1"/>
  <c r="AE94" i="13"/>
  <c r="AG261" i="14"/>
  <c r="AF264" i="14"/>
  <c r="AI106" i="13"/>
  <c r="AJ102" i="13"/>
  <c r="AJ408" i="14"/>
  <c r="AK405" i="14"/>
  <c r="AG365" i="14"/>
  <c r="AF368" i="14"/>
  <c r="V36" i="14" s="1"/>
  <c r="AI203" i="14"/>
  <c r="AH207" i="14"/>
  <c r="AI383" i="14"/>
  <c r="AJ379" i="14"/>
  <c r="AH149" i="14"/>
  <c r="AG152" i="14"/>
  <c r="AG157" i="14"/>
  <c r="AF160" i="14"/>
  <c r="AF141" i="14"/>
  <c r="AE144" i="14"/>
  <c r="AI487" i="14"/>
  <c r="AJ483" i="14"/>
  <c r="AG259" i="14"/>
  <c r="AF263" i="14"/>
  <c r="AG40" i="13"/>
  <c r="AF43" i="13"/>
  <c r="AE151" i="14"/>
  <c r="AF147" i="14"/>
  <c r="AH22" i="13"/>
  <c r="AG26" i="13"/>
  <c r="AE215" i="14"/>
  <c r="AF211" i="14"/>
  <c r="AF367" i="14"/>
  <c r="U36" i="14" s="1"/>
  <c r="AG363" i="14"/>
  <c r="AF125" i="14"/>
  <c r="AE128" i="14"/>
  <c r="AI115" i="14"/>
  <c r="AH119" i="14"/>
  <c r="AG95" i="14"/>
  <c r="AH91" i="14"/>
  <c r="AH107" i="14"/>
  <c r="AG111" i="14"/>
  <c r="AG343" i="14"/>
  <c r="AH339" i="14"/>
  <c r="AF469" i="14"/>
  <c r="AE472" i="14"/>
  <c r="AE432" i="14"/>
  <c r="AF429" i="14"/>
  <c r="AE295" i="14"/>
  <c r="AF291" i="14"/>
  <c r="AF231" i="14"/>
  <c r="AG227" i="14"/>
  <c r="AG16" i="13"/>
  <c r="AF19" i="13"/>
  <c r="AF381" i="14"/>
  <c r="AE384" i="14"/>
  <c r="AG86" i="13"/>
  <c r="AF90" i="13"/>
  <c r="AH463" i="14"/>
  <c r="AI459" i="14"/>
  <c r="AH375" i="14"/>
  <c r="AI371" i="14"/>
  <c r="AH475" i="14"/>
  <c r="AG479" i="14"/>
  <c r="AG301" i="14"/>
  <c r="AF304" i="14"/>
  <c r="AF38" i="13"/>
  <c r="AE42" i="13"/>
  <c r="AE27" i="13"/>
  <c r="AE129" i="13" s="1"/>
  <c r="AF24" i="13"/>
  <c r="AG223" i="14"/>
  <c r="AH219" i="14"/>
  <c r="AF58" i="13"/>
  <c r="AG54" i="13"/>
  <c r="AG269" i="14"/>
  <c r="AF272" i="14"/>
  <c r="AH78" i="13"/>
  <c r="AG82" i="13"/>
  <c r="AF96" i="14"/>
  <c r="AG93" i="14"/>
  <c r="AE359" i="14"/>
  <c r="AF355" i="14"/>
  <c r="AE87" i="14"/>
  <c r="AF83" i="14"/>
  <c r="AJ35" i="13"/>
  <c r="AK32" i="13"/>
  <c r="AI66" i="13"/>
  <c r="AJ62" i="13"/>
  <c r="AF447" i="14"/>
  <c r="AG443" i="14"/>
  <c r="AH431" i="14"/>
  <c r="AI427" i="14"/>
  <c r="AG168" i="14"/>
  <c r="AH165" i="14"/>
  <c r="AF296" i="14"/>
  <c r="AG293" i="14"/>
  <c r="AG101" i="14"/>
  <c r="AF104" i="14"/>
  <c r="AI331" i="14"/>
  <c r="AH335" i="14"/>
  <c r="AG440" i="14"/>
  <c r="AH437" i="14"/>
  <c r="AG279" i="14"/>
  <c r="AH275" i="14"/>
  <c r="AH70" i="13"/>
  <c r="AG74" i="13"/>
  <c r="AG255" i="14"/>
  <c r="AH251" i="14"/>
  <c r="AF423" i="14"/>
  <c r="AG419" i="14"/>
  <c r="AG127" i="14"/>
  <c r="AH123" i="14"/>
  <c r="AJ243" i="14"/>
  <c r="AI247" i="14"/>
  <c r="AI99" i="14"/>
  <c r="AH103" i="14"/>
  <c r="AI376" i="14"/>
  <c r="AJ373" i="14"/>
  <c r="AG77" i="14"/>
  <c r="AF80" i="14"/>
  <c r="AG48" i="13"/>
  <c r="AF51" i="13"/>
  <c r="AG46" i="13"/>
  <c r="AF50" i="13"/>
  <c r="AG139" i="14"/>
  <c r="AF143" i="14"/>
  <c r="AG91" i="13"/>
  <c r="AH88" i="13"/>
  <c r="AK171" i="14"/>
  <c r="AJ175" i="14"/>
  <c r="AE130" i="13" l="1"/>
  <c r="AD132" i="13"/>
  <c r="AD125" i="13"/>
  <c r="AI437" i="14"/>
  <c r="AH440" i="14"/>
  <c r="AG24" i="13"/>
  <c r="AF27" i="13"/>
  <c r="AF129" i="13" s="1"/>
  <c r="AJ383" i="14"/>
  <c r="AK379" i="14"/>
  <c r="AI389" i="14"/>
  <c r="AH392" i="14"/>
  <c r="AH14" i="13"/>
  <c r="AG18" i="13"/>
  <c r="AH139" i="14"/>
  <c r="AG143" i="14"/>
  <c r="AG19" i="13"/>
  <c r="AH16" i="13"/>
  <c r="AI119" i="14"/>
  <c r="AJ115" i="14"/>
  <c r="AH26" i="13"/>
  <c r="AI22" i="13"/>
  <c r="AI179" i="14"/>
  <c r="AH183" i="14"/>
  <c r="AK312" i="14"/>
  <c r="AL309" i="14"/>
  <c r="AG117" i="14"/>
  <c r="AF120" i="14"/>
  <c r="AH255" i="14"/>
  <c r="AI251" i="14"/>
  <c r="AJ427" i="14"/>
  <c r="AI431" i="14"/>
  <c r="AE119" i="13"/>
  <c r="AE123" i="13" s="1"/>
  <c r="AE132" i="13" s="1"/>
  <c r="AJ459" i="14"/>
  <c r="AI463" i="14"/>
  <c r="U48" i="14" s="1"/>
  <c r="AG231" i="14"/>
  <c r="AH227" i="14"/>
  <c r="AI339" i="14"/>
  <c r="AH343" i="14"/>
  <c r="AG147" i="14"/>
  <c r="AF151" i="14"/>
  <c r="AE120" i="13"/>
  <c r="AE124" i="13" s="1"/>
  <c r="AJ83" i="13"/>
  <c r="AK80" i="13"/>
  <c r="AG88" i="14"/>
  <c r="AH85" i="14"/>
  <c r="AJ235" i="14"/>
  <c r="AI239" i="14"/>
  <c r="AG303" i="14"/>
  <c r="AH299" i="14"/>
  <c r="AG195" i="14"/>
  <c r="AF199" i="14"/>
  <c r="AH46" i="13"/>
  <c r="AG50" i="13"/>
  <c r="AI103" i="14"/>
  <c r="AJ99" i="14"/>
  <c r="AI335" i="14"/>
  <c r="AJ331" i="14"/>
  <c r="AH269" i="14"/>
  <c r="AG272" i="14"/>
  <c r="AG38" i="13"/>
  <c r="AF42" i="13"/>
  <c r="AG125" i="14"/>
  <c r="AF128" i="14"/>
  <c r="AG141" i="14"/>
  <c r="AF144" i="14"/>
  <c r="AJ203" i="14"/>
  <c r="AI207" i="14"/>
  <c r="AH261" i="14"/>
  <c r="AG264" i="14"/>
  <c r="AH311" i="14"/>
  <c r="AI307" i="14"/>
  <c r="AF10" i="13"/>
  <c r="AF115" i="13" s="1"/>
  <c r="AG6" i="13"/>
  <c r="AI399" i="14"/>
  <c r="AJ395" i="14"/>
  <c r="AG451" i="14"/>
  <c r="AF455" i="14"/>
  <c r="AG416" i="14"/>
  <c r="AH413" i="14"/>
  <c r="AG347" i="14"/>
  <c r="AF351" i="14"/>
  <c r="U34" i="14" s="1"/>
  <c r="AH443" i="14"/>
  <c r="AG447" i="14"/>
  <c r="AF359" i="14"/>
  <c r="U35" i="14" s="1"/>
  <c r="AG355" i="14"/>
  <c r="AH54" i="13"/>
  <c r="AG58" i="13"/>
  <c r="AF295" i="14"/>
  <c r="AG291" i="14"/>
  <c r="AG367" i="14"/>
  <c r="AH363" i="14"/>
  <c r="AE98" i="13"/>
  <c r="AE128" i="13" s="1"/>
  <c r="AF94" i="13"/>
  <c r="AH187" i="14"/>
  <c r="AG191" i="14"/>
  <c r="AK271" i="14"/>
  <c r="AL267" i="14"/>
  <c r="AI461" i="14"/>
  <c r="AH464" i="14"/>
  <c r="AI421" i="14"/>
  <c r="AH424" i="14"/>
  <c r="AH96" i="13"/>
  <c r="AG99" i="13"/>
  <c r="AJ75" i="14"/>
  <c r="AI79" i="14"/>
  <c r="AH30" i="13"/>
  <c r="AG34" i="13"/>
  <c r="AJ411" i="14"/>
  <c r="AI415" i="14"/>
  <c r="AI165" i="14"/>
  <c r="AH168" i="14"/>
  <c r="AI375" i="14"/>
  <c r="AJ371" i="14"/>
  <c r="AJ106" i="13"/>
  <c r="AK102" i="13"/>
  <c r="AK336" i="14"/>
  <c r="AL333" i="14"/>
  <c r="AI78" i="13"/>
  <c r="AH82" i="13"/>
  <c r="AG469" i="14"/>
  <c r="AF472" i="14"/>
  <c r="AF167" i="14"/>
  <c r="AG163" i="14"/>
  <c r="AH135" i="14"/>
  <c r="AI131" i="14"/>
  <c r="AG83" i="14"/>
  <c r="AF87" i="14"/>
  <c r="AL171" i="14"/>
  <c r="AK175" i="14"/>
  <c r="AG51" i="13"/>
  <c r="AH48" i="13"/>
  <c r="AJ247" i="14"/>
  <c r="AK243" i="14"/>
  <c r="AH74" i="13"/>
  <c r="AI70" i="13"/>
  <c r="AG104" i="14"/>
  <c r="AH101" i="14"/>
  <c r="AG304" i="14"/>
  <c r="AH301" i="14"/>
  <c r="AH86" i="13"/>
  <c r="AG90" i="13"/>
  <c r="AH111" i="14"/>
  <c r="AI107" i="14"/>
  <c r="AG43" i="13"/>
  <c r="AH40" i="13"/>
  <c r="AG160" i="14"/>
  <c r="AH157" i="14"/>
  <c r="AH365" i="14"/>
  <c r="AG368" i="14"/>
  <c r="AH467" i="14"/>
  <c r="AG471" i="14"/>
  <c r="AH155" i="14"/>
  <c r="AG159" i="14"/>
  <c r="AH317" i="14"/>
  <c r="AG320" i="14"/>
  <c r="AG109" i="14"/>
  <c r="AF112" i="14"/>
  <c r="AH349" i="14"/>
  <c r="AG352" i="14"/>
  <c r="AJ376" i="14"/>
  <c r="AK373" i="14"/>
  <c r="AI453" i="14"/>
  <c r="AH456" i="14"/>
  <c r="AH127" i="14"/>
  <c r="AI123" i="14"/>
  <c r="AH104" i="13"/>
  <c r="AG107" i="13"/>
  <c r="AG423" i="14"/>
  <c r="AH419" i="14"/>
  <c r="AL32" i="13"/>
  <c r="AK35" i="13"/>
  <c r="AJ487" i="14"/>
  <c r="AK483" i="14"/>
  <c r="AK176" i="14"/>
  <c r="AL173" i="14"/>
  <c r="AH91" i="13"/>
  <c r="AI88" i="13"/>
  <c r="AH279" i="14"/>
  <c r="AI275" i="14"/>
  <c r="AG296" i="14"/>
  <c r="AH293" i="14"/>
  <c r="AK62" i="13"/>
  <c r="AJ66" i="13"/>
  <c r="AH93" i="14"/>
  <c r="AG96" i="14"/>
  <c r="AI219" i="14"/>
  <c r="AH223" i="14"/>
  <c r="AF432" i="14"/>
  <c r="AG429" i="14"/>
  <c r="AH95" i="14"/>
  <c r="AI91" i="14"/>
  <c r="AF215" i="14"/>
  <c r="AG211" i="14"/>
  <c r="AL405" i="14"/>
  <c r="AK408" i="14"/>
  <c r="AH285" i="14"/>
  <c r="AG288" i="14"/>
  <c r="AI435" i="14"/>
  <c r="AH439" i="14"/>
  <c r="AH77" i="14"/>
  <c r="AG80" i="14"/>
  <c r="AI475" i="14"/>
  <c r="AH479" i="14"/>
  <c r="AG381" i="14"/>
  <c r="AF384" i="14"/>
  <c r="V38" i="14" s="1"/>
  <c r="AH259" i="14"/>
  <c r="AG263" i="14"/>
  <c r="AH152" i="14"/>
  <c r="AI149" i="14"/>
  <c r="AG319" i="14"/>
  <c r="AH315" i="14"/>
  <c r="AI448" i="14"/>
  <c r="V46" i="14" s="1"/>
  <c r="AJ445" i="14"/>
  <c r="AF391" i="14"/>
  <c r="U39" i="14" s="1"/>
  <c r="AG387" i="14"/>
  <c r="AK277" i="14"/>
  <c r="AJ280" i="14"/>
  <c r="AD130" i="13"/>
  <c r="AG360" i="14"/>
  <c r="AH357" i="14"/>
  <c r="AG341" i="14"/>
  <c r="AF344" i="14"/>
  <c r="V33" i="14" s="1"/>
  <c r="AI407" i="14"/>
  <c r="AJ403" i="14"/>
  <c r="AG283" i="14"/>
  <c r="AF287" i="14"/>
  <c r="AG67" i="14"/>
  <c r="AF71" i="14"/>
  <c r="AI285" i="14" l="1"/>
  <c r="AH288" i="14"/>
  <c r="AI168" i="14"/>
  <c r="AJ165" i="14"/>
  <c r="AG112" i="14"/>
  <c r="AH109" i="14"/>
  <c r="AH368" i="14"/>
  <c r="AI365" i="14"/>
  <c r="AK247" i="14"/>
  <c r="AL243" i="14"/>
  <c r="AL336" i="14"/>
  <c r="AM333" i="14"/>
  <c r="AG94" i="13"/>
  <c r="AF98" i="13"/>
  <c r="AF128" i="13" s="1"/>
  <c r="AF130" i="13" s="1"/>
  <c r="AK235" i="14"/>
  <c r="AJ239" i="14"/>
  <c r="AH147" i="14"/>
  <c r="AG151" i="14"/>
  <c r="AI479" i="14"/>
  <c r="AJ475" i="14"/>
  <c r="AL408" i="14"/>
  <c r="AM405" i="14"/>
  <c r="AJ219" i="14"/>
  <c r="AI223" i="14"/>
  <c r="AL35" i="13"/>
  <c r="AM32" i="13"/>
  <c r="AJ453" i="14"/>
  <c r="AI456" i="14"/>
  <c r="V47" i="14" s="1"/>
  <c r="AH160" i="14"/>
  <c r="AI157" i="14"/>
  <c r="AH304" i="14"/>
  <c r="AI301" i="14"/>
  <c r="AJ415" i="14"/>
  <c r="AK411" i="14"/>
  <c r="AJ421" i="14"/>
  <c r="AI424" i="14"/>
  <c r="AH355" i="14"/>
  <c r="AG359" i="14"/>
  <c r="AI85" i="14"/>
  <c r="AH88" i="14"/>
  <c r="AJ431" i="14"/>
  <c r="AK427" i="14"/>
  <c r="AJ179" i="14"/>
  <c r="AI183" i="14"/>
  <c r="AI139" i="14"/>
  <c r="AH143" i="14"/>
  <c r="AG27" i="13"/>
  <c r="AH24" i="13"/>
  <c r="AH283" i="14"/>
  <c r="AG287" i="14"/>
  <c r="AJ149" i="14"/>
  <c r="AI152" i="14"/>
  <c r="AG215" i="14"/>
  <c r="AH211" i="14"/>
  <c r="AJ88" i="13"/>
  <c r="AI91" i="13"/>
  <c r="AI419" i="14"/>
  <c r="AH423" i="14"/>
  <c r="AK376" i="14"/>
  <c r="AL373" i="14"/>
  <c r="AH320" i="14"/>
  <c r="AI317" i="14"/>
  <c r="AH51" i="13"/>
  <c r="AI48" i="13"/>
  <c r="AH163" i="14"/>
  <c r="AG167" i="14"/>
  <c r="AK106" i="13"/>
  <c r="AL102" i="13"/>
  <c r="AF120" i="13"/>
  <c r="AF124" i="13" s="1"/>
  <c r="AH451" i="14"/>
  <c r="AG455" i="14"/>
  <c r="AI261" i="14"/>
  <c r="AH264" i="14"/>
  <c r="AH38" i="13"/>
  <c r="AG42" i="13"/>
  <c r="AI46" i="13"/>
  <c r="AH50" i="13"/>
  <c r="AJ339" i="14"/>
  <c r="AI343" i="14"/>
  <c r="AJ251" i="14"/>
  <c r="AI255" i="14"/>
  <c r="AI26" i="13"/>
  <c r="AJ22" i="13"/>
  <c r="AJ407" i="14"/>
  <c r="AK403" i="14"/>
  <c r="AL277" i="14"/>
  <c r="AK280" i="14"/>
  <c r="AH80" i="14"/>
  <c r="AI77" i="14"/>
  <c r="AH96" i="14"/>
  <c r="AI93" i="14"/>
  <c r="AH43" i="13"/>
  <c r="AI40" i="13"/>
  <c r="AH34" i="13"/>
  <c r="AI30" i="13"/>
  <c r="AI464" i="14"/>
  <c r="V48" i="14" s="1"/>
  <c r="AJ461" i="14"/>
  <c r="AH367" i="14"/>
  <c r="AI363" i="14"/>
  <c r="AK395" i="14"/>
  <c r="AJ399" i="14"/>
  <c r="AK83" i="13"/>
  <c r="AL80" i="13"/>
  <c r="AI227" i="14"/>
  <c r="AH231" i="14"/>
  <c r="AI14" i="13"/>
  <c r="AH18" i="13"/>
  <c r="AJ437" i="14"/>
  <c r="AI440" i="14"/>
  <c r="V45" i="14" s="1"/>
  <c r="AH83" i="14"/>
  <c r="AG87" i="14"/>
  <c r="AJ78" i="13"/>
  <c r="AI82" i="13"/>
  <c r="AH99" i="13"/>
  <c r="AI96" i="13"/>
  <c r="AI187" i="14"/>
  <c r="AH191" i="14"/>
  <c r="AH416" i="14"/>
  <c r="AI413" i="14"/>
  <c r="AI311" i="14"/>
  <c r="AJ307" i="14"/>
  <c r="AJ103" i="14"/>
  <c r="AK99" i="14"/>
  <c r="AG71" i="14"/>
  <c r="AH67" i="14"/>
  <c r="AH319" i="14"/>
  <c r="AI315" i="14"/>
  <c r="AJ275" i="14"/>
  <c r="AI279" i="14"/>
  <c r="AH90" i="13"/>
  <c r="AI86" i="13"/>
  <c r="AI135" i="14"/>
  <c r="AJ131" i="14"/>
  <c r="AH58" i="13"/>
  <c r="AI54" i="13"/>
  <c r="AH125" i="14"/>
  <c r="AG128" i="14"/>
  <c r="AH387" i="14"/>
  <c r="AG391" i="14"/>
  <c r="AI95" i="14"/>
  <c r="AJ91" i="14"/>
  <c r="AL176" i="14"/>
  <c r="AM173" i="14"/>
  <c r="AH159" i="14"/>
  <c r="AI155" i="14"/>
  <c r="AG120" i="13"/>
  <c r="AG124" i="13" s="1"/>
  <c r="AI101" i="14"/>
  <c r="AH104" i="14"/>
  <c r="AJ375" i="14"/>
  <c r="AK371" i="14"/>
  <c r="AL271" i="14"/>
  <c r="AM267" i="14"/>
  <c r="AI443" i="14"/>
  <c r="AH447" i="14"/>
  <c r="AK203" i="14"/>
  <c r="AJ207" i="14"/>
  <c r="AI269" i="14"/>
  <c r="AH272" i="14"/>
  <c r="AH195" i="14"/>
  <c r="AG199" i="14"/>
  <c r="AJ119" i="14"/>
  <c r="AK115" i="14"/>
  <c r="AD134" i="13"/>
  <c r="AI357" i="14"/>
  <c r="AH360" i="14"/>
  <c r="AI259" i="14"/>
  <c r="AH263" i="14"/>
  <c r="AJ435" i="14"/>
  <c r="AI439" i="14"/>
  <c r="U45" i="14" s="1"/>
  <c r="AL62" i="13"/>
  <c r="AK66" i="13"/>
  <c r="AI104" i="13"/>
  <c r="AH107" i="13"/>
  <c r="AI111" i="14"/>
  <c r="AJ107" i="14"/>
  <c r="AM171" i="14"/>
  <c r="AL175" i="14"/>
  <c r="AG472" i="14"/>
  <c r="AH469" i="14"/>
  <c r="AJ79" i="14"/>
  <c r="AK75" i="14"/>
  <c r="AH291" i="14"/>
  <c r="AG295" i="14"/>
  <c r="AG10" i="13"/>
  <c r="AG115" i="13" s="1"/>
  <c r="AH6" i="13"/>
  <c r="AJ335" i="14"/>
  <c r="AK331" i="14"/>
  <c r="AH303" i="14"/>
  <c r="AI299" i="14"/>
  <c r="AE125" i="13"/>
  <c r="AE134" i="13" s="1"/>
  <c r="AE133" i="13"/>
  <c r="AH117" i="14"/>
  <c r="AG120" i="14"/>
  <c r="AJ389" i="14"/>
  <c r="AI392" i="14"/>
  <c r="AH381" i="14"/>
  <c r="AG384" i="14"/>
  <c r="AG344" i="14"/>
  <c r="AH341" i="14"/>
  <c r="AK445" i="14"/>
  <c r="AJ448" i="14"/>
  <c r="AH429" i="14"/>
  <c r="AG432" i="14"/>
  <c r="AI293" i="14"/>
  <c r="AH296" i="14"/>
  <c r="AL483" i="14"/>
  <c r="AK487" i="14"/>
  <c r="AJ123" i="14"/>
  <c r="AI127" i="14"/>
  <c r="AI349" i="14"/>
  <c r="AH352" i="14"/>
  <c r="AH471" i="14"/>
  <c r="AI467" i="14"/>
  <c r="AI74" i="13"/>
  <c r="AJ70" i="13"/>
  <c r="AG129" i="13"/>
  <c r="AH347" i="14"/>
  <c r="AG351" i="14"/>
  <c r="AG144" i="14"/>
  <c r="AH141" i="14"/>
  <c r="AK459" i="14"/>
  <c r="AJ463" i="14"/>
  <c r="AM309" i="14"/>
  <c r="AL312" i="14"/>
  <c r="AH19" i="13"/>
  <c r="AI16" i="13"/>
  <c r="AK383" i="14"/>
  <c r="AL379" i="14"/>
  <c r="AL383" i="14" l="1"/>
  <c r="AM379" i="14"/>
  <c r="AK91" i="14"/>
  <c r="AJ95" i="14"/>
  <c r="AF133" i="13"/>
  <c r="AF125" i="13"/>
  <c r="AF134" i="13" s="1"/>
  <c r="AJ139" i="14"/>
  <c r="AI143" i="14"/>
  <c r="AJ157" i="14"/>
  <c r="AI160" i="14"/>
  <c r="AN405" i="14"/>
  <c r="AM408" i="14"/>
  <c r="AJ357" i="14"/>
  <c r="AI360" i="14"/>
  <c r="AJ187" i="14"/>
  <c r="AI191" i="14"/>
  <c r="AH120" i="13"/>
  <c r="AH124" i="13" s="1"/>
  <c r="AM373" i="14"/>
  <c r="AL376" i="14"/>
  <c r="AI355" i="14"/>
  <c r="AH359" i="14"/>
  <c r="AI469" i="14"/>
  <c r="AH472" i="14"/>
  <c r="AJ101" i="14"/>
  <c r="AI104" i="14"/>
  <c r="AI90" i="13"/>
  <c r="AJ86" i="13"/>
  <c r="AK103" i="14"/>
  <c r="AL99" i="14"/>
  <c r="AJ96" i="13"/>
  <c r="AI99" i="13"/>
  <c r="AI367" i="14"/>
  <c r="AJ363" i="14"/>
  <c r="AI96" i="14"/>
  <c r="AJ93" i="14"/>
  <c r="AJ26" i="13"/>
  <c r="AK22" i="13"/>
  <c r="AG119" i="13"/>
  <c r="AJ152" i="14"/>
  <c r="AK149" i="14"/>
  <c r="AK179" i="14"/>
  <c r="AJ183" i="14"/>
  <c r="AJ479" i="14"/>
  <c r="AK475" i="14"/>
  <c r="AM336" i="14"/>
  <c r="AN333" i="14"/>
  <c r="AI352" i="14"/>
  <c r="AJ349" i="14"/>
  <c r="AH432" i="14"/>
  <c r="AI429" i="14"/>
  <c r="AK389" i="14"/>
  <c r="AJ392" i="14"/>
  <c r="AM62" i="13"/>
  <c r="AL66" i="13"/>
  <c r="AL115" i="14"/>
  <c r="AK119" i="14"/>
  <c r="AG133" i="13"/>
  <c r="AI387" i="14"/>
  <c r="AH391" i="14"/>
  <c r="AJ14" i="13"/>
  <c r="AI18" i="13"/>
  <c r="AI38" i="13"/>
  <c r="AH42" i="13"/>
  <c r="AK431" i="14"/>
  <c r="AL427" i="14"/>
  <c r="AK421" i="14"/>
  <c r="AJ424" i="14"/>
  <c r="AK453" i="14"/>
  <c r="AJ456" i="14"/>
  <c r="AJ168" i="14"/>
  <c r="AK165" i="14"/>
  <c r="AI347" i="14"/>
  <c r="AH351" i="14"/>
  <c r="AH10" i="13"/>
  <c r="AH115" i="13" s="1"/>
  <c r="AI6" i="13"/>
  <c r="AJ443" i="14"/>
  <c r="AI447" i="14"/>
  <c r="U46" i="14" s="1"/>
  <c r="AI159" i="14"/>
  <c r="AJ155" i="14"/>
  <c r="AJ311" i="14"/>
  <c r="AK307" i="14"/>
  <c r="AJ464" i="14"/>
  <c r="AK461" i="14"/>
  <c r="AI80" i="14"/>
  <c r="AJ77" i="14"/>
  <c r="AH167" i="14"/>
  <c r="AI163" i="14"/>
  <c r="AI423" i="14"/>
  <c r="AJ419" i="14"/>
  <c r="AH287" i="14"/>
  <c r="AI283" i="14"/>
  <c r="AL411" i="14"/>
  <c r="AK415" i="14"/>
  <c r="AM35" i="13"/>
  <c r="AN32" i="13"/>
  <c r="AL247" i="14"/>
  <c r="AM243" i="14"/>
  <c r="AK131" i="14"/>
  <c r="AJ135" i="14"/>
  <c r="AK407" i="14"/>
  <c r="AL403" i="14"/>
  <c r="AI109" i="14"/>
  <c r="AH112" i="14"/>
  <c r="AJ293" i="14"/>
  <c r="AI296" i="14"/>
  <c r="AJ440" i="14"/>
  <c r="AK437" i="14"/>
  <c r="AJ46" i="13"/>
  <c r="AI50" i="13"/>
  <c r="AG130" i="13"/>
  <c r="AJ127" i="14"/>
  <c r="AK123" i="14"/>
  <c r="AL445" i="14"/>
  <c r="AK448" i="14"/>
  <c r="AI117" i="14"/>
  <c r="AH120" i="14"/>
  <c r="AG123" i="13"/>
  <c r="AG132" i="13" s="1"/>
  <c r="AM175" i="14"/>
  <c r="AN171" i="14"/>
  <c r="AK435" i="14"/>
  <c r="AJ439" i="14"/>
  <c r="AM271" i="14"/>
  <c r="AN267" i="14"/>
  <c r="AI125" i="14"/>
  <c r="AH128" i="14"/>
  <c r="AK275" i="14"/>
  <c r="AJ279" i="14"/>
  <c r="AJ82" i="13"/>
  <c r="AK78" i="13"/>
  <c r="AJ227" i="14"/>
  <c r="AI231" i="14"/>
  <c r="AJ255" i="14"/>
  <c r="AK251" i="14"/>
  <c r="AI264" i="14"/>
  <c r="AJ261" i="14"/>
  <c r="AJ48" i="13"/>
  <c r="AI51" i="13"/>
  <c r="AI24" i="13"/>
  <c r="AH27" i="13"/>
  <c r="AH129" i="13" s="1"/>
  <c r="AI147" i="14"/>
  <c r="AH151" i="14"/>
  <c r="AH144" i="14"/>
  <c r="AI141" i="14"/>
  <c r="AI303" i="14"/>
  <c r="AJ299" i="14"/>
  <c r="AJ269" i="14"/>
  <c r="AI272" i="14"/>
  <c r="AI67" i="14"/>
  <c r="AH71" i="14"/>
  <c r="AJ40" i="13"/>
  <c r="AI43" i="13"/>
  <c r="AI381" i="14"/>
  <c r="AH384" i="14"/>
  <c r="AI107" i="13"/>
  <c r="AJ104" i="13"/>
  <c r="AL395" i="14"/>
  <c r="AK399" i="14"/>
  <c r="AM102" i="13"/>
  <c r="AL106" i="13"/>
  <c r="AH94" i="13"/>
  <c r="AG98" i="13"/>
  <c r="AG128" i="13" s="1"/>
  <c r="AI19" i="13"/>
  <c r="AJ16" i="13"/>
  <c r="AK335" i="14"/>
  <c r="AL331" i="14"/>
  <c r="AL203" i="14"/>
  <c r="AK207" i="14"/>
  <c r="AN309" i="14"/>
  <c r="AM312" i="14"/>
  <c r="AK70" i="13"/>
  <c r="AJ74" i="13"/>
  <c r="AH344" i="14"/>
  <c r="AI341" i="14"/>
  <c r="AJ111" i="14"/>
  <c r="AK107" i="14"/>
  <c r="AI195" i="14"/>
  <c r="AH199" i="14"/>
  <c r="AN173" i="14"/>
  <c r="AM176" i="14"/>
  <c r="AJ54" i="13"/>
  <c r="AI58" i="13"/>
  <c r="AI319" i="14"/>
  <c r="AJ315" i="14"/>
  <c r="AJ413" i="14"/>
  <c r="AI416" i="14"/>
  <c r="AM80" i="13"/>
  <c r="AL83" i="13"/>
  <c r="AJ30" i="13"/>
  <c r="AI34" i="13"/>
  <c r="AK88" i="13"/>
  <c r="AJ91" i="13"/>
  <c r="AJ85" i="14"/>
  <c r="AI88" i="14"/>
  <c r="AI304" i="14"/>
  <c r="AJ301" i="14"/>
  <c r="AI368" i="14"/>
  <c r="AJ365" i="14"/>
  <c r="AJ285" i="14"/>
  <c r="AI288" i="14"/>
  <c r="AJ467" i="14"/>
  <c r="AI471" i="14"/>
  <c r="AL75" i="14"/>
  <c r="AK79" i="14"/>
  <c r="AL459" i="14"/>
  <c r="AK463" i="14"/>
  <c r="AM483" i="14"/>
  <c r="AL487" i="14"/>
  <c r="AI291" i="14"/>
  <c r="AH295" i="14"/>
  <c r="AI263" i="14"/>
  <c r="AJ259" i="14"/>
  <c r="AK375" i="14"/>
  <c r="AL371" i="14"/>
  <c r="AI83" i="14"/>
  <c r="AH87" i="14"/>
  <c r="AM277" i="14"/>
  <c r="AL280" i="14"/>
  <c r="AK339" i="14"/>
  <c r="AJ343" i="14"/>
  <c r="AH455" i="14"/>
  <c r="AI451" i="14"/>
  <c r="AJ317" i="14"/>
  <c r="AI320" i="14"/>
  <c r="AH215" i="14"/>
  <c r="AI211" i="14"/>
  <c r="AF119" i="13"/>
  <c r="AF123" i="13" s="1"/>
  <c r="AF132" i="13" s="1"/>
  <c r="AK219" i="14"/>
  <c r="AJ223" i="14"/>
  <c r="AK239" i="14"/>
  <c r="AL235" i="14"/>
  <c r="AL88" i="13" l="1"/>
  <c r="AK91" i="13"/>
  <c r="AL207" i="14"/>
  <c r="AM203" i="14"/>
  <c r="AM331" i="14"/>
  <c r="AL335" i="14"/>
  <c r="AK255" i="14"/>
  <c r="AL251" i="14"/>
  <c r="AM403" i="14"/>
  <c r="AL407" i="14"/>
  <c r="AJ143" i="14"/>
  <c r="AK139" i="14"/>
  <c r="AL399" i="14"/>
  <c r="AM395" i="14"/>
  <c r="AM411" i="14"/>
  <c r="AL415" i="14"/>
  <c r="AL453" i="14"/>
  <c r="AK456" i="14"/>
  <c r="AI472" i="14"/>
  <c r="AJ469" i="14"/>
  <c r="AL339" i="14"/>
  <c r="AK343" i="14"/>
  <c r="AJ263" i="14"/>
  <c r="AK259" i="14"/>
  <c r="AK301" i="14"/>
  <c r="AJ304" i="14"/>
  <c r="AJ19" i="13"/>
  <c r="AK16" i="13"/>
  <c r="AK104" i="13"/>
  <c r="AJ107" i="13"/>
  <c r="AN271" i="14"/>
  <c r="AO267" i="14"/>
  <c r="AJ117" i="14"/>
  <c r="AI120" i="14"/>
  <c r="AK440" i="14"/>
  <c r="AL437" i="14"/>
  <c r="AI287" i="14"/>
  <c r="AJ283" i="14"/>
  <c r="AL461" i="14"/>
  <c r="AK464" i="14"/>
  <c r="AI10" i="13"/>
  <c r="AI115" i="13" s="1"/>
  <c r="AJ6" i="13"/>
  <c r="AM66" i="13"/>
  <c r="AN62" i="13"/>
  <c r="AK26" i="13"/>
  <c r="AL22" i="13"/>
  <c r="AM99" i="14"/>
  <c r="AL103" i="14"/>
  <c r="AK357" i="14"/>
  <c r="AJ360" i="14"/>
  <c r="AI215" i="14"/>
  <c r="AJ211" i="14"/>
  <c r="AM75" i="14"/>
  <c r="AL79" i="14"/>
  <c r="AM83" i="13"/>
  <c r="AN80" i="13"/>
  <c r="AO173" i="14"/>
  <c r="AN176" i="14"/>
  <c r="AL70" i="13"/>
  <c r="AK74" i="13"/>
  <c r="AK269" i="14"/>
  <c r="AJ272" i="14"/>
  <c r="AJ24" i="13"/>
  <c r="AI27" i="13"/>
  <c r="AK227" i="14"/>
  <c r="AJ231" i="14"/>
  <c r="AL131" i="14"/>
  <c r="AK135" i="14"/>
  <c r="AK424" i="14"/>
  <c r="AL421" i="14"/>
  <c r="AK479" i="14"/>
  <c r="AL475" i="14"/>
  <c r="AJ355" i="14"/>
  <c r="AI359" i="14"/>
  <c r="AL239" i="14"/>
  <c r="AM235" i="14"/>
  <c r="AJ451" i="14"/>
  <c r="AI455" i="14"/>
  <c r="U47" i="14" s="1"/>
  <c r="AK285" i="14"/>
  <c r="AJ288" i="14"/>
  <c r="AK40" i="13"/>
  <c r="AJ43" i="13"/>
  <c r="AL275" i="14"/>
  <c r="AK279" i="14"/>
  <c r="AJ109" i="14"/>
  <c r="AI112" i="14"/>
  <c r="AK152" i="14"/>
  <c r="AL149" i="14"/>
  <c r="AM371" i="14"/>
  <c r="AL375" i="14"/>
  <c r="AK365" i="14"/>
  <c r="AJ368" i="14"/>
  <c r="AJ341" i="14"/>
  <c r="AI344" i="14"/>
  <c r="AM115" i="14"/>
  <c r="AL119" i="14"/>
  <c r="AL219" i="14"/>
  <c r="AK223" i="14"/>
  <c r="AL463" i="14"/>
  <c r="AM459" i="14"/>
  <c r="AJ58" i="13"/>
  <c r="AK54" i="13"/>
  <c r="AI151" i="14"/>
  <c r="AJ147" i="14"/>
  <c r="AK46" i="13"/>
  <c r="AJ50" i="13"/>
  <c r="AK443" i="14"/>
  <c r="AJ447" i="14"/>
  <c r="AK96" i="13"/>
  <c r="AJ99" i="13"/>
  <c r="AK299" i="14"/>
  <c r="AJ303" i="14"/>
  <c r="AK82" i="13"/>
  <c r="AL78" i="13"/>
  <c r="AM445" i="14"/>
  <c r="AL448" i="14"/>
  <c r="AM247" i="14"/>
  <c r="AN243" i="14"/>
  <c r="AK419" i="14"/>
  <c r="AJ423" i="14"/>
  <c r="AK311" i="14"/>
  <c r="AL307" i="14"/>
  <c r="AL431" i="14"/>
  <c r="AM427" i="14"/>
  <c r="AJ387" i="14"/>
  <c r="AI391" i="14"/>
  <c r="AK392" i="14"/>
  <c r="AL389" i="14"/>
  <c r="AK93" i="14"/>
  <c r="AJ96" i="14"/>
  <c r="AJ90" i="13"/>
  <c r="AK86" i="13"/>
  <c r="AN408" i="14"/>
  <c r="AO405" i="14"/>
  <c r="AL91" i="14"/>
  <c r="AK95" i="14"/>
  <c r="AN483" i="14"/>
  <c r="AM487" i="14"/>
  <c r="U51" i="14" s="1"/>
  <c r="AN102" i="13"/>
  <c r="AM106" i="13"/>
  <c r="AI42" i="13"/>
  <c r="AJ38" i="13"/>
  <c r="AJ352" i="14"/>
  <c r="AK349" i="14"/>
  <c r="AK101" i="14"/>
  <c r="AJ104" i="14"/>
  <c r="AJ80" i="14"/>
  <c r="AK77" i="14"/>
  <c r="AI129" i="13"/>
  <c r="AJ191" i="14"/>
  <c r="AK187" i="14"/>
  <c r="AK30" i="13"/>
  <c r="AJ34" i="13"/>
  <c r="AI71" i="14"/>
  <c r="AJ67" i="14"/>
  <c r="AI128" i="14"/>
  <c r="AJ125" i="14"/>
  <c r="AK14" i="13"/>
  <c r="AJ18" i="13"/>
  <c r="AN336" i="14"/>
  <c r="AO333" i="14"/>
  <c r="AM280" i="14"/>
  <c r="AN277" i="14"/>
  <c r="AJ291" i="14"/>
  <c r="AI295" i="14"/>
  <c r="AJ471" i="14"/>
  <c r="AK467" i="14"/>
  <c r="AK85" i="14"/>
  <c r="AJ88" i="14"/>
  <c r="AJ416" i="14"/>
  <c r="AK413" i="14"/>
  <c r="AI199" i="14"/>
  <c r="AJ195" i="14"/>
  <c r="AO309" i="14"/>
  <c r="AN312" i="14"/>
  <c r="AI94" i="13"/>
  <c r="AH98" i="13"/>
  <c r="AH128" i="13" s="1"/>
  <c r="AH130" i="13" s="1"/>
  <c r="AJ381" i="14"/>
  <c r="AI384" i="14"/>
  <c r="AK48" i="13"/>
  <c r="AJ51" i="13"/>
  <c r="AL435" i="14"/>
  <c r="AK439" i="14"/>
  <c r="AL123" i="14"/>
  <c r="AK127" i="14"/>
  <c r="AK293" i="14"/>
  <c r="AJ296" i="14"/>
  <c r="AI351" i="14"/>
  <c r="AJ347" i="14"/>
  <c r="AG125" i="13"/>
  <c r="AG134" i="13" s="1"/>
  <c r="AI432" i="14"/>
  <c r="AJ429" i="14"/>
  <c r="AN373" i="14"/>
  <c r="AM376" i="14"/>
  <c r="AN379" i="14"/>
  <c r="AM383" i="14"/>
  <c r="AK317" i="14"/>
  <c r="AJ320" i="14"/>
  <c r="AJ83" i="14"/>
  <c r="AI87" i="14"/>
  <c r="AJ319" i="14"/>
  <c r="AK315" i="14"/>
  <c r="AK111" i="14"/>
  <c r="AL107" i="14"/>
  <c r="AI120" i="13"/>
  <c r="AI124" i="13" s="1"/>
  <c r="AJ141" i="14"/>
  <c r="AI144" i="14"/>
  <c r="AJ264" i="14"/>
  <c r="AK261" i="14"/>
  <c r="AO171" i="14"/>
  <c r="AN175" i="14"/>
  <c r="AO32" i="13"/>
  <c r="AN35" i="13"/>
  <c r="V20" i="1" s="1"/>
  <c r="AI167" i="14"/>
  <c r="AJ163" i="14"/>
  <c r="AJ159" i="14"/>
  <c r="AK155" i="14"/>
  <c r="AK168" i="14"/>
  <c r="AL165" i="14"/>
  <c r="AH119" i="13"/>
  <c r="AH123" i="13" s="1"/>
  <c r="AL179" i="14"/>
  <c r="AK183" i="14"/>
  <c r="AK363" i="14"/>
  <c r="AJ367" i="14"/>
  <c r="AH133" i="13"/>
  <c r="AJ160" i="14"/>
  <c r="AK157" i="14"/>
  <c r="AH132" i="13" l="1"/>
  <c r="AH125" i="13"/>
  <c r="AH134" i="13" s="1"/>
  <c r="AL183" i="14"/>
  <c r="AM179" i="14"/>
  <c r="AP405" i="14"/>
  <c r="AO408" i="14"/>
  <c r="AL54" i="13"/>
  <c r="AK58" i="13"/>
  <c r="AL424" i="14"/>
  <c r="AM421" i="14"/>
  <c r="AN99" i="14"/>
  <c r="AM103" i="14"/>
  <c r="AM461" i="14"/>
  <c r="AL464" i="14"/>
  <c r="AM107" i="14"/>
  <c r="AL111" i="14"/>
  <c r="AK291" i="14"/>
  <c r="AJ295" i="14"/>
  <c r="AK341" i="14"/>
  <c r="AJ344" i="14"/>
  <c r="AJ112" i="14"/>
  <c r="AK109" i="14"/>
  <c r="AK451" i="14"/>
  <c r="AJ455" i="14"/>
  <c r="AM22" i="13"/>
  <c r="AL26" i="13"/>
  <c r="AK283" i="14"/>
  <c r="AJ287" i="14"/>
  <c r="AM399" i="14"/>
  <c r="AN395" i="14"/>
  <c r="AM165" i="14"/>
  <c r="AL168" i="14"/>
  <c r="AO379" i="14"/>
  <c r="AN383" i="14"/>
  <c r="AK416" i="14"/>
  <c r="AL413" i="14"/>
  <c r="AO277" i="14"/>
  <c r="AN280" i="14"/>
  <c r="AK67" i="14"/>
  <c r="AJ71" i="14"/>
  <c r="AL86" i="13"/>
  <c r="AK90" i="13"/>
  <c r="AM431" i="14"/>
  <c r="AN427" i="14"/>
  <c r="AM463" i="14"/>
  <c r="AN459" i="14"/>
  <c r="AM239" i="14"/>
  <c r="AN235" i="14"/>
  <c r="AK272" i="14"/>
  <c r="AL269" i="14"/>
  <c r="AN75" i="14"/>
  <c r="AM79" i="14"/>
  <c r="AK107" i="13"/>
  <c r="AL104" i="13"/>
  <c r="AM339" i="14"/>
  <c r="AL343" i="14"/>
  <c r="AN331" i="14"/>
  <c r="AM335" i="14"/>
  <c r="AP171" i="14"/>
  <c r="AO175" i="14"/>
  <c r="AK319" i="14"/>
  <c r="AL315" i="14"/>
  <c r="AL293" i="14"/>
  <c r="AK296" i="14"/>
  <c r="AJ384" i="14"/>
  <c r="AK381" i="14"/>
  <c r="AO102" i="13"/>
  <c r="AN106" i="13"/>
  <c r="U17" i="1" s="1"/>
  <c r="AN445" i="14"/>
  <c r="AM448" i="14"/>
  <c r="AK447" i="14"/>
  <c r="AL443" i="14"/>
  <c r="AL365" i="14"/>
  <c r="AK368" i="14"/>
  <c r="AM275" i="14"/>
  <c r="AL279" i="14"/>
  <c r="AJ215" i="14"/>
  <c r="AK211" i="14"/>
  <c r="AO62" i="13"/>
  <c r="AN66" i="13"/>
  <c r="U12" i="1" s="1"/>
  <c r="AM437" i="14"/>
  <c r="AL440" i="14"/>
  <c r="AK19" i="13"/>
  <c r="AL16" i="13"/>
  <c r="AK469" i="14"/>
  <c r="AJ472" i="14"/>
  <c r="AK143" i="14"/>
  <c r="AL139" i="14"/>
  <c r="AM207" i="14"/>
  <c r="AN203" i="14"/>
  <c r="AK159" i="14"/>
  <c r="AL155" i="14"/>
  <c r="AK264" i="14"/>
  <c r="AL261" i="14"/>
  <c r="AO373" i="14"/>
  <c r="AN376" i="14"/>
  <c r="AP333" i="14"/>
  <c r="AO336" i="14"/>
  <c r="AM307" i="14"/>
  <c r="AL311" i="14"/>
  <c r="AM78" i="13"/>
  <c r="AL82" i="13"/>
  <c r="AJ120" i="13"/>
  <c r="AJ124" i="13" s="1"/>
  <c r="AL135" i="14"/>
  <c r="AM131" i="14"/>
  <c r="AL74" i="13"/>
  <c r="AM70" i="13"/>
  <c r="AI133" i="13"/>
  <c r="AK38" i="13"/>
  <c r="AJ42" i="13"/>
  <c r="AN247" i="14"/>
  <c r="AO243" i="14"/>
  <c r="AP32" i="13"/>
  <c r="AO35" i="13"/>
  <c r="AL48" i="13"/>
  <c r="AK51" i="13"/>
  <c r="AJ94" i="13"/>
  <c r="AI98" i="13"/>
  <c r="AI128" i="13" s="1"/>
  <c r="AI130" i="13" s="1"/>
  <c r="AL93" i="14"/>
  <c r="AK96" i="14"/>
  <c r="AN371" i="14"/>
  <c r="AM375" i="14"/>
  <c r="AJ10" i="13"/>
  <c r="AJ115" i="13" s="1"/>
  <c r="AK6" i="13"/>
  <c r="AK320" i="14"/>
  <c r="AL317" i="14"/>
  <c r="AJ199" i="14"/>
  <c r="AK195" i="14"/>
  <c r="AK387" i="14"/>
  <c r="AJ391" i="14"/>
  <c r="AK429" i="14"/>
  <c r="AJ432" i="14"/>
  <c r="AK191" i="14"/>
  <c r="AL187" i="14"/>
  <c r="AK347" i="14"/>
  <c r="AJ351" i="14"/>
  <c r="AJ128" i="14"/>
  <c r="AK125" i="14"/>
  <c r="AJ27" i="13"/>
  <c r="AJ129" i="13" s="1"/>
  <c r="AK24" i="13"/>
  <c r="AM415" i="14"/>
  <c r="AN411" i="14"/>
  <c r="AL157" i="14"/>
  <c r="AK160" i="14"/>
  <c r="AL77" i="14"/>
  <c r="AK80" i="14"/>
  <c r="AL96" i="13"/>
  <c r="AK99" i="13"/>
  <c r="AM123" i="14"/>
  <c r="AL127" i="14"/>
  <c r="AK88" i="14"/>
  <c r="AL85" i="14"/>
  <c r="AL30" i="13"/>
  <c r="AK34" i="13"/>
  <c r="AK104" i="14"/>
  <c r="AL101" i="14"/>
  <c r="AN487" i="14"/>
  <c r="AO483" i="14"/>
  <c r="AK50" i="13"/>
  <c r="AL46" i="13"/>
  <c r="AL223" i="14"/>
  <c r="AM219" i="14"/>
  <c r="AL40" i="13"/>
  <c r="AK43" i="13"/>
  <c r="AK355" i="14"/>
  <c r="AJ359" i="14"/>
  <c r="AL363" i="14"/>
  <c r="AK367" i="14"/>
  <c r="AK163" i="14"/>
  <c r="AJ167" i="14"/>
  <c r="AJ87" i="14"/>
  <c r="AK83" i="14"/>
  <c r="AK471" i="14"/>
  <c r="U49" i="14" s="1"/>
  <c r="AL467" i="14"/>
  <c r="AK352" i="14"/>
  <c r="AL349" i="14"/>
  <c r="AM389" i="14"/>
  <c r="AL392" i="14"/>
  <c r="AJ151" i="14"/>
  <c r="AK147" i="14"/>
  <c r="AM149" i="14"/>
  <c r="AL152" i="14"/>
  <c r="AM475" i="14"/>
  <c r="AL479" i="14"/>
  <c r="AL227" i="14"/>
  <c r="AK231" i="14"/>
  <c r="AP173" i="14"/>
  <c r="AO176" i="14"/>
  <c r="AL357" i="14"/>
  <c r="AK360" i="14"/>
  <c r="AJ120" i="14"/>
  <c r="AK117" i="14"/>
  <c r="AL301" i="14"/>
  <c r="AK304" i="14"/>
  <c r="AL456" i="14"/>
  <c r="AM453" i="14"/>
  <c r="AM407" i="14"/>
  <c r="AN403" i="14"/>
  <c r="AL91" i="13"/>
  <c r="AM88" i="13"/>
  <c r="AJ144" i="14"/>
  <c r="AK141" i="14"/>
  <c r="AM435" i="14"/>
  <c r="AL439" i="14"/>
  <c r="AP309" i="14"/>
  <c r="AO312" i="14"/>
  <c r="AK18" i="13"/>
  <c r="AL14" i="13"/>
  <c r="AM91" i="14"/>
  <c r="AL95" i="14"/>
  <c r="AK423" i="14"/>
  <c r="AL419" i="14"/>
  <c r="AL299" i="14"/>
  <c r="AK303" i="14"/>
  <c r="AN115" i="14"/>
  <c r="AM119" i="14"/>
  <c r="AK288" i="14"/>
  <c r="AL285" i="14"/>
  <c r="AN83" i="13"/>
  <c r="V14" i="1" s="1"/>
  <c r="AO80" i="13"/>
  <c r="AP267" i="14"/>
  <c r="AO271" i="14"/>
  <c r="AK263" i="14"/>
  <c r="AL259" i="14"/>
  <c r="AM251" i="14"/>
  <c r="AL255" i="14"/>
  <c r="AM419" i="14" l="1"/>
  <c r="AL423" i="14"/>
  <c r="AM127" i="14"/>
  <c r="AN123" i="14"/>
  <c r="AJ133" i="13"/>
  <c r="AO66" i="13"/>
  <c r="AP62" i="13"/>
  <c r="AL67" i="14"/>
  <c r="AK71" i="14"/>
  <c r="AM40" i="13"/>
  <c r="AL43" i="13"/>
  <c r="AL6" i="13"/>
  <c r="AK10" i="13"/>
  <c r="AK115" i="13" s="1"/>
  <c r="AM82" i="13"/>
  <c r="AN78" i="13"/>
  <c r="AK472" i="14"/>
  <c r="V49" i="14" s="1"/>
  <c r="AL469" i="14"/>
  <c r="AN448" i="14"/>
  <c r="AO445" i="14"/>
  <c r="AP277" i="14"/>
  <c r="AO280" i="14"/>
  <c r="AM111" i="14"/>
  <c r="AN107" i="14"/>
  <c r="AN251" i="14"/>
  <c r="AM255" i="14"/>
  <c r="AN91" i="14"/>
  <c r="AM95" i="14"/>
  <c r="AM301" i="14"/>
  <c r="AL304" i="14"/>
  <c r="AM223" i="14"/>
  <c r="AN219" i="14"/>
  <c r="AL429" i="14"/>
  <c r="AK432" i="14"/>
  <c r="AM48" i="13"/>
  <c r="AL51" i="13"/>
  <c r="AL159" i="14"/>
  <c r="AM155" i="14"/>
  <c r="AM16" i="13"/>
  <c r="AL19" i="13"/>
  <c r="AN431" i="14"/>
  <c r="AO427" i="14"/>
  <c r="AL416" i="14"/>
  <c r="AM413" i="14"/>
  <c r="AL263" i="14"/>
  <c r="AM259" i="14"/>
  <c r="AL18" i="13"/>
  <c r="AM14" i="13"/>
  <c r="AN88" i="13"/>
  <c r="AM91" i="13"/>
  <c r="AL117" i="14"/>
  <c r="AK120" i="14"/>
  <c r="AL231" i="14"/>
  <c r="AM227" i="14"/>
  <c r="AM392" i="14"/>
  <c r="AN389" i="14"/>
  <c r="AL163" i="14"/>
  <c r="AK167" i="14"/>
  <c r="AM30" i="13"/>
  <c r="AL34" i="13"/>
  <c r="AM77" i="14"/>
  <c r="AL80" i="14"/>
  <c r="AL125" i="14"/>
  <c r="AK128" i="14"/>
  <c r="AM74" i="13"/>
  <c r="AN70" i="13"/>
  <c r="AN307" i="14"/>
  <c r="AM311" i="14"/>
  <c r="AN275" i="14"/>
  <c r="AM279" i="14"/>
  <c r="AP102" i="13"/>
  <c r="AO106" i="13"/>
  <c r="AQ171" i="14"/>
  <c r="AP175" i="14"/>
  <c r="AO75" i="14"/>
  <c r="AN79" i="14"/>
  <c r="AK287" i="14"/>
  <c r="AL283" i="14"/>
  <c r="AL341" i="14"/>
  <c r="AK344" i="14"/>
  <c r="AN461" i="14"/>
  <c r="AM464" i="14"/>
  <c r="AQ405" i="14"/>
  <c r="AP408" i="14"/>
  <c r="AN119" i="14"/>
  <c r="AO115" i="14"/>
  <c r="AM349" i="14"/>
  <c r="AL352" i="14"/>
  <c r="AL50" i="13"/>
  <c r="AM46" i="13"/>
  <c r="AL88" i="14"/>
  <c r="AM85" i="14"/>
  <c r="AL387" i="14"/>
  <c r="AK391" i="14"/>
  <c r="AO371" i="14"/>
  <c r="AN375" i="14"/>
  <c r="AP35" i="13"/>
  <c r="AQ32" i="13"/>
  <c r="AN207" i="14"/>
  <c r="AO203" i="14"/>
  <c r="AK384" i="14"/>
  <c r="AL381" i="14"/>
  <c r="AL272" i="14"/>
  <c r="AM269" i="14"/>
  <c r="AO403" i="14"/>
  <c r="AN407" i="14"/>
  <c r="AN475" i="14"/>
  <c r="AM479" i="14"/>
  <c r="U50" i="14" s="1"/>
  <c r="AM363" i="14"/>
  <c r="AL367" i="14"/>
  <c r="AL160" i="14"/>
  <c r="AM157" i="14"/>
  <c r="AK199" i="14"/>
  <c r="AL195" i="14"/>
  <c r="AO247" i="14"/>
  <c r="AP243" i="14"/>
  <c r="AN131" i="14"/>
  <c r="AM135" i="14"/>
  <c r="AQ333" i="14"/>
  <c r="AP336" i="14"/>
  <c r="AN437" i="14"/>
  <c r="AM440" i="14"/>
  <c r="AM365" i="14"/>
  <c r="AL368" i="14"/>
  <c r="AO331" i="14"/>
  <c r="AN335" i="14"/>
  <c r="AM86" i="13"/>
  <c r="AL90" i="13"/>
  <c r="AP379" i="14"/>
  <c r="AO383" i="14"/>
  <c r="AM26" i="13"/>
  <c r="AN22" i="13"/>
  <c r="AI119" i="13"/>
  <c r="AI123" i="13" s="1"/>
  <c r="AO99" i="14"/>
  <c r="AN103" i="14"/>
  <c r="AM183" i="14"/>
  <c r="AN179" i="14"/>
  <c r="AM357" i="14"/>
  <c r="AL360" i="14"/>
  <c r="AL355" i="14"/>
  <c r="AK359" i="14"/>
  <c r="AL191" i="14"/>
  <c r="AM187" i="14"/>
  <c r="AN435" i="14"/>
  <c r="AM439" i="14"/>
  <c r="AK151" i="14"/>
  <c r="AL147" i="14"/>
  <c r="AM285" i="14"/>
  <c r="AL288" i="14"/>
  <c r="AL141" i="14"/>
  <c r="AK144" i="14"/>
  <c r="AQ173" i="14"/>
  <c r="AP176" i="14"/>
  <c r="AM96" i="13"/>
  <c r="AL99" i="13"/>
  <c r="AL58" i="13"/>
  <c r="AM54" i="13"/>
  <c r="AQ267" i="14"/>
  <c r="AP271" i="14"/>
  <c r="AM299" i="14"/>
  <c r="AL303" i="14"/>
  <c r="AQ309" i="14"/>
  <c r="AP312" i="14"/>
  <c r="AM467" i="14"/>
  <c r="AL471" i="14"/>
  <c r="AO487" i="14"/>
  <c r="AP483" i="14"/>
  <c r="AO411" i="14"/>
  <c r="AN415" i="14"/>
  <c r="AK351" i="14"/>
  <c r="AL347" i="14"/>
  <c r="AM93" i="14"/>
  <c r="AL96" i="14"/>
  <c r="AM139" i="14"/>
  <c r="AL143" i="14"/>
  <c r="AM443" i="14"/>
  <c r="AL447" i="14"/>
  <c r="AN239" i="14"/>
  <c r="AO235" i="14"/>
  <c r="AN421" i="14"/>
  <c r="AM424" i="14"/>
  <c r="AP373" i="14"/>
  <c r="AO376" i="14"/>
  <c r="AL296" i="14"/>
  <c r="AM293" i="14"/>
  <c r="AN165" i="14"/>
  <c r="AM168" i="14"/>
  <c r="AL451" i="14"/>
  <c r="AK455" i="14"/>
  <c r="AL291" i="14"/>
  <c r="AK295" i="14"/>
  <c r="AP80" i="13"/>
  <c r="AO83" i="13"/>
  <c r="AN453" i="14"/>
  <c r="AM456" i="14"/>
  <c r="AM152" i="14"/>
  <c r="AN149" i="14"/>
  <c r="AL320" i="14"/>
  <c r="AM317" i="14"/>
  <c r="AM343" i="14"/>
  <c r="AN339" i="14"/>
  <c r="AL83" i="14"/>
  <c r="AK87" i="14"/>
  <c r="AK120" i="13"/>
  <c r="AK124" i="13" s="1"/>
  <c r="AM101" i="14"/>
  <c r="AL104" i="14"/>
  <c r="AK129" i="13"/>
  <c r="AL24" i="13"/>
  <c r="AK27" i="13"/>
  <c r="AK94" i="13"/>
  <c r="AJ98" i="13"/>
  <c r="AJ128" i="13" s="1"/>
  <c r="AJ130" i="13" s="1"/>
  <c r="AK42" i="13"/>
  <c r="AL38" i="13"/>
  <c r="AL264" i="14"/>
  <c r="AM261" i="14"/>
  <c r="AL211" i="14"/>
  <c r="AK215" i="14"/>
  <c r="AL319" i="14"/>
  <c r="AM315" i="14"/>
  <c r="AM104" i="13"/>
  <c r="AL107" i="13"/>
  <c r="AO459" i="14"/>
  <c r="AN463" i="14"/>
  <c r="AO395" i="14"/>
  <c r="AN399" i="14"/>
  <c r="AK112" i="14"/>
  <c r="AL109" i="14"/>
  <c r="AK133" i="13" l="1"/>
  <c r="AM352" i="14"/>
  <c r="AN349" i="14"/>
  <c r="AQ102" i="13"/>
  <c r="AP106" i="13"/>
  <c r="AN16" i="13"/>
  <c r="AM19" i="13"/>
  <c r="AM109" i="14"/>
  <c r="AL112" i="14"/>
  <c r="AM451" i="14"/>
  <c r="AL455" i="14"/>
  <c r="AM58" i="13"/>
  <c r="AN54" i="13"/>
  <c r="AP99" i="14"/>
  <c r="AO103" i="14"/>
  <c r="AP115" i="14"/>
  <c r="AO119" i="14"/>
  <c r="AL287" i="14"/>
  <c r="AM283" i="14"/>
  <c r="AM231" i="14"/>
  <c r="AN227" i="14"/>
  <c r="AN155" i="14"/>
  <c r="AM159" i="14"/>
  <c r="AL94" i="13"/>
  <c r="AK98" i="13"/>
  <c r="AK128" i="13" s="1"/>
  <c r="AL87" i="14"/>
  <c r="AM83" i="14"/>
  <c r="AO239" i="14"/>
  <c r="AP235" i="14"/>
  <c r="AL351" i="14"/>
  <c r="AM347" i="14"/>
  <c r="AM288" i="14"/>
  <c r="AN285" i="14"/>
  <c r="AI132" i="13"/>
  <c r="AI125" i="13"/>
  <c r="AI134" i="13" s="1"/>
  <c r="AP331" i="14"/>
  <c r="AO335" i="14"/>
  <c r="AO131" i="14"/>
  <c r="AN135" i="14"/>
  <c r="AN363" i="14"/>
  <c r="AM367" i="14"/>
  <c r="AL391" i="14"/>
  <c r="AM387" i="14"/>
  <c r="AN279" i="14"/>
  <c r="AO275" i="14"/>
  <c r="AM80" i="14"/>
  <c r="AN77" i="14"/>
  <c r="AN301" i="14"/>
  <c r="AM304" i="14"/>
  <c r="AQ277" i="14"/>
  <c r="AP280" i="14"/>
  <c r="AM6" i="13"/>
  <c r="AL10" i="13"/>
  <c r="AL115" i="13" s="1"/>
  <c r="AN343" i="14"/>
  <c r="AO339" i="14"/>
  <c r="AO453" i="14"/>
  <c r="AN456" i="14"/>
  <c r="AO165" i="14"/>
  <c r="AN168" i="14"/>
  <c r="AQ312" i="14"/>
  <c r="AR309" i="14"/>
  <c r="AL151" i="14"/>
  <c r="AM147" i="14"/>
  <c r="AL359" i="14"/>
  <c r="AM355" i="14"/>
  <c r="AO22" i="13"/>
  <c r="AN26" i="13"/>
  <c r="U19" i="1" s="1"/>
  <c r="AQ243" i="14"/>
  <c r="AP247" i="14"/>
  <c r="AO207" i="14"/>
  <c r="AP203" i="14"/>
  <c r="AN85" i="14"/>
  <c r="AM88" i="14"/>
  <c r="AN413" i="14"/>
  <c r="AM416" i="14"/>
  <c r="AO448" i="14"/>
  <c r="AP445" i="14"/>
  <c r="AO123" i="14"/>
  <c r="AN127" i="14"/>
  <c r="AP395" i="14"/>
  <c r="AO399" i="14"/>
  <c r="AM211" i="14"/>
  <c r="AL215" i="14"/>
  <c r="AL27" i="13"/>
  <c r="AL129" i="13" s="1"/>
  <c r="AM24" i="13"/>
  <c r="AN293" i="14"/>
  <c r="AM296" i="14"/>
  <c r="AM99" i="13"/>
  <c r="AN96" i="13"/>
  <c r="AN365" i="14"/>
  <c r="AM368" i="14"/>
  <c r="AO475" i="14"/>
  <c r="AN479" i="14"/>
  <c r="AQ408" i="14"/>
  <c r="AR405" i="14"/>
  <c r="AP75" i="14"/>
  <c r="AO79" i="14"/>
  <c r="AO307" i="14"/>
  <c r="AN311" i="14"/>
  <c r="AN30" i="13"/>
  <c r="AM34" i="13"/>
  <c r="AL120" i="14"/>
  <c r="AM117" i="14"/>
  <c r="AN48" i="13"/>
  <c r="AM51" i="13"/>
  <c r="AO91" i="14"/>
  <c r="AN95" i="14"/>
  <c r="AM43" i="13"/>
  <c r="AN40" i="13"/>
  <c r="AN86" i="13"/>
  <c r="AM90" i="13"/>
  <c r="AN424" i="14"/>
  <c r="AO421" i="14"/>
  <c r="AM50" i="13"/>
  <c r="AN46" i="13"/>
  <c r="AN74" i="13"/>
  <c r="U13" i="1" s="1"/>
  <c r="AO70" i="13"/>
  <c r="AL472" i="14"/>
  <c r="AM469" i="14"/>
  <c r="AM107" i="13"/>
  <c r="AN104" i="13"/>
  <c r="AN152" i="14"/>
  <c r="AO149" i="14"/>
  <c r="AM191" i="14"/>
  <c r="AN187" i="14"/>
  <c r="AQ336" i="14"/>
  <c r="AR333" i="14"/>
  <c r="AP371" i="14"/>
  <c r="AO375" i="14"/>
  <c r="AL128" i="14"/>
  <c r="AM125" i="14"/>
  <c r="AN315" i="14"/>
  <c r="AM319" i="14"/>
  <c r="AN467" i="14"/>
  <c r="AM471" i="14"/>
  <c r="AK130" i="13"/>
  <c r="AP83" i="13"/>
  <c r="AQ80" i="13"/>
  <c r="AN443" i="14"/>
  <c r="AM447" i="14"/>
  <c r="AN299" i="14"/>
  <c r="AM303" i="14"/>
  <c r="AR32" i="13"/>
  <c r="AQ35" i="13"/>
  <c r="AP427" i="14"/>
  <c r="AO431" i="14"/>
  <c r="AP459" i="14"/>
  <c r="AO463" i="14"/>
  <c r="AM320" i="14"/>
  <c r="AN317" i="14"/>
  <c r="AP487" i="14"/>
  <c r="AQ483" i="14"/>
  <c r="AQ176" i="14"/>
  <c r="AR173" i="14"/>
  <c r="AN439" i="14"/>
  <c r="AO435" i="14"/>
  <c r="AN183" i="14"/>
  <c r="AO179" i="14"/>
  <c r="AQ379" i="14"/>
  <c r="AP383" i="14"/>
  <c r="AO437" i="14"/>
  <c r="AN440" i="14"/>
  <c r="AP403" i="14"/>
  <c r="AO407" i="14"/>
  <c r="AN464" i="14"/>
  <c r="AO461" i="14"/>
  <c r="AR171" i="14"/>
  <c r="AQ175" i="14"/>
  <c r="AM163" i="14"/>
  <c r="AL167" i="14"/>
  <c r="AN91" i="13"/>
  <c r="V15" i="1" s="1"/>
  <c r="H21" i="4" s="1"/>
  <c r="AO88" i="13"/>
  <c r="AL432" i="14"/>
  <c r="AM429" i="14"/>
  <c r="AO251" i="14"/>
  <c r="AN255" i="14"/>
  <c r="AM67" i="14"/>
  <c r="AL71" i="14"/>
  <c r="AN419" i="14"/>
  <c r="AM423" i="14"/>
  <c r="AK119" i="13"/>
  <c r="AK123" i="13" s="1"/>
  <c r="AM141" i="14"/>
  <c r="AL144" i="14"/>
  <c r="AM341" i="14"/>
  <c r="AL344" i="14"/>
  <c r="AN93" i="14"/>
  <c r="AM96" i="14"/>
  <c r="AL384" i="14"/>
  <c r="AM381" i="14"/>
  <c r="AN259" i="14"/>
  <c r="AM263" i="14"/>
  <c r="AN261" i="14"/>
  <c r="AM264" i="14"/>
  <c r="AJ119" i="13"/>
  <c r="AJ123" i="13" s="1"/>
  <c r="AP411" i="14"/>
  <c r="AO415" i="14"/>
  <c r="AN357" i="14"/>
  <c r="AM360" i="14"/>
  <c r="AL199" i="14"/>
  <c r="AM195" i="14"/>
  <c r="AM38" i="13"/>
  <c r="AL42" i="13"/>
  <c r="AN101" i="14"/>
  <c r="AM104" i="14"/>
  <c r="AL295" i="14"/>
  <c r="AM291" i="14"/>
  <c r="AQ373" i="14"/>
  <c r="AP376" i="14"/>
  <c r="AN139" i="14"/>
  <c r="AM143" i="14"/>
  <c r="AR267" i="14"/>
  <c r="AQ271" i="14"/>
  <c r="AM160" i="14"/>
  <c r="AN157" i="14"/>
  <c r="AM272" i="14"/>
  <c r="AN269" i="14"/>
  <c r="AN392" i="14"/>
  <c r="AO389" i="14"/>
  <c r="AM18" i="13"/>
  <c r="AN14" i="13"/>
  <c r="AN223" i="14"/>
  <c r="AO219" i="14"/>
  <c r="AN111" i="14"/>
  <c r="AO107" i="14"/>
  <c r="AN82" i="13"/>
  <c r="U14" i="1" s="1"/>
  <c r="AO78" i="13"/>
  <c r="AP66" i="13"/>
  <c r="AQ62" i="13"/>
  <c r="AK132" i="13" l="1"/>
  <c r="AK125" i="13"/>
  <c r="AK134" i="13" s="1"/>
  <c r="AS267" i="14"/>
  <c r="AR271" i="14"/>
  <c r="AQ403" i="14"/>
  <c r="AP407" i="14"/>
  <c r="AO443" i="14"/>
  <c r="AN447" i="14"/>
  <c r="AO152" i="14"/>
  <c r="AP149" i="14"/>
  <c r="AO279" i="14"/>
  <c r="AP275" i="14"/>
  <c r="AS173" i="14"/>
  <c r="AR176" i="14"/>
  <c r="AO95" i="14"/>
  <c r="AP91" i="14"/>
  <c r="AP307" i="14"/>
  <c r="AO311" i="14"/>
  <c r="AM215" i="14"/>
  <c r="AN211" i="14"/>
  <c r="AQ331" i="14"/>
  <c r="AP335" i="14"/>
  <c r="AQ99" i="14"/>
  <c r="AP103" i="14"/>
  <c r="AN143" i="14"/>
  <c r="AO139" i="14"/>
  <c r="AO424" i="14"/>
  <c r="AP421" i="14"/>
  <c r="AN99" i="13"/>
  <c r="AO96" i="13"/>
  <c r="AO413" i="14"/>
  <c r="AN416" i="14"/>
  <c r="AN231" i="14"/>
  <c r="AO227" i="14"/>
  <c r="AN58" i="13"/>
  <c r="AO54" i="13"/>
  <c r="AO111" i="14"/>
  <c r="AP107" i="14"/>
  <c r="AN272" i="14"/>
  <c r="AO269" i="14"/>
  <c r="AM199" i="14"/>
  <c r="AN195" i="14"/>
  <c r="AO261" i="14"/>
  <c r="AN264" i="14"/>
  <c r="AM344" i="14"/>
  <c r="AN341" i="14"/>
  <c r="AQ487" i="14"/>
  <c r="AR483" i="14"/>
  <c r="AQ371" i="14"/>
  <c r="AP375" i="14"/>
  <c r="AO48" i="13"/>
  <c r="AN51" i="13"/>
  <c r="V10" i="1" s="1"/>
  <c r="H19" i="4" s="1"/>
  <c r="AP79" i="14"/>
  <c r="AQ75" i="14"/>
  <c r="AQ395" i="14"/>
  <c r="AP399" i="14"/>
  <c r="AM359" i="14"/>
  <c r="AN355" i="14"/>
  <c r="AP165" i="14"/>
  <c r="AO168" i="14"/>
  <c r="AR277" i="14"/>
  <c r="AQ280" i="14"/>
  <c r="AM87" i="14"/>
  <c r="AN83" i="14"/>
  <c r="AQ106" i="13"/>
  <c r="AR102" i="13"/>
  <c r="AQ376" i="14"/>
  <c r="AR373" i="14"/>
  <c r="AO255" i="14"/>
  <c r="AP251" i="14"/>
  <c r="AR175" i="14"/>
  <c r="AS171" i="14"/>
  <c r="AR379" i="14"/>
  <c r="AQ383" i="14"/>
  <c r="AR35" i="13"/>
  <c r="AS32" i="13"/>
  <c r="AR336" i="14"/>
  <c r="AS333" i="14"/>
  <c r="AN469" i="14"/>
  <c r="AM472" i="14"/>
  <c r="AN117" i="14"/>
  <c r="AM120" i="14"/>
  <c r="AR408" i="14"/>
  <c r="AS405" i="14"/>
  <c r="AN88" i="14"/>
  <c r="AO85" i="14"/>
  <c r="AN288" i="14"/>
  <c r="AO285" i="14"/>
  <c r="AN283" i="14"/>
  <c r="AM287" i="14"/>
  <c r="AN352" i="14"/>
  <c r="AO349" i="14"/>
  <c r="AN104" i="14"/>
  <c r="AO101" i="14"/>
  <c r="AJ132" i="13"/>
  <c r="AJ125" i="13"/>
  <c r="AJ134" i="13" s="1"/>
  <c r="AP437" i="14"/>
  <c r="AO440" i="14"/>
  <c r="AP22" i="13"/>
  <c r="AO26" i="13"/>
  <c r="AO157" i="14"/>
  <c r="AN160" i="14"/>
  <c r="AN141" i="14"/>
  <c r="AM144" i="14"/>
  <c r="AO183" i="14"/>
  <c r="AP179" i="14"/>
  <c r="AN320" i="14"/>
  <c r="AO317" i="14"/>
  <c r="AO467" i="14"/>
  <c r="AN471" i="14"/>
  <c r="AO86" i="13"/>
  <c r="AN90" i="13"/>
  <c r="U15" i="1" s="1"/>
  <c r="G21" i="4" s="1"/>
  <c r="AO293" i="14"/>
  <c r="AN296" i="14"/>
  <c r="AP123" i="14"/>
  <c r="AO127" i="14"/>
  <c r="AQ203" i="14"/>
  <c r="AP207" i="14"/>
  <c r="AN147" i="14"/>
  <c r="AM151" i="14"/>
  <c r="AP453" i="14"/>
  <c r="AO456" i="14"/>
  <c r="AO301" i="14"/>
  <c r="AN304" i="14"/>
  <c r="AO363" i="14"/>
  <c r="AN367" i="14"/>
  <c r="AM455" i="14"/>
  <c r="AN451" i="14"/>
  <c r="AQ411" i="14"/>
  <c r="AP415" i="14"/>
  <c r="AO419" i="14"/>
  <c r="AN423" i="14"/>
  <c r="AQ459" i="14"/>
  <c r="AP463" i="14"/>
  <c r="AM128" i="14"/>
  <c r="AN125" i="14"/>
  <c r="AR243" i="14"/>
  <c r="AQ247" i="14"/>
  <c r="AR312" i="14"/>
  <c r="AS309" i="14"/>
  <c r="AO392" i="14"/>
  <c r="AP389" i="14"/>
  <c r="AN6" i="13"/>
  <c r="AM10" i="13"/>
  <c r="AM115" i="13" s="1"/>
  <c r="AP239" i="14"/>
  <c r="AQ235" i="14"/>
  <c r="AN159" i="14"/>
  <c r="AO155" i="14"/>
  <c r="AN163" i="14"/>
  <c r="AM167" i="14"/>
  <c r="AN107" i="13"/>
  <c r="V17" i="1" s="1"/>
  <c r="AO104" i="13"/>
  <c r="AM295" i="14"/>
  <c r="AN291" i="14"/>
  <c r="AO259" i="14"/>
  <c r="AN263" i="14"/>
  <c r="AP461" i="14"/>
  <c r="AO464" i="14"/>
  <c r="AN360" i="14"/>
  <c r="AO357" i="14"/>
  <c r="AM384" i="14"/>
  <c r="AN381" i="14"/>
  <c r="AO299" i="14"/>
  <c r="AN303" i="14"/>
  <c r="AO187" i="14"/>
  <c r="AN191" i="14"/>
  <c r="AP70" i="13"/>
  <c r="AO74" i="13"/>
  <c r="AO40" i="13"/>
  <c r="AN43" i="13"/>
  <c r="AM27" i="13"/>
  <c r="AM129" i="13" s="1"/>
  <c r="AN24" i="13"/>
  <c r="AL120" i="13"/>
  <c r="AL124" i="13" s="1"/>
  <c r="AO343" i="14"/>
  <c r="AP339" i="14"/>
  <c r="AO77" i="14"/>
  <c r="AN80" i="14"/>
  <c r="AL98" i="13"/>
  <c r="AL128" i="13" s="1"/>
  <c r="AL130" i="13" s="1"/>
  <c r="AM94" i="13"/>
  <c r="I14" i="10"/>
  <c r="H8" i="11"/>
  <c r="AN50" i="13"/>
  <c r="U10" i="1" s="1"/>
  <c r="G19" i="4" s="1"/>
  <c r="AO46" i="13"/>
  <c r="AO82" i="13"/>
  <c r="AP78" i="13"/>
  <c r="AN96" i="14"/>
  <c r="AO93" i="14"/>
  <c r="AQ83" i="13"/>
  <c r="AR80" i="13"/>
  <c r="AO365" i="14"/>
  <c r="AN368" i="14"/>
  <c r="AO16" i="13"/>
  <c r="AN19" i="13"/>
  <c r="V18" i="1" s="1"/>
  <c r="H22" i="4" s="1"/>
  <c r="AM42" i="13"/>
  <c r="AN38" i="13"/>
  <c r="AN67" i="14"/>
  <c r="AM71" i="14"/>
  <c r="AQ427" i="14"/>
  <c r="AP431" i="14"/>
  <c r="AM391" i="14"/>
  <c r="AN387" i="14"/>
  <c r="AO223" i="14"/>
  <c r="AP219" i="14"/>
  <c r="AM432" i="14"/>
  <c r="AN429" i="14"/>
  <c r="AQ66" i="13"/>
  <c r="AR62" i="13"/>
  <c r="AN18" i="13"/>
  <c r="U18" i="1" s="1"/>
  <c r="G22" i="4" s="1"/>
  <c r="AO14" i="13"/>
  <c r="AP88" i="13"/>
  <c r="AO91" i="13"/>
  <c r="AP435" i="14"/>
  <c r="AO439" i="14"/>
  <c r="AO315" i="14"/>
  <c r="AN319" i="14"/>
  <c r="AN34" i="13"/>
  <c r="U20" i="1" s="1"/>
  <c r="AO30" i="13"/>
  <c r="AP475" i="14"/>
  <c r="AO479" i="14"/>
  <c r="AQ445" i="14"/>
  <c r="AP448" i="14"/>
  <c r="AO135" i="14"/>
  <c r="AP131" i="14"/>
  <c r="AN347" i="14"/>
  <c r="AM351" i="14"/>
  <c r="AP119" i="14"/>
  <c r="AQ115" i="14"/>
  <c r="AN109" i="14"/>
  <c r="AM112" i="14"/>
  <c r="AM130" i="13" l="1"/>
  <c r="H14" i="10"/>
  <c r="G8" i="11"/>
  <c r="AQ88" i="13"/>
  <c r="AP91" i="13"/>
  <c r="AM98" i="13"/>
  <c r="AM128" i="13" s="1"/>
  <c r="AN94" i="13"/>
  <c r="AO304" i="14"/>
  <c r="AP301" i="14"/>
  <c r="AP26" i="13"/>
  <c r="AQ22" i="13"/>
  <c r="AS408" i="14"/>
  <c r="AT405" i="14"/>
  <c r="AS373" i="14"/>
  <c r="AR376" i="14"/>
  <c r="AR75" i="14"/>
  <c r="AQ79" i="14"/>
  <c r="AO341" i="14"/>
  <c r="AN344" i="14"/>
  <c r="AQ107" i="14"/>
  <c r="AP111" i="14"/>
  <c r="AO447" i="14"/>
  <c r="AP443" i="14"/>
  <c r="AO347" i="14"/>
  <c r="AN351" i="14"/>
  <c r="AP14" i="13"/>
  <c r="AO18" i="13"/>
  <c r="AQ78" i="13"/>
  <c r="AP82" i="13"/>
  <c r="AO381" i="14"/>
  <c r="AN384" i="14"/>
  <c r="AP183" i="14"/>
  <c r="AQ179" i="14"/>
  <c r="V16" i="1"/>
  <c r="H24" i="4" s="1"/>
  <c r="AR331" i="14"/>
  <c r="AQ335" i="14"/>
  <c r="AT173" i="14"/>
  <c r="AS176" i="14"/>
  <c r="AP135" i="14"/>
  <c r="AQ131" i="14"/>
  <c r="AM120" i="13"/>
  <c r="AM124" i="13" s="1"/>
  <c r="G13" i="11"/>
  <c r="H19" i="10"/>
  <c r="AO19" i="13"/>
  <c r="AP16" i="13"/>
  <c r="AO43" i="13"/>
  <c r="AP40" i="13"/>
  <c r="AR247" i="14"/>
  <c r="AS243" i="14"/>
  <c r="AR411" i="14"/>
  <c r="AQ415" i="14"/>
  <c r="AP456" i="14"/>
  <c r="AQ453" i="14"/>
  <c r="AO296" i="14"/>
  <c r="AP293" i="14"/>
  <c r="AQ437" i="14"/>
  <c r="AP440" i="14"/>
  <c r="AR106" i="13"/>
  <c r="AS102" i="13"/>
  <c r="AQ165" i="14"/>
  <c r="AP168" i="14"/>
  <c r="I12" i="10"/>
  <c r="I15" i="10" s="1"/>
  <c r="H10" i="11"/>
  <c r="AO58" i="13"/>
  <c r="AP54" i="13"/>
  <c r="AP424" i="14"/>
  <c r="AQ421" i="14"/>
  <c r="AN215" i="14"/>
  <c r="AO211" i="14"/>
  <c r="AL119" i="13"/>
  <c r="AL123" i="13" s="1"/>
  <c r="AL132" i="13" s="1"/>
  <c r="AQ407" i="14"/>
  <c r="AR403" i="14"/>
  <c r="AS62" i="13"/>
  <c r="AR66" i="13"/>
  <c r="AP77" i="14"/>
  <c r="AO80" i="14"/>
  <c r="AO360" i="14"/>
  <c r="AP357" i="14"/>
  <c r="AP104" i="13"/>
  <c r="AO107" i="13"/>
  <c r="AO125" i="14"/>
  <c r="AN128" i="14"/>
  <c r="AO451" i="14"/>
  <c r="AN455" i="14"/>
  <c r="AO283" i="14"/>
  <c r="AN287" i="14"/>
  <c r="AO117" i="14"/>
  <c r="AN120" i="14"/>
  <c r="AR383" i="14"/>
  <c r="AS379" i="14"/>
  <c r="AN359" i="14"/>
  <c r="AO355" i="14"/>
  <c r="AP48" i="13"/>
  <c r="AO51" i="13"/>
  <c r="AP261" i="14"/>
  <c r="AO264" i="14"/>
  <c r="U11" i="1"/>
  <c r="G20" i="4" s="1"/>
  <c r="AP279" i="14"/>
  <c r="AQ275" i="14"/>
  <c r="AO319" i="14"/>
  <c r="AP315" i="14"/>
  <c r="AR427" i="14"/>
  <c r="AQ431" i="14"/>
  <c r="AO368" i="14"/>
  <c r="AP365" i="14"/>
  <c r="AP46" i="13"/>
  <c r="AO50" i="13"/>
  <c r="AP343" i="14"/>
  <c r="AQ339" i="14"/>
  <c r="AQ70" i="13"/>
  <c r="AP74" i="13"/>
  <c r="AN10" i="13"/>
  <c r="AO6" i="13"/>
  <c r="AN151" i="14"/>
  <c r="AO147" i="14"/>
  <c r="AP86" i="13"/>
  <c r="AO90" i="13"/>
  <c r="AO141" i="14"/>
  <c r="AN144" i="14"/>
  <c r="AP285" i="14"/>
  <c r="AO288" i="14"/>
  <c r="AT171" i="14"/>
  <c r="AS175" i="14"/>
  <c r="AO195" i="14"/>
  <c r="AN199" i="14"/>
  <c r="AO231" i="14"/>
  <c r="AP227" i="14"/>
  <c r="AP139" i="14"/>
  <c r="AO143" i="14"/>
  <c r="AT267" i="14"/>
  <c r="AS271" i="14"/>
  <c r="AQ123" i="14"/>
  <c r="AP127" i="14"/>
  <c r="AT32" i="13"/>
  <c r="AS35" i="13"/>
  <c r="AN391" i="14"/>
  <c r="AO387" i="14"/>
  <c r="V9" i="1"/>
  <c r="H23" i="4" s="1"/>
  <c r="AN472" i="14"/>
  <c r="AO469" i="14"/>
  <c r="AN87" i="14"/>
  <c r="AO83" i="14"/>
  <c r="AQ375" i="14"/>
  <c r="AR371" i="14"/>
  <c r="AQ307" i="14"/>
  <c r="AP311" i="14"/>
  <c r="AQ149" i="14"/>
  <c r="AP152" i="14"/>
  <c r="AM119" i="13"/>
  <c r="AM123" i="13" s="1"/>
  <c r="AM132" i="13" s="1"/>
  <c r="AP259" i="14"/>
  <c r="AO263" i="14"/>
  <c r="AP96" i="13"/>
  <c r="AO99" i="13"/>
  <c r="I19" i="10"/>
  <c r="H13" i="11"/>
  <c r="AR235" i="14"/>
  <c r="AQ239" i="14"/>
  <c r="H12" i="10"/>
  <c r="G10" i="11"/>
  <c r="AP30" i="13"/>
  <c r="AO34" i="13"/>
  <c r="AO303" i="14"/>
  <c r="AP299" i="14"/>
  <c r="AP419" i="14"/>
  <c r="AO423" i="14"/>
  <c r="AP349" i="14"/>
  <c r="AO352" i="14"/>
  <c r="AR280" i="14"/>
  <c r="AS277" i="14"/>
  <c r="AN295" i="14"/>
  <c r="AO291" i="14"/>
  <c r="AN112" i="14"/>
  <c r="AO109" i="14"/>
  <c r="AQ448" i="14"/>
  <c r="AR445" i="14"/>
  <c r="AN432" i="14"/>
  <c r="AO429" i="14"/>
  <c r="AR83" i="13"/>
  <c r="AS80" i="13"/>
  <c r="AQ389" i="14"/>
  <c r="AP392" i="14"/>
  <c r="AQ119" i="14"/>
  <c r="AR115" i="14"/>
  <c r="AQ435" i="14"/>
  <c r="AP439" i="14"/>
  <c r="AO67" i="14"/>
  <c r="AN71" i="14"/>
  <c r="AL133" i="13"/>
  <c r="AP187" i="14"/>
  <c r="AO191" i="14"/>
  <c r="AP464" i="14"/>
  <c r="AQ461" i="14"/>
  <c r="AN167" i="14"/>
  <c r="AO163" i="14"/>
  <c r="AQ463" i="14"/>
  <c r="AR459" i="14"/>
  <c r="AO367" i="14"/>
  <c r="AP363" i="14"/>
  <c r="AR203" i="14"/>
  <c r="AQ207" i="14"/>
  <c r="AO471" i="14"/>
  <c r="AP467" i="14"/>
  <c r="AP157" i="14"/>
  <c r="AO160" i="14"/>
  <c r="AP101" i="14"/>
  <c r="AO104" i="14"/>
  <c r="AO88" i="14"/>
  <c r="AP85" i="14"/>
  <c r="AT333" i="14"/>
  <c r="AS336" i="14"/>
  <c r="AP255" i="14"/>
  <c r="AQ251" i="14"/>
  <c r="AQ399" i="14"/>
  <c r="AR395" i="14"/>
  <c r="AR487" i="14"/>
  <c r="AS483" i="14"/>
  <c r="AP269" i="14"/>
  <c r="AO272" i="14"/>
  <c r="AP95" i="14"/>
  <c r="AQ91" i="14"/>
  <c r="AQ475" i="14"/>
  <c r="AP479" i="14"/>
  <c r="AQ219" i="14"/>
  <c r="AP223" i="14"/>
  <c r="AN42" i="13"/>
  <c r="AO38" i="13"/>
  <c r="AP93" i="14"/>
  <c r="AO96" i="14"/>
  <c r="AO24" i="13"/>
  <c r="AN27" i="13"/>
  <c r="V19" i="1" s="1"/>
  <c r="AP155" i="14"/>
  <c r="AO159" i="14"/>
  <c r="AS312" i="14"/>
  <c r="AT309" i="14"/>
  <c r="AP317" i="14"/>
  <c r="AO320" i="14"/>
  <c r="AP413" i="14"/>
  <c r="AO416" i="14"/>
  <c r="AR99" i="14"/>
  <c r="AQ103" i="14"/>
  <c r="AT483" i="14" l="1"/>
  <c r="AS487" i="14"/>
  <c r="AO71" i="14"/>
  <c r="AP67" i="14"/>
  <c r="AP90" i="13"/>
  <c r="AQ86" i="13"/>
  <c r="AP360" i="14"/>
  <c r="AQ357" i="14"/>
  <c r="AP296" i="14"/>
  <c r="AQ293" i="14"/>
  <c r="AR79" i="14"/>
  <c r="AS75" i="14"/>
  <c r="AQ155" i="14"/>
  <c r="AP159" i="14"/>
  <c r="AO432" i="14"/>
  <c r="AP429" i="14"/>
  <c r="H12" i="11"/>
  <c r="I18" i="10"/>
  <c r="I20" i="10" s="1"/>
  <c r="AR275" i="14"/>
  <c r="AQ279" i="14"/>
  <c r="AN98" i="13"/>
  <c r="AO94" i="13"/>
  <c r="AP367" i="14"/>
  <c r="AQ363" i="14"/>
  <c r="AQ439" i="14"/>
  <c r="AR435" i="14"/>
  <c r="AQ30" i="13"/>
  <c r="AP34" i="13"/>
  <c r="AQ311" i="14"/>
  <c r="AR307" i="14"/>
  <c r="AN120" i="13"/>
  <c r="AN124" i="13" s="1"/>
  <c r="AT271" i="14"/>
  <c r="AU267" i="14"/>
  <c r="AU171" i="14"/>
  <c r="AT175" i="14"/>
  <c r="AQ46" i="13"/>
  <c r="AP50" i="13"/>
  <c r="AP451" i="14"/>
  <c r="AO455" i="14"/>
  <c r="AR453" i="14"/>
  <c r="AQ456" i="14"/>
  <c r="AP19" i="13"/>
  <c r="AQ16" i="13"/>
  <c r="AT176" i="14"/>
  <c r="AU173" i="14"/>
  <c r="AP381" i="14"/>
  <c r="AO384" i="14"/>
  <c r="AS376" i="14"/>
  <c r="AT373" i="14"/>
  <c r="AQ413" i="14"/>
  <c r="AP416" i="14"/>
  <c r="AO27" i="13"/>
  <c r="AO120" i="13" s="1"/>
  <c r="AO124" i="13" s="1"/>
  <c r="AP24" i="13"/>
  <c r="AR475" i="14"/>
  <c r="AQ479" i="14"/>
  <c r="AQ101" i="14"/>
  <c r="AP104" i="14"/>
  <c r="AQ187" i="14"/>
  <c r="AP191" i="14"/>
  <c r="AR119" i="14"/>
  <c r="AS115" i="14"/>
  <c r="AR448" i="14"/>
  <c r="AS445" i="14"/>
  <c r="AP99" i="13"/>
  <c r="AQ96" i="13"/>
  <c r="AR375" i="14"/>
  <c r="AS371" i="14"/>
  <c r="AP387" i="14"/>
  <c r="AO391" i="14"/>
  <c r="AO10" i="13"/>
  <c r="AO115" i="13" s="1"/>
  <c r="AP6" i="13"/>
  <c r="AP368" i="14"/>
  <c r="AQ365" i="14"/>
  <c r="G17" i="11"/>
  <c r="H8" i="10"/>
  <c r="H9" i="10" s="1"/>
  <c r="AS383" i="14"/>
  <c r="AT379" i="14"/>
  <c r="AP80" i="14"/>
  <c r="AQ77" i="14"/>
  <c r="AQ424" i="14"/>
  <c r="AR421" i="14"/>
  <c r="AQ168" i="14"/>
  <c r="AR165" i="14"/>
  <c r="AU405" i="14"/>
  <c r="AT408" i="14"/>
  <c r="AQ95" i="14"/>
  <c r="AR91" i="14"/>
  <c r="AR251" i="14"/>
  <c r="AQ255" i="14"/>
  <c r="AS459" i="14"/>
  <c r="AR463" i="14"/>
  <c r="AL125" i="13"/>
  <c r="AL134" i="13" s="1"/>
  <c r="AQ349" i="14"/>
  <c r="AP352" i="14"/>
  <c r="AP143" i="14"/>
  <c r="AQ139" i="14"/>
  <c r="AQ285" i="14"/>
  <c r="AP288" i="14"/>
  <c r="AN115" i="13"/>
  <c r="U8" i="1"/>
  <c r="G14" i="4" s="1"/>
  <c r="AP125" i="14"/>
  <c r="AO128" i="14"/>
  <c r="AS106" i="13"/>
  <c r="AT102" i="13"/>
  <c r="AS331" i="14"/>
  <c r="AR335" i="14"/>
  <c r="AQ82" i="13"/>
  <c r="AR78" i="13"/>
  <c r="AR107" i="14"/>
  <c r="AQ111" i="14"/>
  <c r="AQ91" i="13"/>
  <c r="AR88" i="13"/>
  <c r="AQ85" i="14"/>
  <c r="AP88" i="14"/>
  <c r="AQ464" i="14"/>
  <c r="AR461" i="14"/>
  <c r="AQ152" i="14"/>
  <c r="AR149" i="14"/>
  <c r="AP195" i="14"/>
  <c r="AO199" i="14"/>
  <c r="AP283" i="14"/>
  <c r="AO287" i="14"/>
  <c r="AP347" i="14"/>
  <c r="AO351" i="14"/>
  <c r="AR103" i="14"/>
  <c r="AS99" i="14"/>
  <c r="I28" i="10"/>
  <c r="AQ317" i="14"/>
  <c r="AP320" i="14"/>
  <c r="AP96" i="14"/>
  <c r="AQ93" i="14"/>
  <c r="AQ157" i="14"/>
  <c r="AP160" i="14"/>
  <c r="AP109" i="14"/>
  <c r="AO112" i="14"/>
  <c r="AQ259" i="14"/>
  <c r="AP263" i="14"/>
  <c r="AP83" i="14"/>
  <c r="AO87" i="14"/>
  <c r="AP231" i="14"/>
  <c r="AQ227" i="14"/>
  <c r="AS66" i="13"/>
  <c r="AT62" i="13"/>
  <c r="AQ54" i="13"/>
  <c r="AP58" i="13"/>
  <c r="AR415" i="14"/>
  <c r="AS411" i="14"/>
  <c r="AN129" i="13"/>
  <c r="AQ26" i="13"/>
  <c r="AR22" i="13"/>
  <c r="AQ40" i="13"/>
  <c r="AP43" i="13"/>
  <c r="AQ223" i="14"/>
  <c r="AR219" i="14"/>
  <c r="AS203" i="14"/>
  <c r="AR207" i="14"/>
  <c r="AT277" i="14"/>
  <c r="AS280" i="14"/>
  <c r="AP147" i="14"/>
  <c r="AO151" i="14"/>
  <c r="AO359" i="14"/>
  <c r="AP355" i="14"/>
  <c r="AO215" i="14"/>
  <c r="AP211" i="14"/>
  <c r="AQ443" i="14"/>
  <c r="AP447" i="14"/>
  <c r="AR399" i="14"/>
  <c r="AS395" i="14"/>
  <c r="AT312" i="14"/>
  <c r="AU309" i="14"/>
  <c r="AP38" i="13"/>
  <c r="AO42" i="13"/>
  <c r="AQ467" i="14"/>
  <c r="AP471" i="14"/>
  <c r="AO167" i="14"/>
  <c r="AP163" i="14"/>
  <c r="AR389" i="14"/>
  <c r="AQ392" i="14"/>
  <c r="AQ419" i="14"/>
  <c r="AP423" i="14"/>
  <c r="AU32" i="13"/>
  <c r="AT35" i="13"/>
  <c r="AO144" i="14"/>
  <c r="AP141" i="14"/>
  <c r="AQ74" i="13"/>
  <c r="AR70" i="13"/>
  <c r="AS427" i="14"/>
  <c r="AR431" i="14"/>
  <c r="AQ261" i="14"/>
  <c r="AP264" i="14"/>
  <c r="AP117" i="14"/>
  <c r="AO120" i="14"/>
  <c r="AR407" i="14"/>
  <c r="AS403" i="14"/>
  <c r="AS247" i="14"/>
  <c r="AT243" i="14"/>
  <c r="AM125" i="13"/>
  <c r="AM134" i="13" s="1"/>
  <c r="AM133" i="13"/>
  <c r="I23" i="10"/>
  <c r="H19" i="11"/>
  <c r="H24" i="11" s="1"/>
  <c r="AP18" i="13"/>
  <c r="AQ14" i="13"/>
  <c r="AO344" i="14"/>
  <c r="AP341" i="14"/>
  <c r="AQ127" i="14"/>
  <c r="AR123" i="14"/>
  <c r="AQ48" i="13"/>
  <c r="AP51" i="13"/>
  <c r="AN119" i="13"/>
  <c r="U9" i="1"/>
  <c r="G23" i="4" s="1"/>
  <c r="AQ269" i="14"/>
  <c r="AP272" i="14"/>
  <c r="AT336" i="14"/>
  <c r="AU333" i="14"/>
  <c r="AT80" i="13"/>
  <c r="AS83" i="13"/>
  <c r="AO295" i="14"/>
  <c r="AP291" i="14"/>
  <c r="AP303" i="14"/>
  <c r="AQ299" i="14"/>
  <c r="AS235" i="14"/>
  <c r="AR239" i="14"/>
  <c r="AO472" i="14"/>
  <c r="AP469" i="14"/>
  <c r="AR339" i="14"/>
  <c r="AQ343" i="14"/>
  <c r="AP319" i="14"/>
  <c r="AQ315" i="14"/>
  <c r="AQ104" i="13"/>
  <c r="AP107" i="13"/>
  <c r="H26" i="4"/>
  <c r="H33" i="4" s="1"/>
  <c r="AR437" i="14"/>
  <c r="AQ440" i="14"/>
  <c r="AQ135" i="14"/>
  <c r="AR131" i="14"/>
  <c r="AQ183" i="14"/>
  <c r="AR179" i="14"/>
  <c r="AP304" i="14"/>
  <c r="AQ301" i="14"/>
  <c r="G26" i="4" l="1"/>
  <c r="AR74" i="13"/>
  <c r="AS70" i="13"/>
  <c r="AS219" i="14"/>
  <c r="AR223" i="14"/>
  <c r="AQ160" i="14"/>
  <c r="AR157" i="14"/>
  <c r="AR82" i="13"/>
  <c r="AS78" i="13"/>
  <c r="AT383" i="14"/>
  <c r="AU379" i="14"/>
  <c r="AS119" i="14"/>
  <c r="AT115" i="14"/>
  <c r="AU176" i="14"/>
  <c r="AV173" i="14"/>
  <c r="AR440" i="14"/>
  <c r="AS437" i="14"/>
  <c r="AS389" i="14"/>
  <c r="AR392" i="14"/>
  <c r="AQ96" i="14"/>
  <c r="AR93" i="14"/>
  <c r="AQ347" i="14"/>
  <c r="AP351" i="14"/>
  <c r="AN123" i="13"/>
  <c r="AN132" i="13" s="1"/>
  <c r="AU408" i="14"/>
  <c r="AV405" i="14"/>
  <c r="AP391" i="14"/>
  <c r="AQ387" i="14"/>
  <c r="AR46" i="13"/>
  <c r="AQ50" i="13"/>
  <c r="AO129" i="13"/>
  <c r="AO133" i="13" s="1"/>
  <c r="U16" i="1"/>
  <c r="G24" i="4" s="1"/>
  <c r="AN128" i="13"/>
  <c r="AR86" i="13"/>
  <c r="AQ90" i="13"/>
  <c r="AR301" i="14"/>
  <c r="AQ304" i="14"/>
  <c r="I30" i="10"/>
  <c r="I31" i="10" s="1"/>
  <c r="H25" i="11"/>
  <c r="H26" i="11" s="1"/>
  <c r="AU80" i="13"/>
  <c r="AT83" i="13"/>
  <c r="AQ51" i="13"/>
  <c r="AR48" i="13"/>
  <c r="AQ141" i="14"/>
  <c r="AP144" i="14"/>
  <c r="AQ163" i="14"/>
  <c r="AP167" i="14"/>
  <c r="AT395" i="14"/>
  <c r="AS399" i="14"/>
  <c r="AR168" i="14"/>
  <c r="AS165" i="14"/>
  <c r="AS375" i="14"/>
  <c r="AT371" i="14"/>
  <c r="AQ19" i="13"/>
  <c r="AR16" i="13"/>
  <c r="AQ159" i="14"/>
  <c r="AR155" i="14"/>
  <c r="AV333" i="14"/>
  <c r="AU336" i="14"/>
  <c r="AR127" i="14"/>
  <c r="AS123" i="14"/>
  <c r="AQ117" i="14"/>
  <c r="AP120" i="14"/>
  <c r="AQ147" i="14"/>
  <c r="AP151" i="14"/>
  <c r="AR40" i="13"/>
  <c r="AQ43" i="13"/>
  <c r="AR54" i="13"/>
  <c r="AQ58" i="13"/>
  <c r="AR259" i="14"/>
  <c r="AQ263" i="14"/>
  <c r="AQ283" i="14"/>
  <c r="AP287" i="14"/>
  <c r="AR85" i="14"/>
  <c r="AQ88" i="14"/>
  <c r="AT331" i="14"/>
  <c r="AS335" i="14"/>
  <c r="AR285" i="14"/>
  <c r="AQ288" i="14"/>
  <c r="AT459" i="14"/>
  <c r="AS463" i="14"/>
  <c r="AR187" i="14"/>
  <c r="AQ191" i="14"/>
  <c r="AR413" i="14"/>
  <c r="AQ416" i="14"/>
  <c r="AU175" i="14"/>
  <c r="AV171" i="14"/>
  <c r="AR30" i="13"/>
  <c r="AQ34" i="13"/>
  <c r="AS79" i="14"/>
  <c r="AT75" i="14"/>
  <c r="AP71" i="14"/>
  <c r="AQ67" i="14"/>
  <c r="AS179" i="14"/>
  <c r="AR183" i="14"/>
  <c r="AR104" i="13"/>
  <c r="AQ107" i="13"/>
  <c r="AS239" i="14"/>
  <c r="AT235" i="14"/>
  <c r="AT66" i="13"/>
  <c r="AU62" i="13"/>
  <c r="AR317" i="14"/>
  <c r="AQ320" i="14"/>
  <c r="AS88" i="13"/>
  <c r="AR91" i="13"/>
  <c r="AT106" i="13"/>
  <c r="AU102" i="13"/>
  <c r="AR139" i="14"/>
  <c r="AQ143" i="14"/>
  <c r="AS421" i="14"/>
  <c r="AR424" i="14"/>
  <c r="AR365" i="14"/>
  <c r="AQ368" i="14"/>
  <c r="AQ99" i="13"/>
  <c r="AR96" i="13"/>
  <c r="AT376" i="14"/>
  <c r="AU373" i="14"/>
  <c r="AU271" i="14"/>
  <c r="AV267" i="14"/>
  <c r="AS435" i="14"/>
  <c r="AR439" i="14"/>
  <c r="AR279" i="14"/>
  <c r="AS275" i="14"/>
  <c r="AT411" i="14"/>
  <c r="AS415" i="14"/>
  <c r="AS461" i="14"/>
  <c r="AR464" i="14"/>
  <c r="AR349" i="14"/>
  <c r="AQ352" i="14"/>
  <c r="AQ24" i="13"/>
  <c r="AP27" i="13"/>
  <c r="AP120" i="13" s="1"/>
  <c r="AP124" i="13" s="1"/>
  <c r="AP94" i="13"/>
  <c r="AO98" i="13"/>
  <c r="AO128" i="13" s="1"/>
  <c r="AQ469" i="14"/>
  <c r="AP472" i="14"/>
  <c r="AQ83" i="14"/>
  <c r="AP87" i="14"/>
  <c r="AQ303" i="14"/>
  <c r="AR299" i="14"/>
  <c r="AR467" i="14"/>
  <c r="AQ471" i="14"/>
  <c r="AR255" i="14"/>
  <c r="AS251" i="14"/>
  <c r="AR101" i="14"/>
  <c r="AQ104" i="14"/>
  <c r="AS453" i="14"/>
  <c r="AR456" i="14"/>
  <c r="AR293" i="14"/>
  <c r="AQ296" i="14"/>
  <c r="AS339" i="14"/>
  <c r="AR343" i="14"/>
  <c r="AS407" i="14"/>
  <c r="AT403" i="14"/>
  <c r="AQ355" i="14"/>
  <c r="AP359" i="14"/>
  <c r="AT247" i="14"/>
  <c r="AU243" i="14"/>
  <c r="AR443" i="14"/>
  <c r="AQ447" i="14"/>
  <c r="AS131" i="14"/>
  <c r="AR135" i="14"/>
  <c r="AR269" i="14"/>
  <c r="AQ272" i="14"/>
  <c r="AP215" i="14"/>
  <c r="AQ211" i="14"/>
  <c r="AR227" i="14"/>
  <c r="AQ231" i="14"/>
  <c r="AQ109" i="14"/>
  <c r="AP112" i="14"/>
  <c r="AT99" i="14"/>
  <c r="AS103" i="14"/>
  <c r="AS149" i="14"/>
  <c r="AR152" i="14"/>
  <c r="AR95" i="14"/>
  <c r="AS91" i="14"/>
  <c r="AQ80" i="14"/>
  <c r="AR77" i="14"/>
  <c r="AP10" i="13"/>
  <c r="AP115" i="13" s="1"/>
  <c r="AQ6" i="13"/>
  <c r="AT445" i="14"/>
  <c r="AS448" i="14"/>
  <c r="AN133" i="13"/>
  <c r="AN125" i="13"/>
  <c r="AN134" i="13" s="1"/>
  <c r="AQ367" i="14"/>
  <c r="AR363" i="14"/>
  <c r="AU483" i="14"/>
  <c r="AT487" i="14"/>
  <c r="AV309" i="14"/>
  <c r="AU312" i="14"/>
  <c r="H13" i="10"/>
  <c r="H15" i="10" s="1"/>
  <c r="G15" i="11"/>
  <c r="G15" i="4"/>
  <c r="AQ319" i="14"/>
  <c r="AR315" i="14"/>
  <c r="AP344" i="14"/>
  <c r="AQ341" i="14"/>
  <c r="AQ264" i="14"/>
  <c r="AR261" i="14"/>
  <c r="AV32" i="13"/>
  <c r="AU35" i="13"/>
  <c r="AU277" i="14"/>
  <c r="AT280" i="14"/>
  <c r="AR26" i="13"/>
  <c r="AS22" i="13"/>
  <c r="AQ195" i="14"/>
  <c r="AP199" i="14"/>
  <c r="AQ291" i="14"/>
  <c r="AP295" i="14"/>
  <c r="H18" i="10"/>
  <c r="H20" i="10" s="1"/>
  <c r="G12" i="11"/>
  <c r="AQ18" i="13"/>
  <c r="AR14" i="13"/>
  <c r="AS431" i="14"/>
  <c r="AT427" i="14"/>
  <c r="AR419" i="14"/>
  <c r="AQ423" i="14"/>
  <c r="AQ38" i="13"/>
  <c r="AP42" i="13"/>
  <c r="AT203" i="14"/>
  <c r="AS207" i="14"/>
  <c r="AN130" i="13"/>
  <c r="AR111" i="14"/>
  <c r="AS107" i="14"/>
  <c r="AQ125" i="14"/>
  <c r="AP128" i="14"/>
  <c r="AR479" i="14"/>
  <c r="AS475" i="14"/>
  <c r="AQ381" i="14"/>
  <c r="AP384" i="14"/>
  <c r="AP455" i="14"/>
  <c r="AQ451" i="14"/>
  <c r="AR311" i="14"/>
  <c r="AS307" i="14"/>
  <c r="AQ429" i="14"/>
  <c r="AP432" i="14"/>
  <c r="AR357" i="14"/>
  <c r="AQ360" i="14"/>
  <c r="AQ128" i="14" l="1"/>
  <c r="AR125" i="14"/>
  <c r="AR355" i="14"/>
  <c r="AQ359" i="14"/>
  <c r="AR303" i="14"/>
  <c r="AS299" i="14"/>
  <c r="AT275" i="14"/>
  <c r="AS279" i="14"/>
  <c r="AT239" i="14"/>
  <c r="AU235" i="14"/>
  <c r="AR96" i="14"/>
  <c r="AS93" i="14"/>
  <c r="AU115" i="14"/>
  <c r="AT119" i="14"/>
  <c r="AR423" i="14"/>
  <c r="AS419" i="14"/>
  <c r="AV35" i="13"/>
  <c r="AW32" i="13"/>
  <c r="AT407" i="14"/>
  <c r="AU403" i="14"/>
  <c r="AQ129" i="13"/>
  <c r="AR191" i="14"/>
  <c r="AS187" i="14"/>
  <c r="AS85" i="14"/>
  <c r="AR88" i="14"/>
  <c r="AS40" i="13"/>
  <c r="AR43" i="13"/>
  <c r="AW333" i="14"/>
  <c r="AV336" i="14"/>
  <c r="AQ144" i="14"/>
  <c r="AR141" i="14"/>
  <c r="AR304" i="14"/>
  <c r="AS301" i="14"/>
  <c r="AT219" i="14"/>
  <c r="AS223" i="14"/>
  <c r="AT431" i="14"/>
  <c r="AU427" i="14"/>
  <c r="AR264" i="14"/>
  <c r="AS261" i="14"/>
  <c r="H28" i="10"/>
  <c r="AS227" i="14"/>
  <c r="AR231" i="14"/>
  <c r="AR104" i="14"/>
  <c r="AS101" i="14"/>
  <c r="AR159" i="14"/>
  <c r="AS155" i="14"/>
  <c r="AS48" i="13"/>
  <c r="AR51" i="13"/>
  <c r="AU383" i="14"/>
  <c r="AV379" i="14"/>
  <c r="AT70" i="13"/>
  <c r="AS74" i="13"/>
  <c r="AS357" i="14"/>
  <c r="AR360" i="14"/>
  <c r="AR381" i="14"/>
  <c r="AQ384" i="14"/>
  <c r="AR195" i="14"/>
  <c r="AQ199" i="14"/>
  <c r="AR211" i="14"/>
  <c r="AQ215" i="14"/>
  <c r="AP129" i="13"/>
  <c r="AP130" i="13" s="1"/>
  <c r="AR83" i="14"/>
  <c r="AQ87" i="14"/>
  <c r="AS349" i="14"/>
  <c r="AR352" i="14"/>
  <c r="AT435" i="14"/>
  <c r="AS439" i="14"/>
  <c r="AR368" i="14"/>
  <c r="AS365" i="14"/>
  <c r="AT88" i="13"/>
  <c r="AS91" i="13"/>
  <c r="AS104" i="13"/>
  <c r="AR107" i="13"/>
  <c r="AS30" i="13"/>
  <c r="AR34" i="13"/>
  <c r="AU459" i="14"/>
  <c r="AT463" i="14"/>
  <c r="AR283" i="14"/>
  <c r="AQ287" i="14"/>
  <c r="AR147" i="14"/>
  <c r="AQ151" i="14"/>
  <c r="AS86" i="13"/>
  <c r="AR90" i="13"/>
  <c r="AW405" i="14"/>
  <c r="AV408" i="14"/>
  <c r="AS392" i="14"/>
  <c r="AT389" i="14"/>
  <c r="AS479" i="14"/>
  <c r="AT475" i="14"/>
  <c r="AS14" i="13"/>
  <c r="AR18" i="13"/>
  <c r="AS26" i="13"/>
  <c r="AT22" i="13"/>
  <c r="AQ344" i="14"/>
  <c r="AR341" i="14"/>
  <c r="AW309" i="14"/>
  <c r="AV312" i="14"/>
  <c r="AU445" i="14"/>
  <c r="AT448" i="14"/>
  <c r="AS152" i="14"/>
  <c r="AT149" i="14"/>
  <c r="AS443" i="14"/>
  <c r="AR447" i="14"/>
  <c r="AT339" i="14"/>
  <c r="AS343" i="14"/>
  <c r="AS255" i="14"/>
  <c r="AT251" i="14"/>
  <c r="AV271" i="14"/>
  <c r="AW267" i="14"/>
  <c r="AW171" i="14"/>
  <c r="AV175" i="14"/>
  <c r="AR19" i="13"/>
  <c r="AS16" i="13"/>
  <c r="AT437" i="14"/>
  <c r="AS440" i="14"/>
  <c r="AT78" i="13"/>
  <c r="AS82" i="13"/>
  <c r="AR451" i="14"/>
  <c r="AQ455" i="14"/>
  <c r="AR109" i="14"/>
  <c r="AQ112" i="14"/>
  <c r="AT453" i="14"/>
  <c r="AS456" i="14"/>
  <c r="AS96" i="13"/>
  <c r="AR99" i="13"/>
  <c r="AU106" i="13"/>
  <c r="AV102" i="13"/>
  <c r="AU75" i="14"/>
  <c r="AT79" i="14"/>
  <c r="AT165" i="14"/>
  <c r="AS168" i="14"/>
  <c r="AS46" i="13"/>
  <c r="AR50" i="13"/>
  <c r="AS111" i="14"/>
  <c r="AT107" i="14"/>
  <c r="AR291" i="14"/>
  <c r="AQ295" i="14"/>
  <c r="AT91" i="14"/>
  <c r="AS95" i="14"/>
  <c r="AS135" i="14"/>
  <c r="AT131" i="14"/>
  <c r="AQ27" i="13"/>
  <c r="AQ120" i="13" s="1"/>
  <c r="AQ124" i="13" s="1"/>
  <c r="AR24" i="13"/>
  <c r="AR387" i="14"/>
  <c r="AQ391" i="14"/>
  <c r="AR429" i="14"/>
  <c r="AQ432" i="14"/>
  <c r="AU203" i="14"/>
  <c r="AT207" i="14"/>
  <c r="AQ10" i="13"/>
  <c r="AQ115" i="13" s="1"/>
  <c r="AR6" i="13"/>
  <c r="AO119" i="13"/>
  <c r="AO123" i="13" s="1"/>
  <c r="AU247" i="14"/>
  <c r="AV243" i="14"/>
  <c r="AR469" i="14"/>
  <c r="AQ472" i="14"/>
  <c r="AT461" i="14"/>
  <c r="AS464" i="14"/>
  <c r="AT421" i="14"/>
  <c r="AS424" i="14"/>
  <c r="AS317" i="14"/>
  <c r="AR320" i="14"/>
  <c r="AT179" i="14"/>
  <c r="AS183" i="14"/>
  <c r="AR288" i="14"/>
  <c r="AS285" i="14"/>
  <c r="AR263" i="14"/>
  <c r="AS259" i="14"/>
  <c r="AR117" i="14"/>
  <c r="AQ120" i="14"/>
  <c r="AT399" i="14"/>
  <c r="AU395" i="14"/>
  <c r="AV80" i="13"/>
  <c r="AU83" i="13"/>
  <c r="H23" i="10"/>
  <c r="G19" i="11"/>
  <c r="G24" i="11" s="1"/>
  <c r="AV483" i="14"/>
  <c r="AU487" i="14"/>
  <c r="AT103" i="14"/>
  <c r="AU99" i="14"/>
  <c r="AS293" i="14"/>
  <c r="AR296" i="14"/>
  <c r="AV373" i="14"/>
  <c r="AU376" i="14"/>
  <c r="AV62" i="13"/>
  <c r="AU66" i="13"/>
  <c r="AR67" i="14"/>
  <c r="AQ71" i="14"/>
  <c r="AT123" i="14"/>
  <c r="AS127" i="14"/>
  <c r="AT375" i="14"/>
  <c r="AU371" i="14"/>
  <c r="AO130" i="13"/>
  <c r="AW173" i="14"/>
  <c r="AV176" i="14"/>
  <c r="AS157" i="14"/>
  <c r="AR160" i="14"/>
  <c r="AS311" i="14"/>
  <c r="AT307" i="14"/>
  <c r="AR319" i="14"/>
  <c r="AS315" i="14"/>
  <c r="AQ42" i="13"/>
  <c r="AR38" i="13"/>
  <c r="AU280" i="14"/>
  <c r="AV277" i="14"/>
  <c r="AR367" i="14"/>
  <c r="AS363" i="14"/>
  <c r="AR80" i="14"/>
  <c r="AS77" i="14"/>
  <c r="AS269" i="14"/>
  <c r="AR272" i="14"/>
  <c r="AR471" i="14"/>
  <c r="AS467" i="14"/>
  <c r="AQ94" i="13"/>
  <c r="AP98" i="13"/>
  <c r="AP128" i="13" s="1"/>
  <c r="AT415" i="14"/>
  <c r="AU411" i="14"/>
  <c r="AR143" i="14"/>
  <c r="AS139" i="14"/>
  <c r="AR416" i="14"/>
  <c r="AS413" i="14"/>
  <c r="AT335" i="14"/>
  <c r="AU331" i="14"/>
  <c r="AR58" i="13"/>
  <c r="AS54" i="13"/>
  <c r="AQ167" i="14"/>
  <c r="AR163" i="14"/>
  <c r="AR347" i="14"/>
  <c r="AQ351" i="14"/>
  <c r="G33" i="4"/>
  <c r="G26" i="11" l="1"/>
  <c r="AQ133" i="13"/>
  <c r="AU415" i="14"/>
  <c r="AV411" i="14"/>
  <c r="AX173" i="14"/>
  <c r="AW176" i="14"/>
  <c r="AV83" i="13"/>
  <c r="AW80" i="13"/>
  <c r="AT135" i="14"/>
  <c r="AU131" i="14"/>
  <c r="AX267" i="14"/>
  <c r="AW271" i="14"/>
  <c r="AU149" i="14"/>
  <c r="AT152" i="14"/>
  <c r="AU22" i="13"/>
  <c r="AT26" i="13"/>
  <c r="AT365" i="14"/>
  <c r="AS368" i="14"/>
  <c r="AT357" i="14"/>
  <c r="AS360" i="14"/>
  <c r="AU431" i="14"/>
  <c r="AV427" i="14"/>
  <c r="AT299" i="14"/>
  <c r="AS303" i="14"/>
  <c r="AT82" i="13"/>
  <c r="AU78" i="13"/>
  <c r="AX405" i="14"/>
  <c r="AW408" i="14"/>
  <c r="AU463" i="14"/>
  <c r="AV459" i="14"/>
  <c r="AS104" i="14"/>
  <c r="AT101" i="14"/>
  <c r="AX333" i="14"/>
  <c r="AW336" i="14"/>
  <c r="AT93" i="14"/>
  <c r="AS96" i="14"/>
  <c r="AV331" i="14"/>
  <c r="AU335" i="14"/>
  <c r="AT363" i="14"/>
  <c r="AS367" i="14"/>
  <c r="AP119" i="13"/>
  <c r="AP123" i="13" s="1"/>
  <c r="AV371" i="14"/>
  <c r="AU375" i="14"/>
  <c r="AW62" i="13"/>
  <c r="AV66" i="13"/>
  <c r="AT183" i="14"/>
  <c r="AU179" i="14"/>
  <c r="AS469" i="14"/>
  <c r="AR472" i="14"/>
  <c r="AT255" i="14"/>
  <c r="AU251" i="14"/>
  <c r="AR215" i="14"/>
  <c r="AS211" i="14"/>
  <c r="AT74" i="13"/>
  <c r="AU70" i="13"/>
  <c r="H30" i="10"/>
  <c r="G25" i="11"/>
  <c r="AR94" i="13"/>
  <c r="AQ98" i="13"/>
  <c r="AQ128" i="13" s="1"/>
  <c r="AT311" i="14"/>
  <c r="AU307" i="14"/>
  <c r="AV487" i="14"/>
  <c r="AW483" i="14"/>
  <c r="AW243" i="14"/>
  <c r="AV247" i="14"/>
  <c r="AR432" i="14"/>
  <c r="AS429" i="14"/>
  <c r="AU91" i="14"/>
  <c r="AT95" i="14"/>
  <c r="AT168" i="14"/>
  <c r="AU165" i="14"/>
  <c r="AT456" i="14"/>
  <c r="AU453" i="14"/>
  <c r="AT440" i="14"/>
  <c r="AU437" i="14"/>
  <c r="AV445" i="14"/>
  <c r="AU448" i="14"/>
  <c r="AS18" i="13"/>
  <c r="AT14" i="13"/>
  <c r="AS90" i="13"/>
  <c r="AT86" i="13"/>
  <c r="AS34" i="13"/>
  <c r="AT30" i="13"/>
  <c r="AU435" i="14"/>
  <c r="AT439" i="14"/>
  <c r="AW379" i="14"/>
  <c r="AV383" i="14"/>
  <c r="AT223" i="14"/>
  <c r="AU219" i="14"/>
  <c r="AS43" i="13"/>
  <c r="AT40" i="13"/>
  <c r="AX32" i="13"/>
  <c r="AW35" i="13"/>
  <c r="AS355" i="14"/>
  <c r="AR359" i="14"/>
  <c r="AS416" i="14"/>
  <c r="AT413" i="14"/>
  <c r="AS471" i="14"/>
  <c r="AT467" i="14"/>
  <c r="AW277" i="14"/>
  <c r="AV280" i="14"/>
  <c r="AW373" i="14"/>
  <c r="AV376" i="14"/>
  <c r="AR120" i="14"/>
  <c r="AS117" i="14"/>
  <c r="AS320" i="14"/>
  <c r="AT317" i="14"/>
  <c r="AT16" i="13"/>
  <c r="AS19" i="13"/>
  <c r="AT479" i="14"/>
  <c r="AU475" i="14"/>
  <c r="AR199" i="14"/>
  <c r="AS195" i="14"/>
  <c r="AT227" i="14"/>
  <c r="AS231" i="14"/>
  <c r="AT301" i="14"/>
  <c r="AS304" i="14"/>
  <c r="AU239" i="14"/>
  <c r="AV235" i="14"/>
  <c r="AS125" i="14"/>
  <c r="AR128" i="14"/>
  <c r="AU461" i="14"/>
  <c r="AT464" i="14"/>
  <c r="AQ130" i="13"/>
  <c r="AU399" i="14"/>
  <c r="AV395" i="14"/>
  <c r="AT46" i="13"/>
  <c r="AS50" i="13"/>
  <c r="AR112" i="14"/>
  <c r="AS109" i="14"/>
  <c r="AT54" i="13"/>
  <c r="AS58" i="13"/>
  <c r="AS319" i="14"/>
  <c r="AT315" i="14"/>
  <c r="AV115" i="14"/>
  <c r="AU119" i="14"/>
  <c r="AU207" i="14"/>
  <c r="AV203" i="14"/>
  <c r="AT96" i="13"/>
  <c r="AS99" i="13"/>
  <c r="AV403" i="14"/>
  <c r="AU407" i="14"/>
  <c r="AS347" i="14"/>
  <c r="AR351" i="14"/>
  <c r="AT127" i="14"/>
  <c r="AU123" i="14"/>
  <c r="AS263" i="14"/>
  <c r="AT259" i="14"/>
  <c r="AO132" i="13"/>
  <c r="AO125" i="13"/>
  <c r="AO134" i="13" s="1"/>
  <c r="AS387" i="14"/>
  <c r="AR391" i="14"/>
  <c r="AS291" i="14"/>
  <c r="AR295" i="14"/>
  <c r="AV75" i="14"/>
  <c r="AU79" i="14"/>
  <c r="AU339" i="14"/>
  <c r="AT343" i="14"/>
  <c r="AX309" i="14"/>
  <c r="AW312" i="14"/>
  <c r="AR151" i="14"/>
  <c r="AS147" i="14"/>
  <c r="AT104" i="13"/>
  <c r="AS107" i="13"/>
  <c r="AT349" i="14"/>
  <c r="AS352" i="14"/>
  <c r="H31" i="10"/>
  <c r="AT85" i="14"/>
  <c r="AS88" i="14"/>
  <c r="AS423" i="14"/>
  <c r="AT419" i="14"/>
  <c r="AR167" i="14"/>
  <c r="AS163" i="14"/>
  <c r="AS143" i="14"/>
  <c r="AT139" i="14"/>
  <c r="AS38" i="13"/>
  <c r="AR42" i="13"/>
  <c r="AT157" i="14"/>
  <c r="AS160" i="14"/>
  <c r="AT293" i="14"/>
  <c r="AS296" i="14"/>
  <c r="AT424" i="14"/>
  <c r="AU421" i="14"/>
  <c r="AS6" i="13"/>
  <c r="AR10" i="13"/>
  <c r="AR115" i="13" s="1"/>
  <c r="AR27" i="13"/>
  <c r="AR120" i="13" s="1"/>
  <c r="AR124" i="13" s="1"/>
  <c r="AS24" i="13"/>
  <c r="AU107" i="14"/>
  <c r="AT111" i="14"/>
  <c r="AW102" i="13"/>
  <c r="AV106" i="13"/>
  <c r="AS341" i="14"/>
  <c r="AR344" i="14"/>
  <c r="AU389" i="14"/>
  <c r="AT392" i="14"/>
  <c r="AR384" i="14"/>
  <c r="AS381" i="14"/>
  <c r="AT48" i="13"/>
  <c r="AS51" i="13"/>
  <c r="AT261" i="14"/>
  <c r="AS264" i="14"/>
  <c r="AS141" i="14"/>
  <c r="AR144" i="14"/>
  <c r="AS191" i="14"/>
  <c r="AT187" i="14"/>
  <c r="AP133" i="13"/>
  <c r="AT77" i="14"/>
  <c r="AS80" i="14"/>
  <c r="AS67" i="14"/>
  <c r="AR71" i="14"/>
  <c r="AS272" i="14"/>
  <c r="AT269" i="14"/>
  <c r="AQ119" i="13"/>
  <c r="AQ123" i="13" s="1"/>
  <c r="AV99" i="14"/>
  <c r="AU103" i="14"/>
  <c r="AS288" i="14"/>
  <c r="AT285" i="14"/>
  <c r="AS451" i="14"/>
  <c r="AR455" i="14"/>
  <c r="AX171" i="14"/>
  <c r="AW175" i="14"/>
  <c r="AS447" i="14"/>
  <c r="AT443" i="14"/>
  <c r="AS283" i="14"/>
  <c r="AR287" i="14"/>
  <c r="AT91" i="13"/>
  <c r="AU88" i="13"/>
  <c r="AS83" i="14"/>
  <c r="AR87" i="14"/>
  <c r="AS159" i="14"/>
  <c r="AT155" i="14"/>
  <c r="AU275" i="14"/>
  <c r="AT279" i="14"/>
  <c r="AR133" i="13" l="1"/>
  <c r="AQ132" i="13"/>
  <c r="AQ125" i="13"/>
  <c r="AQ134" i="13" s="1"/>
  <c r="AX175" i="14"/>
  <c r="AY171" i="14"/>
  <c r="AT272" i="14"/>
  <c r="AU269" i="14"/>
  <c r="AU111" i="14"/>
  <c r="AV107" i="14"/>
  <c r="AS129" i="13"/>
  <c r="AV463" i="14"/>
  <c r="AW459" i="14"/>
  <c r="AW427" i="14"/>
  <c r="AV431" i="14"/>
  <c r="AT451" i="14"/>
  <c r="AS455" i="14"/>
  <c r="AU419" i="14"/>
  <c r="AT423" i="14"/>
  <c r="AU104" i="13"/>
  <c r="AT107" i="13"/>
  <c r="AU96" i="13"/>
  <c r="AT99" i="13"/>
  <c r="AU301" i="14"/>
  <c r="AT304" i="14"/>
  <c r="AX277" i="14"/>
  <c r="AW280" i="14"/>
  <c r="AV435" i="14"/>
  <c r="AU439" i="14"/>
  <c r="AS144" i="14"/>
  <c r="AT141" i="14"/>
  <c r="AT160" i="14"/>
  <c r="AU157" i="14"/>
  <c r="AS151" i="14"/>
  <c r="AT147" i="14"/>
  <c r="AV207" i="14"/>
  <c r="AW203" i="14"/>
  <c r="AS112" i="14"/>
  <c r="AT109" i="14"/>
  <c r="AT320" i="14"/>
  <c r="AU317" i="14"/>
  <c r="AT471" i="14"/>
  <c r="AU467" i="14"/>
  <c r="AU30" i="13"/>
  <c r="AT34" i="13"/>
  <c r="AV437" i="14"/>
  <c r="AU440" i="14"/>
  <c r="AW66" i="13"/>
  <c r="AX62" i="13"/>
  <c r="AY173" i="14"/>
  <c r="AX176" i="14"/>
  <c r="AV275" i="14"/>
  <c r="AU279" i="14"/>
  <c r="AS287" i="14"/>
  <c r="AT283" i="14"/>
  <c r="AU285" i="14"/>
  <c r="AT288" i="14"/>
  <c r="AT67" i="14"/>
  <c r="AS71" i="14"/>
  <c r="AT291" i="14"/>
  <c r="AS295" i="14"/>
  <c r="AV461" i="14"/>
  <c r="AU464" i="14"/>
  <c r="AT231" i="14"/>
  <c r="AU227" i="14"/>
  <c r="AS94" i="13"/>
  <c r="AR98" i="13"/>
  <c r="AR128" i="13" s="1"/>
  <c r="AU255" i="14"/>
  <c r="AV251" i="14"/>
  <c r="AU93" i="14"/>
  <c r="AT96" i="14"/>
  <c r="AY405" i="14"/>
  <c r="AX408" i="14"/>
  <c r="AU357" i="14"/>
  <c r="AT360" i="14"/>
  <c r="AX271" i="14"/>
  <c r="AY267" i="14"/>
  <c r="AV415" i="14"/>
  <c r="AW411" i="14"/>
  <c r="AT159" i="14"/>
  <c r="AU155" i="14"/>
  <c r="AU443" i="14"/>
  <c r="AT447" i="14"/>
  <c r="AT264" i="14"/>
  <c r="AU261" i="14"/>
  <c r="AT341" i="14"/>
  <c r="AS344" i="14"/>
  <c r="AS10" i="13"/>
  <c r="AS115" i="13" s="1"/>
  <c r="AT6" i="13"/>
  <c r="AS42" i="13"/>
  <c r="AT38" i="13"/>
  <c r="AU85" i="14"/>
  <c r="AT88" i="14"/>
  <c r="AS199" i="14"/>
  <c r="AT195" i="14"/>
  <c r="AS120" i="14"/>
  <c r="AT117" i="14"/>
  <c r="AT416" i="14"/>
  <c r="AU413" i="14"/>
  <c r="AU223" i="14"/>
  <c r="AV219" i="14"/>
  <c r="AU86" i="13"/>
  <c r="AT90" i="13"/>
  <c r="AV453" i="14"/>
  <c r="AU456" i="14"/>
  <c r="AW371" i="14"/>
  <c r="AV375" i="14"/>
  <c r="AV78" i="13"/>
  <c r="AU82" i="13"/>
  <c r="AR129" i="13"/>
  <c r="AT83" i="14"/>
  <c r="AS87" i="14"/>
  <c r="AT263" i="14"/>
  <c r="AU259" i="14"/>
  <c r="AV307" i="14"/>
  <c r="AU311" i="14"/>
  <c r="AT24" i="13"/>
  <c r="AS27" i="13"/>
  <c r="AS120" i="13" s="1"/>
  <c r="AS124" i="13" s="1"/>
  <c r="AY32" i="13"/>
  <c r="AX35" i="13"/>
  <c r="AV91" i="14"/>
  <c r="AU95" i="14"/>
  <c r="AW331" i="14"/>
  <c r="AV335" i="14"/>
  <c r="AU127" i="14"/>
  <c r="AV123" i="14"/>
  <c r="AT43" i="13"/>
  <c r="AU40" i="13"/>
  <c r="AU424" i="14"/>
  <c r="AV421" i="14"/>
  <c r="AU139" i="14"/>
  <c r="AT143" i="14"/>
  <c r="AY309" i="14"/>
  <c r="AX312" i="14"/>
  <c r="AT387" i="14"/>
  <c r="AS391" i="14"/>
  <c r="AS351" i="14"/>
  <c r="AT347" i="14"/>
  <c r="AV119" i="14"/>
  <c r="AW115" i="14"/>
  <c r="AT50" i="13"/>
  <c r="AU46" i="13"/>
  <c r="AS128" i="14"/>
  <c r="AT125" i="14"/>
  <c r="AW247" i="14"/>
  <c r="AX243" i="14"/>
  <c r="AP132" i="13"/>
  <c r="AP125" i="13"/>
  <c r="AP134" i="13" s="1"/>
  <c r="AY333" i="14"/>
  <c r="AX336" i="14"/>
  <c r="AU365" i="14"/>
  <c r="AT368" i="14"/>
  <c r="AV131" i="14"/>
  <c r="AU135" i="14"/>
  <c r="AV88" i="13"/>
  <c r="AU91" i="13"/>
  <c r="AU293" i="14"/>
  <c r="AT296" i="14"/>
  <c r="AW75" i="14"/>
  <c r="AV79" i="14"/>
  <c r="AU54" i="13"/>
  <c r="AT58" i="13"/>
  <c r="AU16" i="13"/>
  <c r="AT19" i="13"/>
  <c r="AW445" i="14"/>
  <c r="AV448" i="14"/>
  <c r="AT211" i="14"/>
  <c r="AS215" i="14"/>
  <c r="AU152" i="14"/>
  <c r="AV149" i="14"/>
  <c r="AV389" i="14"/>
  <c r="AU392" i="14"/>
  <c r="AT429" i="14"/>
  <c r="AS432" i="14"/>
  <c r="AT80" i="14"/>
  <c r="AU77" i="14"/>
  <c r="AW99" i="14"/>
  <c r="AV103" i="14"/>
  <c r="AU48" i="13"/>
  <c r="AT51" i="13"/>
  <c r="AX102" i="13"/>
  <c r="AW106" i="13"/>
  <c r="AU315" i="14"/>
  <c r="AT319" i="14"/>
  <c r="AW395" i="14"/>
  <c r="AV399" i="14"/>
  <c r="AV239" i="14"/>
  <c r="AW235" i="14"/>
  <c r="AV475" i="14"/>
  <c r="AU479" i="14"/>
  <c r="AT18" i="13"/>
  <c r="AU14" i="13"/>
  <c r="AV165" i="14"/>
  <c r="AU168" i="14"/>
  <c r="AW487" i="14"/>
  <c r="AX483" i="14"/>
  <c r="AT469" i="14"/>
  <c r="AS472" i="14"/>
  <c r="AT104" i="14"/>
  <c r="AU101" i="14"/>
  <c r="AT191" i="14"/>
  <c r="AU187" i="14"/>
  <c r="AS384" i="14"/>
  <c r="AT381" i="14"/>
  <c r="AT163" i="14"/>
  <c r="AS167" i="14"/>
  <c r="AU349" i="14"/>
  <c r="AT352" i="14"/>
  <c r="AV339" i="14"/>
  <c r="AU343" i="14"/>
  <c r="AW403" i="14"/>
  <c r="AV407" i="14"/>
  <c r="AX373" i="14"/>
  <c r="AW376" i="14"/>
  <c r="AT355" i="14"/>
  <c r="AS359" i="14"/>
  <c r="AX379" i="14"/>
  <c r="AW383" i="14"/>
  <c r="AU74" i="13"/>
  <c r="AV70" i="13"/>
  <c r="AU183" i="14"/>
  <c r="AV179" i="14"/>
  <c r="AU363" i="14"/>
  <c r="AT367" i="14"/>
  <c r="AU299" i="14"/>
  <c r="AT303" i="14"/>
  <c r="AV22" i="13"/>
  <c r="AU26" i="13"/>
  <c r="AW83" i="13"/>
  <c r="AX80" i="13"/>
  <c r="AS133" i="13" l="1"/>
  <c r="AW70" i="13"/>
  <c r="AV74" i="13"/>
  <c r="AX235" i="14"/>
  <c r="AW239" i="14"/>
  <c r="AT27" i="13"/>
  <c r="AT129" i="13" s="1"/>
  <c r="AU24" i="13"/>
  <c r="AU264" i="14"/>
  <c r="AV261" i="14"/>
  <c r="AW251" i="14"/>
  <c r="AV255" i="14"/>
  <c r="AU288" i="14"/>
  <c r="AV285" i="14"/>
  <c r="AV301" i="14"/>
  <c r="AU304" i="14"/>
  <c r="AV48" i="13"/>
  <c r="AU51" i="13"/>
  <c r="AU19" i="13"/>
  <c r="AV16" i="13"/>
  <c r="AX115" i="14"/>
  <c r="AW119" i="14"/>
  <c r="AV82" i="13"/>
  <c r="AW78" i="13"/>
  <c r="AV85" i="14"/>
  <c r="AU88" i="14"/>
  <c r="AT287" i="14"/>
  <c r="AU283" i="14"/>
  <c r="AT112" i="14"/>
  <c r="AU109" i="14"/>
  <c r="AT144" i="14"/>
  <c r="AU141" i="14"/>
  <c r="AU191" i="14"/>
  <c r="AV187" i="14"/>
  <c r="AV152" i="14"/>
  <c r="AW149" i="14"/>
  <c r="AW88" i="13"/>
  <c r="AV91" i="13"/>
  <c r="AV139" i="14"/>
  <c r="AU143" i="14"/>
  <c r="AX331" i="14"/>
  <c r="AW335" i="14"/>
  <c r="AW307" i="14"/>
  <c r="AV311" i="14"/>
  <c r="AV413" i="14"/>
  <c r="AU416" i="14"/>
  <c r="AU38" i="13"/>
  <c r="AT42" i="13"/>
  <c r="AU291" i="14"/>
  <c r="AT295" i="14"/>
  <c r="AW437" i="14"/>
  <c r="AV440" i="14"/>
  <c r="AV96" i="13"/>
  <c r="AU99" i="13"/>
  <c r="AW431" i="14"/>
  <c r="AX427" i="14"/>
  <c r="AZ171" i="14"/>
  <c r="AY175" i="14"/>
  <c r="AV299" i="14"/>
  <c r="AU303" i="14"/>
  <c r="AY379" i="14"/>
  <c r="AX383" i="14"/>
  <c r="AW339" i="14"/>
  <c r="AV343" i="14"/>
  <c r="AW165" i="14"/>
  <c r="AV168" i="14"/>
  <c r="AX395" i="14"/>
  <c r="AW399" i="14"/>
  <c r="AX99" i="14"/>
  <c r="AW103" i="14"/>
  <c r="AU58" i="13"/>
  <c r="AV54" i="13"/>
  <c r="AY243" i="14"/>
  <c r="AX247" i="14"/>
  <c r="AT351" i="14"/>
  <c r="AU347" i="14"/>
  <c r="AW421" i="14"/>
  <c r="AV424" i="14"/>
  <c r="AV259" i="14"/>
  <c r="AU263" i="14"/>
  <c r="AX371" i="14"/>
  <c r="AW375" i="14"/>
  <c r="AU447" i="14"/>
  <c r="AV443" i="14"/>
  <c r="AV357" i="14"/>
  <c r="AU360" i="14"/>
  <c r="AT94" i="13"/>
  <c r="AS98" i="13"/>
  <c r="AS128" i="13" s="1"/>
  <c r="AR119" i="13"/>
  <c r="AR123" i="13" s="1"/>
  <c r="AW207" i="14"/>
  <c r="AX203" i="14"/>
  <c r="AX459" i="14"/>
  <c r="AW463" i="14"/>
  <c r="AU104" i="14"/>
  <c r="AV101" i="14"/>
  <c r="AU18" i="13"/>
  <c r="AV14" i="13"/>
  <c r="AU80" i="14"/>
  <c r="AV77" i="14"/>
  <c r="AW131" i="14"/>
  <c r="AV135" i="14"/>
  <c r="AW91" i="14"/>
  <c r="AV95" i="14"/>
  <c r="AT120" i="14"/>
  <c r="AU117" i="14"/>
  <c r="AU6" i="13"/>
  <c r="AT10" i="13"/>
  <c r="AT115" i="13" s="1"/>
  <c r="AU159" i="14"/>
  <c r="AV155" i="14"/>
  <c r="AW275" i="14"/>
  <c r="AV279" i="14"/>
  <c r="AV30" i="13"/>
  <c r="AU34" i="13"/>
  <c r="AV439" i="14"/>
  <c r="AW435" i="14"/>
  <c r="AU107" i="13"/>
  <c r="AV104" i="13"/>
  <c r="AT384" i="14"/>
  <c r="AU381" i="14"/>
  <c r="AZ333" i="14"/>
  <c r="AY336" i="14"/>
  <c r="AZ267" i="14"/>
  <c r="AY271" i="14"/>
  <c r="AV467" i="14"/>
  <c r="AU471" i="14"/>
  <c r="AS130" i="13"/>
  <c r="AY312" i="14"/>
  <c r="AZ309" i="14"/>
  <c r="AV223" i="14"/>
  <c r="AW219" i="14"/>
  <c r="AW461" i="14"/>
  <c r="AV464" i="14"/>
  <c r="AU451" i="14"/>
  <c r="AT455" i="14"/>
  <c r="AW22" i="13"/>
  <c r="AV26" i="13"/>
  <c r="AV363" i="14"/>
  <c r="AU367" i="14"/>
  <c r="AU352" i="14"/>
  <c r="AV349" i="14"/>
  <c r="AU211" i="14"/>
  <c r="AT215" i="14"/>
  <c r="AY80" i="13"/>
  <c r="AX83" i="13"/>
  <c r="AU83" i="14"/>
  <c r="AT87" i="14"/>
  <c r="AX487" i="14"/>
  <c r="AY483" i="14"/>
  <c r="AV293" i="14"/>
  <c r="AU296" i="14"/>
  <c r="AV269" i="14"/>
  <c r="AU272" i="14"/>
  <c r="AX403" i="14"/>
  <c r="AW407" i="14"/>
  <c r="AV392" i="14"/>
  <c r="AW389" i="14"/>
  <c r="AU355" i="14"/>
  <c r="AT359" i="14"/>
  <c r="AV315" i="14"/>
  <c r="AU319" i="14"/>
  <c r="AX75" i="14"/>
  <c r="AW79" i="14"/>
  <c r="AT128" i="14"/>
  <c r="AU125" i="14"/>
  <c r="AV40" i="13"/>
  <c r="AU43" i="13"/>
  <c r="AV456" i="14"/>
  <c r="AW453" i="14"/>
  <c r="AY408" i="14"/>
  <c r="AZ405" i="14"/>
  <c r="AU231" i="14"/>
  <c r="AV227" i="14"/>
  <c r="AT151" i="14"/>
  <c r="AU147" i="14"/>
  <c r="AV183" i="14"/>
  <c r="AW179" i="14"/>
  <c r="AV365" i="14"/>
  <c r="AU368" i="14"/>
  <c r="AU387" i="14"/>
  <c r="AT391" i="14"/>
  <c r="AT120" i="13"/>
  <c r="AT124" i="13" s="1"/>
  <c r="AZ32" i="13"/>
  <c r="AY35" i="13"/>
  <c r="AT199" i="14"/>
  <c r="AU195" i="14"/>
  <c r="AX411" i="14"/>
  <c r="AW415" i="14"/>
  <c r="AU67" i="14"/>
  <c r="AT71" i="14"/>
  <c r="AY176" i="14"/>
  <c r="AZ173" i="14"/>
  <c r="AX280" i="14"/>
  <c r="AY277" i="14"/>
  <c r="AV419" i="14"/>
  <c r="AU423" i="14"/>
  <c r="AV111" i="14"/>
  <c r="AW107" i="14"/>
  <c r="AY373" i="14"/>
  <c r="AX376" i="14"/>
  <c r="AU163" i="14"/>
  <c r="AT167" i="14"/>
  <c r="AU469" i="14"/>
  <c r="AT472" i="14"/>
  <c r="AW475" i="14"/>
  <c r="AV479" i="14"/>
  <c r="AY102" i="13"/>
  <c r="AX106" i="13"/>
  <c r="AT432" i="14"/>
  <c r="AU429" i="14"/>
  <c r="AW448" i="14"/>
  <c r="AX445" i="14"/>
  <c r="AU50" i="13"/>
  <c r="AV46" i="13"/>
  <c r="AW123" i="14"/>
  <c r="AV127" i="14"/>
  <c r="AR130" i="13"/>
  <c r="AU90" i="13"/>
  <c r="AV86" i="13"/>
  <c r="AU341" i="14"/>
  <c r="AT344" i="14"/>
  <c r="AV93" i="14"/>
  <c r="AU96" i="14"/>
  <c r="AX66" i="13"/>
  <c r="AY62" i="13"/>
  <c r="AU320" i="14"/>
  <c r="AV317" i="14"/>
  <c r="AU160" i="14"/>
  <c r="AV157" i="14"/>
  <c r="AW46" i="13" l="1"/>
  <c r="AV50" i="13"/>
  <c r="AX107" i="14"/>
  <c r="AW111" i="14"/>
  <c r="AX475" i="14"/>
  <c r="AW479" i="14"/>
  <c r="AU128" i="14"/>
  <c r="AV125" i="14"/>
  <c r="AV352" i="14"/>
  <c r="AW349" i="14"/>
  <c r="AW467" i="14"/>
  <c r="AV471" i="14"/>
  <c r="AU27" i="13"/>
  <c r="AV24" i="13"/>
  <c r="AU391" i="14"/>
  <c r="AV387" i="14"/>
  <c r="AY459" i="14"/>
  <c r="AX463" i="14"/>
  <c r="AW424" i="14"/>
  <c r="AX421" i="14"/>
  <c r="AZ379" i="14"/>
  <c r="AY383" i="14"/>
  <c r="AV99" i="13"/>
  <c r="AW96" i="13"/>
  <c r="AV416" i="14"/>
  <c r="AW413" i="14"/>
  <c r="AW91" i="13"/>
  <c r="AX88" i="13"/>
  <c r="AW301" i="14"/>
  <c r="AV304" i="14"/>
  <c r="AV320" i="14"/>
  <c r="AW317" i="14"/>
  <c r="AV469" i="14"/>
  <c r="AU472" i="14"/>
  <c r="AW419" i="14"/>
  <c r="AV423" i="14"/>
  <c r="AY411" i="14"/>
  <c r="AX415" i="14"/>
  <c r="AZ408" i="14"/>
  <c r="BA405" i="14"/>
  <c r="AW223" i="14"/>
  <c r="AX219" i="14"/>
  <c r="AW439" i="14"/>
  <c r="AX435" i="14"/>
  <c r="AW77" i="14"/>
  <c r="AV80" i="14"/>
  <c r="AY203" i="14"/>
  <c r="AX207" i="14"/>
  <c r="AU351" i="14"/>
  <c r="AV347" i="14"/>
  <c r="AU112" i="14"/>
  <c r="AV109" i="14"/>
  <c r="AV288" i="14"/>
  <c r="AW285" i="14"/>
  <c r="AU432" i="14"/>
  <c r="AV429" i="14"/>
  <c r="AY280" i="14"/>
  <c r="AZ277" i="14"/>
  <c r="AU199" i="14"/>
  <c r="AV195" i="14"/>
  <c r="AW365" i="14"/>
  <c r="AV368" i="14"/>
  <c r="AX79" i="14"/>
  <c r="AY75" i="14"/>
  <c r="AY403" i="14"/>
  <c r="AX407" i="14"/>
  <c r="AU87" i="14"/>
  <c r="AV83" i="14"/>
  <c r="AW363" i="14"/>
  <c r="AV367" i="14"/>
  <c r="BA267" i="14"/>
  <c r="AZ271" i="14"/>
  <c r="AV6" i="13"/>
  <c r="AU10" i="13"/>
  <c r="AU115" i="13" s="1"/>
  <c r="AS119" i="13"/>
  <c r="AS123" i="13" s="1"/>
  <c r="AY395" i="14"/>
  <c r="AX399" i="14"/>
  <c r="AW299" i="14"/>
  <c r="AV303" i="14"/>
  <c r="AX437" i="14"/>
  <c r="AW440" i="14"/>
  <c r="AX307" i="14"/>
  <c r="AW311" i="14"/>
  <c r="AW152" i="14"/>
  <c r="AX149" i="14"/>
  <c r="AY115" i="14"/>
  <c r="AX119" i="14"/>
  <c r="AY235" i="14"/>
  <c r="AX239" i="14"/>
  <c r="AY66" i="13"/>
  <c r="AZ62" i="13"/>
  <c r="AV163" i="14"/>
  <c r="AU167" i="14"/>
  <c r="AW183" i="14"/>
  <c r="AX179" i="14"/>
  <c r="AX453" i="14"/>
  <c r="AW456" i="14"/>
  <c r="BA309" i="14"/>
  <c r="AZ312" i="14"/>
  <c r="AU120" i="14"/>
  <c r="AV117" i="14"/>
  <c r="AV18" i="13"/>
  <c r="AW14" i="13"/>
  <c r="AR132" i="13"/>
  <c r="AR125" i="13"/>
  <c r="AR134" i="13" s="1"/>
  <c r="AU287" i="14"/>
  <c r="AV283" i="14"/>
  <c r="AW16" i="13"/>
  <c r="AV19" i="13"/>
  <c r="AW93" i="14"/>
  <c r="AV96" i="14"/>
  <c r="AV160" i="14"/>
  <c r="AW157" i="14"/>
  <c r="AV67" i="14"/>
  <c r="AU71" i="14"/>
  <c r="AW392" i="14"/>
  <c r="AX389" i="14"/>
  <c r="AV107" i="13"/>
  <c r="AW104" i="13"/>
  <c r="AU129" i="13"/>
  <c r="AV141" i="14"/>
  <c r="AU144" i="14"/>
  <c r="AW82" i="13"/>
  <c r="AX78" i="13"/>
  <c r="AY445" i="14"/>
  <c r="AX448" i="14"/>
  <c r="AX131" i="14"/>
  <c r="AW135" i="14"/>
  <c r="AY99" i="14"/>
  <c r="AX103" i="14"/>
  <c r="AW86" i="13"/>
  <c r="AV90" i="13"/>
  <c r="BA173" i="14"/>
  <c r="AZ176" i="14"/>
  <c r="AW315" i="14"/>
  <c r="AV319" i="14"/>
  <c r="AW269" i="14"/>
  <c r="AV272" i="14"/>
  <c r="AY83" i="13"/>
  <c r="AZ80" i="13"/>
  <c r="AX22" i="13"/>
  <c r="AW26" i="13"/>
  <c r="BA333" i="14"/>
  <c r="AZ336" i="14"/>
  <c r="AV34" i="13"/>
  <c r="AW30" i="13"/>
  <c r="AY371" i="14"/>
  <c r="AX375" i="14"/>
  <c r="AZ243" i="14"/>
  <c r="AY247" i="14"/>
  <c r="AX165" i="14"/>
  <c r="AW168" i="14"/>
  <c r="AZ175" i="14"/>
  <c r="BA171" i="14"/>
  <c r="AV291" i="14"/>
  <c r="AU295" i="14"/>
  <c r="AY331" i="14"/>
  <c r="AX335" i="14"/>
  <c r="AV191" i="14"/>
  <c r="AW187" i="14"/>
  <c r="AX251" i="14"/>
  <c r="AW255" i="14"/>
  <c r="AX70" i="13"/>
  <c r="AW74" i="13"/>
  <c r="AV231" i="14"/>
  <c r="AW227" i="14"/>
  <c r="AY487" i="14"/>
  <c r="AZ483" i="14"/>
  <c r="AW155" i="14"/>
  <c r="AV159" i="14"/>
  <c r="AV360" i="14"/>
  <c r="AW357" i="14"/>
  <c r="AU344" i="14"/>
  <c r="AV341" i="14"/>
  <c r="AX461" i="14"/>
  <c r="AW464" i="14"/>
  <c r="AW443" i="14"/>
  <c r="AV447" i="14"/>
  <c r="AX123" i="14"/>
  <c r="AW127" i="14"/>
  <c r="AY106" i="13"/>
  <c r="AZ102" i="13"/>
  <c r="AY376" i="14"/>
  <c r="AZ373" i="14"/>
  <c r="AZ35" i="13"/>
  <c r="BA32" i="13"/>
  <c r="AU151" i="14"/>
  <c r="AV147" i="14"/>
  <c r="AU120" i="13"/>
  <c r="AU124" i="13" s="1"/>
  <c r="AV381" i="14"/>
  <c r="AU384" i="14"/>
  <c r="AW101" i="14"/>
  <c r="AV104" i="14"/>
  <c r="AT98" i="13"/>
  <c r="AT128" i="13" s="1"/>
  <c r="AT130" i="13" s="1"/>
  <c r="AU94" i="13"/>
  <c r="AV58" i="13"/>
  <c r="AW54" i="13"/>
  <c r="AY427" i="14"/>
  <c r="AX431" i="14"/>
  <c r="AT119" i="13"/>
  <c r="AT123" i="13" s="1"/>
  <c r="AW261" i="14"/>
  <c r="AV264" i="14"/>
  <c r="AT133" i="13"/>
  <c r="AW40" i="13"/>
  <c r="AV43" i="13"/>
  <c r="AU359" i="14"/>
  <c r="AV355" i="14"/>
  <c r="AV296" i="14"/>
  <c r="AW293" i="14"/>
  <c r="AU215" i="14"/>
  <c r="AV211" i="14"/>
  <c r="AV451" i="14"/>
  <c r="AU455" i="14"/>
  <c r="AX275" i="14"/>
  <c r="AW279" i="14"/>
  <c r="AX91" i="14"/>
  <c r="AW95" i="14"/>
  <c r="AV263" i="14"/>
  <c r="AW259" i="14"/>
  <c r="AW343" i="14"/>
  <c r="AX339" i="14"/>
  <c r="AV38" i="13"/>
  <c r="AU42" i="13"/>
  <c r="AW139" i="14"/>
  <c r="AV143" i="14"/>
  <c r="AV88" i="14"/>
  <c r="AW85" i="14"/>
  <c r="AW48" i="13"/>
  <c r="AV51" i="13"/>
  <c r="AT132" i="13" l="1"/>
  <c r="AT125" i="13"/>
  <c r="AT134" i="13" s="1"/>
  <c r="AW51" i="13"/>
  <c r="AX48" i="13"/>
  <c r="AV384" i="14"/>
  <c r="AW381" i="14"/>
  <c r="AW231" i="14"/>
  <c r="AX227" i="14"/>
  <c r="AX299" i="14"/>
  <c r="AW303" i="14"/>
  <c r="AW43" i="13"/>
  <c r="AX40" i="13"/>
  <c r="AY335" i="14"/>
  <c r="AZ331" i="14"/>
  <c r="AX26" i="13"/>
  <c r="AY22" i="13"/>
  <c r="BB173" i="14"/>
  <c r="BB176" i="14" s="1"/>
  <c r="BA176" i="14"/>
  <c r="AZ445" i="14"/>
  <c r="AY448" i="14"/>
  <c r="AX392" i="14"/>
  <c r="AY389" i="14"/>
  <c r="AW117" i="14"/>
  <c r="AV120" i="14"/>
  <c r="AY149" i="14"/>
  <c r="AX152" i="14"/>
  <c r="AX363" i="14"/>
  <c r="AW367" i="14"/>
  <c r="AX365" i="14"/>
  <c r="AW368" i="14"/>
  <c r="AX77" i="14"/>
  <c r="AW80" i="14"/>
  <c r="AW24" i="13"/>
  <c r="AV27" i="13"/>
  <c r="AV129" i="13" s="1"/>
  <c r="AX259" i="14"/>
  <c r="AW263" i="14"/>
  <c r="AV215" i="14"/>
  <c r="AW211" i="14"/>
  <c r="AV151" i="14"/>
  <c r="AW147" i="14"/>
  <c r="AW360" i="14"/>
  <c r="AX357" i="14"/>
  <c r="BA80" i="13"/>
  <c r="AZ83" i="13"/>
  <c r="AY78" i="13"/>
  <c r="AX82" i="13"/>
  <c r="AW19" i="13"/>
  <c r="AX16" i="13"/>
  <c r="AV167" i="14"/>
  <c r="AW163" i="14"/>
  <c r="AZ395" i="14"/>
  <c r="AY399" i="14"/>
  <c r="AV87" i="14"/>
  <c r="AW83" i="14"/>
  <c r="AV199" i="14"/>
  <c r="AW195" i="14"/>
  <c r="AW109" i="14"/>
  <c r="AV112" i="14"/>
  <c r="AZ411" i="14"/>
  <c r="AY415" i="14"/>
  <c r="AX301" i="14"/>
  <c r="AW304" i="14"/>
  <c r="BA379" i="14"/>
  <c r="AZ383" i="14"/>
  <c r="AY475" i="14"/>
  <c r="AX479" i="14"/>
  <c r="AV94" i="13"/>
  <c r="AU98" i="13"/>
  <c r="AU128" i="13" s="1"/>
  <c r="AY123" i="14"/>
  <c r="AX127" i="14"/>
  <c r="AY70" i="13"/>
  <c r="AX74" i="13"/>
  <c r="AV295" i="14"/>
  <c r="AW291" i="14"/>
  <c r="AZ371" i="14"/>
  <c r="AY375" i="14"/>
  <c r="AW90" i="13"/>
  <c r="AX86" i="13"/>
  <c r="AW283" i="14"/>
  <c r="AV287" i="14"/>
  <c r="AZ66" i="13"/>
  <c r="BA62" i="13"/>
  <c r="AS132" i="13"/>
  <c r="AS125" i="13"/>
  <c r="AS134" i="13" s="1"/>
  <c r="AY435" i="14"/>
  <c r="AX439" i="14"/>
  <c r="AX91" i="13"/>
  <c r="AY88" i="13"/>
  <c r="AX424" i="14"/>
  <c r="AY421" i="14"/>
  <c r="AW143" i="14"/>
  <c r="AX139" i="14"/>
  <c r="AW296" i="14"/>
  <c r="AX293" i="14"/>
  <c r="BA35" i="13"/>
  <c r="BB32" i="13"/>
  <c r="BB35" i="13" s="1"/>
  <c r="BB171" i="14"/>
  <c r="BB175" i="14" s="1"/>
  <c r="BA175" i="14"/>
  <c r="AX30" i="13"/>
  <c r="AW34" i="13"/>
  <c r="AW67" i="14"/>
  <c r="AV71" i="14"/>
  <c r="BB309" i="14"/>
  <c r="BB312" i="14" s="1"/>
  <c r="BA312" i="14"/>
  <c r="AY307" i="14"/>
  <c r="AX311" i="14"/>
  <c r="AZ280" i="14"/>
  <c r="BA277" i="14"/>
  <c r="AW347" i="14"/>
  <c r="AV351" i="14"/>
  <c r="AX419" i="14"/>
  <c r="AW423" i="14"/>
  <c r="AX467" i="14"/>
  <c r="AW471" i="14"/>
  <c r="AY107" i="14"/>
  <c r="AX111" i="14"/>
  <c r="AW341" i="14"/>
  <c r="AV344" i="14"/>
  <c r="AW447" i="14"/>
  <c r="AX443" i="14"/>
  <c r="AW272" i="14"/>
  <c r="AX269" i="14"/>
  <c r="AX157" i="14"/>
  <c r="AW160" i="14"/>
  <c r="AV10" i="13"/>
  <c r="AV115" i="13" s="1"/>
  <c r="AW6" i="13"/>
  <c r="AY407" i="14"/>
  <c r="AZ403" i="14"/>
  <c r="AY219" i="14"/>
  <c r="AX223" i="14"/>
  <c r="AW416" i="14"/>
  <c r="AX413" i="14"/>
  <c r="AX349" i="14"/>
  <c r="AW352" i="14"/>
  <c r="AV120" i="13"/>
  <c r="AV124" i="13" s="1"/>
  <c r="AX93" i="14"/>
  <c r="AW96" i="14"/>
  <c r="AU133" i="13"/>
  <c r="AV144" i="14"/>
  <c r="AW141" i="14"/>
  <c r="AZ427" i="14"/>
  <c r="AY431" i="14"/>
  <c r="BA102" i="13"/>
  <c r="AZ106" i="13"/>
  <c r="AY119" i="14"/>
  <c r="AZ115" i="14"/>
  <c r="AX285" i="14"/>
  <c r="AW288" i="14"/>
  <c r="AW88" i="14"/>
  <c r="AX85" i="14"/>
  <c r="AW451" i="14"/>
  <c r="AV455" i="14"/>
  <c r="AW58" i="13"/>
  <c r="AX54" i="13"/>
  <c r="AZ247" i="14"/>
  <c r="BA243" i="14"/>
  <c r="AX95" i="14"/>
  <c r="AY91" i="14"/>
  <c r="AX261" i="14"/>
  <c r="AW264" i="14"/>
  <c r="AX155" i="14"/>
  <c r="AW159" i="14"/>
  <c r="AX255" i="14"/>
  <c r="AY251" i="14"/>
  <c r="AZ99" i="14"/>
  <c r="AY103" i="14"/>
  <c r="AV42" i="13"/>
  <c r="AW38" i="13"/>
  <c r="AV359" i="14"/>
  <c r="AW355" i="14"/>
  <c r="AW104" i="14"/>
  <c r="AX101" i="14"/>
  <c r="BA373" i="14"/>
  <c r="AZ376" i="14"/>
  <c r="AZ487" i="14"/>
  <c r="BA483" i="14"/>
  <c r="AX187" i="14"/>
  <c r="AW191" i="14"/>
  <c r="AU130" i="13"/>
  <c r="AX456" i="14"/>
  <c r="AY453" i="14"/>
  <c r="AZ235" i="14"/>
  <c r="AY239" i="14"/>
  <c r="AY437" i="14"/>
  <c r="AX440" i="14"/>
  <c r="AZ75" i="14"/>
  <c r="AY79" i="14"/>
  <c r="AW429" i="14"/>
  <c r="AV432" i="14"/>
  <c r="AV472" i="14"/>
  <c r="AW469" i="14"/>
  <c r="AZ459" i="14"/>
  <c r="AY463" i="14"/>
  <c r="AX46" i="13"/>
  <c r="AW50" i="13"/>
  <c r="AX343" i="14"/>
  <c r="AY339" i="14"/>
  <c r="AX279" i="14"/>
  <c r="AY275" i="14"/>
  <c r="AX464" i="14"/>
  <c r="AY461" i="14"/>
  <c r="AY165" i="14"/>
  <c r="AX168" i="14"/>
  <c r="BB333" i="14"/>
  <c r="BB336" i="14" s="1"/>
  <c r="BA336" i="14"/>
  <c r="AX315" i="14"/>
  <c r="AW319" i="14"/>
  <c r="AX135" i="14"/>
  <c r="AY131" i="14"/>
  <c r="AW107" i="13"/>
  <c r="AX104" i="13"/>
  <c r="AX14" i="13"/>
  <c r="AW18" i="13"/>
  <c r="AX183" i="14"/>
  <c r="AY179" i="14"/>
  <c r="BB267" i="14"/>
  <c r="BB271" i="14" s="1"/>
  <c r="BA271" i="14"/>
  <c r="AY207" i="14"/>
  <c r="AZ203" i="14"/>
  <c r="BA408" i="14"/>
  <c r="BB405" i="14"/>
  <c r="BB408" i="14" s="1"/>
  <c r="AW320" i="14"/>
  <c r="AX317" i="14"/>
  <c r="AX96" i="13"/>
  <c r="AW99" i="13"/>
  <c r="AV391" i="14"/>
  <c r="AW387" i="14"/>
  <c r="AV128" i="14"/>
  <c r="AW125" i="14"/>
  <c r="AV130" i="13" l="1"/>
  <c r="AY413" i="14"/>
  <c r="AX416" i="14"/>
  <c r="AY227" i="14"/>
  <c r="AX231" i="14"/>
  <c r="AZ165" i="14"/>
  <c r="AY168" i="14"/>
  <c r="AZ79" i="14"/>
  <c r="BA75" i="14"/>
  <c r="BA115" i="14"/>
  <c r="AZ119" i="14"/>
  <c r="BB277" i="14"/>
  <c r="BB280" i="14" s="1"/>
  <c r="BA280" i="14"/>
  <c r="AZ435" i="14"/>
  <c r="AY439" i="14"/>
  <c r="AY127" i="14"/>
  <c r="AZ123" i="14"/>
  <c r="AZ389" i="14"/>
  <c r="AY392" i="14"/>
  <c r="AY464" i="14"/>
  <c r="AZ461" i="14"/>
  <c r="AY187" i="14"/>
  <c r="AX191" i="14"/>
  <c r="AX159" i="14"/>
  <c r="AY155" i="14"/>
  <c r="AY269" i="14"/>
  <c r="AX272" i="14"/>
  <c r="AZ107" i="14"/>
  <c r="AY111" i="14"/>
  <c r="AY139" i="14"/>
  <c r="AX143" i="14"/>
  <c r="AX368" i="14"/>
  <c r="AY365" i="14"/>
  <c r="AX381" i="14"/>
  <c r="AW384" i="14"/>
  <c r="AX99" i="13"/>
  <c r="AY96" i="13"/>
  <c r="BA459" i="14"/>
  <c r="AZ463" i="14"/>
  <c r="AZ437" i="14"/>
  <c r="AY440" i="14"/>
  <c r="BA487" i="14"/>
  <c r="BB483" i="14"/>
  <c r="BB487" i="14" s="1"/>
  <c r="AW42" i="13"/>
  <c r="AX38" i="13"/>
  <c r="AZ219" i="14"/>
  <c r="AY223" i="14"/>
  <c r="AY30" i="13"/>
  <c r="AX34" i="13"/>
  <c r="AZ375" i="14"/>
  <c r="BA371" i="14"/>
  <c r="AV98" i="13"/>
  <c r="AV128" i="13" s="1"/>
  <c r="AW94" i="13"/>
  <c r="BA411" i="14"/>
  <c r="AZ415" i="14"/>
  <c r="AZ399" i="14"/>
  <c r="BA395" i="14"/>
  <c r="BB80" i="13"/>
  <c r="BB83" i="13" s="1"/>
  <c r="BA83" i="13"/>
  <c r="AY40" i="13"/>
  <c r="AX43" i="13"/>
  <c r="AX320" i="14"/>
  <c r="AY317" i="14"/>
  <c r="AY183" i="14"/>
  <c r="AZ179" i="14"/>
  <c r="AZ275" i="14"/>
  <c r="AY279" i="14"/>
  <c r="AW472" i="14"/>
  <c r="AX469" i="14"/>
  <c r="AV119" i="13"/>
  <c r="AV123" i="13" s="1"/>
  <c r="AY261" i="14"/>
  <c r="AX264" i="14"/>
  <c r="AW455" i="14"/>
  <c r="AX451" i="14"/>
  <c r="BB102" i="13"/>
  <c r="BB106" i="13" s="1"/>
  <c r="BA106" i="13"/>
  <c r="AY93" i="14"/>
  <c r="AX96" i="14"/>
  <c r="BA403" i="14"/>
  <c r="AZ407" i="14"/>
  <c r="AX447" i="14"/>
  <c r="AY443" i="14"/>
  <c r="AX471" i="14"/>
  <c r="AY467" i="14"/>
  <c r="AZ421" i="14"/>
  <c r="AY424" i="14"/>
  <c r="BA66" i="13"/>
  <c r="BB62" i="13"/>
  <c r="BB66" i="13" s="1"/>
  <c r="AW295" i="14"/>
  <c r="AX291" i="14"/>
  <c r="AX163" i="14"/>
  <c r="AW167" i="14"/>
  <c r="AX360" i="14"/>
  <c r="AY357" i="14"/>
  <c r="AY259" i="14"/>
  <c r="AX263" i="14"/>
  <c r="AX367" i="14"/>
  <c r="AY363" i="14"/>
  <c r="BA445" i="14"/>
  <c r="AZ448" i="14"/>
  <c r="AW120" i="13"/>
  <c r="AW124" i="13" s="1"/>
  <c r="AX51" i="13"/>
  <c r="AY48" i="13"/>
  <c r="AX387" i="14"/>
  <c r="AW391" i="14"/>
  <c r="AY285" i="14"/>
  <c r="AX288" i="14"/>
  <c r="AW344" i="14"/>
  <c r="AX341" i="14"/>
  <c r="AX296" i="14"/>
  <c r="AY293" i="14"/>
  <c r="AX90" i="13"/>
  <c r="AY86" i="13"/>
  <c r="AX117" i="14"/>
  <c r="AW120" i="14"/>
  <c r="AY46" i="13"/>
  <c r="AX50" i="13"/>
  <c r="AW359" i="14"/>
  <c r="AX355" i="14"/>
  <c r="AX304" i="14"/>
  <c r="AY301" i="14"/>
  <c r="AW215" i="14"/>
  <c r="AX211" i="14"/>
  <c r="AZ335" i="14"/>
  <c r="BA331" i="14"/>
  <c r="AY135" i="14"/>
  <c r="AZ131" i="14"/>
  <c r="AY315" i="14"/>
  <c r="AX319" i="14"/>
  <c r="BA235" i="14"/>
  <c r="AZ239" i="14"/>
  <c r="AY95" i="14"/>
  <c r="AZ91" i="14"/>
  <c r="AX88" i="14"/>
  <c r="AY85" i="14"/>
  <c r="AV133" i="13"/>
  <c r="AZ307" i="14"/>
  <c r="AY311" i="14"/>
  <c r="AY479" i="14"/>
  <c r="AZ475" i="14"/>
  <c r="AW112" i="14"/>
  <c r="AX109" i="14"/>
  <c r="AX107" i="13"/>
  <c r="AY104" i="13"/>
  <c r="AX347" i="14"/>
  <c r="AW351" i="14"/>
  <c r="AW87" i="14"/>
  <c r="AX83" i="14"/>
  <c r="AY77" i="14"/>
  <c r="AX80" i="14"/>
  <c r="AX58" i="13"/>
  <c r="AY54" i="13"/>
  <c r="AX160" i="14"/>
  <c r="AY157" i="14"/>
  <c r="AW71" i="14"/>
  <c r="AX67" i="14"/>
  <c r="AY82" i="13"/>
  <c r="AZ78" i="13"/>
  <c r="AX125" i="14"/>
  <c r="AW128" i="14"/>
  <c r="AZ339" i="14"/>
  <c r="AY343" i="14"/>
  <c r="AY456" i="14"/>
  <c r="AZ453" i="14"/>
  <c r="BB373" i="14"/>
  <c r="BB376" i="14" s="1"/>
  <c r="BA376" i="14"/>
  <c r="BA99" i="14"/>
  <c r="AZ103" i="14"/>
  <c r="BA427" i="14"/>
  <c r="AZ431" i="14"/>
  <c r="AW10" i="13"/>
  <c r="AW115" i="13" s="1"/>
  <c r="AX6" i="13"/>
  <c r="AU119" i="13"/>
  <c r="AU123" i="13" s="1"/>
  <c r="AY419" i="14"/>
  <c r="AX423" i="14"/>
  <c r="AY91" i="13"/>
  <c r="AZ88" i="13"/>
  <c r="AW199" i="14"/>
  <c r="AX195" i="14"/>
  <c r="AX19" i="13"/>
  <c r="AY16" i="13"/>
  <c r="AW151" i="14"/>
  <c r="AX147" i="14"/>
  <c r="AW27" i="13"/>
  <c r="AW129" i="13" s="1"/>
  <c r="AX24" i="13"/>
  <c r="AY152" i="14"/>
  <c r="AZ149" i="14"/>
  <c r="BA203" i="14"/>
  <c r="AZ207" i="14"/>
  <c r="AX18" i="13"/>
  <c r="AY14" i="13"/>
  <c r="AW432" i="14"/>
  <c r="AX429" i="14"/>
  <c r="AY101" i="14"/>
  <c r="AX104" i="14"/>
  <c r="AZ251" i="14"/>
  <c r="AY255" i="14"/>
  <c r="BA247" i="14"/>
  <c r="BB243" i="14"/>
  <c r="BB247" i="14" s="1"/>
  <c r="AW144" i="14"/>
  <c r="AX141" i="14"/>
  <c r="AY349" i="14"/>
  <c r="AX352" i="14"/>
  <c r="AX283" i="14"/>
  <c r="AW287" i="14"/>
  <c r="AZ70" i="13"/>
  <c r="AY74" i="13"/>
  <c r="BA383" i="14"/>
  <c r="BB379" i="14"/>
  <c r="BB383" i="14" s="1"/>
  <c r="AY26" i="13"/>
  <c r="AZ22" i="13"/>
  <c r="AX303" i="14"/>
  <c r="AY299" i="14"/>
  <c r="AV132" i="13" l="1"/>
  <c r="AV125" i="13"/>
  <c r="AV134" i="13" s="1"/>
  <c r="AZ77" i="14"/>
  <c r="AY80" i="14"/>
  <c r="AY360" i="14"/>
  <c r="AZ357" i="14"/>
  <c r="BA219" i="14"/>
  <c r="AZ223" i="14"/>
  <c r="AZ139" i="14"/>
  <c r="AY143" i="14"/>
  <c r="BA22" i="13"/>
  <c r="AZ26" i="13"/>
  <c r="BB203" i="14"/>
  <c r="BB207" i="14" s="1"/>
  <c r="BA207" i="14"/>
  <c r="AX10" i="13"/>
  <c r="AX115" i="13" s="1"/>
  <c r="AY6" i="13"/>
  <c r="AY67" i="14"/>
  <c r="AX71" i="14"/>
  <c r="AY83" i="14"/>
  <c r="AX87" i="14"/>
  <c r="BA475" i="14"/>
  <c r="AZ479" i="14"/>
  <c r="AZ95" i="14"/>
  <c r="BA91" i="14"/>
  <c r="BA335" i="14"/>
  <c r="BB331" i="14"/>
  <c r="BB335" i="14" s="1"/>
  <c r="AY341" i="14"/>
  <c r="AX344" i="14"/>
  <c r="BA421" i="14"/>
  <c r="AZ424" i="14"/>
  <c r="AY96" i="14"/>
  <c r="AZ93" i="14"/>
  <c r="AW98" i="13"/>
  <c r="AW128" i="13" s="1"/>
  <c r="AW130" i="13" s="1"/>
  <c r="AX94" i="13"/>
  <c r="AY38" i="13"/>
  <c r="AX42" i="13"/>
  <c r="AY99" i="13"/>
  <c r="AZ96" i="13"/>
  <c r="AZ187" i="14"/>
  <c r="AY191" i="14"/>
  <c r="AZ152" i="14"/>
  <c r="BA149" i="14"/>
  <c r="AY195" i="14"/>
  <c r="AX199" i="14"/>
  <c r="AZ46" i="13"/>
  <c r="AY50" i="13"/>
  <c r="AZ467" i="14"/>
  <c r="AY471" i="14"/>
  <c r="AZ40" i="13"/>
  <c r="AY43" i="13"/>
  <c r="AX129" i="13"/>
  <c r="BA107" i="14"/>
  <c r="AZ111" i="14"/>
  <c r="BA461" i="14"/>
  <c r="AZ464" i="14"/>
  <c r="AZ439" i="14"/>
  <c r="BA435" i="14"/>
  <c r="AZ168" i="14"/>
  <c r="BA165" i="14"/>
  <c r="AZ349" i="14"/>
  <c r="AY352" i="14"/>
  <c r="AZ101" i="14"/>
  <c r="AY104" i="14"/>
  <c r="AZ157" i="14"/>
  <c r="AY160" i="14"/>
  <c r="AX215" i="14"/>
  <c r="AY211" i="14"/>
  <c r="BA448" i="14"/>
  <c r="BB445" i="14"/>
  <c r="BB448" i="14" s="1"/>
  <c r="AX167" i="14"/>
  <c r="AY163" i="14"/>
  <c r="BA375" i="14"/>
  <c r="BB371" i="14"/>
  <c r="BB375" i="14" s="1"/>
  <c r="AY141" i="14"/>
  <c r="AX144" i="14"/>
  <c r="AX432" i="14"/>
  <c r="AY429" i="14"/>
  <c r="AY24" i="13"/>
  <c r="AX27" i="13"/>
  <c r="AX120" i="13" s="1"/>
  <c r="AX124" i="13" s="1"/>
  <c r="BA88" i="13"/>
  <c r="AZ91" i="13"/>
  <c r="BB427" i="14"/>
  <c r="BB431" i="14" s="1"/>
  <c r="BA431" i="14"/>
  <c r="AZ343" i="14"/>
  <c r="BA339" i="14"/>
  <c r="AY347" i="14"/>
  <c r="AX351" i="14"/>
  <c r="AZ311" i="14"/>
  <c r="BA307" i="14"/>
  <c r="BA239" i="14"/>
  <c r="BB235" i="14"/>
  <c r="BB239" i="14" s="1"/>
  <c r="AY117" i="14"/>
  <c r="AX120" i="14"/>
  <c r="AZ285" i="14"/>
  <c r="AY288" i="14"/>
  <c r="AY367" i="14"/>
  <c r="AZ363" i="14"/>
  <c r="AX295" i="14"/>
  <c r="AY291" i="14"/>
  <c r="AZ443" i="14"/>
  <c r="AY447" i="14"/>
  <c r="AX455" i="14"/>
  <c r="AY451" i="14"/>
  <c r="AZ279" i="14"/>
  <c r="BA275" i="14"/>
  <c r="AY381" i="14"/>
  <c r="AX384" i="14"/>
  <c r="AZ269" i="14"/>
  <c r="AY272" i="14"/>
  <c r="AY231" i="14"/>
  <c r="AZ227" i="14"/>
  <c r="AY19" i="13"/>
  <c r="AZ16" i="13"/>
  <c r="BB411" i="14"/>
  <c r="BB415" i="14" s="1"/>
  <c r="BA415" i="14"/>
  <c r="BB459" i="14"/>
  <c r="BB463" i="14" s="1"/>
  <c r="BA463" i="14"/>
  <c r="AZ255" i="14"/>
  <c r="BA251" i="14"/>
  <c r="BA453" i="14"/>
  <c r="AZ456" i="14"/>
  <c r="AW133" i="13"/>
  <c r="AY469" i="14"/>
  <c r="AX472" i="14"/>
  <c r="AZ54" i="13"/>
  <c r="AY58" i="13"/>
  <c r="AZ104" i="13"/>
  <c r="AY107" i="13"/>
  <c r="AY304" i="14"/>
  <c r="AZ301" i="14"/>
  <c r="AZ86" i="13"/>
  <c r="AY90" i="13"/>
  <c r="BA179" i="14"/>
  <c r="AZ183" i="14"/>
  <c r="BB395" i="14"/>
  <c r="BB399" i="14" s="1"/>
  <c r="BA399" i="14"/>
  <c r="AY368" i="14"/>
  <c r="AZ365" i="14"/>
  <c r="AY283" i="14"/>
  <c r="AX287" i="14"/>
  <c r="BA70" i="13"/>
  <c r="AZ74" i="13"/>
  <c r="AZ14" i="13"/>
  <c r="AY18" i="13"/>
  <c r="AY147" i="14"/>
  <c r="AX151" i="14"/>
  <c r="BA103" i="14"/>
  <c r="BB99" i="14"/>
  <c r="BB103" i="14" s="1"/>
  <c r="AY125" i="14"/>
  <c r="AX128" i="14"/>
  <c r="AZ315" i="14"/>
  <c r="AY319" i="14"/>
  <c r="AX391" i="14"/>
  <c r="AY387" i="14"/>
  <c r="AZ30" i="13"/>
  <c r="AY34" i="13"/>
  <c r="AZ440" i="14"/>
  <c r="BA437" i="14"/>
  <c r="AY159" i="14"/>
  <c r="AZ155" i="14"/>
  <c r="BA389" i="14"/>
  <c r="AZ392" i="14"/>
  <c r="BA119" i="14"/>
  <c r="BB115" i="14"/>
  <c r="BB119" i="14" s="1"/>
  <c r="AZ413" i="14"/>
  <c r="AY416" i="14"/>
  <c r="AU132" i="13"/>
  <c r="AU125" i="13"/>
  <c r="AU134" i="13" s="1"/>
  <c r="AY303" i="14"/>
  <c r="AZ299" i="14"/>
  <c r="AZ419" i="14"/>
  <c r="AY423" i="14"/>
  <c r="AZ82" i="13"/>
  <c r="BA78" i="13"/>
  <c r="AY109" i="14"/>
  <c r="AX112" i="14"/>
  <c r="AZ85" i="14"/>
  <c r="AY88" i="14"/>
  <c r="BA131" i="14"/>
  <c r="AZ135" i="14"/>
  <c r="AX359" i="14"/>
  <c r="AY355" i="14"/>
  <c r="AY296" i="14"/>
  <c r="AZ293" i="14"/>
  <c r="AY51" i="13"/>
  <c r="AZ48" i="13"/>
  <c r="AZ259" i="14"/>
  <c r="AY263" i="14"/>
  <c r="BA407" i="14"/>
  <c r="BB403" i="14"/>
  <c r="BB407" i="14" s="1"/>
  <c r="AY264" i="14"/>
  <c r="AZ261" i="14"/>
  <c r="AZ317" i="14"/>
  <c r="AY320" i="14"/>
  <c r="AZ127" i="14"/>
  <c r="BA123" i="14"/>
  <c r="BA79" i="14"/>
  <c r="BB75" i="14"/>
  <c r="BB79" i="14" s="1"/>
  <c r="AX133" i="13" l="1"/>
  <c r="BA48" i="13"/>
  <c r="AZ51" i="13"/>
  <c r="AY391" i="14"/>
  <c r="AZ387" i="14"/>
  <c r="BA86" i="13"/>
  <c r="AZ90" i="13"/>
  <c r="BA443" i="14"/>
  <c r="AZ447" i="14"/>
  <c r="BA46" i="13"/>
  <c r="AZ50" i="13"/>
  <c r="BA85" i="14"/>
  <c r="AZ88" i="14"/>
  <c r="AZ304" i="14"/>
  <c r="BA301" i="14"/>
  <c r="AZ291" i="14"/>
  <c r="AY295" i="14"/>
  <c r="AY215" i="14"/>
  <c r="AZ211" i="14"/>
  <c r="BB165" i="14"/>
  <c r="BB168" i="14" s="1"/>
  <c r="BA168" i="14"/>
  <c r="AX130" i="13"/>
  <c r="BA357" i="14"/>
  <c r="AZ360" i="14"/>
  <c r="BA261" i="14"/>
  <c r="AZ264" i="14"/>
  <c r="BA293" i="14"/>
  <c r="AZ296" i="14"/>
  <c r="BA155" i="14"/>
  <c r="AZ159" i="14"/>
  <c r="AZ147" i="14"/>
  <c r="AY151" i="14"/>
  <c r="AZ381" i="14"/>
  <c r="AY384" i="14"/>
  <c r="AZ141" i="14"/>
  <c r="AY144" i="14"/>
  <c r="AW119" i="13"/>
  <c r="AW123" i="13" s="1"/>
  <c r="BA424" i="14"/>
  <c r="BB421" i="14"/>
  <c r="BB424" i="14" s="1"/>
  <c r="BA479" i="14"/>
  <c r="BB475" i="14"/>
  <c r="BB479" i="14" s="1"/>
  <c r="AZ109" i="14"/>
  <c r="AY112" i="14"/>
  <c r="BA315" i="14"/>
  <c r="AZ319" i="14"/>
  <c r="AZ19" i="13"/>
  <c r="BA16" i="13"/>
  <c r="BA279" i="14"/>
  <c r="BB275" i="14"/>
  <c r="BB279" i="14" s="1"/>
  <c r="AZ367" i="14"/>
  <c r="BA363" i="14"/>
  <c r="BA311" i="14"/>
  <c r="BB307" i="14"/>
  <c r="BB311" i="14" s="1"/>
  <c r="BA439" i="14"/>
  <c r="BB435" i="14"/>
  <c r="BB439" i="14" s="1"/>
  <c r="AZ195" i="14"/>
  <c r="AY199" i="14"/>
  <c r="AY42" i="13"/>
  <c r="AZ38" i="13"/>
  <c r="AZ355" i="14"/>
  <c r="AY359" i="14"/>
  <c r="BB78" i="13"/>
  <c r="BB82" i="13" s="1"/>
  <c r="BA82" i="13"/>
  <c r="BB437" i="14"/>
  <c r="BB440" i="14" s="1"/>
  <c r="BA440" i="14"/>
  <c r="BA14" i="13"/>
  <c r="AZ18" i="13"/>
  <c r="BA104" i="13"/>
  <c r="AZ107" i="13"/>
  <c r="BB453" i="14"/>
  <c r="BB456" i="14" s="1"/>
  <c r="BA456" i="14"/>
  <c r="BA91" i="13"/>
  <c r="BB88" i="13"/>
  <c r="BB91" i="13" s="1"/>
  <c r="AZ160" i="14"/>
  <c r="BA157" i="14"/>
  <c r="AZ43" i="13"/>
  <c r="BA40" i="13"/>
  <c r="BB149" i="14"/>
  <c r="BB152" i="14" s="1"/>
  <c r="BA152" i="14"/>
  <c r="AY94" i="13"/>
  <c r="AX98" i="13"/>
  <c r="AX128" i="13" s="1"/>
  <c r="AZ341" i="14"/>
  <c r="AY344" i="14"/>
  <c r="AZ83" i="14"/>
  <c r="AY87" i="14"/>
  <c r="BA26" i="13"/>
  <c r="BB22" i="13"/>
  <c r="BB26" i="13" s="1"/>
  <c r="AZ80" i="14"/>
  <c r="BA77" i="14"/>
  <c r="AZ303" i="14"/>
  <c r="BA299" i="14"/>
  <c r="AZ469" i="14"/>
  <c r="AY472" i="14"/>
  <c r="AZ117" i="14"/>
  <c r="AY120" i="14"/>
  <c r="BA349" i="14"/>
  <c r="AZ352" i="14"/>
  <c r="AZ99" i="13"/>
  <c r="BA96" i="13"/>
  <c r="AZ451" i="14"/>
  <c r="AY455" i="14"/>
  <c r="BB107" i="14"/>
  <c r="BB111" i="14" s="1"/>
  <c r="BA111" i="14"/>
  <c r="BA392" i="14"/>
  <c r="BB389" i="14"/>
  <c r="BB392" i="14" s="1"/>
  <c r="AZ368" i="14"/>
  <c r="BA365" i="14"/>
  <c r="BA227" i="14"/>
  <c r="AZ231" i="14"/>
  <c r="AZ163" i="14"/>
  <c r="AY167" i="14"/>
  <c r="BB123" i="14"/>
  <c r="BB127" i="14" s="1"/>
  <c r="BA127" i="14"/>
  <c r="AY128" i="14"/>
  <c r="AZ125" i="14"/>
  <c r="BB70" i="13"/>
  <c r="BB74" i="13" s="1"/>
  <c r="BA74" i="13"/>
  <c r="BB179" i="14"/>
  <c r="BB183" i="14" s="1"/>
  <c r="BA183" i="14"/>
  <c r="AZ58" i="13"/>
  <c r="BA54" i="13"/>
  <c r="BA285" i="14"/>
  <c r="AZ288" i="14"/>
  <c r="AZ347" i="14"/>
  <c r="AY351" i="14"/>
  <c r="AZ24" i="13"/>
  <c r="AY27" i="13"/>
  <c r="AY129" i="13" s="1"/>
  <c r="BA101" i="14"/>
  <c r="AZ104" i="14"/>
  <c r="BB461" i="14"/>
  <c r="BB464" i="14" s="1"/>
  <c r="BA464" i="14"/>
  <c r="BA467" i="14"/>
  <c r="AZ471" i="14"/>
  <c r="AZ67" i="14"/>
  <c r="AY71" i="14"/>
  <c r="BA139" i="14"/>
  <c r="AZ143" i="14"/>
  <c r="AZ283" i="14"/>
  <c r="AY287" i="14"/>
  <c r="BA269" i="14"/>
  <c r="AZ272" i="14"/>
  <c r="BB219" i="14"/>
  <c r="BB223" i="14" s="1"/>
  <c r="BA223" i="14"/>
  <c r="BA317" i="14"/>
  <c r="AZ320" i="14"/>
  <c r="BA413" i="14"/>
  <c r="AZ416" i="14"/>
  <c r="BA255" i="14"/>
  <c r="BB251" i="14"/>
  <c r="BB255" i="14" s="1"/>
  <c r="BA259" i="14"/>
  <c r="AZ263" i="14"/>
  <c r="BA135" i="14"/>
  <c r="BB131" i="14"/>
  <c r="BB135" i="14" s="1"/>
  <c r="BA419" i="14"/>
  <c r="AZ423" i="14"/>
  <c r="BA30" i="13"/>
  <c r="AZ34" i="13"/>
  <c r="BB339" i="14"/>
  <c r="BB343" i="14" s="1"/>
  <c r="BA343" i="14"/>
  <c r="AZ429" i="14"/>
  <c r="AY432" i="14"/>
  <c r="BA187" i="14"/>
  <c r="AZ191" i="14"/>
  <c r="AZ96" i="14"/>
  <c r="BA93" i="14"/>
  <c r="BA95" i="14"/>
  <c r="BB91" i="14"/>
  <c r="BB95" i="14" s="1"/>
  <c r="AY10" i="13"/>
  <c r="AY115" i="13" s="1"/>
  <c r="AZ6" i="13"/>
  <c r="BA368" i="14" l="1"/>
  <c r="BB365" i="14"/>
  <c r="BB368" i="14" s="1"/>
  <c r="AZ344" i="14"/>
  <c r="BA341" i="14"/>
  <c r="BA18" i="13"/>
  <c r="BB14" i="13"/>
  <c r="BB18" i="13" s="1"/>
  <c r="BA367" i="14"/>
  <c r="BB363" i="14"/>
  <c r="BB367" i="14" s="1"/>
  <c r="BB77" i="14"/>
  <c r="BB80" i="14" s="1"/>
  <c r="BA80" i="14"/>
  <c r="AZ112" i="14"/>
  <c r="BA109" i="14"/>
  <c r="AZ144" i="14"/>
  <c r="BA141" i="14"/>
  <c r="BB293" i="14"/>
  <c r="BB296" i="14" s="1"/>
  <c r="BA296" i="14"/>
  <c r="BB85" i="14"/>
  <c r="BB88" i="14" s="1"/>
  <c r="BA88" i="14"/>
  <c r="BA387" i="14"/>
  <c r="AZ391" i="14"/>
  <c r="BA352" i="14"/>
  <c r="BB349" i="14"/>
  <c r="BB352" i="14" s="1"/>
  <c r="AZ94" i="13"/>
  <c r="AY98" i="13"/>
  <c r="AY128" i="13" s="1"/>
  <c r="AY130" i="13" s="1"/>
  <c r="AZ199" i="14"/>
  <c r="BA195" i="14"/>
  <c r="AZ215" i="14"/>
  <c r="BA211" i="14"/>
  <c r="BA263" i="14"/>
  <c r="BB259" i="14"/>
  <c r="BB263" i="14" s="1"/>
  <c r="BA67" i="14"/>
  <c r="AZ71" i="14"/>
  <c r="BA24" i="13"/>
  <c r="AZ27" i="13"/>
  <c r="AZ129" i="13" s="1"/>
  <c r="AZ167" i="14"/>
  <c r="BA163" i="14"/>
  <c r="AY120" i="13"/>
  <c r="AY124" i="13" s="1"/>
  <c r="AZ384" i="14"/>
  <c r="BA381" i="14"/>
  <c r="BA264" i="14"/>
  <c r="BB261" i="14"/>
  <c r="BB264" i="14" s="1"/>
  <c r="BA423" i="14"/>
  <c r="BB419" i="14"/>
  <c r="BB423" i="14" s="1"/>
  <c r="AW132" i="13"/>
  <c r="AW125" i="13"/>
  <c r="AW134" i="13" s="1"/>
  <c r="AZ432" i="14"/>
  <c r="BA429" i="14"/>
  <c r="BA104" i="14"/>
  <c r="BB101" i="14"/>
  <c r="BB104" i="14" s="1"/>
  <c r="AZ120" i="14"/>
  <c r="BA117" i="14"/>
  <c r="BA19" i="13"/>
  <c r="BB16" i="13"/>
  <c r="BB19" i="13" s="1"/>
  <c r="BB46" i="13"/>
  <c r="BB50" i="13" s="1"/>
  <c r="BA50" i="13"/>
  <c r="BB48" i="13"/>
  <c r="BB51" i="13" s="1"/>
  <c r="BA51" i="13"/>
  <c r="BA283" i="14"/>
  <c r="AZ287" i="14"/>
  <c r="BA303" i="14"/>
  <c r="BB299" i="14"/>
  <c r="BB303" i="14" s="1"/>
  <c r="BB315" i="14"/>
  <c r="BB319" i="14" s="1"/>
  <c r="BA319" i="14"/>
  <c r="BB155" i="14"/>
  <c r="BB159" i="14" s="1"/>
  <c r="BA159" i="14"/>
  <c r="BB54" i="13"/>
  <c r="BB58" i="13" s="1"/>
  <c r="BA58" i="13"/>
  <c r="BA143" i="14"/>
  <c r="BB139" i="14"/>
  <c r="BB143" i="14" s="1"/>
  <c r="BA34" i="13"/>
  <c r="BB30" i="13"/>
  <c r="BB34" i="13" s="1"/>
  <c r="BA272" i="14"/>
  <c r="BB269" i="14"/>
  <c r="BB272" i="14" s="1"/>
  <c r="BA471" i="14"/>
  <c r="BB467" i="14"/>
  <c r="BB471" i="14" s="1"/>
  <c r="BA347" i="14"/>
  <c r="AZ351" i="14"/>
  <c r="BB227" i="14"/>
  <c r="BB231" i="14" s="1"/>
  <c r="BA231" i="14"/>
  <c r="BB40" i="13"/>
  <c r="BB43" i="13" s="1"/>
  <c r="BA43" i="13"/>
  <c r="AZ151" i="14"/>
  <c r="BA147" i="14"/>
  <c r="BB357" i="14"/>
  <c r="BB360" i="14" s="1"/>
  <c r="BA360" i="14"/>
  <c r="BA291" i="14"/>
  <c r="AZ295" i="14"/>
  <c r="BA191" i="14"/>
  <c r="BB187" i="14"/>
  <c r="BB191" i="14" s="1"/>
  <c r="BA416" i="14"/>
  <c r="BB413" i="14"/>
  <c r="BB416" i="14" s="1"/>
  <c r="BB285" i="14"/>
  <c r="BB288" i="14" s="1"/>
  <c r="BA288" i="14"/>
  <c r="BB96" i="13"/>
  <c r="BB99" i="13" s="1"/>
  <c r="BA99" i="13"/>
  <c r="BB157" i="14"/>
  <c r="BB160" i="14" s="1"/>
  <c r="BA160" i="14"/>
  <c r="BA38" i="13"/>
  <c r="AZ42" i="13"/>
  <c r="AZ10" i="13"/>
  <c r="AZ115" i="13" s="1"/>
  <c r="BA6" i="13"/>
  <c r="BB86" i="13"/>
  <c r="BB90" i="13" s="1"/>
  <c r="BA90" i="13"/>
  <c r="BA320" i="14"/>
  <c r="BB317" i="14"/>
  <c r="BB320" i="14" s="1"/>
  <c r="BA96" i="14"/>
  <c r="BB93" i="14"/>
  <c r="BB96" i="14" s="1"/>
  <c r="BA125" i="14"/>
  <c r="AZ128" i="14"/>
  <c r="BA451" i="14"/>
  <c r="AZ455" i="14"/>
  <c r="BA469" i="14"/>
  <c r="AZ472" i="14"/>
  <c r="BA83" i="14"/>
  <c r="AZ87" i="14"/>
  <c r="AZ120" i="13"/>
  <c r="AZ124" i="13" s="1"/>
  <c r="BB104" i="13"/>
  <c r="BB107" i="13" s="1"/>
  <c r="BA107" i="13"/>
  <c r="BA355" i="14"/>
  <c r="AZ359" i="14"/>
  <c r="AX119" i="13"/>
  <c r="AX123" i="13" s="1"/>
  <c r="BA304" i="14"/>
  <c r="BB301" i="14"/>
  <c r="BB304" i="14" s="1"/>
  <c r="BA447" i="14"/>
  <c r="BB443" i="14"/>
  <c r="BB447" i="14" s="1"/>
  <c r="BB83" i="14" l="1"/>
  <c r="BB87" i="14" s="1"/>
  <c r="BA87" i="14"/>
  <c r="BB117" i="14"/>
  <c r="BB120" i="14" s="1"/>
  <c r="BA120" i="14"/>
  <c r="BA167" i="14"/>
  <c r="BB163" i="14"/>
  <c r="BB167" i="14" s="1"/>
  <c r="BB211" i="14"/>
  <c r="BB215" i="14" s="1"/>
  <c r="BA215" i="14"/>
  <c r="BB109" i="14"/>
  <c r="BB112" i="14" s="1"/>
  <c r="BA112" i="14"/>
  <c r="AX132" i="13"/>
  <c r="AX125" i="13"/>
  <c r="AX134" i="13" s="1"/>
  <c r="BA120" i="13"/>
  <c r="BA124" i="13" s="1"/>
  <c r="BB283" i="14"/>
  <c r="BB287" i="14" s="1"/>
  <c r="BA287" i="14"/>
  <c r="BB387" i="14"/>
  <c r="BB391" i="14" s="1"/>
  <c r="BA391" i="14"/>
  <c r="BB341" i="14"/>
  <c r="BB344" i="14" s="1"/>
  <c r="BA344" i="14"/>
  <c r="BA472" i="14"/>
  <c r="BB469" i="14"/>
  <c r="BB472" i="14" s="1"/>
  <c r="BB195" i="14"/>
  <c r="BB199" i="14" s="1"/>
  <c r="BA199" i="14"/>
  <c r="BB355" i="14"/>
  <c r="BB359" i="14" s="1"/>
  <c r="BA359" i="14"/>
  <c r="BA129" i="13"/>
  <c r="BB24" i="13"/>
  <c r="BB27" i="13" s="1"/>
  <c r="BB120" i="13" s="1"/>
  <c r="BB124" i="13" s="1"/>
  <c r="BA27" i="13"/>
  <c r="BB147" i="14"/>
  <c r="BB151" i="14" s="1"/>
  <c r="BA151" i="14"/>
  <c r="AY133" i="13"/>
  <c r="BA42" i="13"/>
  <c r="BB38" i="13"/>
  <c r="BB42" i="13" s="1"/>
  <c r="BB129" i="13"/>
  <c r="BB291" i="14"/>
  <c r="BB295" i="14" s="1"/>
  <c r="BA295" i="14"/>
  <c r="BB429" i="14"/>
  <c r="BB432" i="14" s="1"/>
  <c r="BA432" i="14"/>
  <c r="BB381" i="14"/>
  <c r="BB384" i="14" s="1"/>
  <c r="BA384" i="14"/>
  <c r="BB67" i="14"/>
  <c r="BB71" i="14" s="1"/>
  <c r="BA71" i="14"/>
  <c r="BA94" i="13"/>
  <c r="AZ98" i="13"/>
  <c r="AZ128" i="13" s="1"/>
  <c r="AZ130" i="13" s="1"/>
  <c r="BB451" i="14"/>
  <c r="BB455" i="14" s="1"/>
  <c r="BA455" i="14"/>
  <c r="BB6" i="13"/>
  <c r="BB10" i="13" s="1"/>
  <c r="BB115" i="13" s="1"/>
  <c r="BA10" i="13"/>
  <c r="BA115" i="13" s="1"/>
  <c r="AZ133" i="13"/>
  <c r="BB125" i="14"/>
  <c r="BB128" i="14" s="1"/>
  <c r="BA128" i="14"/>
  <c r="BB347" i="14"/>
  <c r="BB351" i="14" s="1"/>
  <c r="BA351" i="14"/>
  <c r="AY119" i="13"/>
  <c r="AY123" i="13" s="1"/>
  <c r="AY132" i="13" s="1"/>
  <c r="BB141" i="14"/>
  <c r="BB144" i="14" s="1"/>
  <c r="BA144" i="14"/>
  <c r="BB133" i="13" l="1"/>
  <c r="BA130" i="13"/>
  <c r="AY125" i="13"/>
  <c r="AY134" i="13" s="1"/>
  <c r="BA133" i="13"/>
  <c r="AZ119" i="13"/>
  <c r="AZ123" i="13" s="1"/>
  <c r="BB130" i="13"/>
  <c r="BB94" i="13"/>
  <c r="BB98" i="13" s="1"/>
  <c r="BB128" i="13" s="1"/>
  <c r="BA98" i="13"/>
  <c r="BA128" i="13" s="1"/>
  <c r="AZ132" i="13" l="1"/>
  <c r="AZ125" i="13"/>
  <c r="AZ134" i="13" s="1"/>
  <c r="BA119" i="13"/>
  <c r="BA123" i="13" s="1"/>
  <c r="BB119" i="13"/>
  <c r="BB123" i="13" s="1"/>
  <c r="BA132" i="13" l="1"/>
  <c r="BA125" i="13"/>
  <c r="BA134" i="13" s="1"/>
  <c r="BB132" i="13"/>
  <c r="BB125" i="13"/>
  <c r="BB134" i="13" s="1"/>
</calcChain>
</file>

<file path=xl/comments1.xml><?xml version="1.0" encoding="utf-8"?>
<comments xmlns="http://schemas.openxmlformats.org/spreadsheetml/2006/main">
  <authors>
    <author>Stephanie K McGinnis</author>
  </authors>
  <commentList>
    <comment ref="M5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use last signature date per DASH
</t>
        </r>
      </text>
    </comment>
    <comment ref="N5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When EPC contract is officially turned on</t>
        </r>
      </text>
    </comment>
  </commentList>
</comments>
</file>

<file path=xl/comments2.xml><?xml version="1.0" encoding="utf-8"?>
<comments xmlns="http://schemas.openxmlformats.org/spreadsheetml/2006/main">
  <authors>
    <author>Stephanie K McGinnis</author>
  </authors>
  <commentList>
    <comment ref="N3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use last signature date per DASH
</t>
        </r>
      </text>
    </comment>
    <comment ref="O3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When EPC contract is officially turned on</t>
        </r>
      </text>
    </comment>
    <comment ref="H4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Cogen Tech  machine</t>
        </r>
      </text>
    </comment>
    <comment ref="H16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left outside and water got into gauges</t>
        </r>
      </text>
    </comment>
    <comment ref="H17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left outside and water got into gauges</t>
        </r>
      </text>
    </comment>
    <comment ref="H24" authorId="0" shapeId="0">
      <text>
        <r>
          <rPr>
            <b/>
            <sz val="8"/>
            <color indexed="81"/>
            <rFont val="Tahoma"/>
          </rPr>
          <t>Stephanie K McGinnis:</t>
        </r>
        <r>
          <rPr>
            <sz val="8"/>
            <color indexed="81"/>
            <rFont val="Tahoma"/>
          </rPr>
          <t xml:space="preserve">
CoGen Tech machine;  ABB STG not ordered yet</t>
        </r>
      </text>
    </comment>
  </commentList>
</comments>
</file>

<file path=xl/sharedStrings.xml><?xml version="1.0" encoding="utf-8"?>
<sst xmlns="http://schemas.openxmlformats.org/spreadsheetml/2006/main" count="1330" uniqueCount="216">
  <si>
    <t>Delivery Date</t>
  </si>
  <si>
    <t>Vendor</t>
  </si>
  <si>
    <t>Model</t>
  </si>
  <si>
    <t>Serial #</t>
  </si>
  <si>
    <t>GE</t>
  </si>
  <si>
    <t>LM6000</t>
  </si>
  <si>
    <t>West LB</t>
  </si>
  <si>
    <t>ENA</t>
  </si>
  <si>
    <t>Status</t>
  </si>
  <si>
    <t>Committed</t>
  </si>
  <si>
    <t>7FA</t>
  </si>
  <si>
    <t>Available</t>
  </si>
  <si>
    <t>ESA</t>
  </si>
  <si>
    <t>11N1</t>
  </si>
  <si>
    <t>Korean</t>
  </si>
  <si>
    <t>501D5A Simple Cycle</t>
  </si>
  <si>
    <t>Mitsubishi</t>
  </si>
  <si>
    <t>7EA</t>
  </si>
  <si>
    <t>EECC</t>
  </si>
  <si>
    <t>7FA - now simple cycle</t>
  </si>
  <si>
    <t>7FA w/ STG</t>
  </si>
  <si>
    <t>9FA STAG Power Islands</t>
  </si>
  <si>
    <t>Turbine Position Report</t>
  </si>
  <si>
    <t>Originator / Developer</t>
  </si>
  <si>
    <t>Output @ ISO</t>
  </si>
  <si>
    <t>Heat Rate (HHV)</t>
  </si>
  <si>
    <t>Owner</t>
  </si>
  <si>
    <t>Controlled By</t>
  </si>
  <si>
    <t>Project Name</t>
  </si>
  <si>
    <t>Comments</t>
  </si>
  <si>
    <t>New/Used</t>
  </si>
  <si>
    <t>New</t>
  </si>
  <si>
    <t>Thomas</t>
  </si>
  <si>
    <t>Max Yazguirre</t>
  </si>
  <si>
    <t>Used</t>
  </si>
  <si>
    <t>ABB</t>
  </si>
  <si>
    <t>East Coast Power</t>
  </si>
  <si>
    <t>Contract Cost</t>
  </si>
  <si>
    <t>24-LM6K-2-99</t>
  </si>
  <si>
    <t>Contract  / PO #</t>
  </si>
  <si>
    <t>Unassigned</t>
  </si>
  <si>
    <t>Delivered</t>
  </si>
  <si>
    <t>N/A</t>
  </si>
  <si>
    <t>NTP + 180 to Nigeria</t>
  </si>
  <si>
    <t>James Ducote/
Janet Dietrich</t>
  </si>
  <si>
    <t>Brett Wiggs</t>
  </si>
  <si>
    <t>David Parquet</t>
  </si>
  <si>
    <t>Dick Westfahl</t>
  </si>
  <si>
    <t>Maurice Gilbert</t>
  </si>
  <si>
    <t>Robert Virgo</t>
  </si>
  <si>
    <t>Notice to Proceed Given</t>
  </si>
  <si>
    <t>N</t>
  </si>
  <si>
    <t>Westing-
house</t>
  </si>
  <si>
    <t>Project Manager</t>
  </si>
  <si>
    <t>Fr 6B 60 hz power barges</t>
  </si>
  <si>
    <t>Fr 6B 50hz power barges</t>
  </si>
  <si>
    <t>Tentative</t>
  </si>
  <si>
    <t>ENE B/S</t>
  </si>
  <si>
    <t>DASH
Approval
Date</t>
  </si>
  <si>
    <t>APACHI</t>
  </si>
  <si>
    <t>Sean Long</t>
  </si>
  <si>
    <t>Status of Financing</t>
  </si>
  <si>
    <t>OPEN</t>
  </si>
  <si>
    <t>Term Sheet</t>
  </si>
  <si>
    <t>partial 7/17/00</t>
  </si>
  <si>
    <t>Nigerian barge not yet converted to 50hz</t>
  </si>
  <si>
    <t>DASH name ENA Turbine Divestiture to ECP</t>
  </si>
  <si>
    <t>package with Korean used GE7B's / currently under sale negotiations - written off to zero on G/L</t>
  </si>
  <si>
    <t>UNITS</t>
  </si>
  <si>
    <t>MODEL</t>
  </si>
  <si>
    <t>PROJECT(S)</t>
  </si>
  <si>
    <t>ECP</t>
  </si>
  <si>
    <t>501D5A simple cycle</t>
  </si>
  <si>
    <t>9FA STAG power islands</t>
  </si>
  <si>
    <t>STATUS</t>
  </si>
  <si>
    <t>CONTRACT COST</t>
  </si>
  <si>
    <t>NJ-2-99</t>
  </si>
  <si>
    <t>NSN</t>
  </si>
  <si>
    <t>Gavin Gaul</t>
  </si>
  <si>
    <t>Roger Tietz</t>
  </si>
  <si>
    <t>Jeff Westfahl</t>
  </si>
  <si>
    <t>Y2K(6)-2-98</t>
  </si>
  <si>
    <t>Stephen Heck</t>
  </si>
  <si>
    <t>VITRO-2-99</t>
  </si>
  <si>
    <t>BD-2-00</t>
  </si>
  <si>
    <t>297 760 turbine
337x815 gen</t>
  </si>
  <si>
    <t>GP-2-00</t>
  </si>
  <si>
    <t>Line</t>
  </si>
  <si>
    <t>First payment due in November 2000</t>
  </si>
  <si>
    <t>CONTROLLED BY</t>
  </si>
  <si>
    <t>Summary by Status</t>
  </si>
  <si>
    <t>Detail by Turbine</t>
  </si>
  <si>
    <t>Summary by Controlling Region</t>
  </si>
  <si>
    <t>Nigeria Barge II (APACHI)</t>
  </si>
  <si>
    <t>East Coast Power - Linden 6 (ECP)</t>
  </si>
  <si>
    <t>Pastoria (ENA)</t>
  </si>
  <si>
    <t>Vitro (ENA)</t>
  </si>
  <si>
    <t>Total Committed</t>
  </si>
  <si>
    <t>Total Tentative</t>
  </si>
  <si>
    <t>Total Available</t>
  </si>
  <si>
    <t>Total Negotiating</t>
  </si>
  <si>
    <t>GRAND TOTALS</t>
  </si>
  <si>
    <t xml:space="preserve">Financial Data as of </t>
  </si>
  <si>
    <t>Cost / Cancellation Details</t>
  </si>
  <si>
    <t>% Progress Payments</t>
  </si>
  <si>
    <t>% Cumulative Progress Payments</t>
  </si>
  <si>
    <t>% Cancellation</t>
  </si>
  <si>
    <t>% Cumulative Cancellation</t>
  </si>
  <si>
    <t>$ Scheduled Payments</t>
  </si>
  <si>
    <t>$ Cancellation</t>
  </si>
  <si>
    <r>
      <t xml:space="preserve">
</t>
    </r>
    <r>
      <rPr>
        <b/>
        <sz val="10"/>
        <rFont val="Tahoma"/>
        <family val="2"/>
      </rPr>
      <t>Cancel-lation Payment</t>
    </r>
  </si>
  <si>
    <t>Steam Turbine Generator for above 2</t>
  </si>
  <si>
    <t>SUM OF TENTATIVE</t>
  </si>
  <si>
    <t>TOTALS:</t>
  </si>
  <si>
    <t>SUM OF AVAILABLE</t>
  </si>
  <si>
    <t>CK TTL</t>
  </si>
  <si>
    <t>SCHEDULED VS CANCELLATION PAYMENTS</t>
  </si>
  <si>
    <t xml:space="preserve">               Financial Data as of</t>
  </si>
  <si>
    <t>UNITS - TOTAL</t>
  </si>
  <si>
    <t>Summary by Turbine Type</t>
  </si>
  <si>
    <t>$ Exposure</t>
  </si>
  <si>
    <t>($ MMs)</t>
  </si>
  <si>
    <t>Analyzing</t>
  </si>
  <si>
    <t>DASH
APPROVAL
DATE / STATUS</t>
  </si>
  <si>
    <t>SUM OF COMMITTED</t>
  </si>
  <si>
    <r>
      <t xml:space="preserve">NEGOTIATING - </t>
    </r>
    <r>
      <rPr>
        <b/>
        <i/>
        <sz val="12"/>
        <rFont val="Tahoma"/>
        <family val="2"/>
      </rPr>
      <t>turbines for which the purchase is currently being negotiated, but Enron does not yet have control of these turbines.</t>
    </r>
  </si>
  <si>
    <r>
      <t xml:space="preserve">TENTATIVE - </t>
    </r>
    <r>
      <rPr>
        <b/>
        <i/>
        <sz val="12"/>
        <rFont val="Tahoma"/>
        <family val="2"/>
      </rPr>
      <t>turbines tentatively committed to ONE deal which has not yet been DASHed, but is likely to be.</t>
    </r>
  </si>
  <si>
    <r>
      <t xml:space="preserve">AVAILABLE - </t>
    </r>
    <r>
      <rPr>
        <b/>
        <i/>
        <sz val="12"/>
        <rFont val="Tahoma"/>
        <family val="2"/>
      </rPr>
      <t>turbines which may be potential matches with SEVERAL deals, none of which have been approved to date.</t>
    </r>
  </si>
  <si>
    <r>
      <t xml:space="preserve">Contract Paid to Date
</t>
    </r>
    <r>
      <rPr>
        <b/>
        <sz val="7"/>
        <rFont val="Tahoma"/>
        <family val="2"/>
      </rPr>
      <t>(Scheduled)</t>
    </r>
  </si>
  <si>
    <t>GRAND TOTALS:</t>
  </si>
  <si>
    <t>John Chappell</t>
  </si>
  <si>
    <t>CONFIDENTIAL</t>
  </si>
  <si>
    <t>SCHEDULED CONTRACT PYMTS TO DATE</t>
  </si>
  <si>
    <t>CANCELLATION</t>
  </si>
  <si>
    <t>Steam Turbine (book value =0)</t>
  </si>
  <si>
    <t>Fountain Valley PSCO (ENA) - 90%</t>
  </si>
  <si>
    <t>Gen Power - Dell, Arkansas location;  duct fired (EECC) - 49%</t>
  </si>
  <si>
    <t>Gen Power - McAdams, Mississippi location; duct fired (EECC) - 49%</t>
  </si>
  <si>
    <r>
      <t xml:space="preserve">COMMITTED - </t>
    </r>
    <r>
      <rPr>
        <b/>
        <i/>
        <sz val="12"/>
        <rFont val="Tahoma"/>
        <family val="2"/>
      </rPr>
      <t>turbines committed to deals which have been DASHed and financing is in process.</t>
    </r>
  </si>
  <si>
    <t>CANCELLATION COST
TO DATE</t>
  </si>
  <si>
    <t>Sandhill Power / Austin (ENA)</t>
  </si>
  <si>
    <t>$2.7MM on 4/19/00</t>
  </si>
  <si>
    <t>$70MM on 7/17/00</t>
  </si>
  <si>
    <t>$70 MM on 7/17/00</t>
  </si>
  <si>
    <t>*  Total Cancellation Payments = Total Enron Exposure</t>
  </si>
  <si>
    <t>Fr 6B 60 hz power barges (BV = 0)</t>
  </si>
  <si>
    <t>Fr 6B 60hz power barges (BV=0)</t>
  </si>
  <si>
    <t>NTP</t>
  </si>
  <si>
    <t>First payment due in November 2000;  2 on 1 configuration</t>
  </si>
  <si>
    <t>Mike Obert</t>
  </si>
  <si>
    <t>Bill Sullivan</t>
  </si>
  <si>
    <t>Jude Rolfes</t>
  </si>
  <si>
    <t>EE&amp;CC to accept limited NTP by September 2000 - trying to obtain financing currently;  2 on 1 configuration</t>
  </si>
  <si>
    <t>turbines "on hold" until 10/31/00 - trying to obtain financing currently; 2 on 1 configuration</t>
  </si>
  <si>
    <t>Edward Dannhaus</t>
  </si>
  <si>
    <t>Manuel Cavazos</t>
  </si>
  <si>
    <t>(formerly Tri-Valley)</t>
  </si>
  <si>
    <t>per Summary By Status report</t>
  </si>
  <si>
    <t>Difference</t>
  </si>
  <si>
    <t>total per above</t>
  </si>
  <si>
    <t>check totals per detail above</t>
  </si>
  <si>
    <t>Differences between subtotals and details</t>
  </si>
  <si>
    <t>Sold</t>
  </si>
  <si>
    <t>MHI 501F Simple Cycle</t>
  </si>
  <si>
    <t>MHI 501F simple cycle</t>
  </si>
  <si>
    <t>EGM</t>
  </si>
  <si>
    <t>Elektrobolt (ESA) - 85%</t>
  </si>
  <si>
    <t>Whitewing</t>
  </si>
  <si>
    <t>(formerly LODI)</t>
  </si>
  <si>
    <t>being re-DASHed</t>
  </si>
  <si>
    <t>turbine in storage</t>
  </si>
  <si>
    <t>BOD voting on approval 12/12/00</t>
  </si>
  <si>
    <t>payment due November 2001</t>
  </si>
  <si>
    <t>$177.5MM on 11/27/00</t>
  </si>
  <si>
    <t>Status Update</t>
  </si>
  <si>
    <t>Contract to be signed within the next 5 business days as of 1/25/01.</t>
  </si>
  <si>
    <t>$2.5MM on 1/31/01</t>
  </si>
  <si>
    <t>David Fairley, Mathew Gimble</t>
  </si>
  <si>
    <t>Approved</t>
  </si>
  <si>
    <t>EA</t>
  </si>
  <si>
    <t>Pastoria Expansion</t>
  </si>
  <si>
    <t>Pastoria</t>
  </si>
  <si>
    <t>1&amp;2</t>
  </si>
  <si>
    <t>TOTAL EA</t>
  </si>
  <si>
    <t>$16.5MM on 2/16/01</t>
  </si>
  <si>
    <t>Jake Thomas/Laura Wente</t>
  </si>
  <si>
    <t>E-Next Generation</t>
  </si>
  <si>
    <t>Contract in the works, possible buyer</t>
  </si>
  <si>
    <t>EWS</t>
  </si>
  <si>
    <t>NEPCO / NESCO - Goldendale (EECC)</t>
  </si>
  <si>
    <t>Las Vegas CoGen II</t>
  </si>
  <si>
    <t>$200MM DASHed on 4/19/01</t>
  </si>
  <si>
    <t>Columbia / Longview</t>
  </si>
  <si>
    <t>Northwestern Corp.</t>
  </si>
  <si>
    <t>Arcos</t>
  </si>
  <si>
    <t>PGE</t>
  </si>
  <si>
    <t>Submitted PPA to NY controller;  structuring desk issues (formerly LIPA)</t>
  </si>
  <si>
    <t>Submitted PPA to NY controller;  structuring desk issues</t>
  </si>
  <si>
    <t>Negotiating non-exclusive broker contract with Navigant Consulting.</t>
  </si>
  <si>
    <t>Now</t>
  </si>
  <si>
    <t>EEL</t>
  </si>
  <si>
    <t>TOTAL EEL</t>
  </si>
  <si>
    <t>Examining Cuiaba site as alternative use for turbines based on gas producer participation in project with significant equity risk.</t>
  </si>
  <si>
    <t>Favorable indicative bids from prospective buyers of the Longview Project.</t>
  </si>
  <si>
    <t>All Funds Escrowed</t>
  </si>
  <si>
    <t>Oustanding balance of sales proceeds funded into escrow on 8/24/01 and will move to an Enron account at closing on 9/14/01.  $9MM in proceeds were previously received by Enron.</t>
  </si>
  <si>
    <t>Mitsubishis are in EGAS but are controlled by EA.  #2</t>
  </si>
  <si>
    <t>Mitsubishis are in EGAS but are controlled by EA.  #1</t>
  </si>
  <si>
    <t>Mitsubishis are in EGAS but are controlled by EA.  #3</t>
  </si>
  <si>
    <t>Mitsubishis are in EGAS but are controlled by EA.  #4</t>
  </si>
  <si>
    <t>EGS</t>
  </si>
  <si>
    <t>TOTAL EGS</t>
  </si>
  <si>
    <t>All MHI 501s belong to Stan Horton's group (EGS) but are managed by EA.</t>
  </si>
  <si>
    <t>Negotiations for sale have fallen thru.  All MHI 501s belong to Stan Horton's group (EGS) but are managed by EA.</t>
  </si>
  <si>
    <t>Investment Memo being prepared &amp; should be issued by week of 8/20.  All MHI 501s belong to Stan Horton's group (EGS) but are managed by EA.</t>
  </si>
  <si>
    <t>UnassignedFort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</si>
</sst>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 yyyy"/>
    <numFmt numFmtId="166" formatCode="_(* #,##0_);_(* \(#,##0\);_(* &quot;-&quot;??_);_(@_)"/>
    <numFmt numFmtId="168" formatCode="mmmm\ d\,\ yyyy"/>
    <numFmt numFmtId="169" formatCode="0.0"/>
    <numFmt numFmtId="173" formatCode="#,##0.0_);[Red]\(#,##0.0\)"/>
    <numFmt numFmtId="174" formatCode="0.0000"/>
    <numFmt numFmtId="177" formatCode="_(&quot;$&quot;* #,##0_);_(&quot;$&quot;* \(#,##0\);_(&quot;$&quot;* &quot;-&quot;??_);_(@_)"/>
    <numFmt numFmtId="179" formatCode="#,##0.0000_);[Red]\(#,##0.0000\)"/>
  </numFmts>
  <fonts count="21" x14ac:knownFonts="1">
    <font>
      <sz val="10"/>
      <name val="Times New Roman"/>
    </font>
    <font>
      <sz val="10"/>
      <name val="Times New Roman"/>
    </font>
    <font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sz val="10"/>
      <name val="Arial"/>
    </font>
    <font>
      <b/>
      <sz val="14"/>
      <name val="Tahoma"/>
      <family val="2"/>
    </font>
    <font>
      <b/>
      <sz val="12"/>
      <color indexed="12"/>
      <name val="Tahoma"/>
      <family val="2"/>
    </font>
    <font>
      <b/>
      <sz val="10"/>
      <color indexed="12"/>
      <name val="Tahoma"/>
      <family val="2"/>
    </font>
    <font>
      <b/>
      <sz val="12"/>
      <color indexed="8"/>
      <name val="Tahoma"/>
      <family val="2"/>
    </font>
    <font>
      <b/>
      <sz val="16"/>
      <name val="Tahoma"/>
      <family val="2"/>
    </font>
    <font>
      <sz val="16"/>
      <name val="Tahoma"/>
      <family val="2"/>
    </font>
    <font>
      <b/>
      <sz val="14"/>
      <color indexed="10"/>
      <name val="Tahoma"/>
      <family val="2"/>
    </font>
    <font>
      <b/>
      <i/>
      <sz val="12"/>
      <name val="Tahoma"/>
      <family val="2"/>
    </font>
    <font>
      <b/>
      <sz val="7"/>
      <name val="Tahoma"/>
      <family val="2"/>
    </font>
    <font>
      <b/>
      <sz val="24"/>
      <color indexed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</cellStyleXfs>
  <cellXfs count="295">
    <xf numFmtId="0" fontId="0" fillId="0" borderId="0" xfId="0"/>
    <xf numFmtId="0" fontId="6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left" wrapText="1"/>
    </xf>
    <xf numFmtId="166" fontId="2" fillId="0" borderId="2" xfId="1" applyNumberFormat="1" applyFont="1" applyFill="1" applyBorder="1" applyAlignment="1">
      <alignment wrapText="1"/>
    </xf>
    <xf numFmtId="166" fontId="2" fillId="0" borderId="0" xfId="1" applyNumberFormat="1" applyFont="1" applyFill="1" applyAlignment="1">
      <alignment horizontal="center"/>
    </xf>
    <xf numFmtId="166" fontId="5" fillId="0" borderId="1" xfId="1" applyNumberFormat="1" applyFont="1" applyFill="1" applyBorder="1" applyAlignment="1">
      <alignment horizontal="center" wrapText="1"/>
    </xf>
    <xf numFmtId="166" fontId="2" fillId="0" borderId="2" xfId="1" applyNumberFormat="1" applyFont="1" applyFill="1" applyBorder="1" applyAlignment="1">
      <alignment horizontal="center" wrapText="1"/>
    </xf>
    <xf numFmtId="0" fontId="9" fillId="0" borderId="2" xfId="0" applyFont="1" applyFill="1" applyBorder="1" applyAlignment="1">
      <alignment wrapText="1"/>
    </xf>
    <xf numFmtId="14" fontId="2" fillId="0" borderId="2" xfId="0" applyNumberFormat="1" applyFont="1" applyFill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5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5" fillId="5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5" fillId="6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8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6" fontId="2" fillId="4" borderId="0" xfId="1" applyNumberFormat="1" applyFont="1" applyFill="1" applyAlignment="1">
      <alignment horizontal="center"/>
    </xf>
    <xf numFmtId="166" fontId="2" fillId="4" borderId="3" xfId="1" applyNumberFormat="1" applyFont="1" applyFill="1" applyBorder="1" applyAlignment="1">
      <alignment horizontal="center"/>
    </xf>
    <xf numFmtId="166" fontId="5" fillId="4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6" fontId="2" fillId="5" borderId="0" xfId="1" applyNumberFormat="1" applyFont="1" applyFill="1" applyAlignment="1">
      <alignment horizontal="center"/>
    </xf>
    <xf numFmtId="166" fontId="2" fillId="5" borderId="3" xfId="1" applyNumberFormat="1" applyFont="1" applyFill="1" applyBorder="1" applyAlignment="1">
      <alignment horizontal="center"/>
    </xf>
    <xf numFmtId="166" fontId="5" fillId="5" borderId="0" xfId="1" applyNumberFormat="1" applyFont="1" applyFill="1" applyAlignment="1">
      <alignment horizontal="center"/>
    </xf>
    <xf numFmtId="166" fontId="2" fillId="3" borderId="0" xfId="1" applyNumberFormat="1" applyFont="1" applyFill="1" applyAlignment="1">
      <alignment horizontal="center"/>
    </xf>
    <xf numFmtId="166" fontId="2" fillId="3" borderId="3" xfId="1" applyNumberFormat="1" applyFont="1" applyFill="1" applyBorder="1" applyAlignment="1">
      <alignment horizontal="center"/>
    </xf>
    <xf numFmtId="166" fontId="5" fillId="3" borderId="0" xfId="1" applyNumberFormat="1" applyFont="1" applyFill="1" applyAlignment="1">
      <alignment horizontal="center"/>
    </xf>
    <xf numFmtId="166" fontId="2" fillId="6" borderId="0" xfId="1" applyNumberFormat="1" applyFont="1" applyFill="1" applyAlignment="1">
      <alignment horizontal="center"/>
    </xf>
    <xf numFmtId="166" fontId="2" fillId="6" borderId="3" xfId="1" applyNumberFormat="1" applyFont="1" applyFill="1" applyBorder="1" applyAlignment="1">
      <alignment horizontal="center"/>
    </xf>
    <xf numFmtId="166" fontId="5" fillId="6" borderId="0" xfId="1" applyNumberFormat="1" applyFont="1" applyFill="1" applyAlignment="1">
      <alignment horizontal="center"/>
    </xf>
    <xf numFmtId="0" fontId="5" fillId="4" borderId="0" xfId="1" applyNumberFormat="1" applyFont="1" applyFill="1" applyAlignment="1">
      <alignment horizontal="center"/>
    </xf>
    <xf numFmtId="0" fontId="5" fillId="5" borderId="0" xfId="1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4" applyFont="1"/>
    <xf numFmtId="6" fontId="2" fillId="0" borderId="0" xfId="4" applyNumberFormat="1" applyFont="1"/>
    <xf numFmtId="0" fontId="2" fillId="0" borderId="0" xfId="4" applyFont="1" applyFill="1"/>
    <xf numFmtId="0" fontId="5" fillId="0" borderId="0" xfId="4" applyFont="1"/>
    <xf numFmtId="17" fontId="5" fillId="0" borderId="0" xfId="4" applyNumberFormat="1" applyFont="1" applyAlignment="1">
      <alignment horizontal="center"/>
    </xf>
    <xf numFmtId="0" fontId="2" fillId="2" borderId="0" xfId="4" applyFont="1" applyFill="1"/>
    <xf numFmtId="17" fontId="5" fillId="2" borderId="0" xfId="4" applyNumberFormat="1" applyFont="1" applyFill="1" applyAlignment="1">
      <alignment horizontal="center"/>
    </xf>
    <xf numFmtId="6" fontId="2" fillId="2" borderId="0" xfId="4" applyNumberFormat="1" applyFont="1" applyFill="1"/>
    <xf numFmtId="9" fontId="2" fillId="2" borderId="0" xfId="4" applyNumberFormat="1" applyFont="1" applyFill="1" applyBorder="1" applyAlignment="1">
      <alignment horizontal="right"/>
    </xf>
    <xf numFmtId="10" fontId="2" fillId="2" borderId="0" xfId="4" applyNumberFormat="1" applyFont="1" applyFill="1" applyBorder="1" applyAlignment="1">
      <alignment horizontal="right"/>
    </xf>
    <xf numFmtId="6" fontId="2" fillId="2" borderId="4" xfId="4" applyNumberFormat="1" applyFont="1" applyFill="1" applyBorder="1"/>
    <xf numFmtId="6" fontId="2" fillId="2" borderId="0" xfId="4" applyNumberFormat="1" applyFont="1" applyFill="1" applyBorder="1" applyAlignment="1">
      <alignment horizontal="right"/>
    </xf>
    <xf numFmtId="174" fontId="5" fillId="0" borderId="0" xfId="4" applyNumberFormat="1" applyFont="1" applyFill="1" applyAlignment="1">
      <alignment horizontal="center"/>
    </xf>
    <xf numFmtId="0" fontId="5" fillId="0" borderId="0" xfId="4" applyFont="1" applyFill="1"/>
    <xf numFmtId="174" fontId="2" fillId="0" borderId="0" xfId="4" applyNumberFormat="1" applyFont="1" applyFill="1" applyAlignment="1">
      <alignment horizontal="left"/>
    </xf>
    <xf numFmtId="174" fontId="5" fillId="0" borderId="0" xfId="4" applyNumberFormat="1" applyFont="1" applyFill="1" applyAlignment="1">
      <alignment horizontal="left"/>
    </xf>
    <xf numFmtId="173" fontId="5" fillId="2" borderId="0" xfId="4" applyNumberFormat="1" applyFont="1" applyFill="1" applyAlignment="1">
      <alignment horizontal="right"/>
    </xf>
    <xf numFmtId="0" fontId="5" fillId="7" borderId="0" xfId="4" applyFont="1" applyFill="1"/>
    <xf numFmtId="0" fontId="2" fillId="7" borderId="0" xfId="4" applyFont="1" applyFill="1"/>
    <xf numFmtId="174" fontId="5" fillId="7" borderId="0" xfId="4" applyNumberFormat="1" applyFont="1" applyFill="1" applyAlignment="1">
      <alignment horizontal="left"/>
    </xf>
    <xf numFmtId="173" fontId="5" fillId="7" borderId="0" xfId="4" applyNumberFormat="1" applyFont="1" applyFill="1" applyAlignment="1">
      <alignment horizontal="right"/>
    </xf>
    <xf numFmtId="6" fontId="5" fillId="7" borderId="5" xfId="4" applyNumberFormat="1" applyFont="1" applyFill="1" applyBorder="1"/>
    <xf numFmtId="38" fontId="5" fillId="7" borderId="0" xfId="4" applyNumberFormat="1" applyFont="1" applyFill="1"/>
    <xf numFmtId="9" fontId="5" fillId="7" borderId="0" xfId="4" applyNumberFormat="1" applyFont="1" applyFill="1" applyBorder="1" applyAlignment="1">
      <alignment horizontal="left"/>
    </xf>
    <xf numFmtId="0" fontId="5" fillId="7" borderId="4" xfId="4" applyFont="1" applyFill="1" applyBorder="1"/>
    <xf numFmtId="6" fontId="2" fillId="7" borderId="4" xfId="4" applyNumberFormat="1" applyFont="1" applyFill="1" applyBorder="1"/>
    <xf numFmtId="6" fontId="2" fillId="7" borderId="6" xfId="4" applyNumberFormat="1" applyFont="1" applyFill="1" applyBorder="1"/>
    <xf numFmtId="9" fontId="2" fillId="7" borderId="0" xfId="4" applyNumberFormat="1" applyFont="1" applyFill="1" applyBorder="1"/>
    <xf numFmtId="0" fontId="0" fillId="7" borderId="0" xfId="0" applyFill="1" applyAlignment="1">
      <alignment horizontal="left" vertical="top" wrapText="1"/>
    </xf>
    <xf numFmtId="9" fontId="2" fillId="7" borderId="0" xfId="4" applyNumberFormat="1" applyFont="1" applyFill="1" applyBorder="1" applyAlignment="1">
      <alignment horizontal="right"/>
    </xf>
    <xf numFmtId="9" fontId="2" fillId="7" borderId="5" xfId="4" applyNumberFormat="1" applyFont="1" applyFill="1" applyBorder="1"/>
    <xf numFmtId="9" fontId="2" fillId="7" borderId="0" xfId="4" applyNumberFormat="1" applyFont="1" applyFill="1"/>
    <xf numFmtId="10" fontId="2" fillId="7" borderId="0" xfId="4" applyNumberFormat="1" applyFont="1" applyFill="1" applyBorder="1"/>
    <xf numFmtId="10" fontId="2" fillId="7" borderId="0" xfId="4" applyNumberFormat="1" applyFont="1" applyFill="1" applyBorder="1" applyAlignment="1">
      <alignment horizontal="right"/>
    </xf>
    <xf numFmtId="10" fontId="2" fillId="7" borderId="5" xfId="4" applyNumberFormat="1" applyFont="1" applyFill="1" applyBorder="1"/>
    <xf numFmtId="10" fontId="2" fillId="7" borderId="0" xfId="4" applyNumberFormat="1" applyFont="1" applyFill="1"/>
    <xf numFmtId="0" fontId="5" fillId="3" borderId="4" xfId="4" applyFont="1" applyFill="1" applyBorder="1"/>
    <xf numFmtId="6" fontId="2" fillId="3" borderId="0" xfId="4" applyNumberFormat="1" applyFont="1" applyFill="1" applyBorder="1" applyAlignment="1">
      <alignment horizontal="right"/>
    </xf>
    <xf numFmtId="6" fontId="2" fillId="3" borderId="6" xfId="4" applyNumberFormat="1" applyFont="1" applyFill="1" applyBorder="1"/>
    <xf numFmtId="38" fontId="2" fillId="3" borderId="0" xfId="4" applyNumberFormat="1" applyFont="1" applyFill="1"/>
    <xf numFmtId="0" fontId="2" fillId="3" borderId="0" xfId="4" applyFont="1" applyFill="1"/>
    <xf numFmtId="9" fontId="2" fillId="3" borderId="0" xfId="4" applyNumberFormat="1" applyFont="1" applyFill="1" applyBorder="1"/>
    <xf numFmtId="9" fontId="2" fillId="3" borderId="0" xfId="4" applyNumberFormat="1" applyFont="1" applyFill="1" applyBorder="1" applyAlignment="1">
      <alignment horizontal="right"/>
    </xf>
    <xf numFmtId="9" fontId="2" fillId="3" borderId="5" xfId="4" applyNumberFormat="1" applyFont="1" applyFill="1" applyBorder="1"/>
    <xf numFmtId="9" fontId="2" fillId="3" borderId="0" xfId="4" applyNumberFormat="1" applyFont="1" applyFill="1"/>
    <xf numFmtId="10" fontId="2" fillId="3" borderId="0" xfId="4" applyNumberFormat="1" applyFont="1" applyFill="1" applyBorder="1"/>
    <xf numFmtId="10" fontId="2" fillId="3" borderId="0" xfId="4" applyNumberFormat="1" applyFont="1" applyFill="1" applyBorder="1" applyAlignment="1">
      <alignment horizontal="right"/>
    </xf>
    <xf numFmtId="10" fontId="2" fillId="3" borderId="5" xfId="4" applyNumberFormat="1" applyFont="1" applyFill="1" applyBorder="1"/>
    <xf numFmtId="0" fontId="5" fillId="3" borderId="0" xfId="4" applyFont="1" applyFill="1"/>
    <xf numFmtId="174" fontId="5" fillId="3" borderId="0" xfId="4" applyNumberFormat="1" applyFont="1" applyFill="1" applyAlignment="1">
      <alignment horizontal="left"/>
    </xf>
    <xf numFmtId="173" fontId="5" fillId="3" borderId="0" xfId="4" applyNumberFormat="1" applyFont="1" applyFill="1" applyAlignment="1">
      <alignment horizontal="right"/>
    </xf>
    <xf numFmtId="6" fontId="5" fillId="3" borderId="5" xfId="4" applyNumberFormat="1" applyFont="1" applyFill="1" applyBorder="1"/>
    <xf numFmtId="38" fontId="5" fillId="3" borderId="0" xfId="4" applyNumberFormat="1" applyFont="1" applyFill="1"/>
    <xf numFmtId="10" fontId="2" fillId="3" borderId="0" xfId="4" applyNumberFormat="1" applyFont="1" applyFill="1"/>
    <xf numFmtId="6" fontId="2" fillId="3" borderId="4" xfId="4" applyNumberFormat="1" applyFont="1" applyFill="1" applyBorder="1"/>
    <xf numFmtId="6" fontId="5" fillId="0" borderId="0" xfId="4" applyNumberFormat="1" applyFont="1"/>
    <xf numFmtId="6" fontId="5" fillId="2" borderId="0" xfId="4" applyNumberFormat="1" applyFont="1" applyFill="1"/>
    <xf numFmtId="6" fontId="5" fillId="7" borderId="0" xfId="4" applyNumberFormat="1" applyFont="1" applyFill="1"/>
    <xf numFmtId="17" fontId="5" fillId="0" borderId="5" xfId="4" applyNumberFormat="1" applyFont="1" applyBorder="1" applyAlignment="1">
      <alignment horizontal="center"/>
    </xf>
    <xf numFmtId="0" fontId="5" fillId="7" borderId="1" xfId="4" applyFont="1" applyFill="1" applyBorder="1"/>
    <xf numFmtId="9" fontId="5" fillId="7" borderId="1" xfId="4" applyNumberFormat="1" applyFont="1" applyFill="1" applyBorder="1" applyAlignment="1">
      <alignment horizontal="left"/>
    </xf>
    <xf numFmtId="173" fontId="5" fillId="7" borderId="1" xfId="4" applyNumberFormat="1" applyFont="1" applyFill="1" applyBorder="1" applyAlignment="1">
      <alignment horizontal="right"/>
    </xf>
    <xf numFmtId="173" fontId="5" fillId="2" borderId="1" xfId="4" applyNumberFormat="1" applyFont="1" applyFill="1" applyBorder="1" applyAlignment="1">
      <alignment horizontal="right"/>
    </xf>
    <xf numFmtId="6" fontId="5" fillId="7" borderId="7" xfId="4" applyNumberFormat="1" applyFont="1" applyFill="1" applyBorder="1"/>
    <xf numFmtId="38" fontId="5" fillId="7" borderId="1" xfId="4" applyNumberFormat="1" applyFont="1" applyFill="1" applyBorder="1"/>
    <xf numFmtId="0" fontId="5" fillId="3" borderId="1" xfId="4" applyFont="1" applyFill="1" applyBorder="1"/>
    <xf numFmtId="9" fontId="5" fillId="3" borderId="1" xfId="4" applyNumberFormat="1" applyFont="1" applyFill="1" applyBorder="1" applyAlignment="1">
      <alignment horizontal="left"/>
    </xf>
    <xf numFmtId="173" fontId="5" fillId="3" borderId="1" xfId="4" applyNumberFormat="1" applyFont="1" applyFill="1" applyBorder="1" applyAlignment="1">
      <alignment horizontal="right"/>
    </xf>
    <xf numFmtId="6" fontId="5" fillId="3" borderId="7" xfId="4" applyNumberFormat="1" applyFont="1" applyFill="1" applyBorder="1"/>
    <xf numFmtId="38" fontId="5" fillId="3" borderId="1" xfId="4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13" fillId="0" borderId="0" xfId="0" applyNumberFormat="1" applyFont="1" applyFill="1"/>
    <xf numFmtId="0" fontId="14" fillId="0" borderId="0" xfId="0" applyFont="1" applyFill="1" applyAlignment="1">
      <alignment horizontal="right"/>
    </xf>
    <xf numFmtId="40" fontId="2" fillId="0" borderId="0" xfId="0" applyNumberFormat="1" applyFont="1" applyFill="1"/>
    <xf numFmtId="40" fontId="5" fillId="0" borderId="1" xfId="0" applyNumberFormat="1" applyFont="1" applyFill="1" applyBorder="1" applyAlignment="1">
      <alignment horizontal="center" wrapText="1"/>
    </xf>
    <xf numFmtId="40" fontId="8" fillId="0" borderId="1" xfId="0" applyNumberFormat="1" applyFont="1" applyFill="1" applyBorder="1" applyAlignment="1">
      <alignment horizontal="center" wrapText="1"/>
    </xf>
    <xf numFmtId="40" fontId="2" fillId="0" borderId="2" xfId="0" applyNumberFormat="1" applyFont="1" applyBorder="1"/>
    <xf numFmtId="40" fontId="2" fillId="0" borderId="2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38" fontId="7" fillId="0" borderId="0" xfId="0" applyNumberFormat="1" applyFont="1" applyAlignment="1">
      <alignment horizontal="right"/>
    </xf>
    <xf numFmtId="38" fontId="7" fillId="2" borderId="0" xfId="0" applyNumberFormat="1" applyFont="1" applyFill="1" applyAlignment="1">
      <alignment horizontal="center" wrapText="1"/>
    </xf>
    <xf numFmtId="38" fontId="2" fillId="0" borderId="0" xfId="0" applyNumberFormat="1" applyFont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5" fillId="0" borderId="0" xfId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166" fontId="2" fillId="4" borderId="0" xfId="1" applyNumberFormat="1" applyFont="1" applyFill="1" applyAlignment="1">
      <alignment horizontal="right"/>
    </xf>
    <xf numFmtId="166" fontId="2" fillId="0" borderId="0" xfId="1" applyNumberFormat="1" applyFont="1" applyAlignment="1">
      <alignment horizontal="right"/>
    </xf>
    <xf numFmtId="166" fontId="2" fillId="5" borderId="0" xfId="1" applyNumberFormat="1" applyFont="1" applyFill="1" applyAlignment="1">
      <alignment horizontal="right"/>
    </xf>
    <xf numFmtId="166" fontId="2" fillId="3" borderId="0" xfId="1" applyNumberFormat="1" applyFont="1" applyFill="1" applyAlignment="1">
      <alignment horizontal="right"/>
    </xf>
    <xf numFmtId="166" fontId="2" fillId="3" borderId="3" xfId="1" applyNumberFormat="1" applyFont="1" applyFill="1" applyBorder="1" applyAlignment="1">
      <alignment horizontal="right"/>
    </xf>
    <xf numFmtId="166" fontId="2" fillId="6" borderId="0" xfId="1" applyNumberFormat="1" applyFont="1" applyFill="1" applyAlignment="1">
      <alignment horizontal="right"/>
    </xf>
    <xf numFmtId="166" fontId="2" fillId="6" borderId="3" xfId="1" applyNumberFormat="1" applyFont="1" applyFill="1" applyBorder="1" applyAlignment="1">
      <alignment horizontal="right"/>
    </xf>
    <xf numFmtId="0" fontId="15" fillId="0" borderId="0" xfId="0" applyFont="1" applyFill="1"/>
    <xf numFmtId="0" fontId="16" fillId="0" borderId="0" xfId="0" applyFont="1" applyFill="1" applyAlignment="1">
      <alignment horizontal="center"/>
    </xf>
    <xf numFmtId="0" fontId="16" fillId="0" borderId="0" xfId="0" applyFont="1"/>
    <xf numFmtId="14" fontId="15" fillId="0" borderId="0" xfId="0" applyNumberFormat="1" applyFont="1" applyAlignment="1">
      <alignment horizontal="left"/>
    </xf>
    <xf numFmtId="0" fontId="16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17" fillId="0" borderId="0" xfId="0" applyFont="1" applyAlignment="1">
      <alignment horizontal="right"/>
    </xf>
    <xf numFmtId="40" fontId="2" fillId="0" borderId="0" xfId="0" applyNumberFormat="1" applyFont="1" applyFill="1" applyAlignment="1">
      <alignment horizontal="right"/>
    </xf>
    <xf numFmtId="40" fontId="2" fillId="0" borderId="2" xfId="0" applyNumberFormat="1" applyFont="1" applyBorder="1" applyAlignment="1">
      <alignment horizontal="right"/>
    </xf>
    <xf numFmtId="40" fontId="2" fillId="0" borderId="2" xfId="0" applyNumberFormat="1" applyFont="1" applyFill="1" applyBorder="1" applyAlignment="1">
      <alignment horizontal="right" wrapText="1"/>
    </xf>
    <xf numFmtId="40" fontId="2" fillId="0" borderId="8" xfId="0" applyNumberFormat="1" applyFont="1" applyFill="1" applyBorder="1" applyAlignment="1">
      <alignment horizontal="right" wrapText="1"/>
    </xf>
    <xf numFmtId="40" fontId="2" fillId="0" borderId="9" xfId="0" applyNumberFormat="1" applyFont="1" applyFill="1" applyBorder="1" applyAlignment="1">
      <alignment horizontal="right" wrapText="1"/>
    </xf>
    <xf numFmtId="40" fontId="2" fillId="0" borderId="10" xfId="0" applyNumberFormat="1" applyFont="1" applyFill="1" applyBorder="1" applyAlignment="1">
      <alignment horizontal="right" wrapText="1"/>
    </xf>
    <xf numFmtId="0" fontId="5" fillId="4" borderId="4" xfId="4" applyFont="1" applyFill="1" applyBorder="1"/>
    <xf numFmtId="6" fontId="2" fillId="4" borderId="4" xfId="4" applyNumberFormat="1" applyFont="1" applyFill="1" applyBorder="1"/>
    <xf numFmtId="6" fontId="2" fillId="4" borderId="6" xfId="4" applyNumberFormat="1" applyFont="1" applyFill="1" applyBorder="1"/>
    <xf numFmtId="0" fontId="2" fillId="4" borderId="0" xfId="4" applyFont="1" applyFill="1"/>
    <xf numFmtId="9" fontId="2" fillId="4" borderId="0" xfId="4" applyNumberFormat="1" applyFont="1" applyFill="1" applyBorder="1"/>
    <xf numFmtId="9" fontId="2" fillId="4" borderId="0" xfId="4" applyNumberFormat="1" applyFont="1" applyFill="1" applyBorder="1" applyAlignment="1">
      <alignment horizontal="right"/>
    </xf>
    <xf numFmtId="9" fontId="2" fillId="4" borderId="5" xfId="4" applyNumberFormat="1" applyFont="1" applyFill="1" applyBorder="1"/>
    <xf numFmtId="9" fontId="2" fillId="4" borderId="0" xfId="4" applyNumberFormat="1" applyFont="1" applyFill="1"/>
    <xf numFmtId="0" fontId="5" fillId="4" borderId="0" xfId="4" applyFont="1" applyFill="1"/>
    <xf numFmtId="174" fontId="5" fillId="4" borderId="0" xfId="4" applyNumberFormat="1" applyFont="1" applyFill="1" applyAlignment="1">
      <alignment horizontal="left"/>
    </xf>
    <xf numFmtId="173" fontId="5" fillId="4" borderId="0" xfId="4" applyNumberFormat="1" applyFont="1" applyFill="1" applyAlignment="1">
      <alignment horizontal="right"/>
    </xf>
    <xf numFmtId="6" fontId="5" fillId="4" borderId="5" xfId="4" applyNumberFormat="1" applyFont="1" applyFill="1" applyBorder="1"/>
    <xf numFmtId="38" fontId="5" fillId="4" borderId="0" xfId="4" applyNumberFormat="1" applyFont="1" applyFill="1"/>
    <xf numFmtId="0" fontId="5" fillId="4" borderId="1" xfId="4" applyFont="1" applyFill="1" applyBorder="1"/>
    <xf numFmtId="9" fontId="5" fillId="4" borderId="1" xfId="4" applyNumberFormat="1" applyFont="1" applyFill="1" applyBorder="1" applyAlignment="1">
      <alignment horizontal="left"/>
    </xf>
    <xf numFmtId="173" fontId="5" fillId="4" borderId="1" xfId="4" applyNumberFormat="1" applyFont="1" applyFill="1" applyBorder="1" applyAlignment="1">
      <alignment horizontal="right"/>
    </xf>
    <xf numFmtId="6" fontId="5" fillId="4" borderId="7" xfId="4" applyNumberFormat="1" applyFont="1" applyFill="1" applyBorder="1"/>
    <xf numFmtId="38" fontId="5" fillId="4" borderId="1" xfId="4" applyNumberFormat="1" applyFont="1" applyFill="1" applyBorder="1"/>
    <xf numFmtId="6" fontId="2" fillId="4" borderId="0" xfId="4" applyNumberFormat="1" applyFont="1" applyFill="1"/>
    <xf numFmtId="10" fontId="2" fillId="4" borderId="0" xfId="4" applyNumberFormat="1" applyFont="1" applyFill="1" applyBorder="1"/>
    <xf numFmtId="10" fontId="2" fillId="4" borderId="0" xfId="4" applyNumberFormat="1" applyFont="1" applyFill="1" applyBorder="1" applyAlignment="1">
      <alignment horizontal="right"/>
    </xf>
    <xf numFmtId="10" fontId="2" fillId="4" borderId="5" xfId="4" applyNumberFormat="1" applyFont="1" applyFill="1" applyBorder="1"/>
    <xf numFmtId="10" fontId="2" fillId="4" borderId="0" xfId="4" applyNumberFormat="1" applyFont="1" applyFill="1"/>
    <xf numFmtId="9" fontId="5" fillId="4" borderId="0" xfId="4" applyNumberFormat="1" applyFont="1" applyFill="1" applyBorder="1" applyAlignment="1">
      <alignment horizontal="left"/>
    </xf>
    <xf numFmtId="6" fontId="5" fillId="4" borderId="0" xfId="4" applyNumberFormat="1" applyFont="1" applyFill="1"/>
    <xf numFmtId="14" fontId="2" fillId="0" borderId="0" xfId="0" applyNumberFormat="1" applyFont="1" applyFill="1" applyAlignment="1">
      <alignment horizontal="center"/>
    </xf>
    <xf numFmtId="166" fontId="2" fillId="0" borderId="0" xfId="1" applyNumberFormat="1" applyFont="1" applyFill="1" applyBorder="1" applyAlignment="1">
      <alignment horizontal="right"/>
    </xf>
    <xf numFmtId="0" fontId="6" fillId="4" borderId="0" xfId="0" applyFont="1" applyFill="1"/>
    <xf numFmtId="0" fontId="6" fillId="5" borderId="0" xfId="0" applyFont="1" applyFill="1"/>
    <xf numFmtId="0" fontId="6" fillId="3" borderId="0" xfId="0" applyFont="1" applyFill="1"/>
    <xf numFmtId="0" fontId="6" fillId="6" borderId="0" xfId="0" applyFont="1" applyFill="1"/>
    <xf numFmtId="166" fontId="2" fillId="0" borderId="3" xfId="1" applyNumberFormat="1" applyFont="1" applyFill="1" applyBorder="1" applyAlignment="1">
      <alignment horizontal="center"/>
    </xf>
    <xf numFmtId="166" fontId="2" fillId="0" borderId="3" xfId="1" applyNumberFormat="1" applyFont="1" applyFill="1" applyBorder="1" applyAlignment="1">
      <alignment horizontal="right"/>
    </xf>
    <xf numFmtId="177" fontId="5" fillId="0" borderId="11" xfId="2" applyNumberFormat="1" applyFont="1" applyBorder="1" applyAlignment="1">
      <alignment horizontal="right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166" fontId="2" fillId="0" borderId="2" xfId="1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40" fontId="2" fillId="0" borderId="2" xfId="0" applyNumberFormat="1" applyFont="1" applyFill="1" applyBorder="1" applyAlignment="1">
      <alignment vertical="top" wrapText="1"/>
    </xf>
    <xf numFmtId="40" fontId="2" fillId="0" borderId="2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  <xf numFmtId="0" fontId="11" fillId="0" borderId="0" xfId="4" applyFont="1" applyFill="1"/>
    <xf numFmtId="0" fontId="7" fillId="0" borderId="0" xfId="0" applyFont="1"/>
    <xf numFmtId="14" fontId="2" fillId="0" borderId="2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left" vertical="top" wrapText="1"/>
    </xf>
    <xf numFmtId="1" fontId="2" fillId="0" borderId="0" xfId="4" applyNumberFormat="1" applyFont="1" applyFill="1" applyAlignment="1">
      <alignment horizontal="right"/>
    </xf>
    <xf numFmtId="174" fontId="2" fillId="0" borderId="0" xfId="4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left"/>
    </xf>
    <xf numFmtId="0" fontId="2" fillId="0" borderId="12" xfId="0" applyFont="1" applyFill="1" applyBorder="1" applyAlignment="1">
      <alignment wrapText="1"/>
    </xf>
    <xf numFmtId="40" fontId="2" fillId="0" borderId="2" xfId="0" applyNumberFormat="1" applyFont="1" applyFill="1" applyBorder="1" applyAlignment="1">
      <alignment horizontal="right"/>
    </xf>
    <xf numFmtId="40" fontId="2" fillId="0" borderId="2" xfId="0" applyNumberFormat="1" applyFont="1" applyFill="1" applyBorder="1"/>
    <xf numFmtId="1" fontId="2" fillId="2" borderId="0" xfId="4" applyNumberFormat="1" applyFont="1" applyFill="1" applyAlignment="1">
      <alignment horizontal="right"/>
    </xf>
    <xf numFmtId="177" fontId="9" fillId="0" borderId="0" xfId="0" applyNumberFormat="1" applyFont="1" applyAlignment="1">
      <alignment horizontal="center"/>
    </xf>
    <xf numFmtId="6" fontId="2" fillId="4" borderId="5" xfId="4" applyNumberFormat="1" applyFont="1" applyFill="1" applyBorder="1"/>
    <xf numFmtId="14" fontId="2" fillId="3" borderId="0" xfId="0" applyNumberFormat="1" applyFont="1" applyFill="1" applyAlignment="1">
      <alignment horizontal="center"/>
    </xf>
    <xf numFmtId="166" fontId="2" fillId="4" borderId="3" xfId="1" applyNumberFormat="1" applyFont="1" applyFill="1" applyBorder="1" applyAlignment="1">
      <alignment horizontal="right"/>
    </xf>
    <xf numFmtId="166" fontId="2" fillId="4" borderId="0" xfId="1" applyNumberFormat="1" applyFont="1" applyFill="1" applyBorder="1" applyAlignment="1">
      <alignment horizontal="center"/>
    </xf>
    <xf numFmtId="166" fontId="2" fillId="4" borderId="0" xfId="1" applyNumberFormat="1" applyFont="1" applyFill="1" applyBorder="1" applyAlignment="1">
      <alignment horizontal="right"/>
    </xf>
    <xf numFmtId="0" fontId="5" fillId="4" borderId="0" xfId="4" applyFont="1" applyFill="1" applyBorder="1"/>
    <xf numFmtId="38" fontId="5" fillId="4" borderId="0" xfId="4" applyNumberFormat="1" applyFont="1" applyFill="1" applyBorder="1"/>
    <xf numFmtId="179" fontId="5" fillId="4" borderId="0" xfId="4" applyNumberFormat="1" applyFont="1" applyFill="1" applyAlignment="1">
      <alignment horizontal="left"/>
    </xf>
    <xf numFmtId="0" fontId="2" fillId="0" borderId="0" xfId="0" applyFont="1" applyBorder="1"/>
    <xf numFmtId="0" fontId="2" fillId="5" borderId="2" xfId="0" applyFont="1" applyFill="1" applyBorder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166" fontId="2" fillId="4" borderId="2" xfId="1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left" wrapText="1"/>
    </xf>
    <xf numFmtId="40" fontId="2" fillId="4" borderId="2" xfId="0" applyNumberFormat="1" applyFont="1" applyFill="1" applyBorder="1" applyAlignment="1">
      <alignment wrapText="1"/>
    </xf>
    <xf numFmtId="0" fontId="2" fillId="4" borderId="2" xfId="0" applyFont="1" applyFill="1" applyBorder="1"/>
    <xf numFmtId="40" fontId="2" fillId="4" borderId="2" xfId="0" applyNumberFormat="1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left" wrapText="1"/>
    </xf>
    <xf numFmtId="40" fontId="2" fillId="5" borderId="2" xfId="0" applyNumberFormat="1" applyFont="1" applyFill="1" applyBorder="1" applyAlignment="1">
      <alignment wrapText="1"/>
    </xf>
    <xf numFmtId="14" fontId="2" fillId="5" borderId="2" xfId="0" applyNumberFormat="1" applyFont="1" applyFill="1" applyBorder="1" applyAlignment="1">
      <alignment horizontal="center" wrapText="1"/>
    </xf>
    <xf numFmtId="166" fontId="2" fillId="5" borderId="2" xfId="1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166" fontId="2" fillId="3" borderId="2" xfId="1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left" wrapText="1"/>
    </xf>
    <xf numFmtId="14" fontId="2" fillId="3" borderId="2" xfId="0" applyNumberFormat="1" applyFont="1" applyFill="1" applyBorder="1" applyAlignment="1">
      <alignment horizontal="center" wrapText="1"/>
    </xf>
    <xf numFmtId="40" fontId="2" fillId="3" borderId="2" xfId="0" applyNumberFormat="1" applyFont="1" applyFill="1" applyBorder="1" applyAlignment="1">
      <alignment wrapText="1"/>
    </xf>
    <xf numFmtId="40" fontId="2" fillId="3" borderId="2" xfId="0" applyNumberFormat="1" applyFont="1" applyFill="1" applyBorder="1" applyAlignment="1">
      <alignment horizontal="right" wrapText="1"/>
    </xf>
    <xf numFmtId="0" fontId="2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wrapText="1"/>
    </xf>
    <xf numFmtId="166" fontId="2" fillId="6" borderId="2" xfId="1" applyNumberFormat="1" applyFont="1" applyFill="1" applyBorder="1" applyAlignment="1">
      <alignment wrapText="1"/>
    </xf>
    <xf numFmtId="164" fontId="2" fillId="6" borderId="2" xfId="0" applyNumberFormat="1" applyFont="1" applyFill="1" applyBorder="1" applyAlignment="1">
      <alignment horizontal="left" wrapText="1"/>
    </xf>
    <xf numFmtId="40" fontId="2" fillId="6" borderId="2" xfId="0" applyNumberFormat="1" applyFont="1" applyFill="1" applyBorder="1" applyAlignment="1">
      <alignment wrapText="1"/>
    </xf>
    <xf numFmtId="40" fontId="2" fillId="6" borderId="2" xfId="0" applyNumberFormat="1" applyFont="1" applyFill="1" applyBorder="1" applyAlignment="1">
      <alignment horizontal="right"/>
    </xf>
    <xf numFmtId="164" fontId="2" fillId="4" borderId="0" xfId="0" applyNumberFormat="1" applyFont="1" applyFill="1" applyAlignment="1">
      <alignment horizontal="left"/>
    </xf>
    <xf numFmtId="40" fontId="2" fillId="4" borderId="0" xfId="0" applyNumberFormat="1" applyFont="1" applyFill="1"/>
    <xf numFmtId="40" fontId="2" fillId="4" borderId="0" xfId="0" applyNumberFormat="1" applyFont="1" applyFill="1" applyAlignment="1">
      <alignment horizontal="right"/>
    </xf>
    <xf numFmtId="169" fontId="5" fillId="7" borderId="0" xfId="4" applyNumberFormat="1" applyFont="1" applyFill="1" applyAlignment="1">
      <alignment horizontal="left"/>
    </xf>
    <xf numFmtId="169" fontId="5" fillId="3" borderId="0" xfId="4" applyNumberFormat="1" applyFont="1" applyFill="1" applyAlignment="1">
      <alignment horizontal="left"/>
    </xf>
    <xf numFmtId="168" fontId="12" fillId="0" borderId="0" xfId="3" applyNumberFormat="1" applyFont="1" applyFill="1" applyAlignment="1">
      <alignment horizontal="left"/>
    </xf>
    <xf numFmtId="168" fontId="15" fillId="0" borderId="0" xfId="3" applyNumberFormat="1" applyFont="1" applyAlignment="1">
      <alignment horizontal="left"/>
    </xf>
    <xf numFmtId="174" fontId="5" fillId="3" borderId="4" xfId="4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13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1" xfId="4" applyFont="1" applyFill="1" applyBorder="1" applyAlignment="1">
      <alignment horizontal="center"/>
    </xf>
    <xf numFmtId="174" fontId="5" fillId="7" borderId="4" xfId="4" applyNumberFormat="1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174" fontId="5" fillId="4" borderId="4" xfId="4" applyNumberFormat="1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74" fontId="5" fillId="4" borderId="0" xfId="4" applyNumberFormat="1" applyFont="1" applyFill="1" applyBorder="1" applyAlignment="1">
      <alignment horizontal="left" vertical="top" wrapText="1"/>
    </xf>
  </cellXfs>
  <cellStyles count="5">
    <cellStyle name="Comma" xfId="1" builtinId="3"/>
    <cellStyle name="Currency" xfId="2" builtinId="4"/>
    <cellStyle name="Normal" xfId="0" builtinId="0"/>
    <cellStyle name="Normal_Distribution" xfId="3"/>
    <cellStyle name="Normal_tblong2000 my rev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6231980715726E-2"/>
          <c:y val="7.4238132788139941E-2"/>
          <c:w val="0.91363166014018149"/>
          <c:h val="0.84937157807607166"/>
        </c:manualLayout>
      </c:layout>
      <c:lineChart>
        <c:grouping val="standard"/>
        <c:varyColors val="0"/>
        <c:ser>
          <c:idx val="6"/>
          <c:order val="0"/>
          <c:tx>
            <c:v>Committed Scheduled Payments</c:v>
          </c:tx>
          <c:spPr>
            <a:ln w="38100">
              <a:solidFill>
                <a:srgbClr val="99CC00"/>
              </a:solidFill>
              <a:prstDash val="solid"/>
            </a:ln>
          </c:spPr>
          <c:marker>
            <c:symbol val="star"/>
            <c:size val="3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Details'!$D$111:$BB$111</c:f>
              <c:numCache>
                <c:formatCode>#,##0.0_);[Red]\(#,##0.0\)</c:formatCode>
                <c:ptCount val="51"/>
              </c:numCache>
            </c:numRef>
          </c:val>
          <c:smooth val="0"/>
        </c:ser>
        <c:ser>
          <c:idx val="7"/>
          <c:order val="1"/>
          <c:tx>
            <c:v>Committed Cancellation Payments</c:v>
          </c:tx>
          <c:spPr>
            <a:ln w="38100">
              <a:solidFill>
                <a:srgbClr val="99CC00"/>
              </a:solidFill>
              <a:prstDash val="sysDash"/>
            </a:ln>
          </c:spPr>
          <c:marker>
            <c:symbol val="none"/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Details'!$D$112:$BB$112</c:f>
              <c:numCache>
                <c:formatCode>#,##0.0_);[Red]\(#,##0.0\)</c:formatCode>
                <c:ptCount val="51"/>
              </c:numCache>
            </c:numRef>
          </c:val>
          <c:smooth val="0"/>
        </c:ser>
        <c:ser>
          <c:idx val="0"/>
          <c:order val="2"/>
          <c:tx>
            <c:v>Tentative Scheduled Payments</c:v>
          </c:tx>
          <c:spPr>
            <a:ln w="38100">
              <a:solidFill>
                <a:srgbClr val="FFCC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Details'!$D$115:$BB$115</c:f>
              <c:numCache>
                <c:formatCode>0.0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3.9200000000000004</c:v>
                </c:pt>
                <c:pt idx="29">
                  <c:v>5.096000000000001</c:v>
                </c:pt>
                <c:pt idx="30">
                  <c:v>6.2720000000000002</c:v>
                </c:pt>
                <c:pt idx="31">
                  <c:v>7.4480000000000004</c:v>
                </c:pt>
                <c:pt idx="32">
                  <c:v>8.6240000000000006</c:v>
                </c:pt>
                <c:pt idx="33">
                  <c:v>9.8000000000000007</c:v>
                </c:pt>
                <c:pt idx="34">
                  <c:v>10.976000000000003</c:v>
                </c:pt>
                <c:pt idx="35">
                  <c:v>12.152000000000003</c:v>
                </c:pt>
                <c:pt idx="36">
                  <c:v>13.328000000000005</c:v>
                </c:pt>
                <c:pt idx="37">
                  <c:v>14.504000000000005</c:v>
                </c:pt>
                <c:pt idx="38">
                  <c:v>15.680000000000007</c:v>
                </c:pt>
                <c:pt idx="39">
                  <c:v>16.856000000000009</c:v>
                </c:pt>
                <c:pt idx="40">
                  <c:v>18.424000000000007</c:v>
                </c:pt>
                <c:pt idx="41">
                  <c:v>19.992000000000004</c:v>
                </c:pt>
                <c:pt idx="42">
                  <c:v>21.560000000000009</c:v>
                </c:pt>
                <c:pt idx="43">
                  <c:v>23.128000000000011</c:v>
                </c:pt>
                <c:pt idx="44">
                  <c:v>24.696000000000012</c:v>
                </c:pt>
                <c:pt idx="45">
                  <c:v>26.264000000000014</c:v>
                </c:pt>
                <c:pt idx="46">
                  <c:v>27.832000000000015</c:v>
                </c:pt>
                <c:pt idx="47">
                  <c:v>29.400000000000016</c:v>
                </c:pt>
                <c:pt idx="48">
                  <c:v>37.240000000000016</c:v>
                </c:pt>
                <c:pt idx="49">
                  <c:v>39.200000000000017</c:v>
                </c:pt>
                <c:pt idx="50">
                  <c:v>39.200000000000017</c:v>
                </c:pt>
              </c:numCache>
            </c:numRef>
          </c:val>
          <c:smooth val="0"/>
        </c:ser>
        <c:ser>
          <c:idx val="1"/>
          <c:order val="3"/>
          <c:tx>
            <c:v>Tentative Cancellation Payments</c:v>
          </c:tx>
          <c:spPr>
            <a:ln w="38100">
              <a:solidFill>
                <a:srgbClr val="FFCC00"/>
              </a:solidFill>
              <a:prstDash val="sysDash"/>
            </a:ln>
          </c:spPr>
          <c:marker>
            <c:symbol val="none"/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Details'!$D$116:$BB$116</c:f>
              <c:numCache>
                <c:formatCode>0.0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3.9200000000000004</c:v>
                </c:pt>
                <c:pt idx="29">
                  <c:v>3.9200000000000004</c:v>
                </c:pt>
                <c:pt idx="30">
                  <c:v>4.7039999999999997</c:v>
                </c:pt>
                <c:pt idx="31">
                  <c:v>5.4880000000000013</c:v>
                </c:pt>
                <c:pt idx="32">
                  <c:v>6.2720000000000002</c:v>
                </c:pt>
                <c:pt idx="33">
                  <c:v>7.056</c:v>
                </c:pt>
                <c:pt idx="34">
                  <c:v>7.8400000000000007</c:v>
                </c:pt>
                <c:pt idx="35">
                  <c:v>8.6240000000000006</c:v>
                </c:pt>
                <c:pt idx="36">
                  <c:v>9.4079999999999995</c:v>
                </c:pt>
                <c:pt idx="37">
                  <c:v>10.192000000000002</c:v>
                </c:pt>
                <c:pt idx="38">
                  <c:v>10.976000000000003</c:v>
                </c:pt>
                <c:pt idx="39">
                  <c:v>11.76</c:v>
                </c:pt>
                <c:pt idx="40">
                  <c:v>12.544</c:v>
                </c:pt>
                <c:pt idx="41">
                  <c:v>13.328000000000001</c:v>
                </c:pt>
                <c:pt idx="42">
                  <c:v>14.112</c:v>
                </c:pt>
                <c:pt idx="43">
                  <c:v>14.896000000000001</c:v>
                </c:pt>
                <c:pt idx="44">
                  <c:v>15.680000000000001</c:v>
                </c:pt>
                <c:pt idx="45">
                  <c:v>15.680000000000001</c:v>
                </c:pt>
                <c:pt idx="46">
                  <c:v>15.680000000000001</c:v>
                </c:pt>
                <c:pt idx="47">
                  <c:v>15.680000000000001</c:v>
                </c:pt>
                <c:pt idx="48">
                  <c:v>15.680000000000001</c:v>
                </c:pt>
                <c:pt idx="49">
                  <c:v>15.680000000000001</c:v>
                </c:pt>
                <c:pt idx="50">
                  <c:v>39.200000000000003</c:v>
                </c:pt>
              </c:numCache>
            </c:numRef>
          </c:val>
          <c:smooth val="0"/>
        </c:ser>
        <c:ser>
          <c:idx val="2"/>
          <c:order val="4"/>
          <c:tx>
            <c:v>Available Scheduled Payments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Details'!$D$119:$BB$119</c:f>
              <c:numCache>
                <c:formatCode>0.0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1.2101999999999999</c:v>
                </c:pt>
                <c:pt idx="3">
                  <c:v>1.2101999999999999</c:v>
                </c:pt>
                <c:pt idx="4">
                  <c:v>1.2101999999999999</c:v>
                </c:pt>
                <c:pt idx="5">
                  <c:v>1.2101999999999999</c:v>
                </c:pt>
                <c:pt idx="6">
                  <c:v>6.0369999999999999</c:v>
                </c:pt>
                <c:pt idx="7">
                  <c:v>10.8544</c:v>
                </c:pt>
                <c:pt idx="8">
                  <c:v>10.8544</c:v>
                </c:pt>
                <c:pt idx="9">
                  <c:v>12.660900000000002</c:v>
                </c:pt>
                <c:pt idx="10">
                  <c:v>15.671800000000003</c:v>
                </c:pt>
                <c:pt idx="11">
                  <c:v>15.671800000000003</c:v>
                </c:pt>
                <c:pt idx="12">
                  <c:v>18.080500000000004</c:v>
                </c:pt>
                <c:pt idx="13">
                  <c:v>18.682700000000004</c:v>
                </c:pt>
                <c:pt idx="14">
                  <c:v>19.936800000000005</c:v>
                </c:pt>
                <c:pt idx="15">
                  <c:v>20.539000000000005</c:v>
                </c:pt>
                <c:pt idx="16">
                  <c:v>20.539000000000005</c:v>
                </c:pt>
                <c:pt idx="17">
                  <c:v>21.141200000000005</c:v>
                </c:pt>
                <c:pt idx="18">
                  <c:v>29.177436000000004</c:v>
                </c:pt>
                <c:pt idx="19">
                  <c:v>76.677436</c:v>
                </c:pt>
                <c:pt idx="20">
                  <c:v>102.906836</c:v>
                </c:pt>
                <c:pt idx="21">
                  <c:v>108.48236300000001</c:v>
                </c:pt>
                <c:pt idx="22">
                  <c:v>120.81997000000001</c:v>
                </c:pt>
                <c:pt idx="23">
                  <c:v>178.37747000000002</c:v>
                </c:pt>
                <c:pt idx="24">
                  <c:v>190.88997000000003</c:v>
                </c:pt>
                <c:pt idx="25">
                  <c:v>208.97799700000004</c:v>
                </c:pt>
                <c:pt idx="26">
                  <c:v>221.49049700000003</c:v>
                </c:pt>
                <c:pt idx="27">
                  <c:v>234.00299700000008</c:v>
                </c:pt>
                <c:pt idx="28">
                  <c:v>252.09102400000006</c:v>
                </c:pt>
                <c:pt idx="29">
                  <c:v>272.24414400000006</c:v>
                </c:pt>
                <c:pt idx="30">
                  <c:v>279.75164400000006</c:v>
                </c:pt>
                <c:pt idx="31">
                  <c:v>294.6931800000001</c:v>
                </c:pt>
                <c:pt idx="32">
                  <c:v>302.20068000000015</c:v>
                </c:pt>
                <c:pt idx="33">
                  <c:v>307.20568000000014</c:v>
                </c:pt>
                <c:pt idx="34">
                  <c:v>324.71627600000011</c:v>
                </c:pt>
                <c:pt idx="35">
                  <c:v>342.22687200000013</c:v>
                </c:pt>
                <c:pt idx="36">
                  <c:v>347.23187200000012</c:v>
                </c:pt>
                <c:pt idx="37">
                  <c:v>378.67334400000004</c:v>
                </c:pt>
                <c:pt idx="38">
                  <c:v>403.62488000000008</c:v>
                </c:pt>
                <c:pt idx="39">
                  <c:v>418.63988000000012</c:v>
                </c:pt>
                <c:pt idx="40">
                  <c:v>421.14238000000012</c:v>
                </c:pt>
                <c:pt idx="41">
                  <c:v>437.16904000000017</c:v>
                </c:pt>
                <c:pt idx="42">
                  <c:v>437.16904000000017</c:v>
                </c:pt>
                <c:pt idx="43">
                  <c:v>437.16904000000017</c:v>
                </c:pt>
                <c:pt idx="44">
                  <c:v>443.93112000000013</c:v>
                </c:pt>
                <c:pt idx="45">
                  <c:v>443.93112000000013</c:v>
                </c:pt>
                <c:pt idx="46">
                  <c:v>457.45528000000013</c:v>
                </c:pt>
                <c:pt idx="47">
                  <c:v>464.21736000000016</c:v>
                </c:pt>
                <c:pt idx="48">
                  <c:v>464.21736000000016</c:v>
                </c:pt>
                <c:pt idx="49">
                  <c:v>464.21736000000016</c:v>
                </c:pt>
                <c:pt idx="50">
                  <c:v>464.21736000000016</c:v>
                </c:pt>
              </c:numCache>
            </c:numRef>
          </c:val>
          <c:smooth val="0"/>
        </c:ser>
        <c:ser>
          <c:idx val="3"/>
          <c:order val="5"/>
          <c:tx>
            <c:v>Available Cancellation Payments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Details'!$D$120:$BB$120</c:f>
              <c:numCache>
                <c:formatCode>0.0</c:formatCode>
                <c:ptCount val="51"/>
                <c:pt idx="0">
                  <c:v>1.2253000000000001</c:v>
                </c:pt>
                <c:pt idx="1">
                  <c:v>1.2253000000000001</c:v>
                </c:pt>
                <c:pt idx="2">
                  <c:v>3.6759000000000004</c:v>
                </c:pt>
                <c:pt idx="3">
                  <c:v>3.6759000000000004</c:v>
                </c:pt>
                <c:pt idx="4">
                  <c:v>3.6759000000000004</c:v>
                </c:pt>
                <c:pt idx="5">
                  <c:v>3.6759000000000004</c:v>
                </c:pt>
                <c:pt idx="6">
                  <c:v>3.6759000000000004</c:v>
                </c:pt>
                <c:pt idx="7">
                  <c:v>4.9012000000000002</c:v>
                </c:pt>
                <c:pt idx="8">
                  <c:v>4.9012000000000002</c:v>
                </c:pt>
                <c:pt idx="9">
                  <c:v>4.9012000000000002</c:v>
                </c:pt>
                <c:pt idx="10">
                  <c:v>6.1265000000000001</c:v>
                </c:pt>
                <c:pt idx="11">
                  <c:v>6.1265000000000001</c:v>
                </c:pt>
                <c:pt idx="12">
                  <c:v>6.1265000000000001</c:v>
                </c:pt>
                <c:pt idx="13">
                  <c:v>8.5770999999999997</c:v>
                </c:pt>
                <c:pt idx="14">
                  <c:v>8.5770999999999997</c:v>
                </c:pt>
                <c:pt idx="15">
                  <c:v>8.5770999999999997</c:v>
                </c:pt>
                <c:pt idx="16">
                  <c:v>8.5770999999999997</c:v>
                </c:pt>
                <c:pt idx="17">
                  <c:v>82.917460000000005</c:v>
                </c:pt>
                <c:pt idx="18">
                  <c:v>107.94246000000001</c:v>
                </c:pt>
                <c:pt idx="19">
                  <c:v>158.69571000000002</c:v>
                </c:pt>
                <c:pt idx="20">
                  <c:v>178.87886000000003</c:v>
                </c:pt>
                <c:pt idx="21">
                  <c:v>250.50365999999997</c:v>
                </c:pt>
                <c:pt idx="22">
                  <c:v>257.26040999999998</c:v>
                </c:pt>
                <c:pt idx="23">
                  <c:v>269.52265999999997</c:v>
                </c:pt>
                <c:pt idx="24">
                  <c:v>284.28741000000002</c:v>
                </c:pt>
                <c:pt idx="25">
                  <c:v>298.80191000000002</c:v>
                </c:pt>
                <c:pt idx="26">
                  <c:v>311.31441000000001</c:v>
                </c:pt>
                <c:pt idx="27">
                  <c:v>324.57766000000004</c:v>
                </c:pt>
                <c:pt idx="28">
                  <c:v>338.09116</c:v>
                </c:pt>
                <c:pt idx="29">
                  <c:v>351.35441000000003</c:v>
                </c:pt>
                <c:pt idx="30">
                  <c:v>361.61466000000001</c:v>
                </c:pt>
                <c:pt idx="31">
                  <c:v>369.12216000000006</c:v>
                </c:pt>
                <c:pt idx="32">
                  <c:v>377.1301600000001</c:v>
                </c:pt>
                <c:pt idx="33">
                  <c:v>381.63466000000011</c:v>
                </c:pt>
                <c:pt idx="34">
                  <c:v>385.88891000000007</c:v>
                </c:pt>
                <c:pt idx="35">
                  <c:v>389.39240999999998</c:v>
                </c:pt>
                <c:pt idx="36">
                  <c:v>392.39541000000003</c:v>
                </c:pt>
                <c:pt idx="37">
                  <c:v>416.41941000000003</c:v>
                </c:pt>
                <c:pt idx="38">
                  <c:v>440.19316000000009</c:v>
                </c:pt>
                <c:pt idx="39">
                  <c:v>463.21616</c:v>
                </c:pt>
                <c:pt idx="40">
                  <c:v>464.21716000000009</c:v>
                </c:pt>
                <c:pt idx="41">
                  <c:v>464.21716000000009</c:v>
                </c:pt>
                <c:pt idx="42">
                  <c:v>464.21716000000009</c:v>
                </c:pt>
                <c:pt idx="43">
                  <c:v>464.21716000000009</c:v>
                </c:pt>
                <c:pt idx="44">
                  <c:v>464.21716000000009</c:v>
                </c:pt>
                <c:pt idx="45">
                  <c:v>464.21716000000009</c:v>
                </c:pt>
                <c:pt idx="46">
                  <c:v>464.21716000000009</c:v>
                </c:pt>
                <c:pt idx="47">
                  <c:v>464.21716000000009</c:v>
                </c:pt>
                <c:pt idx="48">
                  <c:v>464.21716000000009</c:v>
                </c:pt>
                <c:pt idx="49">
                  <c:v>464.21716000000009</c:v>
                </c:pt>
                <c:pt idx="50">
                  <c:v>464.21716000000009</c:v>
                </c:pt>
              </c:numCache>
            </c:numRef>
          </c:val>
          <c:smooth val="0"/>
        </c:ser>
        <c:ser>
          <c:idx val="4"/>
          <c:order val="6"/>
          <c:tx>
            <c:v>Total Scheduled Payments</c:v>
          </c:tx>
          <c:spPr>
            <a:ln w="38100">
              <a:solidFill>
                <a:srgbClr val="808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Details'!$D$123:$BB$123</c:f>
              <c:numCache>
                <c:formatCode>"$"#,##0_);[Red]\("$"#,##0\)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1.2101999999999999</c:v>
                </c:pt>
                <c:pt idx="3">
                  <c:v>1.2101999999999999</c:v>
                </c:pt>
                <c:pt idx="4">
                  <c:v>1.2101999999999999</c:v>
                </c:pt>
                <c:pt idx="5">
                  <c:v>1.2101999999999999</c:v>
                </c:pt>
                <c:pt idx="6">
                  <c:v>6.0369999999999999</c:v>
                </c:pt>
                <c:pt idx="7">
                  <c:v>10.8544</c:v>
                </c:pt>
                <c:pt idx="8">
                  <c:v>10.8544</c:v>
                </c:pt>
                <c:pt idx="9">
                  <c:v>12.660900000000002</c:v>
                </c:pt>
                <c:pt idx="10">
                  <c:v>15.671800000000003</c:v>
                </c:pt>
                <c:pt idx="11">
                  <c:v>15.671800000000003</c:v>
                </c:pt>
                <c:pt idx="12">
                  <c:v>18.080500000000004</c:v>
                </c:pt>
                <c:pt idx="13">
                  <c:v>18.682700000000004</c:v>
                </c:pt>
                <c:pt idx="14">
                  <c:v>19.936800000000005</c:v>
                </c:pt>
                <c:pt idx="15">
                  <c:v>20.539000000000005</c:v>
                </c:pt>
                <c:pt idx="16">
                  <c:v>20.539000000000005</c:v>
                </c:pt>
                <c:pt idx="17">
                  <c:v>21.141200000000005</c:v>
                </c:pt>
                <c:pt idx="18">
                  <c:v>29.177436000000004</c:v>
                </c:pt>
                <c:pt idx="19">
                  <c:v>76.677436</c:v>
                </c:pt>
                <c:pt idx="20">
                  <c:v>102.906836</c:v>
                </c:pt>
                <c:pt idx="21">
                  <c:v>108.48236300000001</c:v>
                </c:pt>
                <c:pt idx="22">
                  <c:v>120.81997000000001</c:v>
                </c:pt>
                <c:pt idx="23">
                  <c:v>178.37747000000002</c:v>
                </c:pt>
                <c:pt idx="24">
                  <c:v>190.88997000000003</c:v>
                </c:pt>
                <c:pt idx="25">
                  <c:v>208.97799700000004</c:v>
                </c:pt>
                <c:pt idx="26">
                  <c:v>221.49049700000003</c:v>
                </c:pt>
                <c:pt idx="27">
                  <c:v>234.00299700000008</c:v>
                </c:pt>
                <c:pt idx="28">
                  <c:v>256.01102400000008</c:v>
                </c:pt>
                <c:pt idx="29">
                  <c:v>277.34014400000007</c:v>
                </c:pt>
                <c:pt idx="30">
                  <c:v>286.02364400000005</c:v>
                </c:pt>
                <c:pt idx="31">
                  <c:v>302.14118000000008</c:v>
                </c:pt>
                <c:pt idx="32">
                  <c:v>310.82468000000017</c:v>
                </c:pt>
                <c:pt idx="33">
                  <c:v>317.00568000000015</c:v>
                </c:pt>
                <c:pt idx="34">
                  <c:v>335.69227600000011</c:v>
                </c:pt>
                <c:pt idx="35">
                  <c:v>354.37887200000011</c:v>
                </c:pt>
                <c:pt idx="36">
                  <c:v>360.55987200000015</c:v>
                </c:pt>
                <c:pt idx="37">
                  <c:v>393.17734400000006</c:v>
                </c:pt>
                <c:pt idx="38">
                  <c:v>419.30488000000008</c:v>
                </c:pt>
                <c:pt idx="39">
                  <c:v>435.49588000000011</c:v>
                </c:pt>
                <c:pt idx="40">
                  <c:v>439.56638000000009</c:v>
                </c:pt>
                <c:pt idx="41">
                  <c:v>457.16104000000018</c:v>
                </c:pt>
                <c:pt idx="42">
                  <c:v>458.72904000000017</c:v>
                </c:pt>
                <c:pt idx="43">
                  <c:v>460.29704000000015</c:v>
                </c:pt>
                <c:pt idx="44">
                  <c:v>468.62712000000016</c:v>
                </c:pt>
                <c:pt idx="45">
                  <c:v>470.19512000000014</c:v>
                </c:pt>
                <c:pt idx="46">
                  <c:v>485.28728000000012</c:v>
                </c:pt>
                <c:pt idx="47">
                  <c:v>493.61736000000019</c:v>
                </c:pt>
                <c:pt idx="48">
                  <c:v>501.45736000000016</c:v>
                </c:pt>
                <c:pt idx="49">
                  <c:v>503.41736000000014</c:v>
                </c:pt>
                <c:pt idx="50">
                  <c:v>503.41736000000014</c:v>
                </c:pt>
              </c:numCache>
            </c:numRef>
          </c:val>
          <c:smooth val="0"/>
        </c:ser>
        <c:ser>
          <c:idx val="5"/>
          <c:order val="7"/>
          <c:tx>
            <c:v>Total Cancellation Payments *</c:v>
          </c:tx>
          <c:spPr>
            <a:ln w="38100">
              <a:solidFill>
                <a:srgbClr val="808080"/>
              </a:solidFill>
              <a:prstDash val="sysDash"/>
            </a:ln>
          </c:spPr>
          <c:marker>
            <c:symbol val="none"/>
          </c:marker>
          <c:cat>
            <c:numRef>
              <c:f>'Cost Cancel Details'!$D$3:$BB$3</c:f>
              <c:numCache>
                <c:formatCode>mmm\-yy</c:formatCode>
                <c:ptCount val="51"/>
                <c:pt idx="0">
                  <c:v>36069</c:v>
                </c:pt>
                <c:pt idx="1">
                  <c:v>36100</c:v>
                </c:pt>
                <c:pt idx="2">
                  <c:v>36131</c:v>
                </c:pt>
                <c:pt idx="3">
                  <c:v>36162</c:v>
                </c:pt>
                <c:pt idx="4">
                  <c:v>36193</c:v>
                </c:pt>
                <c:pt idx="5">
                  <c:v>36224</c:v>
                </c:pt>
                <c:pt idx="6">
                  <c:v>36255</c:v>
                </c:pt>
                <c:pt idx="7">
                  <c:v>36286</c:v>
                </c:pt>
                <c:pt idx="8">
                  <c:v>36317</c:v>
                </c:pt>
                <c:pt idx="9">
                  <c:v>36348</c:v>
                </c:pt>
                <c:pt idx="10">
                  <c:v>36379</c:v>
                </c:pt>
                <c:pt idx="11">
                  <c:v>36410</c:v>
                </c:pt>
                <c:pt idx="12">
                  <c:v>36441</c:v>
                </c:pt>
                <c:pt idx="13">
                  <c:v>36472</c:v>
                </c:pt>
                <c:pt idx="14">
                  <c:v>36503</c:v>
                </c:pt>
                <c:pt idx="15">
                  <c:v>36534</c:v>
                </c:pt>
                <c:pt idx="16">
                  <c:v>36565</c:v>
                </c:pt>
                <c:pt idx="17">
                  <c:v>36596</c:v>
                </c:pt>
                <c:pt idx="18">
                  <c:v>36627</c:v>
                </c:pt>
                <c:pt idx="19">
                  <c:v>36658</c:v>
                </c:pt>
                <c:pt idx="20">
                  <c:v>36689</c:v>
                </c:pt>
                <c:pt idx="21">
                  <c:v>36720</c:v>
                </c:pt>
                <c:pt idx="22">
                  <c:v>36751</c:v>
                </c:pt>
                <c:pt idx="23">
                  <c:v>36782</c:v>
                </c:pt>
                <c:pt idx="24">
                  <c:v>36813</c:v>
                </c:pt>
                <c:pt idx="25">
                  <c:v>36844</c:v>
                </c:pt>
                <c:pt idx="26">
                  <c:v>36875</c:v>
                </c:pt>
                <c:pt idx="27">
                  <c:v>36906</c:v>
                </c:pt>
                <c:pt idx="28">
                  <c:v>36937</c:v>
                </c:pt>
                <c:pt idx="29">
                  <c:v>36968</c:v>
                </c:pt>
                <c:pt idx="30">
                  <c:v>36999</c:v>
                </c:pt>
                <c:pt idx="31">
                  <c:v>37030</c:v>
                </c:pt>
                <c:pt idx="32">
                  <c:v>37061</c:v>
                </c:pt>
                <c:pt idx="33">
                  <c:v>37092</c:v>
                </c:pt>
                <c:pt idx="34">
                  <c:v>37123</c:v>
                </c:pt>
                <c:pt idx="35">
                  <c:v>37154</c:v>
                </c:pt>
                <c:pt idx="36">
                  <c:v>37185</c:v>
                </c:pt>
                <c:pt idx="37">
                  <c:v>37216</c:v>
                </c:pt>
                <c:pt idx="38">
                  <c:v>37247</c:v>
                </c:pt>
                <c:pt idx="39">
                  <c:v>37278</c:v>
                </c:pt>
                <c:pt idx="40">
                  <c:v>37309</c:v>
                </c:pt>
                <c:pt idx="41">
                  <c:v>37340</c:v>
                </c:pt>
                <c:pt idx="42">
                  <c:v>37371</c:v>
                </c:pt>
                <c:pt idx="43">
                  <c:v>37402</c:v>
                </c:pt>
                <c:pt idx="44">
                  <c:v>37433</c:v>
                </c:pt>
                <c:pt idx="45">
                  <c:v>37464</c:v>
                </c:pt>
                <c:pt idx="46">
                  <c:v>37495</c:v>
                </c:pt>
                <c:pt idx="47">
                  <c:v>37526</c:v>
                </c:pt>
                <c:pt idx="48">
                  <c:v>37557</c:v>
                </c:pt>
                <c:pt idx="49">
                  <c:v>37588</c:v>
                </c:pt>
                <c:pt idx="50">
                  <c:v>37619</c:v>
                </c:pt>
              </c:numCache>
            </c:numRef>
          </c:cat>
          <c:val>
            <c:numRef>
              <c:f>'Cost Cancel Details'!$D$124:$BB$124</c:f>
              <c:numCache>
                <c:formatCode>"$"#,##0_);[Red]\("$"#,##0\)</c:formatCode>
                <c:ptCount val="51"/>
                <c:pt idx="0">
                  <c:v>1.2253000000000001</c:v>
                </c:pt>
                <c:pt idx="1">
                  <c:v>1.2253000000000001</c:v>
                </c:pt>
                <c:pt idx="2">
                  <c:v>3.6759000000000004</c:v>
                </c:pt>
                <c:pt idx="3">
                  <c:v>3.6759000000000004</c:v>
                </c:pt>
                <c:pt idx="4">
                  <c:v>3.6759000000000004</c:v>
                </c:pt>
                <c:pt idx="5">
                  <c:v>3.6759000000000004</c:v>
                </c:pt>
                <c:pt idx="6">
                  <c:v>3.6759000000000004</c:v>
                </c:pt>
                <c:pt idx="7">
                  <c:v>4.9012000000000002</c:v>
                </c:pt>
                <c:pt idx="8">
                  <c:v>4.9012000000000002</c:v>
                </c:pt>
                <c:pt idx="9">
                  <c:v>4.9012000000000002</c:v>
                </c:pt>
                <c:pt idx="10">
                  <c:v>6.1265000000000001</c:v>
                </c:pt>
                <c:pt idx="11">
                  <c:v>6.1265000000000001</c:v>
                </c:pt>
                <c:pt idx="12">
                  <c:v>6.1265000000000001</c:v>
                </c:pt>
                <c:pt idx="13">
                  <c:v>8.5770999999999997</c:v>
                </c:pt>
                <c:pt idx="14">
                  <c:v>8.5770999999999997</c:v>
                </c:pt>
                <c:pt idx="15">
                  <c:v>8.5770999999999997</c:v>
                </c:pt>
                <c:pt idx="16">
                  <c:v>8.5770999999999997</c:v>
                </c:pt>
                <c:pt idx="17">
                  <c:v>82.917460000000005</c:v>
                </c:pt>
                <c:pt idx="18">
                  <c:v>107.94246000000001</c:v>
                </c:pt>
                <c:pt idx="19">
                  <c:v>158.69571000000002</c:v>
                </c:pt>
                <c:pt idx="20">
                  <c:v>178.87886000000003</c:v>
                </c:pt>
                <c:pt idx="21">
                  <c:v>250.50365999999997</c:v>
                </c:pt>
                <c:pt idx="22">
                  <c:v>257.26040999999998</c:v>
                </c:pt>
                <c:pt idx="23">
                  <c:v>269.52265999999997</c:v>
                </c:pt>
                <c:pt idx="24">
                  <c:v>284.28741000000002</c:v>
                </c:pt>
                <c:pt idx="25">
                  <c:v>298.80191000000002</c:v>
                </c:pt>
                <c:pt idx="26">
                  <c:v>311.31441000000001</c:v>
                </c:pt>
                <c:pt idx="27">
                  <c:v>324.57766000000004</c:v>
                </c:pt>
                <c:pt idx="28">
                  <c:v>342.01116000000002</c:v>
                </c:pt>
                <c:pt idx="29">
                  <c:v>355.27441000000005</c:v>
                </c:pt>
                <c:pt idx="30">
                  <c:v>366.31866000000002</c:v>
                </c:pt>
                <c:pt idx="31">
                  <c:v>374.61016000000006</c:v>
                </c:pt>
                <c:pt idx="32">
                  <c:v>383.40216000000009</c:v>
                </c:pt>
                <c:pt idx="33">
                  <c:v>388.69066000000009</c:v>
                </c:pt>
                <c:pt idx="34">
                  <c:v>393.72891000000004</c:v>
                </c:pt>
                <c:pt idx="35">
                  <c:v>398.01641000000001</c:v>
                </c:pt>
                <c:pt idx="36">
                  <c:v>401.80341000000004</c:v>
                </c:pt>
                <c:pt idx="37">
                  <c:v>426.61141000000003</c:v>
                </c:pt>
                <c:pt idx="38">
                  <c:v>451.16916000000009</c:v>
                </c:pt>
                <c:pt idx="39">
                  <c:v>474.97615999999999</c:v>
                </c:pt>
                <c:pt idx="40">
                  <c:v>476.76116000000007</c:v>
                </c:pt>
                <c:pt idx="41">
                  <c:v>477.54516000000007</c:v>
                </c:pt>
                <c:pt idx="42">
                  <c:v>478.32916000000012</c:v>
                </c:pt>
                <c:pt idx="43">
                  <c:v>479.11316000000011</c:v>
                </c:pt>
                <c:pt idx="44">
                  <c:v>479.8971600000001</c:v>
                </c:pt>
                <c:pt idx="45">
                  <c:v>479.8971600000001</c:v>
                </c:pt>
                <c:pt idx="46">
                  <c:v>479.8971600000001</c:v>
                </c:pt>
                <c:pt idx="47">
                  <c:v>479.8971600000001</c:v>
                </c:pt>
                <c:pt idx="48">
                  <c:v>479.8971600000001</c:v>
                </c:pt>
                <c:pt idx="49">
                  <c:v>479.8971600000001</c:v>
                </c:pt>
                <c:pt idx="50">
                  <c:v>503.41716000000008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01248"/>
        <c:axId val="148901808"/>
      </c:lineChart>
      <c:dateAx>
        <c:axId val="148901248"/>
        <c:scaling>
          <c:orientation val="minMax"/>
          <c:min val="3613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48901808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48901808"/>
        <c:scaling>
          <c:orientation val="minMax"/>
          <c:max val="800"/>
        </c:scaling>
        <c:delete val="0"/>
        <c:axPos val="l"/>
        <c:numFmt formatCode="#,##0_);[Red]\(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48901248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1472206205080646E-2"/>
          <c:y val="3.2752117406532326E-2"/>
          <c:w val="0.28677372028544929"/>
          <c:h val="0.3166038015964791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36</xdr:row>
      <xdr:rowOff>152400</xdr:rowOff>
    </xdr:from>
    <xdr:to>
      <xdr:col>7</xdr:col>
      <xdr:colOff>1143000</xdr:colOff>
      <xdr:row>63</xdr:row>
      <xdr:rowOff>142875</xdr:rowOff>
    </xdr:to>
    <xdr:graphicFrame macro="">
      <xdr:nvGraphicFramePr>
        <xdr:cNvPr id="5130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1666875</xdr:colOff>
      <xdr:row>52</xdr:row>
      <xdr:rowOff>28575</xdr:rowOff>
    </xdr:from>
    <xdr:to>
      <xdr:col>4</xdr:col>
      <xdr:colOff>180975</xdr:colOff>
      <xdr:row>52</xdr:row>
      <xdr:rowOff>28575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H="1">
          <a:off x="2419350" y="9563100"/>
          <a:ext cx="3657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1628775</xdr:colOff>
      <xdr:row>49</xdr:row>
      <xdr:rowOff>95250</xdr:rowOff>
    </xdr:from>
    <xdr:to>
      <xdr:col>3</xdr:col>
      <xdr:colOff>2057400</xdr:colOff>
      <xdr:row>50</xdr:row>
      <xdr:rowOff>95250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2381250" y="9144000"/>
          <a:ext cx="34004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Cumulative Cancellation Cost to Date      $402MM</a:t>
          </a:r>
        </a:p>
      </xdr:txBody>
    </xdr:sp>
    <xdr:clientData/>
  </xdr:twoCellAnchor>
  <xdr:twoCellAnchor>
    <xdr:from>
      <xdr:col>3</xdr:col>
      <xdr:colOff>1504950</xdr:colOff>
      <xdr:row>48</xdr:row>
      <xdr:rowOff>123825</xdr:rowOff>
    </xdr:from>
    <xdr:to>
      <xdr:col>3</xdr:col>
      <xdr:colOff>2057400</xdr:colOff>
      <xdr:row>51</xdr:row>
      <xdr:rowOff>76200</xdr:rowOff>
    </xdr:to>
    <xdr:sp macro="" textlink="">
      <xdr:nvSpPr>
        <xdr:cNvPr id="5139" name="Line 19"/>
        <xdr:cNvSpPr>
          <a:spLocks noChangeShapeType="1"/>
        </xdr:cNvSpPr>
      </xdr:nvSpPr>
      <xdr:spPr bwMode="auto">
        <a:xfrm flipH="1" flipV="1">
          <a:off x="5229225" y="9010650"/>
          <a:ext cx="552450" cy="4381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704850</xdr:colOff>
      <xdr:row>45</xdr:row>
      <xdr:rowOff>57150</xdr:rowOff>
    </xdr:from>
    <xdr:to>
      <xdr:col>4</xdr:col>
      <xdr:colOff>200025</xdr:colOff>
      <xdr:row>48</xdr:row>
      <xdr:rowOff>104775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3362325" y="8458200"/>
          <a:ext cx="27336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Incremental Cancellation </a:t>
          </a:r>
        </a:p>
        <a:p>
          <a:pPr algn="ctr" rtl="0">
            <a:lnSpc>
              <a:spcPts val="1700"/>
            </a:lnSpc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ahoma"/>
              <a:ea typeface="Tahoma"/>
              <a:cs typeface="Tahoma"/>
            </a:rPr>
            <a:t>Cost $41MM</a:t>
          </a:r>
        </a:p>
      </xdr:txBody>
    </xdr:sp>
    <xdr:clientData/>
  </xdr:twoCellAnchor>
  <xdr:twoCellAnchor>
    <xdr:from>
      <xdr:col>1</xdr:col>
      <xdr:colOff>1638300</xdr:colOff>
      <xdr:row>52</xdr:row>
      <xdr:rowOff>0</xdr:rowOff>
    </xdr:from>
    <xdr:to>
      <xdr:col>3</xdr:col>
      <xdr:colOff>2066925</xdr:colOff>
      <xdr:row>53</xdr:row>
      <xdr:rowOff>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2390775" y="9534525"/>
          <a:ext cx="34004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Cumulative Payments to Date                   $361MM</a:t>
          </a:r>
        </a:p>
      </xdr:txBody>
    </xdr:sp>
    <xdr:clientData/>
  </xdr:twoCellAnchor>
  <xdr:twoCellAnchor>
    <xdr:from>
      <xdr:col>1</xdr:col>
      <xdr:colOff>1666875</xdr:colOff>
      <xdr:row>50</xdr:row>
      <xdr:rowOff>85725</xdr:rowOff>
    </xdr:from>
    <xdr:to>
      <xdr:col>4</xdr:col>
      <xdr:colOff>180975</xdr:colOff>
      <xdr:row>50</xdr:row>
      <xdr:rowOff>85725</xdr:rowOff>
    </xdr:to>
    <xdr:sp macro="" textlink="">
      <xdr:nvSpPr>
        <xdr:cNvPr id="5142" name="Line 22"/>
        <xdr:cNvSpPr>
          <a:spLocks noChangeShapeType="1"/>
        </xdr:cNvSpPr>
      </xdr:nvSpPr>
      <xdr:spPr bwMode="auto">
        <a:xfrm flipH="1">
          <a:off x="2419350" y="9296400"/>
          <a:ext cx="3657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dash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2038350</xdr:colOff>
      <xdr:row>50</xdr:row>
      <xdr:rowOff>95250</xdr:rowOff>
    </xdr:from>
    <xdr:to>
      <xdr:col>4</xdr:col>
      <xdr:colOff>57150</xdr:colOff>
      <xdr:row>52</xdr:row>
      <xdr:rowOff>19050</xdr:rowOff>
    </xdr:to>
    <xdr:sp macro="" textlink="">
      <xdr:nvSpPr>
        <xdr:cNvPr id="5143" name="AutoShape 23"/>
        <xdr:cNvSpPr>
          <a:spLocks/>
        </xdr:cNvSpPr>
      </xdr:nvSpPr>
      <xdr:spPr bwMode="auto">
        <a:xfrm>
          <a:off x="5762625" y="9305925"/>
          <a:ext cx="190500" cy="247650"/>
        </a:xfrm>
        <a:prstGeom prst="leftBrace">
          <a:avLst>
            <a:gd name="adj1" fmla="val 21667"/>
            <a:gd name="adj2" fmla="val 5384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0.67661</cdr:x>
      <cdr:y>0.38359</cdr:y>
    </cdr:from>
    <cdr:to>
      <cdr:x>0.6776</cdr:x>
      <cdr:y>0.9199</cdr:y>
    </cdr:to>
    <cdr:sp macro="" textlink="">
      <cdr:nvSpPr>
        <cdr:cNvPr id="819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021497" y="1680232"/>
          <a:ext cx="10278" cy="234471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0.58818</cdr:x>
      <cdr:y>0.31072</cdr:y>
    </cdr:from>
    <cdr:to>
      <cdr:x>0.76901</cdr:x>
      <cdr:y>0.36819</cdr:y>
    </cdr:to>
    <cdr:sp macro="" textlink="">
      <cdr:nvSpPr>
        <cdr:cNvPr id="8194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04233" y="1361616"/>
          <a:ext cx="1875639" cy="25125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2860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75" b="1" i="0" u="none" strike="noStrike" baseline="0">
              <a:solidFill>
                <a:srgbClr val="0000FF"/>
              </a:solidFill>
              <a:latin typeface="Tahoma"/>
              <a:ea typeface="Tahoma"/>
              <a:cs typeface="Tahoma"/>
            </a:rPr>
            <a:t>October 2001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B101"/>
  <sheetViews>
    <sheetView view="pageBreakPreview" topLeftCell="D1" zoomScale="60" zoomScaleNormal="75" zoomScaleSheetLayoutView="80" workbookViewId="0">
      <pane ySplit="5" topLeftCell="A6" activePane="bottomLeft" state="frozen"/>
      <selection pane="bottomLeft" activeCell="A20" sqref="A20"/>
    </sheetView>
  </sheetViews>
  <sheetFormatPr defaultColWidth="13.1640625" defaultRowHeight="12.75" x14ac:dyDescent="0.2"/>
  <cols>
    <col min="1" max="1" width="6" style="3" customWidth="1"/>
    <col min="2" max="2" width="13.83203125" style="3" customWidth="1"/>
    <col min="3" max="3" width="3.5" style="3" hidden="1" customWidth="1"/>
    <col min="4" max="4" width="12.33203125" style="2" bestFit="1" customWidth="1"/>
    <col min="5" max="5" width="15.5" style="3" customWidth="1"/>
    <col min="6" max="6" width="10.1640625" style="2" customWidth="1"/>
    <col min="7" max="7" width="25.1640625" style="3" bestFit="1" customWidth="1"/>
    <col min="8" max="8" width="9.83203125" style="2" customWidth="1"/>
    <col min="9" max="9" width="10.6640625" style="11" customWidth="1"/>
    <col min="10" max="10" width="7" style="2" customWidth="1"/>
    <col min="11" max="11" width="17.5" style="4" customWidth="1"/>
    <col min="12" max="13" width="12.83203125" style="2" customWidth="1"/>
    <col min="14" max="14" width="10.83203125" style="2" customWidth="1"/>
    <col min="15" max="15" width="12.83203125" style="2" customWidth="1"/>
    <col min="16" max="16" width="13.33203125" style="2" customWidth="1"/>
    <col min="17" max="17" width="16" style="3" customWidth="1"/>
    <col min="18" max="18" width="15.5" style="3" customWidth="1"/>
    <col min="19" max="19" width="23.1640625" style="3" customWidth="1"/>
    <col min="20" max="21" width="12" style="149" customWidth="1"/>
    <col min="22" max="22" width="13" style="181" customWidth="1"/>
    <col min="23" max="23" width="68.5" style="3" bestFit="1" customWidth="1"/>
    <col min="24" max="24" width="78.6640625" style="3" customWidth="1"/>
    <col min="25" max="16384" width="13.1640625" style="3"/>
  </cols>
  <sheetData>
    <row r="1" spans="1:158" ht="15" x14ac:dyDescent="0.2">
      <c r="A1" s="1" t="s">
        <v>22</v>
      </c>
      <c r="B1" s="1"/>
      <c r="C1" s="2"/>
    </row>
    <row r="2" spans="1:158" ht="15" x14ac:dyDescent="0.2">
      <c r="A2" s="1" t="s">
        <v>91</v>
      </c>
      <c r="B2" s="1"/>
      <c r="C2" s="2"/>
    </row>
    <row r="3" spans="1:158" ht="14.25" customHeight="1" x14ac:dyDescent="0.2">
      <c r="A3" s="283">
        <v>37168</v>
      </c>
      <c r="B3" s="283"/>
      <c r="C3" s="283"/>
      <c r="D3" s="283"/>
      <c r="J3" s="148" t="s">
        <v>102</v>
      </c>
      <c r="K3" s="147">
        <v>37195</v>
      </c>
      <c r="O3" s="234"/>
      <c r="Q3" s="4"/>
    </row>
    <row r="4" spans="1:158" ht="6.75" customHeight="1" x14ac:dyDescent="0.2"/>
    <row r="5" spans="1:158" s="5" customFormat="1" ht="54.75" customHeight="1" thickBot="1" x14ac:dyDescent="0.25">
      <c r="A5" s="5" t="s">
        <v>87</v>
      </c>
      <c r="B5" s="5" t="s">
        <v>8</v>
      </c>
      <c r="D5" s="5" t="s">
        <v>1</v>
      </c>
      <c r="E5" s="5" t="s">
        <v>39</v>
      </c>
      <c r="F5" s="5" t="s">
        <v>3</v>
      </c>
      <c r="G5" s="5" t="s">
        <v>2</v>
      </c>
      <c r="H5" s="5" t="s">
        <v>24</v>
      </c>
      <c r="I5" s="12" t="s">
        <v>25</v>
      </c>
      <c r="J5" s="5" t="s">
        <v>30</v>
      </c>
      <c r="K5" s="6" t="s">
        <v>0</v>
      </c>
      <c r="L5" s="5" t="s">
        <v>26</v>
      </c>
      <c r="M5" s="5" t="s">
        <v>58</v>
      </c>
      <c r="N5" s="5" t="s">
        <v>50</v>
      </c>
      <c r="O5" s="5" t="s">
        <v>61</v>
      </c>
      <c r="P5" s="5" t="s">
        <v>27</v>
      </c>
      <c r="Q5" s="5" t="s">
        <v>23</v>
      </c>
      <c r="R5" s="5" t="s">
        <v>53</v>
      </c>
      <c r="S5" s="5" t="s">
        <v>28</v>
      </c>
      <c r="T5" s="150" t="s">
        <v>37</v>
      </c>
      <c r="U5" s="150" t="s">
        <v>128</v>
      </c>
      <c r="V5" s="151" t="s">
        <v>110</v>
      </c>
      <c r="W5" s="5" t="s">
        <v>29</v>
      </c>
      <c r="X5" s="5" t="s">
        <v>174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7" spans="1:158" x14ac:dyDescent="0.2">
      <c r="B7" s="26"/>
      <c r="C7" s="26"/>
      <c r="D7" s="27"/>
      <c r="E7" s="26"/>
      <c r="F7" s="27"/>
      <c r="G7" s="26"/>
      <c r="H7" s="27"/>
      <c r="I7" s="47"/>
      <c r="J7" s="27"/>
      <c r="K7" s="278"/>
      <c r="L7" s="27"/>
      <c r="M7" s="27"/>
      <c r="N7" s="27"/>
      <c r="O7" s="27"/>
      <c r="P7" s="27"/>
      <c r="Q7" s="26"/>
      <c r="R7" s="26"/>
      <c r="S7" s="26"/>
      <c r="T7" s="279"/>
      <c r="U7" s="279"/>
      <c r="V7" s="280"/>
      <c r="W7" s="26"/>
      <c r="X7" s="26"/>
    </row>
    <row r="8" spans="1:158" s="249" customFormat="1" ht="27.95" customHeight="1" x14ac:dyDescent="0.2">
      <c r="A8" s="35">
        <v>1</v>
      </c>
      <c r="B8" s="257" t="s">
        <v>56</v>
      </c>
      <c r="C8" s="257">
        <v>4</v>
      </c>
      <c r="D8" s="258" t="s">
        <v>4</v>
      </c>
      <c r="E8" s="257"/>
      <c r="F8" s="258"/>
      <c r="G8" s="257" t="s">
        <v>10</v>
      </c>
      <c r="H8" s="258"/>
      <c r="I8" s="262"/>
      <c r="J8" s="258"/>
      <c r="K8" s="259"/>
      <c r="L8" s="258" t="s">
        <v>186</v>
      </c>
      <c r="M8" s="261" t="s">
        <v>184</v>
      </c>
      <c r="N8" s="258" t="s">
        <v>51</v>
      </c>
      <c r="O8" s="258" t="s">
        <v>42</v>
      </c>
      <c r="P8" s="258" t="s">
        <v>179</v>
      </c>
      <c r="Q8" s="257" t="s">
        <v>185</v>
      </c>
      <c r="R8" s="257"/>
      <c r="S8" s="257" t="s">
        <v>192</v>
      </c>
      <c r="T8" s="260">
        <f>'Cost Cancel Details'!C10</f>
        <v>39.200000000000003</v>
      </c>
      <c r="U8" s="260">
        <f>'Cost Cancel Details'!AN10</f>
        <v>13.328000000000005</v>
      </c>
      <c r="V8" s="260">
        <f>'Cost Cancel Details'!AN11</f>
        <v>9.4079999999999995</v>
      </c>
      <c r="W8" s="257"/>
      <c r="X8" s="29" t="s">
        <v>203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</row>
    <row r="9" spans="1:158" s="270" customFormat="1" ht="27.95" customHeight="1" x14ac:dyDescent="0.2">
      <c r="A9" s="35">
        <f>1+A8</f>
        <v>2</v>
      </c>
      <c r="B9" s="263" t="s">
        <v>11</v>
      </c>
      <c r="C9" s="263">
        <v>2</v>
      </c>
      <c r="D9" s="264" t="s">
        <v>16</v>
      </c>
      <c r="E9" s="263"/>
      <c r="F9" s="264"/>
      <c r="G9" s="263" t="s">
        <v>163</v>
      </c>
      <c r="H9" s="264">
        <v>184</v>
      </c>
      <c r="I9" s="265">
        <v>10256</v>
      </c>
      <c r="J9" s="264" t="s">
        <v>31</v>
      </c>
      <c r="K9" s="266">
        <v>37135</v>
      </c>
      <c r="L9" s="264" t="s">
        <v>6</v>
      </c>
      <c r="M9" s="267" t="s">
        <v>122</v>
      </c>
      <c r="N9" s="264" t="s">
        <v>51</v>
      </c>
      <c r="O9" s="264" t="s">
        <v>42</v>
      </c>
      <c r="P9" s="264" t="s">
        <v>210</v>
      </c>
      <c r="Q9" s="263"/>
      <c r="R9" s="263"/>
      <c r="S9" s="263" t="s">
        <v>40</v>
      </c>
      <c r="T9" s="268">
        <f>+'Cost Cancel Details'!C42</f>
        <v>37.170180000000002</v>
      </c>
      <c r="U9" s="268">
        <f>+'Cost Cancel Details'!AN42</f>
        <v>22.302108000000004</v>
      </c>
      <c r="V9" s="269">
        <f>+'Cost Cancel Details'!AN43</f>
        <v>37.170180000000002</v>
      </c>
      <c r="W9" s="263" t="s">
        <v>206</v>
      </c>
      <c r="X9" s="263" t="s">
        <v>212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</row>
    <row r="10" spans="1:158" s="270" customFormat="1" ht="27.95" customHeight="1" x14ac:dyDescent="0.2">
      <c r="A10" s="35">
        <f t="shared" ref="A10:A17" si="0">1+A9</f>
        <v>3</v>
      </c>
      <c r="B10" s="263" t="s">
        <v>11</v>
      </c>
      <c r="C10" s="263">
        <v>3</v>
      </c>
      <c r="D10" s="264" t="s">
        <v>52</v>
      </c>
      <c r="E10" s="263" t="s">
        <v>81</v>
      </c>
      <c r="F10" s="264"/>
      <c r="G10" s="263" t="s">
        <v>15</v>
      </c>
      <c r="H10" s="264">
        <v>122</v>
      </c>
      <c r="I10" s="265">
        <v>10856</v>
      </c>
      <c r="J10" s="264" t="s">
        <v>31</v>
      </c>
      <c r="K10" s="266" t="s">
        <v>199</v>
      </c>
      <c r="L10" s="264" t="s">
        <v>57</v>
      </c>
      <c r="M10" s="267" t="s">
        <v>122</v>
      </c>
      <c r="N10" s="264" t="s">
        <v>51</v>
      </c>
      <c r="O10" s="264" t="s">
        <v>42</v>
      </c>
      <c r="P10" s="264" t="s">
        <v>179</v>
      </c>
      <c r="Q10" s="263" t="s">
        <v>177</v>
      </c>
      <c r="R10" s="263"/>
      <c r="S10" s="263" t="s">
        <v>40</v>
      </c>
      <c r="T10" s="268">
        <f>+'Cost Cancel Details'!C50</f>
        <v>24.506</v>
      </c>
      <c r="U10" s="268">
        <f>+'Cost Cancel Details'!AN50</f>
        <v>22.947800000000004</v>
      </c>
      <c r="V10" s="269">
        <f>+'Cost Cancel Details'!AN51</f>
        <v>24.506</v>
      </c>
      <c r="W10" s="263"/>
      <c r="X10" s="263" t="s">
        <v>198</v>
      </c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</row>
    <row r="11" spans="1:158" s="270" customFormat="1" ht="27.95" customHeight="1" x14ac:dyDescent="0.2">
      <c r="A11" s="35">
        <f t="shared" si="0"/>
        <v>4</v>
      </c>
      <c r="B11" s="263" t="s">
        <v>11</v>
      </c>
      <c r="C11" s="263">
        <v>1</v>
      </c>
      <c r="D11" s="264" t="s">
        <v>4</v>
      </c>
      <c r="E11" s="263"/>
      <c r="F11" s="264"/>
      <c r="G11" s="263" t="s">
        <v>21</v>
      </c>
      <c r="H11" s="264">
        <v>375</v>
      </c>
      <c r="I11" s="265">
        <v>10456</v>
      </c>
      <c r="J11" s="264" t="s">
        <v>31</v>
      </c>
      <c r="K11" s="266">
        <v>37165</v>
      </c>
      <c r="L11" s="264" t="s">
        <v>167</v>
      </c>
      <c r="M11" s="267" t="s">
        <v>122</v>
      </c>
      <c r="N11" s="264" t="s">
        <v>51</v>
      </c>
      <c r="O11" s="264" t="s">
        <v>42</v>
      </c>
      <c r="P11" s="264" t="s">
        <v>200</v>
      </c>
      <c r="Q11" s="263" t="s">
        <v>130</v>
      </c>
      <c r="R11" s="263" t="s">
        <v>82</v>
      </c>
      <c r="S11" s="263" t="s">
        <v>194</v>
      </c>
      <c r="T11" s="268">
        <f>+'Cost Cancel Details'!C58</f>
        <v>83.416666666666671</v>
      </c>
      <c r="U11" s="268">
        <f>+'Cost Cancel Details'!AN58</f>
        <v>65.899166666666687</v>
      </c>
      <c r="V11" s="269">
        <f>+'Cost Cancel Details'!AN59</f>
        <v>59.476083333333335</v>
      </c>
      <c r="W11" s="263"/>
      <c r="X11" s="26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</row>
    <row r="12" spans="1:158" s="270" customFormat="1" ht="27.95" customHeight="1" x14ac:dyDescent="0.2">
      <c r="A12" s="35">
        <f t="shared" si="0"/>
        <v>5</v>
      </c>
      <c r="B12" s="263" t="s">
        <v>11</v>
      </c>
      <c r="C12" s="263">
        <v>1</v>
      </c>
      <c r="D12" s="264" t="s">
        <v>4</v>
      </c>
      <c r="E12" s="263"/>
      <c r="F12" s="264"/>
      <c r="G12" s="263" t="s">
        <v>21</v>
      </c>
      <c r="H12" s="264">
        <v>375</v>
      </c>
      <c r="I12" s="265">
        <v>10456</v>
      </c>
      <c r="J12" s="264" t="s">
        <v>31</v>
      </c>
      <c r="K12" s="266">
        <v>37196</v>
      </c>
      <c r="L12" s="264" t="s">
        <v>167</v>
      </c>
      <c r="M12" s="267" t="s">
        <v>122</v>
      </c>
      <c r="N12" s="264" t="s">
        <v>51</v>
      </c>
      <c r="O12" s="264" t="s">
        <v>42</v>
      </c>
      <c r="P12" s="264" t="s">
        <v>200</v>
      </c>
      <c r="Q12" s="263" t="s">
        <v>130</v>
      </c>
      <c r="R12" s="263" t="s">
        <v>82</v>
      </c>
      <c r="S12" s="263" t="s">
        <v>194</v>
      </c>
      <c r="T12" s="268">
        <f>+'Cost Cancel Details'!C66</f>
        <v>83.416666666666671</v>
      </c>
      <c r="U12" s="268">
        <f>+'Cost Cancel Details'!AN66</f>
        <v>65.899166666666687</v>
      </c>
      <c r="V12" s="269">
        <f>+'Cost Cancel Details'!AN67</f>
        <v>59.476083333333335</v>
      </c>
      <c r="W12" s="263"/>
      <c r="X12" s="26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</row>
    <row r="13" spans="1:158" s="270" customFormat="1" ht="27.95" customHeight="1" x14ac:dyDescent="0.2">
      <c r="A13" s="35">
        <f t="shared" si="0"/>
        <v>6</v>
      </c>
      <c r="B13" s="263" t="s">
        <v>11</v>
      </c>
      <c r="C13" s="263">
        <v>1</v>
      </c>
      <c r="D13" s="264" t="s">
        <v>4</v>
      </c>
      <c r="E13" s="263"/>
      <c r="F13" s="264"/>
      <c r="G13" s="263" t="s">
        <v>21</v>
      </c>
      <c r="H13" s="264">
        <v>375</v>
      </c>
      <c r="I13" s="265">
        <v>10456</v>
      </c>
      <c r="J13" s="264" t="s">
        <v>31</v>
      </c>
      <c r="K13" s="266">
        <v>37226</v>
      </c>
      <c r="L13" s="264" t="s">
        <v>167</v>
      </c>
      <c r="M13" s="267" t="s">
        <v>122</v>
      </c>
      <c r="N13" s="264" t="s">
        <v>51</v>
      </c>
      <c r="O13" s="264" t="s">
        <v>42</v>
      </c>
      <c r="P13" s="264" t="s">
        <v>200</v>
      </c>
      <c r="Q13" s="263" t="s">
        <v>130</v>
      </c>
      <c r="R13" s="263" t="s">
        <v>82</v>
      </c>
      <c r="S13" s="263" t="s">
        <v>194</v>
      </c>
      <c r="T13" s="268">
        <f>+'Cost Cancel Details'!C74</f>
        <v>83.416666666666671</v>
      </c>
      <c r="U13" s="268">
        <f>+'Cost Cancel Details'!AN74</f>
        <v>65.899166666666687</v>
      </c>
      <c r="V13" s="269">
        <f>+'Cost Cancel Details'!AN75</f>
        <v>59.476083333333335</v>
      </c>
      <c r="W13" s="263"/>
      <c r="X13" s="26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</row>
    <row r="14" spans="1:158" s="270" customFormat="1" ht="27.95" customHeight="1" x14ac:dyDescent="0.2">
      <c r="A14" s="35">
        <f t="shared" si="0"/>
        <v>7</v>
      </c>
      <c r="B14" s="263" t="s">
        <v>11</v>
      </c>
      <c r="C14" s="263">
        <v>3</v>
      </c>
      <c r="D14" s="264" t="s">
        <v>35</v>
      </c>
      <c r="E14" s="263"/>
      <c r="F14" s="264"/>
      <c r="G14" s="263" t="s">
        <v>13</v>
      </c>
      <c r="H14" s="264">
        <f>166/2</f>
        <v>83</v>
      </c>
      <c r="I14" s="265">
        <v>11447</v>
      </c>
      <c r="J14" s="264" t="s">
        <v>34</v>
      </c>
      <c r="K14" s="266" t="s">
        <v>41</v>
      </c>
      <c r="L14" s="264" t="s">
        <v>6</v>
      </c>
      <c r="M14" s="267" t="s">
        <v>122</v>
      </c>
      <c r="N14" s="264" t="s">
        <v>51</v>
      </c>
      <c r="O14" s="264" t="s">
        <v>42</v>
      </c>
      <c r="P14" s="264" t="s">
        <v>179</v>
      </c>
      <c r="Q14" s="263"/>
      <c r="R14" s="263"/>
      <c r="S14" s="263" t="s">
        <v>40</v>
      </c>
      <c r="T14" s="268">
        <f>+'Cost Cancel Details'!C82</f>
        <v>17.25</v>
      </c>
      <c r="U14" s="268">
        <f>+'Cost Cancel Details'!AN82</f>
        <v>17.25</v>
      </c>
      <c r="V14" s="269">
        <f>+'Cost Cancel Details'!AN83</f>
        <v>17.25</v>
      </c>
      <c r="W14" s="263"/>
      <c r="X14" s="263" t="s">
        <v>202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</row>
    <row r="15" spans="1:158" s="270" customFormat="1" ht="27.95" customHeight="1" x14ac:dyDescent="0.2">
      <c r="A15" s="35">
        <f t="shared" si="0"/>
        <v>8</v>
      </c>
      <c r="B15" s="263" t="s">
        <v>11</v>
      </c>
      <c r="C15" s="263">
        <v>3</v>
      </c>
      <c r="D15" s="264" t="s">
        <v>35</v>
      </c>
      <c r="E15" s="263"/>
      <c r="F15" s="264"/>
      <c r="G15" s="263" t="s">
        <v>13</v>
      </c>
      <c r="H15" s="264">
        <v>83</v>
      </c>
      <c r="I15" s="265">
        <v>11447</v>
      </c>
      <c r="J15" s="264" t="s">
        <v>34</v>
      </c>
      <c r="K15" s="266" t="s">
        <v>41</v>
      </c>
      <c r="L15" s="264" t="s">
        <v>6</v>
      </c>
      <c r="M15" s="267" t="s">
        <v>122</v>
      </c>
      <c r="N15" s="264" t="s">
        <v>51</v>
      </c>
      <c r="O15" s="264" t="s">
        <v>42</v>
      </c>
      <c r="P15" s="264" t="s">
        <v>179</v>
      </c>
      <c r="Q15" s="263"/>
      <c r="R15" s="263"/>
      <c r="S15" s="263" t="s">
        <v>40</v>
      </c>
      <c r="T15" s="268">
        <f>+'Cost Cancel Details'!C90</f>
        <v>17.25</v>
      </c>
      <c r="U15" s="268">
        <f>+'Cost Cancel Details'!AN90</f>
        <v>17.25</v>
      </c>
      <c r="V15" s="269">
        <f>+'Cost Cancel Details'!AN91</f>
        <v>17.25</v>
      </c>
      <c r="W15" s="263"/>
      <c r="X15" s="263" t="s">
        <v>202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</row>
    <row r="16" spans="1:158" s="270" customFormat="1" ht="27.95" customHeight="1" x14ac:dyDescent="0.2">
      <c r="A16" s="35">
        <f t="shared" si="0"/>
        <v>9</v>
      </c>
      <c r="B16" s="263" t="s">
        <v>11</v>
      </c>
      <c r="C16" s="263">
        <v>2</v>
      </c>
      <c r="D16" s="264" t="s">
        <v>4</v>
      </c>
      <c r="E16" s="263"/>
      <c r="F16" s="264"/>
      <c r="G16" s="263" t="s">
        <v>145</v>
      </c>
      <c r="H16" s="264">
        <v>31</v>
      </c>
      <c r="I16" s="265">
        <v>10151</v>
      </c>
      <c r="J16" s="264" t="s">
        <v>34</v>
      </c>
      <c r="K16" s="266" t="s">
        <v>41</v>
      </c>
      <c r="L16" s="264" t="s">
        <v>57</v>
      </c>
      <c r="M16" s="267" t="s">
        <v>122</v>
      </c>
      <c r="N16" s="264" t="s">
        <v>51</v>
      </c>
      <c r="O16" s="264" t="s">
        <v>42</v>
      </c>
      <c r="P16" s="264" t="s">
        <v>165</v>
      </c>
      <c r="Q16" s="263"/>
      <c r="R16" s="263"/>
      <c r="S16" s="263" t="s">
        <v>40</v>
      </c>
      <c r="T16" s="268">
        <f>+'Cost Cancel Details'!C98</f>
        <v>6.5</v>
      </c>
      <c r="U16" s="268">
        <f>+'Cost Cancel Details'!AN98</f>
        <v>6.5</v>
      </c>
      <c r="V16" s="269">
        <f>+'Cost Cancel Details'!AN99</f>
        <v>6.5</v>
      </c>
      <c r="W16" s="263" t="s">
        <v>196</v>
      </c>
      <c r="X16" s="26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</row>
    <row r="17" spans="1:92" s="270" customFormat="1" ht="27.95" customHeight="1" x14ac:dyDescent="0.2">
      <c r="A17" s="35">
        <f t="shared" si="0"/>
        <v>10</v>
      </c>
      <c r="B17" s="263" t="s">
        <v>11</v>
      </c>
      <c r="C17" s="263">
        <v>2</v>
      </c>
      <c r="D17" s="264" t="s">
        <v>4</v>
      </c>
      <c r="E17" s="263"/>
      <c r="F17" s="264"/>
      <c r="G17" s="263" t="s">
        <v>145</v>
      </c>
      <c r="H17" s="264">
        <v>31</v>
      </c>
      <c r="I17" s="265">
        <v>10151</v>
      </c>
      <c r="J17" s="264" t="s">
        <v>34</v>
      </c>
      <c r="K17" s="266" t="s">
        <v>41</v>
      </c>
      <c r="L17" s="264" t="s">
        <v>57</v>
      </c>
      <c r="M17" s="267" t="s">
        <v>122</v>
      </c>
      <c r="N17" s="264" t="s">
        <v>51</v>
      </c>
      <c r="O17" s="264" t="s">
        <v>42</v>
      </c>
      <c r="P17" s="264" t="s">
        <v>165</v>
      </c>
      <c r="Q17" s="263"/>
      <c r="R17" s="263"/>
      <c r="S17" s="263" t="s">
        <v>40</v>
      </c>
      <c r="T17" s="268">
        <f>+'Cost Cancel Details'!C106</f>
        <v>6.5</v>
      </c>
      <c r="U17" s="268">
        <f>+'Cost Cancel Details'!AN106</f>
        <v>6.5</v>
      </c>
      <c r="V17" s="269">
        <f>+'Cost Cancel Details'!AN107</f>
        <v>6.5</v>
      </c>
      <c r="W17" s="263" t="s">
        <v>197</v>
      </c>
      <c r="X17" s="26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</row>
    <row r="18" spans="1:92" s="249" customFormat="1" ht="27.95" customHeight="1" x14ac:dyDescent="0.2">
      <c r="A18" s="35">
        <f>1+A17</f>
        <v>11</v>
      </c>
      <c r="B18" s="263" t="s">
        <v>11</v>
      </c>
      <c r="C18" s="257">
        <v>2</v>
      </c>
      <c r="D18" s="264" t="s">
        <v>16</v>
      </c>
      <c r="E18" s="263"/>
      <c r="F18" s="264"/>
      <c r="G18" s="263" t="s">
        <v>163</v>
      </c>
      <c r="H18" s="264">
        <v>184</v>
      </c>
      <c r="I18" s="265">
        <v>10256</v>
      </c>
      <c r="J18" s="264" t="s">
        <v>31</v>
      </c>
      <c r="K18" s="266">
        <v>37043</v>
      </c>
      <c r="L18" s="264" t="s">
        <v>6</v>
      </c>
      <c r="M18" s="267" t="s">
        <v>176</v>
      </c>
      <c r="N18" s="264" t="s">
        <v>51</v>
      </c>
      <c r="O18" s="264" t="s">
        <v>42</v>
      </c>
      <c r="P18" s="264" t="s">
        <v>210</v>
      </c>
      <c r="Q18" s="263"/>
      <c r="R18" s="263"/>
      <c r="S18" s="263" t="s">
        <v>215</v>
      </c>
      <c r="T18" s="268">
        <f>+'Cost Cancel Details'!C18</f>
        <v>37.170180000000002</v>
      </c>
      <c r="U18" s="268">
        <f>+'Cost Cancel Details'!AN18</f>
        <v>29.736144000000003</v>
      </c>
      <c r="V18" s="269">
        <f>+'Cost Cancel Details'!AN19</f>
        <v>37.170180000000002</v>
      </c>
      <c r="W18" s="263" t="s">
        <v>207</v>
      </c>
      <c r="X18" s="263" t="s">
        <v>214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</row>
    <row r="19" spans="1:92" s="249" customFormat="1" ht="27.95" customHeight="1" x14ac:dyDescent="0.2">
      <c r="A19" s="35">
        <f>1+A18</f>
        <v>12</v>
      </c>
      <c r="B19" s="263" t="s">
        <v>11</v>
      </c>
      <c r="C19" s="257">
        <v>2</v>
      </c>
      <c r="D19" s="264" t="s">
        <v>16</v>
      </c>
      <c r="E19" s="263"/>
      <c r="F19" s="264"/>
      <c r="G19" s="263" t="s">
        <v>163</v>
      </c>
      <c r="H19" s="264">
        <v>184</v>
      </c>
      <c r="I19" s="265">
        <v>10256</v>
      </c>
      <c r="J19" s="264" t="s">
        <v>31</v>
      </c>
      <c r="K19" s="266">
        <v>37377</v>
      </c>
      <c r="L19" s="264" t="s">
        <v>6</v>
      </c>
      <c r="M19" s="267" t="s">
        <v>122</v>
      </c>
      <c r="N19" s="264" t="s">
        <v>51</v>
      </c>
      <c r="O19" s="264" t="s">
        <v>42</v>
      </c>
      <c r="P19" s="264" t="s">
        <v>210</v>
      </c>
      <c r="Q19" s="263"/>
      <c r="R19" s="263" t="s">
        <v>80</v>
      </c>
      <c r="S19" s="263" t="s">
        <v>40</v>
      </c>
      <c r="T19" s="268">
        <f>+'Cost Cancel Details'!C26</f>
        <v>33.810399999999994</v>
      </c>
      <c r="U19" s="268">
        <f>+'Cost Cancel Details'!AN26</f>
        <v>13.524159999999998</v>
      </c>
      <c r="V19" s="269">
        <f>+'Cost Cancel Details'!AN27</f>
        <v>33.810399999999994</v>
      </c>
      <c r="W19" s="263" t="s">
        <v>208</v>
      </c>
      <c r="X19" s="263" t="s">
        <v>213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</row>
    <row r="20" spans="1:92" s="249" customFormat="1" ht="27.95" customHeight="1" x14ac:dyDescent="0.2">
      <c r="A20" s="35">
        <f>1+A19</f>
        <v>13</v>
      </c>
      <c r="B20" s="263" t="s">
        <v>11</v>
      </c>
      <c r="C20" s="257">
        <v>2</v>
      </c>
      <c r="D20" s="264" t="s">
        <v>16</v>
      </c>
      <c r="E20" s="263"/>
      <c r="F20" s="264"/>
      <c r="G20" s="263" t="s">
        <v>163</v>
      </c>
      <c r="H20" s="264">
        <v>184</v>
      </c>
      <c r="I20" s="265">
        <v>10256</v>
      </c>
      <c r="J20" s="264" t="s">
        <v>31</v>
      </c>
      <c r="K20" s="266">
        <v>37377</v>
      </c>
      <c r="L20" s="264" t="s">
        <v>6</v>
      </c>
      <c r="M20" s="267" t="s">
        <v>122</v>
      </c>
      <c r="N20" s="264" t="s">
        <v>51</v>
      </c>
      <c r="O20" s="264" t="s">
        <v>42</v>
      </c>
      <c r="P20" s="264" t="s">
        <v>210</v>
      </c>
      <c r="Q20" s="263"/>
      <c r="R20" s="263" t="s">
        <v>80</v>
      </c>
      <c r="S20" s="263" t="s">
        <v>40</v>
      </c>
      <c r="T20" s="268">
        <f>+'Cost Cancel Details'!C34</f>
        <v>33.810399999999994</v>
      </c>
      <c r="U20" s="268">
        <f>+'Cost Cancel Details'!AN34</f>
        <v>13.524159999999998</v>
      </c>
      <c r="V20" s="269">
        <f>+'Cost Cancel Details'!AN35</f>
        <v>33.810399999999994</v>
      </c>
      <c r="W20" s="263" t="s">
        <v>209</v>
      </c>
      <c r="X20" s="263" t="s">
        <v>213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</row>
    <row r="21" spans="1:92" s="270" customFormat="1" ht="27.95" customHeight="1" x14ac:dyDescent="0.2">
      <c r="A21" s="35">
        <f>1+A20</f>
        <v>14</v>
      </c>
      <c r="B21" s="263" t="s">
        <v>11</v>
      </c>
      <c r="C21" s="263"/>
      <c r="D21" s="264" t="s">
        <v>4</v>
      </c>
      <c r="E21" s="263"/>
      <c r="F21" s="264"/>
      <c r="G21" s="263" t="s">
        <v>5</v>
      </c>
      <c r="H21" s="264"/>
      <c r="I21" s="265"/>
      <c r="J21" s="264"/>
      <c r="K21" s="266"/>
      <c r="L21" s="264" t="s">
        <v>195</v>
      </c>
      <c r="M21" s="267" t="s">
        <v>122</v>
      </c>
      <c r="N21" s="264"/>
      <c r="O21" s="264"/>
      <c r="P21" s="264" t="s">
        <v>195</v>
      </c>
      <c r="Q21" s="263"/>
      <c r="R21" s="263"/>
      <c r="S21" s="263" t="s">
        <v>40</v>
      </c>
      <c r="T21" s="268">
        <v>0</v>
      </c>
      <c r="U21" s="268">
        <v>0</v>
      </c>
      <c r="V21" s="269">
        <v>0</v>
      </c>
      <c r="W21" s="263"/>
      <c r="X21" s="26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</row>
    <row r="22" spans="1:92" s="36" customFormat="1" ht="27.95" customHeight="1" x14ac:dyDescent="0.2">
      <c r="A22" s="35"/>
      <c r="B22" s="272"/>
      <c r="C22" s="272"/>
      <c r="D22" s="273"/>
      <c r="E22" s="272"/>
      <c r="F22" s="273"/>
      <c r="G22" s="272"/>
      <c r="H22" s="273"/>
      <c r="I22" s="274"/>
      <c r="J22" s="273"/>
      <c r="K22" s="275"/>
      <c r="L22" s="273"/>
      <c r="M22" s="273"/>
      <c r="N22" s="273"/>
      <c r="O22" s="273"/>
      <c r="P22" s="273"/>
      <c r="Q22" s="272"/>
      <c r="R22" s="272"/>
      <c r="S22" s="272"/>
      <c r="T22" s="276"/>
      <c r="U22" s="276"/>
      <c r="V22" s="277"/>
      <c r="W22" s="272"/>
      <c r="X22" s="272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</row>
    <row r="23" spans="1:92" x14ac:dyDescent="0.2">
      <c r="D23" s="3"/>
      <c r="F23" s="3"/>
      <c r="H23" s="3"/>
      <c r="I23" s="3"/>
      <c r="J23" s="3"/>
      <c r="K23" s="3"/>
      <c r="L23" s="3"/>
      <c r="M23" s="3"/>
      <c r="N23" s="3"/>
      <c r="O23" s="3"/>
      <c r="P23" s="3"/>
    </row>
    <row r="24" spans="1:92" x14ac:dyDescent="0.2">
      <c r="D24" s="3"/>
      <c r="F24" s="3"/>
      <c r="H24" s="3"/>
      <c r="I24" s="3"/>
      <c r="J24" s="3"/>
      <c r="K24" s="3"/>
      <c r="L24" s="3"/>
      <c r="M24" s="3"/>
      <c r="N24" s="3"/>
      <c r="O24" s="3"/>
      <c r="P24" s="3"/>
    </row>
    <row r="25" spans="1:92" x14ac:dyDescent="0.2">
      <c r="D25" s="3"/>
      <c r="F25" s="3"/>
      <c r="H25" s="3"/>
      <c r="I25" s="3"/>
      <c r="J25" s="3"/>
      <c r="K25" s="3"/>
      <c r="L25" s="3"/>
      <c r="M25" s="3"/>
      <c r="N25" s="3"/>
      <c r="O25" s="3"/>
      <c r="P25" s="3"/>
      <c r="W25" s="154"/>
    </row>
    <row r="26" spans="1:92" x14ac:dyDescent="0.2">
      <c r="D26" s="3"/>
      <c r="F26" s="3"/>
      <c r="H26" s="3"/>
      <c r="I26" s="3"/>
      <c r="J26" s="3"/>
      <c r="K26" s="3"/>
      <c r="L26" s="3"/>
      <c r="M26" s="3"/>
      <c r="N26" s="3"/>
      <c r="O26" s="3"/>
      <c r="P26" s="3"/>
      <c r="W26" s="154"/>
    </row>
    <row r="27" spans="1:92" x14ac:dyDescent="0.2">
      <c r="D27" s="3"/>
      <c r="F27" s="3"/>
      <c r="H27" s="3"/>
      <c r="I27" s="3"/>
      <c r="J27" s="3"/>
      <c r="K27" s="3"/>
      <c r="L27" s="3"/>
      <c r="M27" s="3"/>
      <c r="N27" s="3"/>
      <c r="O27" s="3"/>
      <c r="P27" s="3"/>
    </row>
    <row r="28" spans="1:92" x14ac:dyDescent="0.2">
      <c r="D28" s="3"/>
      <c r="F28" s="3"/>
      <c r="H28" s="3"/>
      <c r="I28" s="3"/>
      <c r="J28" s="3"/>
      <c r="K28" s="3"/>
      <c r="L28" s="3"/>
      <c r="M28" s="3"/>
      <c r="N28" s="3"/>
      <c r="O28" s="3"/>
      <c r="P28" s="3"/>
    </row>
    <row r="29" spans="1:92" x14ac:dyDescent="0.2">
      <c r="D29" s="3"/>
      <c r="F29" s="3"/>
      <c r="H29" s="3"/>
      <c r="I29" s="3"/>
      <c r="J29" s="3"/>
      <c r="K29" s="3"/>
      <c r="L29" s="3"/>
      <c r="M29" s="3"/>
      <c r="N29" s="3"/>
      <c r="O29" s="3"/>
      <c r="P29" s="3"/>
    </row>
    <row r="30" spans="1:92" x14ac:dyDescent="0.2">
      <c r="D30" s="3"/>
      <c r="F30" s="3"/>
      <c r="H30" s="3"/>
      <c r="I30" s="3"/>
      <c r="J30" s="3"/>
      <c r="K30" s="3"/>
      <c r="L30" s="3"/>
      <c r="M30" s="3"/>
      <c r="N30" s="3"/>
      <c r="O30" s="3"/>
      <c r="P30" s="3"/>
    </row>
    <row r="31" spans="1:92" x14ac:dyDescent="0.2">
      <c r="D31" s="3"/>
      <c r="F31" s="3"/>
      <c r="H31" s="3"/>
      <c r="I31" s="3"/>
      <c r="J31" s="3"/>
      <c r="K31" s="3"/>
      <c r="L31" s="3"/>
      <c r="M31" s="3"/>
      <c r="N31" s="3"/>
      <c r="O31" s="3"/>
      <c r="P31" s="3"/>
    </row>
    <row r="32" spans="1:92" x14ac:dyDescent="0.2">
      <c r="D32" s="3"/>
      <c r="F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F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F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F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F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F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F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F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F40" s="3"/>
      <c r="H40" s="3"/>
      <c r="I40" s="3"/>
      <c r="J40" s="3"/>
      <c r="K40" s="3"/>
      <c r="L40" s="3"/>
      <c r="M40" s="3"/>
      <c r="N40" s="3"/>
      <c r="O40" s="3"/>
      <c r="P40" s="3"/>
    </row>
    <row r="41" spans="4:16" x14ac:dyDescent="0.2">
      <c r="D41" s="3"/>
      <c r="F41" s="3"/>
      <c r="H41" s="3"/>
      <c r="I41" s="3"/>
      <c r="J41" s="3"/>
      <c r="K41" s="3"/>
      <c r="L41" s="3"/>
      <c r="M41" s="3"/>
      <c r="N41" s="3"/>
      <c r="O41" s="3"/>
      <c r="P41" s="3"/>
    </row>
    <row r="42" spans="4:16" x14ac:dyDescent="0.2">
      <c r="D42" s="3"/>
      <c r="F42" s="3"/>
      <c r="H42" s="3"/>
      <c r="I42" s="3"/>
      <c r="J42" s="3"/>
      <c r="K42" s="3"/>
      <c r="L42" s="3"/>
      <c r="M42" s="3"/>
      <c r="N42" s="3"/>
      <c r="O42" s="3"/>
      <c r="P42" s="3"/>
    </row>
    <row r="43" spans="4:16" x14ac:dyDescent="0.2">
      <c r="D43" s="3"/>
      <c r="F43" s="3"/>
      <c r="H43" s="3"/>
      <c r="I43" s="3"/>
      <c r="J43" s="3"/>
      <c r="K43" s="3"/>
      <c r="L43" s="3"/>
      <c r="M43" s="3"/>
      <c r="N43" s="3"/>
      <c r="O43" s="3"/>
      <c r="P43" s="3"/>
    </row>
    <row r="44" spans="4:16" x14ac:dyDescent="0.2">
      <c r="D44" s="3"/>
      <c r="F44" s="3"/>
      <c r="H44" s="3"/>
      <c r="I44" s="3"/>
      <c r="J44" s="3"/>
      <c r="K44" s="3"/>
      <c r="L44" s="3"/>
      <c r="M44" s="3"/>
      <c r="N44" s="3"/>
      <c r="O44" s="3"/>
      <c r="P44" s="3"/>
    </row>
    <row r="45" spans="4:16" x14ac:dyDescent="0.2">
      <c r="D45" s="3"/>
      <c r="F45" s="3"/>
      <c r="H45" s="3"/>
      <c r="I45" s="3"/>
      <c r="J45" s="3"/>
      <c r="K45" s="3"/>
      <c r="L45" s="3"/>
      <c r="M45" s="3"/>
      <c r="N45" s="3"/>
      <c r="O45" s="3"/>
      <c r="P45" s="3"/>
    </row>
    <row r="46" spans="4:16" x14ac:dyDescent="0.2">
      <c r="D46" s="3"/>
      <c r="F46" s="3"/>
      <c r="H46" s="3"/>
      <c r="I46" s="3"/>
      <c r="J46" s="3"/>
      <c r="K46" s="3"/>
      <c r="L46" s="3"/>
      <c r="M46" s="3"/>
      <c r="N46" s="3"/>
      <c r="O46" s="3"/>
      <c r="P46" s="3"/>
    </row>
    <row r="47" spans="4:16" x14ac:dyDescent="0.2">
      <c r="D47" s="3"/>
      <c r="F47" s="3"/>
      <c r="H47" s="3"/>
      <c r="I47" s="3"/>
      <c r="J47" s="3"/>
      <c r="K47" s="3"/>
      <c r="L47" s="3"/>
      <c r="M47" s="3"/>
      <c r="N47" s="3"/>
      <c r="O47" s="3"/>
      <c r="P47" s="3"/>
    </row>
    <row r="48" spans="4:16" x14ac:dyDescent="0.2">
      <c r="D48" s="3"/>
      <c r="F48" s="3"/>
      <c r="H48" s="3"/>
      <c r="I48" s="3"/>
      <c r="J48" s="3"/>
      <c r="K48" s="3"/>
      <c r="L48" s="3"/>
      <c r="M48" s="3"/>
      <c r="N48" s="3"/>
      <c r="O48" s="3"/>
      <c r="P48" s="3"/>
    </row>
    <row r="49" spans="4:16" x14ac:dyDescent="0.2">
      <c r="D49" s="3"/>
      <c r="F49" s="3"/>
      <c r="H49" s="3"/>
      <c r="I49" s="3"/>
      <c r="J49" s="3"/>
      <c r="K49" s="3"/>
      <c r="L49" s="3"/>
      <c r="M49" s="3"/>
      <c r="N49" s="3"/>
      <c r="O49" s="3"/>
      <c r="P49" s="3"/>
    </row>
    <row r="50" spans="4:16" x14ac:dyDescent="0.2">
      <c r="D50" s="3"/>
      <c r="F50" s="3"/>
      <c r="H50" s="3"/>
      <c r="I50" s="3"/>
      <c r="J50" s="3"/>
      <c r="K50" s="3"/>
      <c r="L50" s="3"/>
      <c r="M50" s="3"/>
      <c r="N50" s="3"/>
      <c r="O50" s="3"/>
      <c r="P50" s="3"/>
    </row>
    <row r="51" spans="4:16" x14ac:dyDescent="0.2">
      <c r="D51" s="3"/>
      <c r="F51" s="3"/>
      <c r="H51" s="3"/>
      <c r="I51" s="3"/>
      <c r="J51" s="3"/>
      <c r="K51" s="3"/>
      <c r="L51" s="3"/>
      <c r="M51" s="3"/>
      <c r="N51" s="3"/>
      <c r="O51" s="3"/>
      <c r="P51" s="3"/>
    </row>
    <row r="52" spans="4:16" x14ac:dyDescent="0.2">
      <c r="D52" s="3"/>
      <c r="F52" s="3"/>
      <c r="H52" s="3"/>
      <c r="I52" s="3"/>
      <c r="J52" s="3"/>
      <c r="K52" s="3"/>
      <c r="L52" s="3"/>
      <c r="M52" s="3"/>
      <c r="N52" s="3"/>
      <c r="O52" s="3"/>
      <c r="P52" s="3"/>
    </row>
    <row r="53" spans="4:16" x14ac:dyDescent="0.2">
      <c r="D53" s="3"/>
      <c r="F53" s="3"/>
      <c r="H53" s="3"/>
      <c r="I53" s="3"/>
      <c r="J53" s="3"/>
      <c r="K53" s="3"/>
      <c r="L53" s="3"/>
      <c r="M53" s="3"/>
      <c r="N53" s="3"/>
      <c r="O53" s="3"/>
      <c r="P53" s="3"/>
    </row>
    <row r="54" spans="4:16" x14ac:dyDescent="0.2">
      <c r="D54" s="3"/>
      <c r="F54" s="3"/>
      <c r="H54" s="3"/>
      <c r="I54" s="3"/>
      <c r="J54" s="3"/>
      <c r="K54" s="3"/>
      <c r="L54" s="3"/>
      <c r="M54" s="3"/>
      <c r="N54" s="3"/>
      <c r="O54" s="3"/>
      <c r="P54" s="3"/>
    </row>
    <row r="55" spans="4:16" x14ac:dyDescent="0.2">
      <c r="D55" s="3"/>
      <c r="F55" s="3"/>
      <c r="H55" s="3"/>
      <c r="I55" s="3"/>
      <c r="J55" s="3"/>
      <c r="K55" s="3"/>
      <c r="L55" s="3"/>
      <c r="M55" s="3"/>
      <c r="N55" s="3"/>
      <c r="O55" s="3"/>
      <c r="P55" s="3"/>
    </row>
    <row r="56" spans="4:16" x14ac:dyDescent="0.2">
      <c r="D56" s="3"/>
      <c r="F56" s="3"/>
      <c r="H56" s="3"/>
      <c r="I56" s="3"/>
      <c r="J56" s="3"/>
      <c r="K56" s="3"/>
      <c r="L56" s="3"/>
      <c r="M56" s="3"/>
      <c r="N56" s="3"/>
      <c r="O56" s="3"/>
      <c r="P56" s="3"/>
    </row>
    <row r="57" spans="4:16" x14ac:dyDescent="0.2">
      <c r="D57" s="3"/>
      <c r="F57" s="3"/>
      <c r="H57" s="3"/>
      <c r="I57" s="3"/>
      <c r="J57" s="3"/>
      <c r="K57" s="3"/>
      <c r="L57" s="3"/>
      <c r="M57" s="3"/>
      <c r="N57" s="3"/>
      <c r="O57" s="3"/>
      <c r="P57" s="3"/>
    </row>
    <row r="58" spans="4:16" x14ac:dyDescent="0.2">
      <c r="D58" s="3"/>
      <c r="F58" s="3"/>
      <c r="H58" s="3"/>
      <c r="I58" s="3"/>
      <c r="J58" s="3"/>
      <c r="K58" s="3"/>
      <c r="L58" s="3"/>
      <c r="M58" s="3"/>
      <c r="N58" s="3"/>
      <c r="O58" s="3"/>
      <c r="P58" s="3"/>
    </row>
    <row r="59" spans="4:16" x14ac:dyDescent="0.2">
      <c r="D59" s="3"/>
      <c r="F59" s="3"/>
      <c r="H59" s="3"/>
      <c r="I59" s="3"/>
      <c r="J59" s="3"/>
      <c r="K59" s="3"/>
      <c r="L59" s="3"/>
      <c r="M59" s="3"/>
      <c r="N59" s="3"/>
      <c r="O59" s="3"/>
      <c r="P59" s="3"/>
    </row>
    <row r="60" spans="4:16" x14ac:dyDescent="0.2">
      <c r="D60" s="3"/>
      <c r="F60" s="3"/>
      <c r="H60" s="3"/>
      <c r="I60" s="3"/>
      <c r="J60" s="3"/>
      <c r="K60" s="3"/>
      <c r="L60" s="3"/>
      <c r="M60" s="3"/>
      <c r="N60" s="3"/>
      <c r="O60" s="3"/>
      <c r="P60" s="3"/>
    </row>
    <row r="61" spans="4:16" x14ac:dyDescent="0.2">
      <c r="D61" s="3"/>
      <c r="F61" s="3"/>
      <c r="H61" s="3"/>
      <c r="I61" s="3"/>
      <c r="J61" s="3"/>
      <c r="K61" s="3"/>
      <c r="L61" s="3"/>
      <c r="M61" s="3"/>
      <c r="N61" s="3"/>
      <c r="O61" s="3"/>
      <c r="P61" s="3"/>
    </row>
    <row r="62" spans="4:16" x14ac:dyDescent="0.2">
      <c r="D62" s="3"/>
      <c r="F62" s="3"/>
      <c r="H62" s="3"/>
      <c r="I62" s="3"/>
      <c r="J62" s="3"/>
      <c r="K62" s="3"/>
      <c r="L62" s="3"/>
      <c r="M62" s="3"/>
      <c r="N62" s="3"/>
      <c r="O62" s="3"/>
      <c r="P62" s="3"/>
    </row>
    <row r="63" spans="4:16" x14ac:dyDescent="0.2">
      <c r="D63" s="3"/>
      <c r="F63" s="3"/>
      <c r="H63" s="3"/>
      <c r="I63" s="3"/>
      <c r="J63" s="3"/>
      <c r="K63" s="3"/>
      <c r="L63" s="3"/>
      <c r="M63" s="3"/>
      <c r="N63" s="3"/>
      <c r="O63" s="3"/>
      <c r="P63" s="3"/>
    </row>
    <row r="64" spans="4:16" x14ac:dyDescent="0.2">
      <c r="D64" s="3"/>
      <c r="F64" s="3"/>
      <c r="H64" s="3"/>
      <c r="I64" s="3"/>
      <c r="J64" s="3"/>
      <c r="K64" s="3"/>
      <c r="L64" s="3"/>
      <c r="M64" s="3"/>
      <c r="N64" s="3"/>
      <c r="O64" s="3"/>
      <c r="P64" s="3"/>
    </row>
    <row r="65" spans="4:16" x14ac:dyDescent="0.2">
      <c r="D65" s="3"/>
      <c r="F65" s="3"/>
      <c r="H65" s="3"/>
      <c r="I65" s="3"/>
      <c r="J65" s="3"/>
      <c r="K65" s="3"/>
      <c r="L65" s="3"/>
      <c r="M65" s="3"/>
      <c r="N65" s="3"/>
      <c r="O65" s="3"/>
      <c r="P65" s="3"/>
    </row>
    <row r="66" spans="4:16" x14ac:dyDescent="0.2">
      <c r="D66" s="3"/>
      <c r="F66" s="3"/>
      <c r="H66" s="3"/>
      <c r="I66" s="3"/>
      <c r="J66" s="3"/>
      <c r="K66" s="3"/>
      <c r="L66" s="3"/>
      <c r="M66" s="3"/>
      <c r="N66" s="3"/>
      <c r="O66" s="3"/>
      <c r="P66" s="3"/>
    </row>
    <row r="67" spans="4:16" x14ac:dyDescent="0.2">
      <c r="D67" s="3"/>
      <c r="F67" s="3"/>
      <c r="H67" s="3"/>
      <c r="I67" s="3"/>
      <c r="J67" s="3"/>
      <c r="K67" s="3"/>
      <c r="L67" s="3"/>
      <c r="M67" s="3"/>
      <c r="N67" s="3"/>
      <c r="O67" s="3"/>
      <c r="P67" s="3"/>
    </row>
    <row r="68" spans="4:16" x14ac:dyDescent="0.2">
      <c r="D68" s="3"/>
      <c r="F68" s="3"/>
      <c r="H68" s="3"/>
      <c r="I68" s="3"/>
      <c r="J68" s="3"/>
      <c r="K68" s="3"/>
      <c r="L68" s="3"/>
      <c r="M68" s="3"/>
      <c r="N68" s="3"/>
      <c r="O68" s="3"/>
      <c r="P68" s="3"/>
    </row>
    <row r="69" spans="4:16" x14ac:dyDescent="0.2">
      <c r="D69" s="3"/>
      <c r="F69" s="3"/>
      <c r="H69" s="3"/>
      <c r="I69" s="3"/>
      <c r="J69" s="3"/>
      <c r="K69" s="3"/>
      <c r="L69" s="3"/>
      <c r="M69" s="3"/>
      <c r="N69" s="3"/>
      <c r="O69" s="3"/>
      <c r="P69" s="3"/>
    </row>
    <row r="70" spans="4:16" x14ac:dyDescent="0.2">
      <c r="D70" s="3"/>
      <c r="F70" s="3"/>
      <c r="H70" s="3"/>
      <c r="I70" s="3"/>
      <c r="J70" s="3"/>
      <c r="K70" s="3"/>
      <c r="L70" s="3"/>
      <c r="M70" s="3"/>
      <c r="N70" s="3"/>
      <c r="O70" s="3"/>
      <c r="P70" s="3"/>
    </row>
    <row r="71" spans="4:16" x14ac:dyDescent="0.2">
      <c r="D71" s="3"/>
      <c r="F71" s="3"/>
      <c r="H71" s="3"/>
      <c r="I71" s="3"/>
      <c r="J71" s="3"/>
      <c r="K71" s="3"/>
      <c r="L71" s="3"/>
      <c r="M71" s="3"/>
      <c r="N71" s="3"/>
      <c r="O71" s="3"/>
      <c r="P71" s="3"/>
    </row>
    <row r="72" spans="4:16" x14ac:dyDescent="0.2">
      <c r="D72" s="3"/>
      <c r="F72" s="3"/>
      <c r="H72" s="3"/>
      <c r="I72" s="3"/>
      <c r="J72" s="3"/>
      <c r="K72" s="3"/>
      <c r="L72" s="3"/>
      <c r="M72" s="3"/>
      <c r="N72" s="3"/>
      <c r="O72" s="3"/>
      <c r="P72" s="3"/>
    </row>
    <row r="73" spans="4:16" x14ac:dyDescent="0.2">
      <c r="D73" s="3"/>
      <c r="F73" s="3"/>
      <c r="H73" s="3"/>
      <c r="I73" s="3"/>
      <c r="J73" s="3"/>
      <c r="K73" s="3"/>
      <c r="L73" s="3"/>
      <c r="M73" s="3"/>
      <c r="N73" s="3"/>
      <c r="O73" s="3"/>
      <c r="P73" s="3"/>
    </row>
    <row r="74" spans="4:16" x14ac:dyDescent="0.2">
      <c r="D74" s="3"/>
      <c r="F74" s="3"/>
      <c r="H74" s="3"/>
      <c r="I74" s="3"/>
      <c r="J74" s="3"/>
      <c r="K74" s="3"/>
      <c r="L74" s="3"/>
      <c r="M74" s="3"/>
      <c r="N74" s="3"/>
      <c r="O74" s="3"/>
      <c r="P74" s="3"/>
    </row>
    <row r="75" spans="4:16" x14ac:dyDescent="0.2">
      <c r="D75" s="3"/>
      <c r="F75" s="3"/>
      <c r="H75" s="3"/>
      <c r="I75" s="3"/>
      <c r="J75" s="3"/>
      <c r="K75" s="3"/>
      <c r="L75" s="3"/>
      <c r="M75" s="3"/>
      <c r="N75" s="3"/>
      <c r="O75" s="3"/>
      <c r="P75" s="3"/>
    </row>
    <row r="76" spans="4:16" x14ac:dyDescent="0.2">
      <c r="D76" s="3"/>
      <c r="F76" s="3"/>
      <c r="H76" s="3"/>
      <c r="I76" s="3"/>
      <c r="J76" s="3"/>
      <c r="K76" s="3"/>
      <c r="L76" s="3"/>
      <c r="M76" s="3"/>
      <c r="N76" s="3"/>
      <c r="O76" s="3"/>
      <c r="P76" s="3"/>
    </row>
    <row r="77" spans="4:16" x14ac:dyDescent="0.2">
      <c r="D77" s="3"/>
      <c r="F77" s="3"/>
      <c r="H77" s="3"/>
      <c r="I77" s="3"/>
      <c r="J77" s="3"/>
      <c r="K77" s="3"/>
      <c r="L77" s="3"/>
      <c r="M77" s="3"/>
      <c r="N77" s="3"/>
      <c r="O77" s="3"/>
      <c r="P77" s="3"/>
    </row>
    <row r="78" spans="4:16" x14ac:dyDescent="0.2">
      <c r="D78" s="3"/>
      <c r="F78" s="3"/>
      <c r="H78" s="3"/>
      <c r="I78" s="3"/>
      <c r="J78" s="3"/>
      <c r="K78" s="3"/>
      <c r="L78" s="3"/>
      <c r="M78" s="3"/>
      <c r="N78" s="3"/>
      <c r="O78" s="3"/>
      <c r="P78" s="3"/>
    </row>
    <row r="79" spans="4:16" x14ac:dyDescent="0.2">
      <c r="D79" s="3"/>
      <c r="F79" s="3"/>
      <c r="H79" s="3"/>
      <c r="I79" s="3"/>
      <c r="J79" s="3"/>
      <c r="K79" s="3"/>
      <c r="L79" s="3"/>
      <c r="M79" s="3"/>
      <c r="N79" s="3"/>
      <c r="O79" s="3"/>
      <c r="P79" s="3"/>
    </row>
    <row r="80" spans="4:16" x14ac:dyDescent="0.2">
      <c r="D80" s="3"/>
      <c r="F80" s="3"/>
      <c r="H80" s="3"/>
      <c r="I80" s="3"/>
      <c r="J80" s="3"/>
      <c r="K80" s="3"/>
      <c r="L80" s="3"/>
      <c r="M80" s="3"/>
      <c r="N80" s="3"/>
      <c r="O80" s="3"/>
      <c r="P80" s="3"/>
    </row>
    <row r="81" spans="4:16" x14ac:dyDescent="0.2">
      <c r="D81" s="3"/>
      <c r="F81" s="3"/>
      <c r="H81" s="3"/>
      <c r="I81" s="3"/>
      <c r="J81" s="3"/>
      <c r="K81" s="3"/>
      <c r="L81" s="3"/>
      <c r="M81" s="3"/>
      <c r="N81" s="3"/>
      <c r="O81" s="3"/>
      <c r="P81" s="3"/>
    </row>
    <row r="82" spans="4:16" x14ac:dyDescent="0.2">
      <c r="D82" s="3"/>
      <c r="F82" s="3"/>
      <c r="H82" s="3"/>
      <c r="I82" s="3"/>
      <c r="J82" s="3"/>
      <c r="K82" s="3"/>
      <c r="L82" s="3"/>
      <c r="M82" s="3"/>
      <c r="N82" s="3"/>
      <c r="O82" s="3"/>
      <c r="P82" s="3"/>
    </row>
    <row r="83" spans="4:16" x14ac:dyDescent="0.2">
      <c r="D83" s="3"/>
      <c r="F83" s="3"/>
      <c r="H83" s="3"/>
      <c r="I83" s="3"/>
      <c r="J83" s="3"/>
      <c r="K83" s="3"/>
      <c r="L83" s="3"/>
      <c r="M83" s="3"/>
      <c r="N83" s="3"/>
      <c r="O83" s="3"/>
      <c r="P83" s="3"/>
    </row>
    <row r="84" spans="4:16" x14ac:dyDescent="0.2">
      <c r="D84" s="3"/>
      <c r="F84" s="3"/>
      <c r="H84" s="3"/>
      <c r="I84" s="3"/>
      <c r="J84" s="3"/>
      <c r="K84" s="3"/>
      <c r="L84" s="3"/>
      <c r="M84" s="3"/>
      <c r="N84" s="3"/>
      <c r="O84" s="3"/>
      <c r="P84" s="3"/>
    </row>
    <row r="85" spans="4:16" x14ac:dyDescent="0.2">
      <c r="D85" s="3"/>
      <c r="F85" s="3"/>
      <c r="H85" s="3"/>
      <c r="I85" s="3"/>
      <c r="J85" s="3"/>
      <c r="K85" s="3"/>
      <c r="L85" s="3"/>
      <c r="M85" s="3"/>
      <c r="N85" s="3"/>
      <c r="O85" s="3"/>
      <c r="P85" s="3"/>
    </row>
    <row r="86" spans="4:16" x14ac:dyDescent="0.2">
      <c r="D86" s="3"/>
      <c r="F86" s="3"/>
      <c r="H86" s="3"/>
      <c r="I86" s="3"/>
      <c r="J86" s="3"/>
      <c r="K86" s="3"/>
      <c r="L86" s="3"/>
      <c r="M86" s="3"/>
      <c r="N86" s="3"/>
      <c r="O86" s="3"/>
      <c r="P86" s="3"/>
    </row>
    <row r="87" spans="4:16" x14ac:dyDescent="0.2">
      <c r="D87" s="3"/>
      <c r="F87" s="3"/>
      <c r="H87" s="3"/>
      <c r="I87" s="3"/>
      <c r="J87" s="3"/>
      <c r="K87" s="3"/>
      <c r="L87" s="3"/>
      <c r="M87" s="3"/>
      <c r="N87" s="3"/>
      <c r="O87" s="3"/>
      <c r="P87" s="3"/>
    </row>
    <row r="88" spans="4:16" x14ac:dyDescent="0.2">
      <c r="D88" s="3"/>
      <c r="F88" s="3"/>
      <c r="H88" s="3"/>
      <c r="I88" s="3"/>
      <c r="J88" s="3"/>
      <c r="K88" s="3"/>
      <c r="L88" s="3"/>
      <c r="M88" s="3"/>
      <c r="N88" s="3"/>
      <c r="O88" s="3"/>
      <c r="P88" s="3"/>
    </row>
    <row r="89" spans="4:16" x14ac:dyDescent="0.2">
      <c r="D89" s="3"/>
      <c r="F89" s="3"/>
      <c r="H89" s="3"/>
      <c r="I89" s="3"/>
      <c r="J89" s="3"/>
      <c r="K89" s="3"/>
      <c r="L89" s="3"/>
      <c r="M89" s="3"/>
      <c r="N89" s="3"/>
      <c r="O89" s="3"/>
      <c r="P89" s="3"/>
    </row>
    <row r="90" spans="4:16" x14ac:dyDescent="0.2">
      <c r="D90" s="3"/>
      <c r="F90" s="3"/>
      <c r="H90" s="3"/>
      <c r="I90" s="3"/>
      <c r="J90" s="3"/>
      <c r="K90" s="3"/>
      <c r="L90" s="3"/>
      <c r="M90" s="3"/>
      <c r="N90" s="3"/>
      <c r="O90" s="3"/>
      <c r="P90" s="3"/>
    </row>
    <row r="91" spans="4:16" x14ac:dyDescent="0.2">
      <c r="D91" s="3"/>
      <c r="F91" s="3"/>
      <c r="H91" s="3"/>
      <c r="I91" s="3"/>
      <c r="J91" s="3"/>
      <c r="K91" s="3"/>
      <c r="L91" s="3"/>
      <c r="M91" s="3"/>
      <c r="N91" s="3"/>
      <c r="O91" s="3"/>
      <c r="P91" s="3"/>
    </row>
    <row r="92" spans="4:16" x14ac:dyDescent="0.2">
      <c r="D92" s="3"/>
      <c r="F92" s="3"/>
      <c r="H92" s="3"/>
      <c r="I92" s="3"/>
      <c r="J92" s="3"/>
      <c r="K92" s="3"/>
      <c r="L92" s="3"/>
      <c r="M92" s="3"/>
      <c r="N92" s="3"/>
      <c r="O92" s="3"/>
      <c r="P92" s="3"/>
    </row>
    <row r="93" spans="4:16" x14ac:dyDescent="0.2">
      <c r="D93" s="3"/>
      <c r="F93" s="3"/>
      <c r="H93" s="3"/>
      <c r="I93" s="3"/>
      <c r="J93" s="3"/>
      <c r="K93" s="3"/>
      <c r="L93" s="3"/>
      <c r="M93" s="3"/>
      <c r="N93" s="3"/>
      <c r="O93" s="3"/>
      <c r="P93" s="3"/>
    </row>
    <row r="94" spans="4:16" x14ac:dyDescent="0.2">
      <c r="D94" s="3"/>
      <c r="F94" s="3"/>
      <c r="H94" s="3"/>
      <c r="I94" s="3"/>
      <c r="J94" s="3"/>
      <c r="K94" s="3"/>
      <c r="L94" s="3"/>
      <c r="M94" s="3"/>
      <c r="N94" s="3"/>
      <c r="O94" s="3"/>
      <c r="P94" s="3"/>
    </row>
    <row r="95" spans="4:16" x14ac:dyDescent="0.2">
      <c r="D95" s="3"/>
      <c r="F95" s="3"/>
      <c r="H95" s="3"/>
      <c r="I95" s="3"/>
      <c r="J95" s="3"/>
      <c r="K95" s="3"/>
      <c r="L95" s="3"/>
      <c r="M95" s="3"/>
      <c r="N95" s="3"/>
      <c r="O95" s="3"/>
      <c r="P95" s="3"/>
    </row>
    <row r="96" spans="4:16" x14ac:dyDescent="0.2">
      <c r="D96" s="3"/>
      <c r="F96" s="3"/>
      <c r="H96" s="3"/>
      <c r="I96" s="3"/>
      <c r="J96" s="3"/>
      <c r="K96" s="3"/>
      <c r="L96" s="3"/>
      <c r="M96" s="3"/>
      <c r="N96" s="3"/>
      <c r="O96" s="3"/>
      <c r="P96" s="3"/>
    </row>
    <row r="97" spans="4:16" x14ac:dyDescent="0.2">
      <c r="D97" s="3"/>
      <c r="F97" s="3"/>
      <c r="H97" s="3"/>
      <c r="I97" s="3"/>
      <c r="J97" s="3"/>
      <c r="K97" s="3"/>
      <c r="L97" s="3"/>
      <c r="M97" s="3"/>
      <c r="N97" s="3"/>
      <c r="O97" s="3"/>
      <c r="P97" s="3"/>
    </row>
    <row r="98" spans="4:16" x14ac:dyDescent="0.2">
      <c r="D98" s="3"/>
      <c r="F98" s="3"/>
      <c r="H98" s="3"/>
      <c r="I98" s="3"/>
      <c r="J98" s="3"/>
      <c r="K98" s="3"/>
      <c r="L98" s="3"/>
      <c r="M98" s="3"/>
      <c r="N98" s="3"/>
      <c r="O98" s="3"/>
      <c r="P98" s="3"/>
    </row>
    <row r="99" spans="4:16" x14ac:dyDescent="0.2">
      <c r="D99" s="3"/>
      <c r="F99" s="3"/>
      <c r="H99" s="3"/>
      <c r="I99" s="3"/>
      <c r="J99" s="3"/>
      <c r="K99" s="3"/>
      <c r="L99" s="3"/>
      <c r="M99" s="3"/>
      <c r="N99" s="3"/>
      <c r="O99" s="3"/>
      <c r="P99" s="3"/>
    </row>
    <row r="100" spans="4:16" x14ac:dyDescent="0.2">
      <c r="D100" s="3"/>
      <c r="F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4:16" x14ac:dyDescent="0.2">
      <c r="D101" s="3"/>
      <c r="F101" s="3"/>
      <c r="H101" s="3"/>
      <c r="I101" s="3"/>
      <c r="J101" s="3"/>
      <c r="K101" s="3"/>
      <c r="L101" s="3"/>
      <c r="M101" s="3"/>
      <c r="N101" s="3"/>
      <c r="O101" s="3"/>
      <c r="P101" s="3"/>
    </row>
  </sheetData>
  <mergeCells count="1">
    <mergeCell ref="A3:D3"/>
  </mergeCells>
  <phoneticPr fontId="0" type="noConversion"/>
  <pageMargins left="0.28999999999999998" right="0.21" top="0.18" bottom="0.18" header="0.18" footer="0.16"/>
  <pageSetup paperSize="5" scale="42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65"/>
  <sheetViews>
    <sheetView view="pageBreakPreview" zoomScale="80" zoomScaleNormal="85" zoomScaleSheetLayoutView="75" workbookViewId="0">
      <selection activeCell="E4" sqref="E4"/>
    </sheetView>
  </sheetViews>
  <sheetFormatPr defaultRowHeight="12.75" x14ac:dyDescent="0.2"/>
  <cols>
    <col min="1" max="1" width="13.1640625" style="16" customWidth="1"/>
    <col min="2" max="2" width="33.33203125" style="16" customWidth="1"/>
    <col min="3" max="3" width="18.6640625" style="18" customWidth="1"/>
    <col min="4" max="4" width="38" style="16" customWidth="1"/>
    <col min="5" max="5" width="27" style="16" customWidth="1"/>
    <col min="6" max="6" width="15" style="18" customWidth="1"/>
    <col min="7" max="7" width="16.6640625" style="18" customWidth="1"/>
    <col min="8" max="8" width="21" style="145" customWidth="1"/>
    <col min="9" max="9" width="14" style="18" customWidth="1"/>
    <col min="10" max="16384" width="9.33203125" style="16"/>
  </cols>
  <sheetData>
    <row r="1" spans="1:9" ht="30" x14ac:dyDescent="0.4">
      <c r="A1" s="172" t="s">
        <v>22</v>
      </c>
      <c r="B1" s="173"/>
      <c r="C1" s="2"/>
      <c r="H1" s="227" t="s">
        <v>131</v>
      </c>
    </row>
    <row r="2" spans="1:9" ht="19.5" x14ac:dyDescent="0.25">
      <c r="A2" s="172" t="s">
        <v>90</v>
      </c>
      <c r="B2" s="173"/>
      <c r="C2" s="2"/>
    </row>
    <row r="3" spans="1:9" ht="19.5" x14ac:dyDescent="0.25">
      <c r="A3" s="284">
        <f>'Detail by Turbine'!A3:C3</f>
        <v>37168</v>
      </c>
      <c r="B3" s="284"/>
      <c r="C3" s="19"/>
    </row>
    <row r="4" spans="1:9" ht="19.5" x14ac:dyDescent="0.25">
      <c r="A4" s="172" t="s">
        <v>121</v>
      </c>
      <c r="B4" s="174"/>
      <c r="H4" s="180"/>
    </row>
    <row r="5" spans="1:9" ht="14.25" x14ac:dyDescent="0.2">
      <c r="G5" s="155" t="s">
        <v>117</v>
      </c>
      <c r="H5" s="156">
        <f>'Detail by Turbine'!K3</f>
        <v>37195</v>
      </c>
    </row>
    <row r="6" spans="1:9" ht="60.75" customHeight="1" x14ac:dyDescent="0.2">
      <c r="A6" s="20" t="s">
        <v>68</v>
      </c>
      <c r="B6" s="20" t="s">
        <v>69</v>
      </c>
      <c r="C6" s="21" t="s">
        <v>89</v>
      </c>
      <c r="D6" s="20" t="s">
        <v>70</v>
      </c>
      <c r="E6" s="179" t="s">
        <v>123</v>
      </c>
      <c r="F6" s="21" t="s">
        <v>75</v>
      </c>
      <c r="G6" s="21" t="s">
        <v>132</v>
      </c>
      <c r="H6" s="21" t="s">
        <v>139</v>
      </c>
      <c r="I6" s="21" t="s">
        <v>74</v>
      </c>
    </row>
    <row r="7" spans="1:9" s="26" customFormat="1" ht="24.95" customHeight="1" x14ac:dyDescent="0.2">
      <c r="A7" s="214" t="s">
        <v>138</v>
      </c>
      <c r="C7" s="27"/>
      <c r="E7" s="27"/>
      <c r="F7" s="47"/>
      <c r="G7" s="47"/>
      <c r="H7" s="165"/>
      <c r="I7" s="27"/>
    </row>
    <row r="8" spans="1:9" s="26" customFormat="1" ht="9.9499999999999993" customHeight="1" x14ac:dyDescent="0.2">
      <c r="A8" s="25"/>
      <c r="C8" s="27"/>
      <c r="E8" s="27"/>
      <c r="F8" s="243"/>
      <c r="G8" s="243"/>
      <c r="H8" s="244"/>
      <c r="I8" s="27"/>
    </row>
    <row r="9" spans="1:9" s="26" customFormat="1" ht="12.75" customHeight="1" x14ac:dyDescent="0.2">
      <c r="A9" s="271"/>
      <c r="C9" s="27"/>
      <c r="E9" s="27"/>
      <c r="F9" s="48"/>
      <c r="G9" s="48"/>
      <c r="H9" s="242"/>
      <c r="I9" s="27"/>
    </row>
    <row r="10" spans="1:9" s="25" customFormat="1" x14ac:dyDescent="0.2">
      <c r="A10" s="60">
        <f>SUM(A9:A9)</f>
        <v>0</v>
      </c>
      <c r="C10" s="38"/>
      <c r="D10" s="39" t="s">
        <v>97</v>
      </c>
      <c r="E10" s="38"/>
      <c r="F10" s="49">
        <f>SUM(F9:F9)</f>
        <v>0</v>
      </c>
      <c r="G10" s="49">
        <f>SUM(G9:G9)</f>
        <v>0</v>
      </c>
      <c r="H10" s="49">
        <f>SUM(H9:H9)</f>
        <v>0</v>
      </c>
      <c r="I10" s="38"/>
    </row>
    <row r="11" spans="1:9" ht="5.0999999999999996" customHeight="1" x14ac:dyDescent="0.2">
      <c r="A11" s="18"/>
      <c r="E11" s="18"/>
      <c r="F11" s="50"/>
      <c r="G11" s="50"/>
      <c r="H11" s="166"/>
    </row>
    <row r="12" spans="1:9" s="29" customFormat="1" ht="24.95" customHeight="1" x14ac:dyDescent="0.2">
      <c r="A12" s="215" t="s">
        <v>126</v>
      </c>
      <c r="C12" s="30"/>
      <c r="E12" s="30"/>
      <c r="F12" s="51"/>
      <c r="G12" s="51"/>
      <c r="H12" s="167"/>
      <c r="I12" s="30"/>
    </row>
    <row r="13" spans="1:9" s="29" customFormat="1" ht="9.9499999999999993" customHeight="1" x14ac:dyDescent="0.2">
      <c r="A13" s="30"/>
      <c r="C13" s="30"/>
      <c r="E13" s="30"/>
      <c r="F13" s="51"/>
      <c r="G13" s="51"/>
      <c r="H13" s="167"/>
      <c r="I13" s="30"/>
    </row>
    <row r="14" spans="1:9" s="29" customFormat="1" x14ac:dyDescent="0.2">
      <c r="A14" s="40">
        <v>1</v>
      </c>
      <c r="B14" s="29" t="s">
        <v>10</v>
      </c>
      <c r="C14" s="30" t="str">
        <f>'Detail by Turbine'!P8</f>
        <v>EA</v>
      </c>
      <c r="D14" s="29" t="str">
        <f>'Detail by Turbine'!S8</f>
        <v>Columbia / Longview</v>
      </c>
      <c r="E14" s="30" t="str">
        <f>+'Detail by Turbine'!M8</f>
        <v>$16.5MM on 2/16/01</v>
      </c>
      <c r="F14" s="52">
        <f>'Detail by Turbine'!T8</f>
        <v>39.200000000000003</v>
      </c>
      <c r="G14" s="52">
        <f>'Detail by Turbine'!U8</f>
        <v>13.328000000000005</v>
      </c>
      <c r="H14" s="52">
        <f>'Detail by Turbine'!V8</f>
        <v>9.4079999999999995</v>
      </c>
      <c r="I14" s="30" t="s">
        <v>56</v>
      </c>
    </row>
    <row r="15" spans="1:9" s="29" customFormat="1" x14ac:dyDescent="0.2">
      <c r="A15" s="61">
        <f>SUM(A14)</f>
        <v>1</v>
      </c>
      <c r="B15" s="28"/>
      <c r="C15" s="41"/>
      <c r="D15" s="42" t="s">
        <v>98</v>
      </c>
      <c r="E15" s="41"/>
      <c r="F15" s="53">
        <f>SUM(F14)</f>
        <v>39.200000000000003</v>
      </c>
      <c r="G15" s="53">
        <f>SUM(G14)</f>
        <v>13.328000000000005</v>
      </c>
      <c r="H15" s="53">
        <f>SUM(H14)</f>
        <v>9.4079999999999995</v>
      </c>
      <c r="I15" s="41"/>
    </row>
    <row r="16" spans="1:9" s="29" customFormat="1" x14ac:dyDescent="0.2">
      <c r="A16" s="18"/>
      <c r="B16" s="16"/>
      <c r="C16" s="18"/>
      <c r="D16" s="16"/>
      <c r="E16" s="18"/>
      <c r="F16" s="50"/>
      <c r="G16" s="50"/>
      <c r="H16" s="166"/>
      <c r="I16" s="18"/>
    </row>
    <row r="17" spans="1:9" s="28" customFormat="1" ht="15" x14ac:dyDescent="0.2">
      <c r="A17" s="216" t="s">
        <v>127</v>
      </c>
      <c r="B17" s="23"/>
      <c r="C17" s="24"/>
      <c r="D17" s="23"/>
      <c r="E17" s="24"/>
      <c r="F17" s="54"/>
      <c r="G17" s="54"/>
      <c r="H17" s="168"/>
      <c r="I17" s="24"/>
    </row>
    <row r="18" spans="1:9" ht="5.0999999999999996" customHeight="1" x14ac:dyDescent="0.2">
      <c r="A18" s="22"/>
      <c r="B18" s="23"/>
      <c r="C18" s="24"/>
      <c r="D18" s="23"/>
      <c r="E18" s="24"/>
      <c r="F18" s="54"/>
      <c r="G18" s="54"/>
      <c r="H18" s="168"/>
      <c r="I18" s="24"/>
    </row>
    <row r="19" spans="1:9" s="23" customFormat="1" x14ac:dyDescent="0.2">
      <c r="A19" s="24">
        <v>1</v>
      </c>
      <c r="B19" s="23" t="s">
        <v>72</v>
      </c>
      <c r="C19" s="24" t="str">
        <f>'Detail by Turbine'!P10</f>
        <v>EA</v>
      </c>
      <c r="D19" s="23" t="str">
        <f>'Detail by Turbine'!S10</f>
        <v>Unassigned</v>
      </c>
      <c r="E19" s="241" t="str">
        <f>+'Detail by Turbine'!M10</f>
        <v>Analyzing</v>
      </c>
      <c r="F19" s="54">
        <f>'Detail by Turbine'!T10</f>
        <v>24.506</v>
      </c>
      <c r="G19" s="54">
        <f>'Detail by Turbine'!U10</f>
        <v>22.947800000000004</v>
      </c>
      <c r="H19" s="168">
        <f>'Detail by Turbine'!V10</f>
        <v>24.506</v>
      </c>
      <c r="I19" s="24" t="s">
        <v>11</v>
      </c>
    </row>
    <row r="20" spans="1:9" s="29" customFormat="1" x14ac:dyDescent="0.2">
      <c r="A20" s="24">
        <v>3</v>
      </c>
      <c r="B20" s="23" t="s">
        <v>73</v>
      </c>
      <c r="C20" s="24" t="str">
        <f>'Detail by Turbine'!P11</f>
        <v>EEL</v>
      </c>
      <c r="D20" s="23" t="str">
        <f>'Detail by Turbine'!S11</f>
        <v>Arcos</v>
      </c>
      <c r="E20" s="241" t="str">
        <f>+'Detail by Turbine'!M11</f>
        <v>Analyzing</v>
      </c>
      <c r="F20" s="54">
        <f>SUM('Detail by Turbine'!T11:T13)</f>
        <v>250.25</v>
      </c>
      <c r="G20" s="54">
        <f>SUM('Detail by Turbine'!U11:U13)</f>
        <v>197.69750000000005</v>
      </c>
      <c r="H20" s="168">
        <f>SUM('Detail by Turbine'!V11:V13)</f>
        <v>178.42824999999999</v>
      </c>
      <c r="I20" s="24" t="s">
        <v>11</v>
      </c>
    </row>
    <row r="21" spans="1:9" s="29" customFormat="1" x14ac:dyDescent="0.2">
      <c r="A21" s="24">
        <v>2</v>
      </c>
      <c r="B21" s="23" t="s">
        <v>13</v>
      </c>
      <c r="C21" s="24" t="str">
        <f>'Detail by Turbine'!P14</f>
        <v>EA</v>
      </c>
      <c r="D21" s="23" t="str">
        <f>'Detail by Turbine'!S14</f>
        <v>Unassigned</v>
      </c>
      <c r="E21" s="241" t="str">
        <f>IF(ISNA('Detail by Turbine'!M14),"-",'Detail by Turbine'!M14)</f>
        <v>Analyzing</v>
      </c>
      <c r="F21" s="54">
        <f>SUM('Detail by Turbine'!T14:T15)</f>
        <v>34.5</v>
      </c>
      <c r="G21" s="54">
        <f>SUM('Detail by Turbine'!U14:U15)</f>
        <v>34.5</v>
      </c>
      <c r="H21" s="168">
        <f>SUM('Detail by Turbine'!V14:V15)</f>
        <v>34.5</v>
      </c>
      <c r="I21" s="24" t="s">
        <v>11</v>
      </c>
    </row>
    <row r="22" spans="1:9" s="29" customFormat="1" x14ac:dyDescent="0.2">
      <c r="A22" s="24">
        <v>1</v>
      </c>
      <c r="B22" s="23" t="s">
        <v>164</v>
      </c>
      <c r="C22" s="24" t="str">
        <f>'Detail by Turbine'!P18</f>
        <v>EGS</v>
      </c>
      <c r="D22" s="23" t="str">
        <f>'Detail by Turbine'!S18</f>
        <v>UnassignedFort Pierce</v>
      </c>
      <c r="E22" s="241" t="str">
        <f>+'Detail by Turbine'!M18</f>
        <v>$2.5MM on 1/31/01</v>
      </c>
      <c r="F22" s="54">
        <f>'Detail by Turbine'!T18</f>
        <v>37.170180000000002</v>
      </c>
      <c r="G22" s="54">
        <f>SUM('Detail by Turbine'!U18:U18)</f>
        <v>29.736144000000003</v>
      </c>
      <c r="H22" s="168">
        <f>SUM('Detail by Turbine'!V18:V18)</f>
        <v>37.170180000000002</v>
      </c>
      <c r="I22" s="24" t="s">
        <v>11</v>
      </c>
    </row>
    <row r="23" spans="1:9" s="29" customFormat="1" x14ac:dyDescent="0.2">
      <c r="A23" s="24">
        <v>3</v>
      </c>
      <c r="B23" s="23" t="s">
        <v>164</v>
      </c>
      <c r="C23" s="24" t="str">
        <f>'Detail by Turbine'!P19</f>
        <v>EGS</v>
      </c>
      <c r="D23" s="23" t="str">
        <f>'Detail by Turbine'!S19</f>
        <v>Unassigned</v>
      </c>
      <c r="E23" s="241" t="str">
        <f>+'Detail by Turbine'!M19</f>
        <v>Analyzing</v>
      </c>
      <c r="F23" s="54">
        <f>SUM('Detail by Turbine'!T19:T20)+'Detail by Turbine'!T9</f>
        <v>104.79097999999999</v>
      </c>
      <c r="G23" s="54">
        <f>SUM('Detail by Turbine'!U19:U20)+'Detail by Turbine'!U9</f>
        <v>49.350428000000001</v>
      </c>
      <c r="H23" s="54">
        <f>SUM('Detail by Turbine'!V19:V20)+'Detail by Turbine'!V9</f>
        <v>104.79097999999999</v>
      </c>
      <c r="I23" s="24" t="s">
        <v>11</v>
      </c>
    </row>
    <row r="24" spans="1:9" s="29" customFormat="1" x14ac:dyDescent="0.2">
      <c r="A24" s="24">
        <v>2</v>
      </c>
      <c r="B24" s="23" t="s">
        <v>146</v>
      </c>
      <c r="C24" s="24" t="str">
        <f>+'Detail by Turbine'!P16</f>
        <v>EGM</v>
      </c>
      <c r="D24" s="23" t="str">
        <f>'Detail by Turbine'!S16</f>
        <v>Unassigned</v>
      </c>
      <c r="E24" s="241" t="str">
        <f>+'Detail by Turbine'!M16</f>
        <v>Analyzing</v>
      </c>
      <c r="F24" s="54">
        <f>SUM('Detail by Turbine'!T16:T17)</f>
        <v>13</v>
      </c>
      <c r="G24" s="54">
        <f>SUM('Detail by Turbine'!U16:U17)</f>
        <v>13</v>
      </c>
      <c r="H24" s="168">
        <f>SUM('Detail by Turbine'!V16:V17)</f>
        <v>13</v>
      </c>
      <c r="I24" s="24" t="s">
        <v>11</v>
      </c>
    </row>
    <row r="25" spans="1:9" s="29" customFormat="1" x14ac:dyDescent="0.2">
      <c r="A25" s="63">
        <v>1</v>
      </c>
      <c r="B25" s="23" t="s">
        <v>5</v>
      </c>
      <c r="C25" s="24" t="str">
        <f>+'Detail by Turbine'!P21</f>
        <v>PGE</v>
      </c>
      <c r="D25" s="23" t="str">
        <f>'Detail by Turbine'!S21</f>
        <v>Unassigned</v>
      </c>
      <c r="E25" s="241" t="str">
        <f>+'Detail by Turbine'!M21</f>
        <v>Analyzing</v>
      </c>
      <c r="F25" s="55">
        <f>'Detail by Turbine'!T21</f>
        <v>0</v>
      </c>
      <c r="G25" s="55">
        <f>'Detail by Turbine'!U21</f>
        <v>0</v>
      </c>
      <c r="H25" s="169">
        <f>'Detail by Turbine'!V21</f>
        <v>0</v>
      </c>
      <c r="I25" s="24" t="s">
        <v>11</v>
      </c>
    </row>
    <row r="26" spans="1:9" s="23" customFormat="1" x14ac:dyDescent="0.2">
      <c r="A26" s="62">
        <f>SUM(A19:A25)</f>
        <v>13</v>
      </c>
      <c r="C26" s="24"/>
      <c r="D26" s="43" t="s">
        <v>99</v>
      </c>
      <c r="E26" s="62"/>
      <c r="F26" s="56">
        <f>SUM(F19:F25)</f>
        <v>464.21715999999998</v>
      </c>
      <c r="G26" s="56">
        <f>SUM(G19:G25)</f>
        <v>347.23187200000007</v>
      </c>
      <c r="H26" s="56">
        <f>SUM(H19:H25)</f>
        <v>392.39540999999997</v>
      </c>
      <c r="I26" s="24"/>
    </row>
    <row r="27" spans="1:9" ht="5.0999999999999996" customHeight="1" x14ac:dyDescent="0.2">
      <c r="A27" s="18"/>
      <c r="E27" s="18"/>
      <c r="F27" s="50"/>
      <c r="G27" s="50"/>
      <c r="H27" s="166"/>
    </row>
    <row r="28" spans="1:9" s="32" customFormat="1" ht="24.95" customHeight="1" x14ac:dyDescent="0.2">
      <c r="A28" s="217" t="s">
        <v>125</v>
      </c>
      <c r="C28" s="33"/>
      <c r="F28" s="57"/>
      <c r="G28" s="57"/>
      <c r="H28" s="170"/>
      <c r="I28" s="33"/>
    </row>
    <row r="29" spans="1:9" s="32" customFormat="1" ht="9.9499999999999993" customHeight="1" x14ac:dyDescent="0.2">
      <c r="A29" s="33"/>
      <c r="C29" s="33"/>
      <c r="E29" s="33"/>
      <c r="F29" s="57"/>
      <c r="G29" s="57"/>
      <c r="H29" s="170"/>
      <c r="I29" s="33"/>
    </row>
    <row r="30" spans="1:9" s="32" customFormat="1" x14ac:dyDescent="0.2">
      <c r="A30" s="66"/>
      <c r="C30" s="33"/>
      <c r="E30" s="33"/>
      <c r="F30" s="58"/>
      <c r="G30" s="58"/>
      <c r="H30" s="171"/>
      <c r="I30" s="24"/>
    </row>
    <row r="31" spans="1:9" s="32" customFormat="1" x14ac:dyDescent="0.2">
      <c r="A31" s="65">
        <f>SUM(A30:A30)</f>
        <v>0</v>
      </c>
      <c r="C31" s="33"/>
      <c r="D31" s="44" t="s">
        <v>100</v>
      </c>
      <c r="E31" s="44"/>
      <c r="F31" s="59">
        <f>SUM(F30:F30)</f>
        <v>0</v>
      </c>
      <c r="G31" s="59">
        <f>SUM(G30:G30)</f>
        <v>0</v>
      </c>
      <c r="H31" s="59">
        <f>SUM(H30:H30)</f>
        <v>0</v>
      </c>
      <c r="I31" s="33"/>
    </row>
    <row r="32" spans="1:9" ht="5.0999999999999996" customHeight="1" x14ac:dyDescent="0.2">
      <c r="A32" s="18"/>
      <c r="E32" s="18"/>
      <c r="F32" s="50"/>
      <c r="G32" s="50"/>
      <c r="H32" s="166"/>
    </row>
    <row r="33" spans="1:8" ht="13.5" thickBot="1" x14ac:dyDescent="0.25">
      <c r="A33" s="64">
        <f>+A31+A26+A15+A10</f>
        <v>14</v>
      </c>
      <c r="B33" s="45" t="s">
        <v>118</v>
      </c>
      <c r="D33" s="46" t="s">
        <v>101</v>
      </c>
      <c r="E33" s="46"/>
      <c r="F33" s="220">
        <f>+F31+F26+F15+F10</f>
        <v>503.41715999999997</v>
      </c>
      <c r="G33" s="220">
        <f>+G26+G15+G10</f>
        <v>360.5598720000001</v>
      </c>
      <c r="H33" s="220">
        <f>+H26+H15+H10</f>
        <v>401.80340999999999</v>
      </c>
    </row>
    <row r="34" spans="1:8" ht="15.75" thickTop="1" x14ac:dyDescent="0.2">
      <c r="A34" s="1"/>
      <c r="G34" s="239"/>
    </row>
    <row r="35" spans="1:8" ht="8.25" customHeight="1" x14ac:dyDescent="0.2"/>
    <row r="36" spans="1:8" ht="18" x14ac:dyDescent="0.25">
      <c r="A36" s="144" t="s">
        <v>116</v>
      </c>
    </row>
    <row r="37" spans="1:8" x14ac:dyDescent="0.2">
      <c r="A37" s="45" t="s">
        <v>121</v>
      </c>
    </row>
    <row r="41" spans="1:8" x14ac:dyDescent="0.2">
      <c r="F41" s="37"/>
    </row>
    <row r="65" spans="1:5" ht="14.25" x14ac:dyDescent="0.2">
      <c r="A65" s="229" t="s">
        <v>144</v>
      </c>
      <c r="E65" s="248"/>
    </row>
  </sheetData>
  <mergeCells count="1">
    <mergeCell ref="A3:B3"/>
  </mergeCells>
  <phoneticPr fontId="0" type="noConversion"/>
  <pageMargins left="0.5" right="0.26" top="0.5" bottom="0.5" header="0.26" footer="0.5"/>
  <pageSetup scale="6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26"/>
  <sheetViews>
    <sheetView view="pageBreakPreview" topLeftCell="C3" zoomScale="80" zoomScaleNormal="100" workbookViewId="0">
      <selection activeCell="H8" sqref="H8:H22"/>
    </sheetView>
  </sheetViews>
  <sheetFormatPr defaultRowHeight="12.75" x14ac:dyDescent="0.2"/>
  <cols>
    <col min="1" max="1" width="13.1640625" style="16" customWidth="1"/>
    <col min="2" max="2" width="36.1640625" style="16" customWidth="1"/>
    <col min="3" max="3" width="18.6640625" style="18" customWidth="1"/>
    <col min="4" max="4" width="40.5" style="146" customWidth="1"/>
    <col min="5" max="5" width="32.5" style="18" bestFit="1" customWidth="1"/>
    <col min="6" max="6" width="15" style="18" customWidth="1"/>
    <col min="7" max="7" width="16.1640625" style="18" customWidth="1"/>
    <col min="8" max="8" width="20.1640625" style="145" customWidth="1"/>
    <col min="9" max="9" width="15.6640625" style="146" customWidth="1"/>
    <col min="10" max="16384" width="9.33203125" style="16"/>
  </cols>
  <sheetData>
    <row r="1" spans="1:9" ht="30" x14ac:dyDescent="0.4">
      <c r="A1" s="172" t="s">
        <v>22</v>
      </c>
      <c r="B1" s="173"/>
      <c r="C1" s="2"/>
      <c r="I1" s="227" t="s">
        <v>131</v>
      </c>
    </row>
    <row r="2" spans="1:9" ht="19.5" x14ac:dyDescent="0.25">
      <c r="A2" s="172" t="s">
        <v>119</v>
      </c>
      <c r="B2" s="173"/>
      <c r="C2" s="2"/>
    </row>
    <row r="3" spans="1:9" ht="19.5" x14ac:dyDescent="0.25">
      <c r="A3" s="284">
        <f>'Detail by Turbine'!A3:C3</f>
        <v>37168</v>
      </c>
      <c r="B3" s="284"/>
      <c r="C3" s="19"/>
      <c r="I3" s="159"/>
    </row>
    <row r="4" spans="1:9" ht="19.5" x14ac:dyDescent="0.25">
      <c r="A4" s="172" t="s">
        <v>121</v>
      </c>
      <c r="B4" s="174"/>
      <c r="I4" s="180"/>
    </row>
    <row r="5" spans="1:9" ht="14.25" x14ac:dyDescent="0.2">
      <c r="G5" s="16"/>
      <c r="H5" s="155" t="s">
        <v>117</v>
      </c>
      <c r="I5" s="156">
        <f>+'Detail by Turbine'!K3</f>
        <v>37195</v>
      </c>
    </row>
    <row r="6" spans="1:9" ht="59.25" customHeight="1" x14ac:dyDescent="0.2">
      <c r="A6" s="20" t="s">
        <v>68</v>
      </c>
      <c r="B6" s="20" t="s">
        <v>69</v>
      </c>
      <c r="C6" s="21" t="s">
        <v>89</v>
      </c>
      <c r="D6" s="20" t="s">
        <v>70</v>
      </c>
      <c r="E6" s="179" t="s">
        <v>123</v>
      </c>
      <c r="F6" s="21" t="s">
        <v>75</v>
      </c>
      <c r="G6" s="21" t="s">
        <v>132</v>
      </c>
      <c r="H6" s="21" t="s">
        <v>133</v>
      </c>
      <c r="I6" s="21" t="s">
        <v>74</v>
      </c>
    </row>
    <row r="7" spans="1:9" s="26" customFormat="1" x14ac:dyDescent="0.2">
      <c r="A7" s="67"/>
      <c r="B7" s="68"/>
      <c r="C7" s="67"/>
      <c r="D7" s="163"/>
      <c r="E7" s="67"/>
      <c r="F7" s="162"/>
      <c r="G7" s="162"/>
      <c r="H7" s="162"/>
      <c r="I7" s="163"/>
    </row>
    <row r="8" spans="1:9" s="26" customFormat="1" x14ac:dyDescent="0.2">
      <c r="A8" s="2">
        <f>+'Summary by Status'!A21</f>
        <v>2</v>
      </c>
      <c r="B8" s="3" t="str">
        <f>+'Summary by Status'!B21</f>
        <v>11N1</v>
      </c>
      <c r="C8" s="2" t="str">
        <f>+'Summary by Status'!C21</f>
        <v>EA</v>
      </c>
      <c r="D8" s="3" t="str">
        <f>+'Summary by Status'!D21</f>
        <v>Unassigned</v>
      </c>
      <c r="E8" s="212" t="str">
        <f>+'Summary by Status'!E21</f>
        <v>Analyzing</v>
      </c>
      <c r="F8" s="11">
        <f>+'Summary by Status'!F21</f>
        <v>34.5</v>
      </c>
      <c r="G8" s="11">
        <f>+'Summary by Status'!G21</f>
        <v>34.5</v>
      </c>
      <c r="H8" s="11">
        <f>+'Summary by Status'!H21</f>
        <v>34.5</v>
      </c>
      <c r="I8" s="2" t="s">
        <v>11</v>
      </c>
    </row>
    <row r="9" spans="1:9" s="26" customFormat="1" x14ac:dyDescent="0.2">
      <c r="A9" s="2"/>
      <c r="B9" s="3"/>
      <c r="C9" s="2"/>
      <c r="D9" s="3"/>
      <c r="E9" s="212"/>
      <c r="F9" s="11"/>
      <c r="G9" s="11"/>
      <c r="H9" s="11"/>
      <c r="I9" s="2"/>
    </row>
    <row r="10" spans="1:9" s="26" customFormat="1" x14ac:dyDescent="0.2">
      <c r="A10" s="2">
        <f>+'Summary by Status'!A19</f>
        <v>1</v>
      </c>
      <c r="B10" s="3" t="str">
        <f>+'Summary by Status'!B19</f>
        <v>501D5A simple cycle</v>
      </c>
      <c r="C10" s="2" t="str">
        <f>+'Summary by Status'!C19</f>
        <v>EA</v>
      </c>
      <c r="D10" s="3" t="str">
        <f>+'Summary by Status'!D19</f>
        <v>Unassigned</v>
      </c>
      <c r="E10" s="212" t="str">
        <f>+'Summary by Status'!E19</f>
        <v>Analyzing</v>
      </c>
      <c r="F10" s="11">
        <f>+'Summary by Status'!F19</f>
        <v>24.506</v>
      </c>
      <c r="G10" s="11">
        <f>+'Summary by Status'!G19</f>
        <v>22.947800000000004</v>
      </c>
      <c r="H10" s="11">
        <f>+'Summary by Status'!H19</f>
        <v>24.506</v>
      </c>
      <c r="I10" s="2" t="str">
        <f>+'Summary by Status'!I19</f>
        <v>Available</v>
      </c>
    </row>
    <row r="11" spans="1:9" s="26" customFormat="1" x14ac:dyDescent="0.2">
      <c r="A11" s="2"/>
      <c r="B11" s="3"/>
      <c r="C11" s="2"/>
      <c r="D11" s="3"/>
      <c r="E11" s="212"/>
      <c r="F11" s="11"/>
      <c r="G11" s="11"/>
      <c r="H11" s="11"/>
      <c r="I11" s="2"/>
    </row>
    <row r="12" spans="1:9" s="26" customFormat="1" x14ac:dyDescent="0.2">
      <c r="A12" s="2">
        <f>+'Summary by Status'!A23</f>
        <v>3</v>
      </c>
      <c r="B12" s="3" t="str">
        <f>+'Summary by Status'!B23</f>
        <v>MHI 501F simple cycle</v>
      </c>
      <c r="C12" s="2" t="str">
        <f>+'Summary by Status'!C23</f>
        <v>EGS</v>
      </c>
      <c r="D12" s="3" t="str">
        <f>+'Summary by Status'!D23</f>
        <v>Unassigned</v>
      </c>
      <c r="E12" s="212" t="str">
        <f>+'Summary by Status'!E23</f>
        <v>Analyzing</v>
      </c>
      <c r="F12" s="11">
        <f>+'Summary by Status'!F23</f>
        <v>104.79097999999999</v>
      </c>
      <c r="G12" s="11">
        <f>+'Summary by Status'!G23</f>
        <v>49.350428000000001</v>
      </c>
      <c r="H12" s="11">
        <f>+'Summary by Status'!H23</f>
        <v>104.79097999999999</v>
      </c>
      <c r="I12" s="2" t="str">
        <f>+'Summary by Status'!I23</f>
        <v>Available</v>
      </c>
    </row>
    <row r="13" spans="1:9" s="26" customFormat="1" x14ac:dyDescent="0.2">
      <c r="A13" s="2">
        <f>+'Summary by Status'!A22</f>
        <v>1</v>
      </c>
      <c r="B13" s="3" t="str">
        <f>+'Summary by Status'!B22</f>
        <v>MHI 501F simple cycle</v>
      </c>
      <c r="C13" s="2" t="str">
        <f>+'Summary by Status'!C22</f>
        <v>EGS</v>
      </c>
      <c r="D13" s="3" t="str">
        <f>+'Summary by Status'!D22</f>
        <v>UnassignedFort Pierce</v>
      </c>
      <c r="E13" s="212" t="str">
        <f>+'Summary by Status'!E22</f>
        <v>$2.5MM on 1/31/01</v>
      </c>
      <c r="F13" s="11">
        <f>+'Summary by Status'!F22</f>
        <v>37.170180000000002</v>
      </c>
      <c r="G13" s="11">
        <f>+'Summary by Status'!G22</f>
        <v>29.736144000000003</v>
      </c>
      <c r="H13" s="11">
        <f>+'Summary by Status'!H22</f>
        <v>37.170180000000002</v>
      </c>
      <c r="I13" s="2" t="str">
        <f>+'Summary by Status'!I22</f>
        <v>Available</v>
      </c>
    </row>
    <row r="14" spans="1:9" s="26" customFormat="1" x14ac:dyDescent="0.2">
      <c r="A14" s="2"/>
      <c r="B14" s="3"/>
      <c r="C14" s="2"/>
      <c r="D14" s="3"/>
      <c r="E14" s="212"/>
      <c r="F14" s="11"/>
      <c r="G14" s="11"/>
      <c r="H14" s="11"/>
      <c r="I14" s="2"/>
    </row>
    <row r="15" spans="1:9" s="29" customFormat="1" x14ac:dyDescent="0.2">
      <c r="A15" s="2">
        <f>+'Summary by Status'!A14</f>
        <v>1</v>
      </c>
      <c r="B15" s="3" t="str">
        <f>+'Summary by Status'!B14</f>
        <v>7FA</v>
      </c>
      <c r="C15" s="2" t="str">
        <f>+'Summary by Status'!C14</f>
        <v>EA</v>
      </c>
      <c r="D15" s="3" t="str">
        <f>+'Summary by Status'!D14</f>
        <v>Columbia / Longview</v>
      </c>
      <c r="E15" s="212" t="str">
        <f>+'Summary by Status'!E14</f>
        <v>$16.5MM on 2/16/01</v>
      </c>
      <c r="F15" s="11">
        <f>+'Summary by Status'!F14</f>
        <v>39.200000000000003</v>
      </c>
      <c r="G15" s="11">
        <f>+'Summary by Status'!G14</f>
        <v>13.328000000000005</v>
      </c>
      <c r="H15" s="11">
        <f>+'Summary by Status'!H14</f>
        <v>9.4079999999999995</v>
      </c>
      <c r="I15" s="2" t="str">
        <f>+'Summary by Status'!I14</f>
        <v>Tentative</v>
      </c>
    </row>
    <row r="16" spans="1:9" s="29" customFormat="1" x14ac:dyDescent="0.2">
      <c r="A16" s="2"/>
      <c r="B16" s="3"/>
      <c r="C16" s="2"/>
      <c r="D16" s="3"/>
      <c r="E16" s="212"/>
      <c r="F16" s="11"/>
      <c r="G16" s="11"/>
      <c r="H16" s="11"/>
      <c r="I16" s="2"/>
    </row>
    <row r="17" spans="1:9" s="29" customFormat="1" x14ac:dyDescent="0.2">
      <c r="A17" s="2">
        <f>+'Summary by Status'!A20</f>
        <v>3</v>
      </c>
      <c r="B17" s="3" t="str">
        <f>+'Summary by Status'!B20</f>
        <v>9FA STAG power islands</v>
      </c>
      <c r="C17" s="2" t="str">
        <f>+'Summary by Status'!C20</f>
        <v>EEL</v>
      </c>
      <c r="D17" s="3" t="str">
        <f>+'Summary by Status'!D20</f>
        <v>Arcos</v>
      </c>
      <c r="E17" s="212" t="str">
        <f>+'Summary by Status'!E20</f>
        <v>Analyzing</v>
      </c>
      <c r="F17" s="11">
        <f>+'Summary by Status'!F20</f>
        <v>250.25</v>
      </c>
      <c r="G17" s="11">
        <f>+'Summary by Status'!G20</f>
        <v>197.69750000000005</v>
      </c>
      <c r="H17" s="11">
        <f>+'Summary by Status'!H20</f>
        <v>178.42824999999999</v>
      </c>
      <c r="I17" s="2" t="str">
        <f>+'Summary by Status'!I20</f>
        <v>Available</v>
      </c>
    </row>
    <row r="18" spans="1:9" s="29" customFormat="1" x14ac:dyDescent="0.2">
      <c r="A18" s="2"/>
      <c r="B18" s="3"/>
      <c r="C18" s="2"/>
      <c r="D18" s="3"/>
      <c r="E18" s="212"/>
      <c r="F18" s="11"/>
      <c r="G18" s="11"/>
      <c r="H18" s="11"/>
      <c r="I18" s="2"/>
    </row>
    <row r="19" spans="1:9" s="29" customFormat="1" x14ac:dyDescent="0.2">
      <c r="A19" s="2">
        <f>+'Summary by Status'!A24</f>
        <v>2</v>
      </c>
      <c r="B19" s="3" t="str">
        <f>+'Summary by Status'!B24</f>
        <v>Fr 6B 60hz power barges (BV=0)</v>
      </c>
      <c r="C19" s="2" t="str">
        <f>+'Summary by Status'!C24</f>
        <v>EGM</v>
      </c>
      <c r="D19" s="3" t="str">
        <f>+'Summary by Status'!D24</f>
        <v>Unassigned</v>
      </c>
      <c r="E19" s="212" t="str">
        <f>+'Summary by Status'!E24</f>
        <v>Analyzing</v>
      </c>
      <c r="F19" s="11">
        <f>+'Summary by Status'!F24</f>
        <v>13</v>
      </c>
      <c r="G19" s="11">
        <f>+'Summary by Status'!G24</f>
        <v>13</v>
      </c>
      <c r="H19" s="11">
        <f>+'Summary by Status'!H24</f>
        <v>13</v>
      </c>
      <c r="I19" s="2" t="str">
        <f>+'Summary by Status'!I24</f>
        <v>Available</v>
      </c>
    </row>
    <row r="20" spans="1:9" s="29" customFormat="1" x14ac:dyDescent="0.2">
      <c r="A20" s="2"/>
      <c r="B20" s="3"/>
      <c r="C20" s="2"/>
      <c r="D20" s="3"/>
      <c r="E20" s="212"/>
      <c r="F20" s="11"/>
      <c r="G20" s="11"/>
      <c r="H20" s="11"/>
      <c r="I20" s="2"/>
    </row>
    <row r="21" spans="1:9" s="29" customFormat="1" x14ac:dyDescent="0.2">
      <c r="A21" s="2">
        <f>+'Summary by Status'!A25</f>
        <v>1</v>
      </c>
      <c r="B21" s="3" t="str">
        <f>+'Summary by Status'!B25</f>
        <v>LM6000</v>
      </c>
      <c r="C21" s="2" t="str">
        <f>+'Summary by Status'!C25</f>
        <v>PGE</v>
      </c>
      <c r="D21" s="3" t="str">
        <f>+'Summary by Status'!D25</f>
        <v>Unassigned</v>
      </c>
      <c r="E21" s="212" t="str">
        <f>+'Summary by Status'!E25</f>
        <v>Analyzing</v>
      </c>
      <c r="F21" s="11">
        <f>+'Summary by Status'!F25</f>
        <v>0</v>
      </c>
      <c r="G21" s="11">
        <f>+'Summary by Status'!G25</f>
        <v>0</v>
      </c>
      <c r="H21" s="11">
        <f>+'Summary by Status'!H25</f>
        <v>0</v>
      </c>
      <c r="I21" s="2" t="str">
        <f>+'Summary by Status'!I25</f>
        <v>Available</v>
      </c>
    </row>
    <row r="22" spans="1:9" s="29" customFormat="1" x14ac:dyDescent="0.2">
      <c r="A22" s="2"/>
      <c r="B22" s="3"/>
      <c r="C22" s="2"/>
      <c r="D22" s="3"/>
      <c r="E22" s="212"/>
      <c r="F22" s="11"/>
      <c r="G22" s="11"/>
      <c r="H22" s="11"/>
      <c r="I22" s="2"/>
    </row>
    <row r="24" spans="1:9" x14ac:dyDescent="0.2">
      <c r="A24" s="16">
        <f>SUM(A8:A22)</f>
        <v>14</v>
      </c>
      <c r="E24" s="145" t="s">
        <v>159</v>
      </c>
      <c r="F24" s="159">
        <f>SUM(F7:F22)</f>
        <v>503.41715999999997</v>
      </c>
      <c r="G24" s="159">
        <f>SUM(G7:G22)</f>
        <v>360.55987200000004</v>
      </c>
      <c r="H24" s="159">
        <f>SUM(H7:H22)</f>
        <v>401.80340999999999</v>
      </c>
    </row>
    <row r="25" spans="1:9" x14ac:dyDescent="0.2">
      <c r="A25" s="16">
        <f>+'Summary by Status'!A33</f>
        <v>14</v>
      </c>
      <c r="E25" s="145" t="s">
        <v>157</v>
      </c>
      <c r="F25" s="159">
        <f>+'Summary by Status'!F33</f>
        <v>503.41715999999997</v>
      </c>
      <c r="G25" s="159">
        <f>+'Summary by Status'!G33</f>
        <v>360.5598720000001</v>
      </c>
      <c r="H25" s="159">
        <f>+'Summary by Status'!H33</f>
        <v>401.80340999999999</v>
      </c>
    </row>
    <row r="26" spans="1:9" x14ac:dyDescent="0.2">
      <c r="A26" s="159">
        <f>+A24-A25</f>
        <v>0</v>
      </c>
      <c r="E26" s="145" t="s">
        <v>158</v>
      </c>
      <c r="F26" s="159">
        <f>+F24-F25</f>
        <v>0</v>
      </c>
      <c r="G26" s="159">
        <f>+G24-G25</f>
        <v>0</v>
      </c>
      <c r="H26" s="159">
        <f>+H24-H25</f>
        <v>0</v>
      </c>
    </row>
  </sheetData>
  <mergeCells count="1">
    <mergeCell ref="A3:B3"/>
  </mergeCells>
  <phoneticPr fontId="0" type="noConversion"/>
  <pageMargins left="0.28999999999999998" right="0.17" top="1" bottom="1" header="0.5" footer="0.5"/>
  <pageSetup scale="5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1"/>
  <sheetViews>
    <sheetView tabSelected="1" view="pageBreakPreview" topLeftCell="C4" zoomScale="80" zoomScaleNormal="100" workbookViewId="0">
      <selection activeCell="G19" sqref="G19"/>
    </sheetView>
  </sheetViews>
  <sheetFormatPr defaultRowHeight="12.75" x14ac:dyDescent="0.2"/>
  <cols>
    <col min="1" max="1" width="13.1640625" style="18" customWidth="1"/>
    <col min="2" max="2" width="34.33203125" style="16" customWidth="1"/>
    <col min="3" max="3" width="18.6640625" style="18" customWidth="1"/>
    <col min="4" max="4" width="14" style="18" customWidth="1"/>
    <col min="5" max="5" width="30.83203125" style="18" bestFit="1" customWidth="1"/>
    <col min="6" max="6" width="41.33203125" style="146" customWidth="1"/>
    <col min="7" max="7" width="15" style="159" customWidth="1"/>
    <col min="8" max="8" width="16.1640625" style="159" customWidth="1"/>
    <col min="9" max="9" width="20.1640625" style="159" customWidth="1"/>
    <col min="10" max="16384" width="9.33203125" style="16"/>
  </cols>
  <sheetData>
    <row r="1" spans="1:9" ht="30" x14ac:dyDescent="0.4">
      <c r="A1" s="175" t="s">
        <v>22</v>
      </c>
      <c r="B1" s="176"/>
      <c r="C1" s="2"/>
      <c r="I1" s="227" t="s">
        <v>131</v>
      </c>
    </row>
    <row r="2" spans="1:9" ht="19.5" x14ac:dyDescent="0.25">
      <c r="A2" s="177" t="s">
        <v>92</v>
      </c>
      <c r="B2" s="176"/>
      <c r="C2" s="2"/>
    </row>
    <row r="3" spans="1:9" ht="19.5" x14ac:dyDescent="0.25">
      <c r="A3" s="284">
        <f>'Detail by Turbine'!A3:C3</f>
        <v>37168</v>
      </c>
      <c r="B3" s="284"/>
      <c r="C3" s="19"/>
    </row>
    <row r="4" spans="1:9" ht="19.5" x14ac:dyDescent="0.25">
      <c r="A4" s="172" t="s">
        <v>121</v>
      </c>
      <c r="B4" s="178"/>
      <c r="I4" s="180"/>
    </row>
    <row r="5" spans="1:9" ht="14.25" x14ac:dyDescent="0.2">
      <c r="H5" s="157" t="s">
        <v>117</v>
      </c>
      <c r="I5" s="156">
        <f>+'Detail by Turbine'!K3</f>
        <v>37195</v>
      </c>
    </row>
    <row r="6" spans="1:9" ht="58.5" customHeight="1" x14ac:dyDescent="0.2">
      <c r="A6" s="20" t="s">
        <v>68</v>
      </c>
      <c r="B6" s="20" t="s">
        <v>69</v>
      </c>
      <c r="C6" s="21" t="s">
        <v>89</v>
      </c>
      <c r="D6" s="21" t="s">
        <v>74</v>
      </c>
      <c r="E6" s="179" t="s">
        <v>123</v>
      </c>
      <c r="F6" s="20" t="s">
        <v>70</v>
      </c>
      <c r="G6" s="158" t="s">
        <v>75</v>
      </c>
      <c r="H6" s="21" t="s">
        <v>132</v>
      </c>
      <c r="I6" s="21" t="s">
        <v>133</v>
      </c>
    </row>
    <row r="7" spans="1:9" s="29" customFormat="1" x14ac:dyDescent="0.2">
      <c r="A7" s="69" t="s">
        <v>200</v>
      </c>
      <c r="B7" s="68"/>
      <c r="C7" s="67"/>
      <c r="D7" s="67"/>
      <c r="E7" s="67"/>
      <c r="F7" s="163"/>
      <c r="G7" s="160"/>
      <c r="H7" s="160"/>
      <c r="I7" s="160"/>
    </row>
    <row r="8" spans="1:9" s="3" customFormat="1" x14ac:dyDescent="0.2">
      <c r="A8" s="2">
        <f>+'Summary by Status'!A20</f>
        <v>3</v>
      </c>
      <c r="B8" s="3" t="str">
        <f>+'Summary by Status'!B20</f>
        <v>9FA STAG power islands</v>
      </c>
      <c r="C8" s="2" t="str">
        <f>+'Summary by Status'!C20</f>
        <v>EEL</v>
      </c>
      <c r="D8" s="2" t="str">
        <f>+'Summary by Status'!I20</f>
        <v>Available</v>
      </c>
      <c r="E8" s="212" t="str">
        <f>+'Summary by Status'!E20</f>
        <v>Analyzing</v>
      </c>
      <c r="F8" s="164" t="str">
        <f>+'Summary by Status'!D20</f>
        <v>Arcos</v>
      </c>
      <c r="G8" s="218">
        <f>+'Summary by Status'!F20</f>
        <v>250.25</v>
      </c>
      <c r="H8" s="218">
        <f>+'Summary by Status'!G20</f>
        <v>197.69750000000005</v>
      </c>
      <c r="I8" s="219">
        <f>+'Summary by Status'!H20</f>
        <v>178.42824999999999</v>
      </c>
    </row>
    <row r="9" spans="1:9" s="29" customFormat="1" x14ac:dyDescent="0.2">
      <c r="A9" s="67"/>
      <c r="B9" s="68"/>
      <c r="C9" s="67"/>
      <c r="D9" s="67"/>
      <c r="E9" s="67"/>
      <c r="F9" s="72" t="s">
        <v>201</v>
      </c>
      <c r="G9" s="161">
        <f>SUM(G8:G8)</f>
        <v>250.25</v>
      </c>
      <c r="H9" s="161">
        <f>SUM(H8:H8)</f>
        <v>197.69750000000005</v>
      </c>
      <c r="I9" s="161">
        <f>SUM(I8:I8)</f>
        <v>178.42824999999999</v>
      </c>
    </row>
    <row r="10" spans="1:9" s="29" customFormat="1" x14ac:dyDescent="0.2">
      <c r="A10" s="67"/>
      <c r="B10" s="68"/>
      <c r="C10" s="67"/>
      <c r="D10" s="67"/>
      <c r="E10" s="67"/>
      <c r="F10" s="163"/>
      <c r="G10" s="160"/>
      <c r="H10" s="160"/>
      <c r="I10" s="160"/>
    </row>
    <row r="11" spans="1:9" s="29" customFormat="1" x14ac:dyDescent="0.2">
      <c r="A11" s="69" t="s">
        <v>179</v>
      </c>
      <c r="B11" s="68"/>
      <c r="C11" s="67"/>
      <c r="D11" s="67"/>
      <c r="E11" s="67"/>
      <c r="F11" s="163"/>
      <c r="G11" s="160"/>
      <c r="H11" s="160"/>
      <c r="I11" s="160"/>
    </row>
    <row r="12" spans="1:9" s="3" customFormat="1" x14ac:dyDescent="0.2">
      <c r="A12" s="2">
        <f>+'Summary by Status'!A19</f>
        <v>1</v>
      </c>
      <c r="B12" s="3" t="str">
        <f>+'Summary by Status'!B19</f>
        <v>501D5A simple cycle</v>
      </c>
      <c r="C12" s="2" t="str">
        <f>+'Summary by Status'!C19</f>
        <v>EA</v>
      </c>
      <c r="D12" s="2" t="str">
        <f>+'Summary by Status'!I19</f>
        <v>Available</v>
      </c>
      <c r="E12" s="212" t="str">
        <f>+'Summary by Status'!E19</f>
        <v>Analyzing</v>
      </c>
      <c r="F12" s="164" t="str">
        <f>+'Summary by Status'!D19</f>
        <v>Unassigned</v>
      </c>
      <c r="G12" s="11">
        <f>+'Summary by Status'!F19</f>
        <v>24.506</v>
      </c>
      <c r="H12" s="11">
        <f>+'Summary by Status'!G19</f>
        <v>22.947800000000004</v>
      </c>
      <c r="I12" s="213">
        <f>+'Summary by Status'!H19</f>
        <v>24.506</v>
      </c>
    </row>
    <row r="13" spans="1:9" s="3" customFormat="1" x14ac:dyDescent="0.2">
      <c r="A13" s="2">
        <f>+'Summary by Status'!A14</f>
        <v>1</v>
      </c>
      <c r="B13" s="3" t="str">
        <f>+'Summary by Status'!B14</f>
        <v>7FA</v>
      </c>
      <c r="C13" s="2" t="str">
        <f>+'Summary by Status'!C14</f>
        <v>EA</v>
      </c>
      <c r="D13" s="2" t="str">
        <f>+'Summary by Status'!I14</f>
        <v>Tentative</v>
      </c>
      <c r="E13" s="212" t="str">
        <f>+'Summary by Status'!E14</f>
        <v>$16.5MM on 2/16/01</v>
      </c>
      <c r="F13" s="164" t="str">
        <f>+'Summary by Status'!D14</f>
        <v>Columbia / Longview</v>
      </c>
      <c r="G13" s="11">
        <f>+'Summary by Status'!F14</f>
        <v>39.200000000000003</v>
      </c>
      <c r="H13" s="11">
        <f>+'Summary by Status'!G14</f>
        <v>13.328000000000005</v>
      </c>
      <c r="I13" s="213">
        <f>+'Summary by Status'!H14</f>
        <v>9.4079999999999995</v>
      </c>
    </row>
    <row r="14" spans="1:9" s="3" customFormat="1" x14ac:dyDescent="0.2">
      <c r="A14" s="18">
        <f>+'Summary by Status'!A21</f>
        <v>2</v>
      </c>
      <c r="B14" s="16" t="str">
        <f>+'Summary by Status'!B21</f>
        <v>11N1</v>
      </c>
      <c r="C14" s="18" t="str">
        <f>+'Summary by Status'!C21</f>
        <v>EA</v>
      </c>
      <c r="D14" s="18" t="str">
        <f>+'Summary by Status'!I21</f>
        <v>Available</v>
      </c>
      <c r="E14" s="18" t="str">
        <f>+'Summary by Status'!E21</f>
        <v>Analyzing</v>
      </c>
      <c r="F14" s="146" t="str">
        <f>+'Summary by Status'!D21</f>
        <v>Unassigned</v>
      </c>
      <c r="G14" s="218">
        <f>+'Summary by Status'!F21</f>
        <v>34.5</v>
      </c>
      <c r="H14" s="218">
        <f>+'Summary by Status'!G21</f>
        <v>34.5</v>
      </c>
      <c r="I14" s="219">
        <f>+'Summary by Status'!H21</f>
        <v>34.5</v>
      </c>
    </row>
    <row r="15" spans="1:9" s="31" customFormat="1" x14ac:dyDescent="0.2">
      <c r="A15" s="70"/>
      <c r="B15" s="71"/>
      <c r="C15" s="70"/>
      <c r="D15" s="70"/>
      <c r="E15" s="70"/>
      <c r="F15" s="72" t="s">
        <v>183</v>
      </c>
      <c r="G15" s="161">
        <f>SUM(G12:G14)</f>
        <v>98.206000000000003</v>
      </c>
      <c r="H15" s="161">
        <f>SUM(H12:H14)</f>
        <v>70.775800000000004</v>
      </c>
      <c r="I15" s="161">
        <f>SUM(I12:I14)</f>
        <v>68.414000000000001</v>
      </c>
    </row>
    <row r="16" spans="1:9" s="31" customFormat="1" x14ac:dyDescent="0.2">
      <c r="A16" s="70"/>
      <c r="B16" s="71"/>
      <c r="C16" s="70"/>
      <c r="D16" s="70"/>
      <c r="E16" s="70"/>
      <c r="F16" s="72"/>
      <c r="G16" s="161"/>
      <c r="H16" s="161"/>
      <c r="I16" s="161"/>
    </row>
    <row r="17" spans="1:9" s="31" customFormat="1" x14ac:dyDescent="0.2">
      <c r="A17" s="69" t="s">
        <v>210</v>
      </c>
      <c r="B17" s="71"/>
      <c r="C17" s="70"/>
      <c r="D17" s="70"/>
      <c r="E17" s="70"/>
      <c r="F17" s="72"/>
      <c r="G17" s="161"/>
      <c r="H17" s="161"/>
      <c r="I17" s="161"/>
    </row>
    <row r="18" spans="1:9" s="31" customFormat="1" x14ac:dyDescent="0.2">
      <c r="A18" s="2">
        <f>+'Summary by Status'!A23</f>
        <v>3</v>
      </c>
      <c r="B18" s="3" t="str">
        <f>+'Summary by Status'!B23</f>
        <v>MHI 501F simple cycle</v>
      </c>
      <c r="C18" s="2" t="str">
        <f>+'Summary by Status'!C23</f>
        <v>EGS</v>
      </c>
      <c r="D18" s="2" t="str">
        <f>+'Summary by Status'!I23</f>
        <v>Available</v>
      </c>
      <c r="E18" s="212" t="str">
        <f>+'Summary by Status'!E23</f>
        <v>Analyzing</v>
      </c>
      <c r="F18" s="164" t="str">
        <f>+'Summary by Status'!D23</f>
        <v>Unassigned</v>
      </c>
      <c r="G18" s="11">
        <f>+'Summary by Status'!F23</f>
        <v>104.79097999999999</v>
      </c>
      <c r="H18" s="11">
        <f>+'Summary by Status'!G23</f>
        <v>49.350428000000001</v>
      </c>
      <c r="I18" s="213">
        <f>+'Summary by Status'!H23</f>
        <v>104.79097999999999</v>
      </c>
    </row>
    <row r="19" spans="1:9" s="31" customFormat="1" x14ac:dyDescent="0.2">
      <c r="A19" s="2">
        <f>+'Summary by Status'!A22</f>
        <v>1</v>
      </c>
      <c r="B19" s="3" t="str">
        <f>+'Summary by Status'!B22</f>
        <v>MHI 501F simple cycle</v>
      </c>
      <c r="C19" s="2" t="str">
        <f>+'Summary by Status'!C22</f>
        <v>EGS</v>
      </c>
      <c r="D19" s="2" t="str">
        <f>+'Summary by Status'!I22</f>
        <v>Available</v>
      </c>
      <c r="E19" s="212" t="str">
        <f>+'Summary by Status'!E22</f>
        <v>$2.5MM on 1/31/01</v>
      </c>
      <c r="F19" s="164" t="str">
        <f>+'Summary by Status'!D22</f>
        <v>UnassignedFort Pierce</v>
      </c>
      <c r="G19" s="218">
        <f>+'Summary by Status'!F22</f>
        <v>37.170180000000002</v>
      </c>
      <c r="H19" s="218">
        <f>+'Summary by Status'!G22</f>
        <v>29.736144000000003</v>
      </c>
      <c r="I19" s="219">
        <f>+'Summary by Status'!H22</f>
        <v>37.170180000000002</v>
      </c>
    </row>
    <row r="20" spans="1:9" s="31" customFormat="1" x14ac:dyDescent="0.2">
      <c r="A20" s="70"/>
      <c r="B20" s="71"/>
      <c r="C20" s="70"/>
      <c r="D20" s="70"/>
      <c r="E20" s="70"/>
      <c r="F20" s="72" t="s">
        <v>211</v>
      </c>
      <c r="G20" s="161">
        <f>SUM(G18:G19)</f>
        <v>141.96116000000001</v>
      </c>
      <c r="H20" s="161">
        <f>SUM(H18:H19)</f>
        <v>79.086572000000004</v>
      </c>
      <c r="I20" s="161">
        <f>SUM(I18:I19)</f>
        <v>141.96116000000001</v>
      </c>
    </row>
    <row r="21" spans="1:9" s="31" customFormat="1" x14ac:dyDescent="0.2">
      <c r="A21" s="70"/>
      <c r="B21" s="71"/>
      <c r="C21" s="70"/>
      <c r="D21" s="70"/>
      <c r="E21" s="70"/>
      <c r="F21" s="72"/>
      <c r="G21" s="161"/>
      <c r="H21" s="161"/>
      <c r="I21" s="161"/>
    </row>
    <row r="22" spans="1:9" s="31" customFormat="1" x14ac:dyDescent="0.2">
      <c r="A22" s="69" t="s">
        <v>165</v>
      </c>
      <c r="B22" s="71"/>
      <c r="C22" s="70"/>
      <c r="D22" s="70"/>
      <c r="E22" s="70"/>
      <c r="F22" s="72"/>
      <c r="G22" s="161"/>
      <c r="H22" s="161"/>
      <c r="I22" s="161"/>
    </row>
    <row r="23" spans="1:9" s="3" customFormat="1" x14ac:dyDescent="0.2">
      <c r="A23" s="2">
        <f>+'Summary by Status'!A24</f>
        <v>2</v>
      </c>
      <c r="B23" s="3" t="str">
        <f>+'Summary by Status'!B24</f>
        <v>Fr 6B 60hz power barges (BV=0)</v>
      </c>
      <c r="C23" s="2" t="str">
        <f>+'Summary by Status'!C24</f>
        <v>EGM</v>
      </c>
      <c r="D23" s="2" t="str">
        <f>+'Summary by Status'!I24</f>
        <v>Available</v>
      </c>
      <c r="E23" s="212" t="str">
        <f>+'Summary by Status'!E24</f>
        <v>Analyzing</v>
      </c>
      <c r="F23" s="164" t="str">
        <f>+'Summary by Status'!D24</f>
        <v>Unassigned</v>
      </c>
      <c r="G23" s="11">
        <f>+'Summary by Status'!F24</f>
        <v>13</v>
      </c>
      <c r="H23" s="11">
        <f>+'Summary by Status'!G24</f>
        <v>13</v>
      </c>
      <c r="I23" s="213">
        <f>+'Summary by Status'!H24</f>
        <v>13</v>
      </c>
    </row>
    <row r="24" spans="1:9" s="3" customFormat="1" x14ac:dyDescent="0.2">
      <c r="A24" s="2"/>
      <c r="C24" s="2"/>
      <c r="D24" s="2"/>
      <c r="E24" s="212"/>
      <c r="F24" s="164"/>
      <c r="G24" s="11"/>
      <c r="H24" s="11"/>
      <c r="I24" s="213"/>
    </row>
    <row r="25" spans="1:9" s="3" customFormat="1" x14ac:dyDescent="0.2">
      <c r="A25" s="69" t="s">
        <v>195</v>
      </c>
      <c r="C25" s="2"/>
      <c r="D25" s="2"/>
      <c r="E25" s="212"/>
      <c r="F25" s="164"/>
      <c r="G25" s="11"/>
      <c r="H25" s="11"/>
      <c r="I25" s="213"/>
    </row>
    <row r="26" spans="1:9" s="3" customFormat="1" x14ac:dyDescent="0.2">
      <c r="A26" s="2">
        <f>+'Summary by Status'!A25</f>
        <v>1</v>
      </c>
      <c r="B26" s="3" t="str">
        <f>+'Summary by Status'!B25</f>
        <v>LM6000</v>
      </c>
      <c r="C26" s="2" t="str">
        <f>+'Summary by Status'!C25</f>
        <v>PGE</v>
      </c>
      <c r="D26" s="2" t="str">
        <f>+'Summary by Status'!I25</f>
        <v>Available</v>
      </c>
      <c r="E26" s="212" t="str">
        <f>+'Summary by Status'!E25</f>
        <v>Analyzing</v>
      </c>
      <c r="F26" s="164" t="str">
        <f>+'Summary by Status'!D25</f>
        <v>Unassigned</v>
      </c>
      <c r="G26" s="11">
        <f>+'Summary by Status'!F25</f>
        <v>0</v>
      </c>
      <c r="H26" s="11">
        <f>+'Summary by Status'!G25</f>
        <v>0</v>
      </c>
      <c r="I26" s="213">
        <f>+'Summary by Status'!H25</f>
        <v>0</v>
      </c>
    </row>
    <row r="27" spans="1:9" s="3" customFormat="1" x14ac:dyDescent="0.2">
      <c r="A27" s="2"/>
      <c r="C27" s="2"/>
      <c r="D27" s="2"/>
      <c r="E27" s="212"/>
      <c r="F27" s="164"/>
      <c r="G27" s="11"/>
      <c r="H27" s="11"/>
      <c r="I27" s="213"/>
    </row>
    <row r="28" spans="1:9" s="45" customFormat="1" ht="13.5" thickBot="1" x14ac:dyDescent="0.25">
      <c r="A28" s="73">
        <f>SUM(A8:A27)</f>
        <v>14</v>
      </c>
      <c r="B28" s="45" t="s">
        <v>118</v>
      </c>
      <c r="C28" s="73"/>
      <c r="D28" s="73"/>
      <c r="E28" s="73"/>
      <c r="F28" s="72" t="s">
        <v>101</v>
      </c>
      <c r="G28" s="220">
        <f>+G15+G9+G23+G20</f>
        <v>503.41716000000002</v>
      </c>
      <c r="H28" s="220">
        <f>+H15+H9+H23+H20</f>
        <v>360.55987200000004</v>
      </c>
      <c r="I28" s="220">
        <f>+I15+I9+I23+I20</f>
        <v>401.80340999999999</v>
      </c>
    </row>
    <row r="29" spans="1:9" ht="13.5" thickTop="1" x14ac:dyDescent="0.2"/>
    <row r="30" spans="1:9" x14ac:dyDescent="0.2">
      <c r="F30" s="146" t="s">
        <v>157</v>
      </c>
      <c r="G30" s="159">
        <f>+'Summary by Status'!F33</f>
        <v>503.41715999999997</v>
      </c>
      <c r="H30" s="159">
        <f>+'Summary by Status'!G33</f>
        <v>360.5598720000001</v>
      </c>
      <c r="I30" s="159">
        <f>+'Summary by Status'!H33</f>
        <v>401.80340999999999</v>
      </c>
    </row>
    <row r="31" spans="1:9" x14ac:dyDescent="0.2">
      <c r="F31" s="146" t="s">
        <v>158</v>
      </c>
      <c r="G31" s="159">
        <f>+G28-G30</f>
        <v>0</v>
      </c>
      <c r="H31" s="159">
        <f>+H28-H30</f>
        <v>0</v>
      </c>
      <c r="I31" s="159">
        <f>+I28-I30</f>
        <v>0</v>
      </c>
    </row>
  </sheetData>
  <mergeCells count="1">
    <mergeCell ref="A3:B3"/>
  </mergeCells>
  <phoneticPr fontId="0" type="noConversion"/>
  <pageMargins left="0.28999999999999998" right="0.26" top="1" bottom="1" header="0.5" footer="0.5"/>
  <pageSetup scale="5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CX201"/>
  <sheetViews>
    <sheetView view="pageBreakPreview" zoomScale="70" zoomScaleNormal="80" workbookViewId="0">
      <pane xSplit="3" ySplit="3" topLeftCell="D100" activePane="bottomRight" state="frozen"/>
      <selection pane="topRight" activeCell="E1" sqref="E1"/>
      <selection pane="bottomLeft" activeCell="A6" sqref="A6"/>
      <selection pane="bottomRight" activeCell="D134" sqref="D134"/>
    </sheetView>
  </sheetViews>
  <sheetFormatPr defaultColWidth="10.6640625" defaultRowHeight="12.75" x14ac:dyDescent="0.2"/>
  <cols>
    <col min="1" max="1" width="5.5" style="74" customWidth="1"/>
    <col min="2" max="2" width="42.6640625" style="76" customWidth="1"/>
    <col min="3" max="3" width="20.1640625" style="88" customWidth="1"/>
    <col min="4" max="39" width="11.83203125" style="74" customWidth="1"/>
    <col min="40" max="40" width="11.83203125" style="79" customWidth="1"/>
    <col min="41" max="54" width="11.83203125" style="74" customWidth="1"/>
    <col min="55" max="55" width="12.6640625" style="74" customWidth="1"/>
    <col min="56" max="16384" width="10.6640625" style="74"/>
  </cols>
  <sheetData>
    <row r="1" spans="1:102" ht="18" x14ac:dyDescent="0.25">
      <c r="B1" s="228" t="s">
        <v>22</v>
      </c>
    </row>
    <row r="2" spans="1:102" ht="18" x14ac:dyDescent="0.25">
      <c r="B2" s="228" t="s">
        <v>103</v>
      </c>
    </row>
    <row r="3" spans="1:102" s="77" customFormat="1" ht="13.5" thickBot="1" x14ac:dyDescent="0.25">
      <c r="B3" s="87"/>
      <c r="C3" s="86"/>
      <c r="D3" s="78">
        <v>36069</v>
      </c>
      <c r="E3" s="78">
        <f t="shared" ref="E3:BB3" si="0">+D3+31</f>
        <v>36100</v>
      </c>
      <c r="F3" s="78">
        <f t="shared" si="0"/>
        <v>36131</v>
      </c>
      <c r="G3" s="78">
        <f t="shared" si="0"/>
        <v>36162</v>
      </c>
      <c r="H3" s="78">
        <f t="shared" si="0"/>
        <v>36193</v>
      </c>
      <c r="I3" s="78">
        <f t="shared" si="0"/>
        <v>36224</v>
      </c>
      <c r="J3" s="78">
        <f t="shared" si="0"/>
        <v>36255</v>
      </c>
      <c r="K3" s="78">
        <f t="shared" si="0"/>
        <v>36286</v>
      </c>
      <c r="L3" s="78">
        <f t="shared" si="0"/>
        <v>36317</v>
      </c>
      <c r="M3" s="78">
        <f t="shared" si="0"/>
        <v>36348</v>
      </c>
      <c r="N3" s="78">
        <f t="shared" si="0"/>
        <v>36379</v>
      </c>
      <c r="O3" s="78">
        <f t="shared" si="0"/>
        <v>36410</v>
      </c>
      <c r="P3" s="78">
        <f t="shared" si="0"/>
        <v>36441</v>
      </c>
      <c r="Q3" s="78">
        <f t="shared" si="0"/>
        <v>36472</v>
      </c>
      <c r="R3" s="78">
        <f t="shared" si="0"/>
        <v>36503</v>
      </c>
      <c r="S3" s="78">
        <f t="shared" si="0"/>
        <v>36534</v>
      </c>
      <c r="T3" s="78">
        <f t="shared" si="0"/>
        <v>36565</v>
      </c>
      <c r="U3" s="78">
        <f t="shared" si="0"/>
        <v>36596</v>
      </c>
      <c r="V3" s="78">
        <f t="shared" si="0"/>
        <v>36627</v>
      </c>
      <c r="W3" s="78">
        <f t="shared" si="0"/>
        <v>36658</v>
      </c>
      <c r="X3" s="78">
        <f t="shared" si="0"/>
        <v>36689</v>
      </c>
      <c r="Y3" s="78">
        <f t="shared" si="0"/>
        <v>36720</v>
      </c>
      <c r="Z3" s="78">
        <f t="shared" si="0"/>
        <v>36751</v>
      </c>
      <c r="AA3" s="78">
        <f t="shared" si="0"/>
        <v>36782</v>
      </c>
      <c r="AB3" s="78">
        <f t="shared" si="0"/>
        <v>36813</v>
      </c>
      <c r="AC3" s="78">
        <f t="shared" si="0"/>
        <v>36844</v>
      </c>
      <c r="AD3" s="78">
        <f t="shared" si="0"/>
        <v>36875</v>
      </c>
      <c r="AE3" s="78">
        <f t="shared" si="0"/>
        <v>36906</v>
      </c>
      <c r="AF3" s="78">
        <f t="shared" si="0"/>
        <v>36937</v>
      </c>
      <c r="AG3" s="78">
        <f t="shared" si="0"/>
        <v>36968</v>
      </c>
      <c r="AH3" s="78">
        <f t="shared" si="0"/>
        <v>36999</v>
      </c>
      <c r="AI3" s="78">
        <f t="shared" si="0"/>
        <v>37030</v>
      </c>
      <c r="AJ3" s="78">
        <f t="shared" si="0"/>
        <v>37061</v>
      </c>
      <c r="AK3" s="78">
        <f t="shared" si="0"/>
        <v>37092</v>
      </c>
      <c r="AL3" s="78">
        <f t="shared" si="0"/>
        <v>37123</v>
      </c>
      <c r="AM3" s="78">
        <f t="shared" si="0"/>
        <v>37154</v>
      </c>
      <c r="AN3" s="80">
        <f t="shared" si="0"/>
        <v>37185</v>
      </c>
      <c r="AO3" s="78">
        <f t="shared" si="0"/>
        <v>37216</v>
      </c>
      <c r="AP3" s="78">
        <f t="shared" si="0"/>
        <v>37247</v>
      </c>
      <c r="AQ3" s="78">
        <f t="shared" si="0"/>
        <v>37278</v>
      </c>
      <c r="AR3" s="78">
        <f t="shared" si="0"/>
        <v>37309</v>
      </c>
      <c r="AS3" s="78">
        <f t="shared" si="0"/>
        <v>37340</v>
      </c>
      <c r="AT3" s="78">
        <f t="shared" si="0"/>
        <v>37371</v>
      </c>
      <c r="AU3" s="78">
        <f t="shared" si="0"/>
        <v>37402</v>
      </c>
      <c r="AV3" s="78">
        <f t="shared" si="0"/>
        <v>37433</v>
      </c>
      <c r="AW3" s="78">
        <f t="shared" si="0"/>
        <v>37464</v>
      </c>
      <c r="AX3" s="78">
        <f t="shared" si="0"/>
        <v>37495</v>
      </c>
      <c r="AY3" s="78">
        <f t="shared" si="0"/>
        <v>37526</v>
      </c>
      <c r="AZ3" s="78">
        <f t="shared" si="0"/>
        <v>37557</v>
      </c>
      <c r="BA3" s="78">
        <f t="shared" si="0"/>
        <v>37588</v>
      </c>
      <c r="BB3" s="78">
        <f t="shared" si="0"/>
        <v>37619</v>
      </c>
      <c r="BC3" s="132" t="s">
        <v>115</v>
      </c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</row>
    <row r="4" spans="1:102" s="92" customFormat="1" ht="15" customHeight="1" thickTop="1" x14ac:dyDescent="0.2">
      <c r="A4" s="287">
        <v>1</v>
      </c>
      <c r="B4" s="98" t="str">
        <f>+'Detail by Turbine'!G8</f>
        <v>7FA</v>
      </c>
      <c r="C4" s="290" t="str">
        <f>+'Detail by Turbine'!S8</f>
        <v>Columbia / Longview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84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100"/>
    </row>
    <row r="5" spans="1:102" s="105" customFormat="1" x14ac:dyDescent="0.2">
      <c r="A5" s="288"/>
      <c r="B5" s="101" t="s">
        <v>104</v>
      </c>
      <c r="C5" s="291"/>
      <c r="D5" s="103">
        <v>0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0</v>
      </c>
      <c r="K5" s="103">
        <v>0</v>
      </c>
      <c r="L5" s="103">
        <v>0</v>
      </c>
      <c r="M5" s="103">
        <v>0</v>
      </c>
      <c r="N5" s="103">
        <v>0</v>
      </c>
      <c r="O5" s="103">
        <v>0</v>
      </c>
      <c r="P5" s="103">
        <v>0</v>
      </c>
      <c r="Q5" s="103">
        <v>0</v>
      </c>
      <c r="R5" s="103">
        <v>0</v>
      </c>
      <c r="S5" s="103">
        <v>0</v>
      </c>
      <c r="T5" s="103">
        <v>0</v>
      </c>
      <c r="U5" s="103">
        <v>0</v>
      </c>
      <c r="V5" s="103">
        <v>0</v>
      </c>
      <c r="W5" s="103">
        <v>0</v>
      </c>
      <c r="X5" s="103">
        <v>0</v>
      </c>
      <c r="Y5" s="103">
        <v>0</v>
      </c>
      <c r="Z5" s="103">
        <v>0</v>
      </c>
      <c r="AA5" s="103">
        <v>0</v>
      </c>
      <c r="AB5" s="103">
        <v>0</v>
      </c>
      <c r="AC5" s="103">
        <v>0</v>
      </c>
      <c r="AD5" s="103">
        <v>0</v>
      </c>
      <c r="AE5" s="103">
        <v>0</v>
      </c>
      <c r="AF5" s="103">
        <v>0.1</v>
      </c>
      <c r="AG5" s="103">
        <v>0.03</v>
      </c>
      <c r="AH5" s="103">
        <v>0.03</v>
      </c>
      <c r="AI5" s="103">
        <v>0.03</v>
      </c>
      <c r="AJ5" s="103">
        <v>0.03</v>
      </c>
      <c r="AK5" s="103">
        <v>0.03</v>
      </c>
      <c r="AL5" s="103">
        <v>0.03</v>
      </c>
      <c r="AM5" s="103">
        <v>0.03</v>
      </c>
      <c r="AN5" s="82">
        <v>0.03</v>
      </c>
      <c r="AO5" s="103">
        <v>0.03</v>
      </c>
      <c r="AP5" s="103">
        <v>0.03</v>
      </c>
      <c r="AQ5" s="103">
        <v>0.03</v>
      </c>
      <c r="AR5" s="103">
        <v>0.04</v>
      </c>
      <c r="AS5" s="103">
        <v>0.04</v>
      </c>
      <c r="AT5" s="103">
        <v>0.04</v>
      </c>
      <c r="AU5" s="103">
        <v>0.04</v>
      </c>
      <c r="AV5" s="103">
        <v>0.04</v>
      </c>
      <c r="AW5" s="103">
        <v>0.04</v>
      </c>
      <c r="AX5" s="103">
        <v>0.04</v>
      </c>
      <c r="AY5" s="103">
        <v>0.04</v>
      </c>
      <c r="AZ5" s="103">
        <v>0.2</v>
      </c>
      <c r="BA5" s="103">
        <v>0.05</v>
      </c>
      <c r="BB5" s="103">
        <v>0</v>
      </c>
      <c r="BC5" s="104">
        <f>SUM(D5:BB5)</f>
        <v>1.0000000000000004</v>
      </c>
      <c r="BD5" s="101"/>
    </row>
    <row r="6" spans="1:102" s="105" customFormat="1" x14ac:dyDescent="0.2">
      <c r="A6" s="288"/>
      <c r="B6" s="101" t="s">
        <v>105</v>
      </c>
      <c r="C6" s="291"/>
      <c r="D6" s="103">
        <f>D5</f>
        <v>0</v>
      </c>
      <c r="E6" s="103">
        <f t="shared" ref="E6:AJ6" si="1">+D6+E5</f>
        <v>0</v>
      </c>
      <c r="F6" s="103">
        <f t="shared" si="1"/>
        <v>0</v>
      </c>
      <c r="G6" s="103">
        <f t="shared" si="1"/>
        <v>0</v>
      </c>
      <c r="H6" s="103">
        <f t="shared" si="1"/>
        <v>0</v>
      </c>
      <c r="I6" s="103">
        <f t="shared" si="1"/>
        <v>0</v>
      </c>
      <c r="J6" s="103">
        <f t="shared" si="1"/>
        <v>0</v>
      </c>
      <c r="K6" s="103">
        <f t="shared" si="1"/>
        <v>0</v>
      </c>
      <c r="L6" s="103">
        <f t="shared" si="1"/>
        <v>0</v>
      </c>
      <c r="M6" s="103">
        <f t="shared" si="1"/>
        <v>0</v>
      </c>
      <c r="N6" s="103">
        <f t="shared" si="1"/>
        <v>0</v>
      </c>
      <c r="O6" s="103">
        <f t="shared" si="1"/>
        <v>0</v>
      </c>
      <c r="P6" s="103">
        <f t="shared" si="1"/>
        <v>0</v>
      </c>
      <c r="Q6" s="103">
        <f t="shared" si="1"/>
        <v>0</v>
      </c>
      <c r="R6" s="103">
        <f t="shared" si="1"/>
        <v>0</v>
      </c>
      <c r="S6" s="103">
        <f t="shared" si="1"/>
        <v>0</v>
      </c>
      <c r="T6" s="103">
        <f t="shared" si="1"/>
        <v>0</v>
      </c>
      <c r="U6" s="103">
        <f t="shared" si="1"/>
        <v>0</v>
      </c>
      <c r="V6" s="103">
        <f t="shared" si="1"/>
        <v>0</v>
      </c>
      <c r="W6" s="103">
        <f t="shared" si="1"/>
        <v>0</v>
      </c>
      <c r="X6" s="103">
        <f t="shared" si="1"/>
        <v>0</v>
      </c>
      <c r="Y6" s="103">
        <f t="shared" si="1"/>
        <v>0</v>
      </c>
      <c r="Z6" s="103">
        <f t="shared" si="1"/>
        <v>0</v>
      </c>
      <c r="AA6" s="103">
        <f t="shared" si="1"/>
        <v>0</v>
      </c>
      <c r="AB6" s="103">
        <f t="shared" si="1"/>
        <v>0</v>
      </c>
      <c r="AC6" s="103">
        <f t="shared" si="1"/>
        <v>0</v>
      </c>
      <c r="AD6" s="103">
        <f t="shared" si="1"/>
        <v>0</v>
      </c>
      <c r="AE6" s="103">
        <f t="shared" si="1"/>
        <v>0</v>
      </c>
      <c r="AF6" s="103">
        <f t="shared" si="1"/>
        <v>0.1</v>
      </c>
      <c r="AG6" s="103">
        <f t="shared" si="1"/>
        <v>0.13</v>
      </c>
      <c r="AH6" s="103">
        <f t="shared" si="1"/>
        <v>0.16</v>
      </c>
      <c r="AI6" s="103">
        <f t="shared" si="1"/>
        <v>0.19</v>
      </c>
      <c r="AJ6" s="103">
        <f t="shared" si="1"/>
        <v>0.22</v>
      </c>
      <c r="AK6" s="103">
        <f t="shared" ref="AK6:BB6" si="2">+AJ6+AK5</f>
        <v>0.25</v>
      </c>
      <c r="AL6" s="103">
        <f t="shared" si="2"/>
        <v>0.28000000000000003</v>
      </c>
      <c r="AM6" s="103">
        <f t="shared" si="2"/>
        <v>0.31000000000000005</v>
      </c>
      <c r="AN6" s="82">
        <f t="shared" si="2"/>
        <v>0.34000000000000008</v>
      </c>
      <c r="AO6" s="103">
        <f t="shared" si="2"/>
        <v>0.37000000000000011</v>
      </c>
      <c r="AP6" s="103">
        <f t="shared" si="2"/>
        <v>0.40000000000000013</v>
      </c>
      <c r="AQ6" s="103">
        <f t="shared" si="2"/>
        <v>0.43000000000000016</v>
      </c>
      <c r="AR6" s="103">
        <f t="shared" si="2"/>
        <v>0.47000000000000014</v>
      </c>
      <c r="AS6" s="103">
        <f t="shared" si="2"/>
        <v>0.51000000000000012</v>
      </c>
      <c r="AT6" s="103">
        <f t="shared" si="2"/>
        <v>0.55000000000000016</v>
      </c>
      <c r="AU6" s="103">
        <f t="shared" si="2"/>
        <v>0.59000000000000019</v>
      </c>
      <c r="AV6" s="103">
        <f t="shared" si="2"/>
        <v>0.63000000000000023</v>
      </c>
      <c r="AW6" s="103">
        <f t="shared" si="2"/>
        <v>0.67000000000000026</v>
      </c>
      <c r="AX6" s="103">
        <f t="shared" si="2"/>
        <v>0.7100000000000003</v>
      </c>
      <c r="AY6" s="103">
        <f t="shared" si="2"/>
        <v>0.75000000000000033</v>
      </c>
      <c r="AZ6" s="103">
        <f t="shared" si="2"/>
        <v>0.9500000000000004</v>
      </c>
      <c r="BA6" s="103">
        <f t="shared" si="2"/>
        <v>1.0000000000000004</v>
      </c>
      <c r="BB6" s="103">
        <f t="shared" si="2"/>
        <v>1.0000000000000004</v>
      </c>
      <c r="BC6" s="104"/>
      <c r="BD6" s="101"/>
    </row>
    <row r="7" spans="1:102" s="105" customFormat="1" x14ac:dyDescent="0.2">
      <c r="A7" s="288"/>
      <c r="B7" s="101" t="s">
        <v>106</v>
      </c>
      <c r="C7" s="291"/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Q7" s="103">
        <v>0</v>
      </c>
      <c r="R7" s="103">
        <v>0</v>
      </c>
      <c r="S7" s="103">
        <v>0</v>
      </c>
      <c r="T7" s="103">
        <v>0</v>
      </c>
      <c r="U7" s="103">
        <v>0</v>
      </c>
      <c r="V7" s="103">
        <v>0</v>
      </c>
      <c r="W7" s="103">
        <f t="shared" ref="W7:BB7" si="3">W8-V8</f>
        <v>0</v>
      </c>
      <c r="X7" s="103">
        <f t="shared" si="3"/>
        <v>0</v>
      </c>
      <c r="Y7" s="103">
        <f t="shared" si="3"/>
        <v>0</v>
      </c>
      <c r="Z7" s="103">
        <f t="shared" si="3"/>
        <v>0</v>
      </c>
      <c r="AA7" s="103">
        <f t="shared" si="3"/>
        <v>0</v>
      </c>
      <c r="AB7" s="103">
        <f t="shared" si="3"/>
        <v>0</v>
      </c>
      <c r="AC7" s="103">
        <f t="shared" si="3"/>
        <v>0</v>
      </c>
      <c r="AD7" s="103">
        <f t="shared" si="3"/>
        <v>0</v>
      </c>
      <c r="AE7" s="103">
        <f t="shared" si="3"/>
        <v>0</v>
      </c>
      <c r="AF7" s="103">
        <f t="shared" si="3"/>
        <v>0.1</v>
      </c>
      <c r="AG7" s="103">
        <f>AG8-AF8</f>
        <v>0</v>
      </c>
      <c r="AH7" s="103">
        <f t="shared" si="3"/>
        <v>1.999999999999999E-2</v>
      </c>
      <c r="AI7" s="103">
        <f t="shared" si="3"/>
        <v>2.0000000000000018E-2</v>
      </c>
      <c r="AJ7" s="103">
        <f t="shared" si="3"/>
        <v>1.999999999999999E-2</v>
      </c>
      <c r="AK7" s="103">
        <f t="shared" si="3"/>
        <v>1.999999999999999E-2</v>
      </c>
      <c r="AL7" s="103">
        <f t="shared" si="3"/>
        <v>2.0000000000000018E-2</v>
      </c>
      <c r="AM7" s="103">
        <f t="shared" si="3"/>
        <v>1.999999999999999E-2</v>
      </c>
      <c r="AN7" s="82">
        <f t="shared" si="3"/>
        <v>1.999999999999999E-2</v>
      </c>
      <c r="AO7" s="103">
        <f t="shared" si="3"/>
        <v>2.0000000000000018E-2</v>
      </c>
      <c r="AP7" s="103">
        <f t="shared" si="3"/>
        <v>2.0000000000000018E-2</v>
      </c>
      <c r="AQ7" s="103">
        <f t="shared" si="3"/>
        <v>1.9999999999999962E-2</v>
      </c>
      <c r="AR7" s="103">
        <f t="shared" si="3"/>
        <v>2.0000000000000018E-2</v>
      </c>
      <c r="AS7" s="103">
        <f t="shared" si="3"/>
        <v>2.0000000000000018E-2</v>
      </c>
      <c r="AT7" s="103">
        <f t="shared" si="3"/>
        <v>1.9999999999999962E-2</v>
      </c>
      <c r="AU7" s="103">
        <f t="shared" si="3"/>
        <v>2.0000000000000018E-2</v>
      </c>
      <c r="AV7" s="103">
        <f t="shared" si="3"/>
        <v>2.0000000000000018E-2</v>
      </c>
      <c r="AW7" s="103">
        <f t="shared" si="3"/>
        <v>0</v>
      </c>
      <c r="AX7" s="103">
        <f t="shared" si="3"/>
        <v>0</v>
      </c>
      <c r="AY7" s="103">
        <f t="shared" si="3"/>
        <v>0</v>
      </c>
      <c r="AZ7" s="103">
        <f t="shared" si="3"/>
        <v>0</v>
      </c>
      <c r="BA7" s="103">
        <f t="shared" si="3"/>
        <v>0</v>
      </c>
      <c r="BB7" s="103">
        <f t="shared" si="3"/>
        <v>0.6</v>
      </c>
      <c r="BC7" s="104">
        <f>SUM(D7:BB7)</f>
        <v>1</v>
      </c>
      <c r="BD7" s="101"/>
    </row>
    <row r="8" spans="1:102" s="105" customFormat="1" x14ac:dyDescent="0.2">
      <c r="A8" s="288"/>
      <c r="B8" s="101" t="s">
        <v>107</v>
      </c>
      <c r="C8" s="291"/>
      <c r="D8" s="103">
        <f>D7</f>
        <v>0</v>
      </c>
      <c r="E8" s="103">
        <f t="shared" ref="E8:V8" si="4">+D8+E7</f>
        <v>0</v>
      </c>
      <c r="F8" s="103">
        <f t="shared" si="4"/>
        <v>0</v>
      </c>
      <c r="G8" s="103">
        <f t="shared" si="4"/>
        <v>0</v>
      </c>
      <c r="H8" s="103">
        <f t="shared" si="4"/>
        <v>0</v>
      </c>
      <c r="I8" s="103">
        <f t="shared" si="4"/>
        <v>0</v>
      </c>
      <c r="J8" s="103">
        <f t="shared" si="4"/>
        <v>0</v>
      </c>
      <c r="K8" s="103">
        <f t="shared" si="4"/>
        <v>0</v>
      </c>
      <c r="L8" s="103">
        <f t="shared" si="4"/>
        <v>0</v>
      </c>
      <c r="M8" s="103">
        <f t="shared" si="4"/>
        <v>0</v>
      </c>
      <c r="N8" s="103">
        <f t="shared" si="4"/>
        <v>0</v>
      </c>
      <c r="O8" s="103">
        <f t="shared" si="4"/>
        <v>0</v>
      </c>
      <c r="P8" s="103">
        <f t="shared" si="4"/>
        <v>0</v>
      </c>
      <c r="Q8" s="103">
        <f t="shared" si="4"/>
        <v>0</v>
      </c>
      <c r="R8" s="103">
        <f t="shared" si="4"/>
        <v>0</v>
      </c>
      <c r="S8" s="103">
        <f t="shared" si="4"/>
        <v>0</v>
      </c>
      <c r="T8" s="103">
        <f t="shared" si="4"/>
        <v>0</v>
      </c>
      <c r="U8" s="103">
        <f t="shared" si="4"/>
        <v>0</v>
      </c>
      <c r="V8" s="103">
        <f t="shared" si="4"/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0</v>
      </c>
      <c r="AE8" s="103">
        <v>0</v>
      </c>
      <c r="AF8" s="103">
        <v>0.1</v>
      </c>
      <c r="AG8" s="103">
        <v>0.1</v>
      </c>
      <c r="AH8" s="103">
        <v>0.12</v>
      </c>
      <c r="AI8" s="103">
        <v>0.14000000000000001</v>
      </c>
      <c r="AJ8" s="103">
        <v>0.16</v>
      </c>
      <c r="AK8" s="103">
        <v>0.18</v>
      </c>
      <c r="AL8" s="103">
        <v>0.2</v>
      </c>
      <c r="AM8" s="103">
        <v>0.22</v>
      </c>
      <c r="AN8" s="82">
        <v>0.24</v>
      </c>
      <c r="AO8" s="103">
        <v>0.26</v>
      </c>
      <c r="AP8" s="103">
        <v>0.28000000000000003</v>
      </c>
      <c r="AQ8" s="103">
        <v>0.3</v>
      </c>
      <c r="AR8" s="103">
        <v>0.32</v>
      </c>
      <c r="AS8" s="103">
        <v>0.34</v>
      </c>
      <c r="AT8" s="103">
        <v>0.36</v>
      </c>
      <c r="AU8" s="103">
        <v>0.38</v>
      </c>
      <c r="AV8" s="103">
        <v>0.4</v>
      </c>
      <c r="AW8" s="103">
        <v>0.4</v>
      </c>
      <c r="AX8" s="103">
        <v>0.4</v>
      </c>
      <c r="AY8" s="103">
        <v>0.4</v>
      </c>
      <c r="AZ8" s="103">
        <v>0.4</v>
      </c>
      <c r="BA8" s="103">
        <v>0.4</v>
      </c>
      <c r="BB8" s="103">
        <v>1</v>
      </c>
      <c r="BC8" s="104"/>
      <c r="BD8" s="101"/>
    </row>
    <row r="9" spans="1:102" s="105" customFormat="1" x14ac:dyDescent="0.2">
      <c r="A9" s="288"/>
      <c r="B9" s="101"/>
      <c r="C9" s="102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82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4"/>
      <c r="BD9" s="101"/>
    </row>
    <row r="10" spans="1:102" s="91" customFormat="1" x14ac:dyDescent="0.2">
      <c r="A10" s="288"/>
      <c r="B10" s="91" t="s">
        <v>108</v>
      </c>
      <c r="C10" s="93">
        <v>39.200000000000003</v>
      </c>
      <c r="D10" s="94">
        <f t="shared" ref="D10:BB10" si="5">+D6*$C10</f>
        <v>0</v>
      </c>
      <c r="E10" s="94">
        <f t="shared" si="5"/>
        <v>0</v>
      </c>
      <c r="F10" s="94">
        <f t="shared" si="5"/>
        <v>0</v>
      </c>
      <c r="G10" s="94">
        <f t="shared" si="5"/>
        <v>0</v>
      </c>
      <c r="H10" s="94">
        <f t="shared" si="5"/>
        <v>0</v>
      </c>
      <c r="I10" s="94">
        <f t="shared" si="5"/>
        <v>0</v>
      </c>
      <c r="J10" s="94">
        <f t="shared" si="5"/>
        <v>0</v>
      </c>
      <c r="K10" s="94">
        <f t="shared" si="5"/>
        <v>0</v>
      </c>
      <c r="L10" s="94">
        <f t="shared" si="5"/>
        <v>0</v>
      </c>
      <c r="M10" s="94">
        <f t="shared" si="5"/>
        <v>0</v>
      </c>
      <c r="N10" s="94">
        <f t="shared" si="5"/>
        <v>0</v>
      </c>
      <c r="O10" s="94">
        <f t="shared" si="5"/>
        <v>0</v>
      </c>
      <c r="P10" s="94">
        <f t="shared" si="5"/>
        <v>0</v>
      </c>
      <c r="Q10" s="94">
        <f t="shared" si="5"/>
        <v>0</v>
      </c>
      <c r="R10" s="94">
        <f t="shared" si="5"/>
        <v>0</v>
      </c>
      <c r="S10" s="94">
        <f t="shared" si="5"/>
        <v>0</v>
      </c>
      <c r="T10" s="94">
        <f t="shared" si="5"/>
        <v>0</v>
      </c>
      <c r="U10" s="94">
        <f t="shared" si="5"/>
        <v>0</v>
      </c>
      <c r="V10" s="94">
        <f t="shared" si="5"/>
        <v>0</v>
      </c>
      <c r="W10" s="94">
        <f t="shared" si="5"/>
        <v>0</v>
      </c>
      <c r="X10" s="94">
        <f t="shared" si="5"/>
        <v>0</v>
      </c>
      <c r="Y10" s="94">
        <f t="shared" si="5"/>
        <v>0</v>
      </c>
      <c r="Z10" s="94">
        <f t="shared" si="5"/>
        <v>0</v>
      </c>
      <c r="AA10" s="94">
        <f t="shared" si="5"/>
        <v>0</v>
      </c>
      <c r="AB10" s="94">
        <f t="shared" si="5"/>
        <v>0</v>
      </c>
      <c r="AC10" s="94">
        <f t="shared" si="5"/>
        <v>0</v>
      </c>
      <c r="AD10" s="94">
        <f t="shared" si="5"/>
        <v>0</v>
      </c>
      <c r="AE10" s="94">
        <f t="shared" si="5"/>
        <v>0</v>
      </c>
      <c r="AF10" s="94">
        <f t="shared" si="5"/>
        <v>3.9200000000000004</v>
      </c>
      <c r="AG10" s="94">
        <f t="shared" si="5"/>
        <v>5.096000000000001</v>
      </c>
      <c r="AH10" s="94">
        <f t="shared" si="5"/>
        <v>6.2720000000000002</v>
      </c>
      <c r="AI10" s="94">
        <f t="shared" si="5"/>
        <v>7.4480000000000004</v>
      </c>
      <c r="AJ10" s="94">
        <f t="shared" si="5"/>
        <v>8.6240000000000006</v>
      </c>
      <c r="AK10" s="94">
        <f t="shared" si="5"/>
        <v>9.8000000000000007</v>
      </c>
      <c r="AL10" s="94">
        <f t="shared" si="5"/>
        <v>10.976000000000003</v>
      </c>
      <c r="AM10" s="94">
        <f t="shared" si="5"/>
        <v>12.152000000000003</v>
      </c>
      <c r="AN10" s="90">
        <f t="shared" si="5"/>
        <v>13.328000000000005</v>
      </c>
      <c r="AO10" s="94">
        <f t="shared" si="5"/>
        <v>14.504000000000005</v>
      </c>
      <c r="AP10" s="94">
        <f t="shared" si="5"/>
        <v>15.680000000000007</v>
      </c>
      <c r="AQ10" s="94">
        <f t="shared" si="5"/>
        <v>16.856000000000009</v>
      </c>
      <c r="AR10" s="94">
        <f t="shared" si="5"/>
        <v>18.424000000000007</v>
      </c>
      <c r="AS10" s="94">
        <f t="shared" si="5"/>
        <v>19.992000000000004</v>
      </c>
      <c r="AT10" s="94">
        <f t="shared" si="5"/>
        <v>21.560000000000009</v>
      </c>
      <c r="AU10" s="94">
        <f t="shared" si="5"/>
        <v>23.128000000000011</v>
      </c>
      <c r="AV10" s="94">
        <f t="shared" si="5"/>
        <v>24.696000000000012</v>
      </c>
      <c r="AW10" s="94">
        <f t="shared" si="5"/>
        <v>26.264000000000014</v>
      </c>
      <c r="AX10" s="94">
        <f t="shared" si="5"/>
        <v>27.832000000000015</v>
      </c>
      <c r="AY10" s="94">
        <f t="shared" si="5"/>
        <v>29.400000000000016</v>
      </c>
      <c r="AZ10" s="94">
        <f t="shared" si="5"/>
        <v>37.240000000000016</v>
      </c>
      <c r="BA10" s="94">
        <f t="shared" si="5"/>
        <v>39.200000000000017</v>
      </c>
      <c r="BB10" s="94">
        <f t="shared" si="5"/>
        <v>39.200000000000017</v>
      </c>
      <c r="BC10" s="95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</row>
    <row r="11" spans="1:102" s="133" customFormat="1" ht="13.5" thickBot="1" x14ac:dyDescent="0.25">
      <c r="A11" s="289"/>
      <c r="B11" s="133" t="s">
        <v>109</v>
      </c>
      <c r="C11" s="134" t="str">
        <f>+'Detail by Turbine'!B8</f>
        <v>Tentative</v>
      </c>
      <c r="D11" s="135">
        <f t="shared" ref="D11:BB11" si="6">+D8*$C10</f>
        <v>0</v>
      </c>
      <c r="E11" s="135">
        <f t="shared" si="6"/>
        <v>0</v>
      </c>
      <c r="F11" s="135">
        <f t="shared" si="6"/>
        <v>0</v>
      </c>
      <c r="G11" s="135">
        <f t="shared" si="6"/>
        <v>0</v>
      </c>
      <c r="H11" s="135">
        <f t="shared" si="6"/>
        <v>0</v>
      </c>
      <c r="I11" s="135">
        <f t="shared" si="6"/>
        <v>0</v>
      </c>
      <c r="J11" s="135">
        <f t="shared" si="6"/>
        <v>0</v>
      </c>
      <c r="K11" s="135">
        <f t="shared" si="6"/>
        <v>0</v>
      </c>
      <c r="L11" s="135">
        <f t="shared" si="6"/>
        <v>0</v>
      </c>
      <c r="M11" s="135">
        <f t="shared" si="6"/>
        <v>0</v>
      </c>
      <c r="N11" s="135">
        <f t="shared" si="6"/>
        <v>0</v>
      </c>
      <c r="O11" s="135">
        <f t="shared" si="6"/>
        <v>0</v>
      </c>
      <c r="P11" s="135">
        <f t="shared" si="6"/>
        <v>0</v>
      </c>
      <c r="Q11" s="135">
        <f t="shared" si="6"/>
        <v>0</v>
      </c>
      <c r="R11" s="135">
        <f t="shared" si="6"/>
        <v>0</v>
      </c>
      <c r="S11" s="135">
        <f t="shared" si="6"/>
        <v>0</v>
      </c>
      <c r="T11" s="135">
        <f t="shared" si="6"/>
        <v>0</v>
      </c>
      <c r="U11" s="135">
        <f t="shared" si="6"/>
        <v>0</v>
      </c>
      <c r="V11" s="135">
        <f t="shared" si="6"/>
        <v>0</v>
      </c>
      <c r="W11" s="135">
        <f t="shared" si="6"/>
        <v>0</v>
      </c>
      <c r="X11" s="135">
        <f t="shared" si="6"/>
        <v>0</v>
      </c>
      <c r="Y11" s="135">
        <f t="shared" si="6"/>
        <v>0</v>
      </c>
      <c r="Z11" s="135">
        <f t="shared" si="6"/>
        <v>0</v>
      </c>
      <c r="AA11" s="135">
        <f t="shared" si="6"/>
        <v>0</v>
      </c>
      <c r="AB11" s="135">
        <f t="shared" si="6"/>
        <v>0</v>
      </c>
      <c r="AC11" s="135">
        <f t="shared" si="6"/>
        <v>0</v>
      </c>
      <c r="AD11" s="135">
        <f t="shared" si="6"/>
        <v>0</v>
      </c>
      <c r="AE11" s="135">
        <f t="shared" si="6"/>
        <v>0</v>
      </c>
      <c r="AF11" s="135">
        <f t="shared" si="6"/>
        <v>3.9200000000000004</v>
      </c>
      <c r="AG11" s="135">
        <f t="shared" si="6"/>
        <v>3.9200000000000004</v>
      </c>
      <c r="AH11" s="135">
        <f t="shared" si="6"/>
        <v>4.7039999999999997</v>
      </c>
      <c r="AI11" s="135">
        <f t="shared" si="6"/>
        <v>5.4880000000000013</v>
      </c>
      <c r="AJ11" s="135">
        <f t="shared" si="6"/>
        <v>6.2720000000000002</v>
      </c>
      <c r="AK11" s="135">
        <f t="shared" si="6"/>
        <v>7.056</v>
      </c>
      <c r="AL11" s="135">
        <f t="shared" si="6"/>
        <v>7.8400000000000007</v>
      </c>
      <c r="AM11" s="135">
        <f t="shared" si="6"/>
        <v>8.6240000000000006</v>
      </c>
      <c r="AN11" s="136">
        <f t="shared" si="6"/>
        <v>9.4079999999999995</v>
      </c>
      <c r="AO11" s="135">
        <f t="shared" si="6"/>
        <v>10.192000000000002</v>
      </c>
      <c r="AP11" s="135">
        <f t="shared" si="6"/>
        <v>10.976000000000003</v>
      </c>
      <c r="AQ11" s="135">
        <f t="shared" si="6"/>
        <v>11.76</v>
      </c>
      <c r="AR11" s="135">
        <f t="shared" si="6"/>
        <v>12.544</v>
      </c>
      <c r="AS11" s="135">
        <f t="shared" si="6"/>
        <v>13.328000000000001</v>
      </c>
      <c r="AT11" s="135">
        <f t="shared" si="6"/>
        <v>14.112</v>
      </c>
      <c r="AU11" s="135">
        <f t="shared" si="6"/>
        <v>14.896000000000001</v>
      </c>
      <c r="AV11" s="135">
        <f t="shared" si="6"/>
        <v>15.680000000000001</v>
      </c>
      <c r="AW11" s="135">
        <f t="shared" si="6"/>
        <v>15.680000000000001</v>
      </c>
      <c r="AX11" s="135">
        <f t="shared" si="6"/>
        <v>15.680000000000001</v>
      </c>
      <c r="AY11" s="135">
        <f t="shared" si="6"/>
        <v>15.680000000000001</v>
      </c>
      <c r="AZ11" s="135">
        <f t="shared" si="6"/>
        <v>15.680000000000001</v>
      </c>
      <c r="BA11" s="135">
        <f t="shared" si="6"/>
        <v>15.680000000000001</v>
      </c>
      <c r="BB11" s="135">
        <f t="shared" si="6"/>
        <v>39.200000000000003</v>
      </c>
      <c r="BC11" s="137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</row>
    <row r="12" spans="1:102" s="92" customFormat="1" ht="15" customHeight="1" thickTop="1" x14ac:dyDescent="0.2">
      <c r="A12" s="287">
        <f>+A4+1</f>
        <v>2</v>
      </c>
      <c r="B12" s="110" t="str">
        <f>+'Detail by Turbine'!G18</f>
        <v>MHI 501F Simple Cycle</v>
      </c>
      <c r="C12" s="285" t="str">
        <f>+'Detail by Turbine'!S18</f>
        <v>UnassignedFort Pierce</v>
      </c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84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00"/>
    </row>
    <row r="13" spans="1:102" s="105" customFormat="1" x14ac:dyDescent="0.2">
      <c r="A13" s="288"/>
      <c r="B13" s="115" t="s">
        <v>104</v>
      </c>
      <c r="C13" s="286"/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0.1</v>
      </c>
      <c r="W13" s="116">
        <v>0</v>
      </c>
      <c r="X13" s="116">
        <v>0</v>
      </c>
      <c r="Y13" s="116">
        <v>0.15</v>
      </c>
      <c r="Z13" s="116">
        <v>0</v>
      </c>
      <c r="AA13" s="116">
        <v>0</v>
      </c>
      <c r="AB13" s="116">
        <v>0</v>
      </c>
      <c r="AC13" s="116">
        <v>0.15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0.2</v>
      </c>
      <c r="AJ13" s="116">
        <v>0</v>
      </c>
      <c r="AK13" s="116">
        <v>0</v>
      </c>
      <c r="AL13" s="116">
        <v>0</v>
      </c>
      <c r="AM13" s="116">
        <v>0.2</v>
      </c>
      <c r="AN13" s="82">
        <v>0</v>
      </c>
      <c r="AO13" s="116">
        <v>0.2</v>
      </c>
      <c r="AP13" s="116">
        <v>0</v>
      </c>
      <c r="AQ13" s="116">
        <v>0</v>
      </c>
      <c r="AR13" s="116">
        <v>0</v>
      </c>
      <c r="AS13" s="116">
        <v>0</v>
      </c>
      <c r="AT13" s="116">
        <v>0</v>
      </c>
      <c r="AU13" s="116">
        <v>0</v>
      </c>
      <c r="AV13" s="116">
        <v>0</v>
      </c>
      <c r="AW13" s="116">
        <v>0</v>
      </c>
      <c r="AX13" s="116">
        <v>0</v>
      </c>
      <c r="AY13" s="116">
        <v>0</v>
      </c>
      <c r="AZ13" s="116">
        <v>0</v>
      </c>
      <c r="BA13" s="116">
        <v>0</v>
      </c>
      <c r="BB13" s="116">
        <v>0</v>
      </c>
      <c r="BC13" s="104">
        <f>SUM(D13:BB13)</f>
        <v>1</v>
      </c>
      <c r="BD13" s="101"/>
    </row>
    <row r="14" spans="1:102" s="105" customFormat="1" x14ac:dyDescent="0.2">
      <c r="A14" s="288"/>
      <c r="B14" s="115" t="s">
        <v>105</v>
      </c>
      <c r="C14" s="286"/>
      <c r="D14" s="116">
        <f>D13</f>
        <v>0</v>
      </c>
      <c r="E14" s="116">
        <f t="shared" ref="E14:AJ14" si="7">+D14+E13</f>
        <v>0</v>
      </c>
      <c r="F14" s="116">
        <f t="shared" si="7"/>
        <v>0</v>
      </c>
      <c r="G14" s="116">
        <f t="shared" si="7"/>
        <v>0</v>
      </c>
      <c r="H14" s="116">
        <f t="shared" si="7"/>
        <v>0</v>
      </c>
      <c r="I14" s="116">
        <f t="shared" si="7"/>
        <v>0</v>
      </c>
      <c r="J14" s="116">
        <f t="shared" si="7"/>
        <v>0</v>
      </c>
      <c r="K14" s="116">
        <f t="shared" si="7"/>
        <v>0</v>
      </c>
      <c r="L14" s="116">
        <f t="shared" si="7"/>
        <v>0</v>
      </c>
      <c r="M14" s="116">
        <f t="shared" si="7"/>
        <v>0</v>
      </c>
      <c r="N14" s="116">
        <f t="shared" si="7"/>
        <v>0</v>
      </c>
      <c r="O14" s="116">
        <f t="shared" si="7"/>
        <v>0</v>
      </c>
      <c r="P14" s="116">
        <f t="shared" si="7"/>
        <v>0</v>
      </c>
      <c r="Q14" s="116">
        <f t="shared" si="7"/>
        <v>0</v>
      </c>
      <c r="R14" s="116">
        <f t="shared" si="7"/>
        <v>0</v>
      </c>
      <c r="S14" s="116">
        <f t="shared" si="7"/>
        <v>0</v>
      </c>
      <c r="T14" s="116">
        <f t="shared" si="7"/>
        <v>0</v>
      </c>
      <c r="U14" s="116">
        <f t="shared" si="7"/>
        <v>0</v>
      </c>
      <c r="V14" s="116">
        <f t="shared" si="7"/>
        <v>0.1</v>
      </c>
      <c r="W14" s="116">
        <f t="shared" si="7"/>
        <v>0.1</v>
      </c>
      <c r="X14" s="116">
        <f t="shared" si="7"/>
        <v>0.1</v>
      </c>
      <c r="Y14" s="116">
        <f t="shared" si="7"/>
        <v>0.25</v>
      </c>
      <c r="Z14" s="116">
        <f t="shared" si="7"/>
        <v>0.25</v>
      </c>
      <c r="AA14" s="116">
        <f t="shared" si="7"/>
        <v>0.25</v>
      </c>
      <c r="AB14" s="116">
        <f t="shared" si="7"/>
        <v>0.25</v>
      </c>
      <c r="AC14" s="116">
        <f t="shared" si="7"/>
        <v>0.4</v>
      </c>
      <c r="AD14" s="116">
        <f t="shared" si="7"/>
        <v>0.4</v>
      </c>
      <c r="AE14" s="116">
        <f t="shared" si="7"/>
        <v>0.4</v>
      </c>
      <c r="AF14" s="116">
        <f t="shared" si="7"/>
        <v>0.4</v>
      </c>
      <c r="AG14" s="116">
        <f t="shared" si="7"/>
        <v>0.4</v>
      </c>
      <c r="AH14" s="116">
        <f t="shared" si="7"/>
        <v>0.4</v>
      </c>
      <c r="AI14" s="116">
        <f t="shared" si="7"/>
        <v>0.60000000000000009</v>
      </c>
      <c r="AJ14" s="116">
        <f t="shared" si="7"/>
        <v>0.60000000000000009</v>
      </c>
      <c r="AK14" s="116">
        <f t="shared" ref="AK14:BB14" si="8">+AJ14+AK13</f>
        <v>0.60000000000000009</v>
      </c>
      <c r="AL14" s="116">
        <f t="shared" si="8"/>
        <v>0.60000000000000009</v>
      </c>
      <c r="AM14" s="116">
        <f t="shared" si="8"/>
        <v>0.8</v>
      </c>
      <c r="AN14" s="82">
        <f t="shared" si="8"/>
        <v>0.8</v>
      </c>
      <c r="AO14" s="116">
        <f t="shared" si="8"/>
        <v>1</v>
      </c>
      <c r="AP14" s="116">
        <f t="shared" si="8"/>
        <v>1</v>
      </c>
      <c r="AQ14" s="116">
        <f t="shared" si="8"/>
        <v>1</v>
      </c>
      <c r="AR14" s="116">
        <f t="shared" si="8"/>
        <v>1</v>
      </c>
      <c r="AS14" s="116">
        <f t="shared" si="8"/>
        <v>1</v>
      </c>
      <c r="AT14" s="116">
        <f t="shared" si="8"/>
        <v>1</v>
      </c>
      <c r="AU14" s="116">
        <f t="shared" si="8"/>
        <v>1</v>
      </c>
      <c r="AV14" s="116">
        <f t="shared" si="8"/>
        <v>1</v>
      </c>
      <c r="AW14" s="116">
        <f t="shared" si="8"/>
        <v>1</v>
      </c>
      <c r="AX14" s="116">
        <f t="shared" si="8"/>
        <v>1</v>
      </c>
      <c r="AY14" s="116">
        <f t="shared" si="8"/>
        <v>1</v>
      </c>
      <c r="AZ14" s="116">
        <f t="shared" si="8"/>
        <v>1</v>
      </c>
      <c r="BA14" s="116">
        <f t="shared" si="8"/>
        <v>1</v>
      </c>
      <c r="BB14" s="116">
        <f t="shared" si="8"/>
        <v>1</v>
      </c>
      <c r="BC14" s="104"/>
      <c r="BD14" s="101"/>
    </row>
    <row r="15" spans="1:102" s="105" customFormat="1" x14ac:dyDescent="0.2">
      <c r="A15" s="288"/>
      <c r="B15" s="115" t="s">
        <v>106</v>
      </c>
      <c r="C15" s="286"/>
      <c r="D15" s="116">
        <v>0</v>
      </c>
      <c r="E15" s="116">
        <v>0</v>
      </c>
      <c r="F15" s="116">
        <v>0</v>
      </c>
      <c r="G15" s="116">
        <v>0</v>
      </c>
      <c r="H15" s="116">
        <v>0</v>
      </c>
      <c r="I15" s="116">
        <v>0</v>
      </c>
      <c r="J15" s="116">
        <v>0</v>
      </c>
      <c r="K15" s="116">
        <v>0</v>
      </c>
      <c r="L15" s="116">
        <v>0</v>
      </c>
      <c r="M15" s="116">
        <v>0</v>
      </c>
      <c r="N15" s="116">
        <v>0</v>
      </c>
      <c r="O15" s="116">
        <v>0</v>
      </c>
      <c r="P15" s="116">
        <v>0</v>
      </c>
      <c r="Q15" s="116">
        <v>0</v>
      </c>
      <c r="R15" s="116">
        <v>0</v>
      </c>
      <c r="S15" s="116">
        <v>0</v>
      </c>
      <c r="T15" s="116">
        <v>0</v>
      </c>
      <c r="U15" s="116">
        <v>1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0</v>
      </c>
      <c r="AB15" s="116">
        <v>0</v>
      </c>
      <c r="AC15" s="116">
        <v>0</v>
      </c>
      <c r="AD15" s="116">
        <v>0</v>
      </c>
      <c r="AE15" s="116">
        <v>0</v>
      </c>
      <c r="AF15" s="116">
        <v>0</v>
      </c>
      <c r="AG15" s="116">
        <v>0</v>
      </c>
      <c r="AH15" s="116">
        <v>0</v>
      </c>
      <c r="AI15" s="116">
        <v>0</v>
      </c>
      <c r="AJ15" s="116">
        <v>0</v>
      </c>
      <c r="AK15" s="116">
        <v>0</v>
      </c>
      <c r="AL15" s="116">
        <v>0</v>
      </c>
      <c r="AM15" s="116">
        <v>0</v>
      </c>
      <c r="AN15" s="82">
        <v>0</v>
      </c>
      <c r="AO15" s="116">
        <v>0</v>
      </c>
      <c r="AP15" s="116">
        <v>0</v>
      </c>
      <c r="AQ15" s="116">
        <v>0</v>
      </c>
      <c r="AR15" s="116">
        <v>0</v>
      </c>
      <c r="AS15" s="116">
        <v>0</v>
      </c>
      <c r="AT15" s="116">
        <v>0</v>
      </c>
      <c r="AU15" s="116">
        <v>0</v>
      </c>
      <c r="AV15" s="116">
        <v>0</v>
      </c>
      <c r="AW15" s="116">
        <v>0</v>
      </c>
      <c r="AX15" s="116">
        <v>0</v>
      </c>
      <c r="AY15" s="116">
        <v>0</v>
      </c>
      <c r="AZ15" s="116">
        <v>0</v>
      </c>
      <c r="BA15" s="116">
        <v>0</v>
      </c>
      <c r="BB15" s="116">
        <v>0</v>
      </c>
      <c r="BC15" s="104">
        <f>SUM(D15:BB15)</f>
        <v>1</v>
      </c>
      <c r="BD15" s="101"/>
    </row>
    <row r="16" spans="1:102" s="105" customFormat="1" x14ac:dyDescent="0.2">
      <c r="A16" s="288"/>
      <c r="B16" s="115" t="s">
        <v>107</v>
      </c>
      <c r="C16" s="286"/>
      <c r="D16" s="116">
        <f>D15</f>
        <v>0</v>
      </c>
      <c r="E16" s="116">
        <f t="shared" ref="E16:AJ16" si="9">+D16+E15</f>
        <v>0</v>
      </c>
      <c r="F16" s="116">
        <f t="shared" si="9"/>
        <v>0</v>
      </c>
      <c r="G16" s="116">
        <f t="shared" si="9"/>
        <v>0</v>
      </c>
      <c r="H16" s="116">
        <f t="shared" si="9"/>
        <v>0</v>
      </c>
      <c r="I16" s="116">
        <f t="shared" si="9"/>
        <v>0</v>
      </c>
      <c r="J16" s="116">
        <f t="shared" si="9"/>
        <v>0</v>
      </c>
      <c r="K16" s="116">
        <f t="shared" si="9"/>
        <v>0</v>
      </c>
      <c r="L16" s="116">
        <f t="shared" si="9"/>
        <v>0</v>
      </c>
      <c r="M16" s="116">
        <f t="shared" si="9"/>
        <v>0</v>
      </c>
      <c r="N16" s="116">
        <f t="shared" si="9"/>
        <v>0</v>
      </c>
      <c r="O16" s="116">
        <f t="shared" si="9"/>
        <v>0</v>
      </c>
      <c r="P16" s="116">
        <f t="shared" si="9"/>
        <v>0</v>
      </c>
      <c r="Q16" s="116">
        <f t="shared" si="9"/>
        <v>0</v>
      </c>
      <c r="R16" s="116">
        <f t="shared" si="9"/>
        <v>0</v>
      </c>
      <c r="S16" s="116">
        <f t="shared" si="9"/>
        <v>0</v>
      </c>
      <c r="T16" s="116">
        <f t="shared" si="9"/>
        <v>0</v>
      </c>
      <c r="U16" s="116">
        <f t="shared" si="9"/>
        <v>1</v>
      </c>
      <c r="V16" s="116">
        <f t="shared" si="9"/>
        <v>1</v>
      </c>
      <c r="W16" s="116">
        <f t="shared" si="9"/>
        <v>1</v>
      </c>
      <c r="X16" s="116">
        <f t="shared" si="9"/>
        <v>1</v>
      </c>
      <c r="Y16" s="116">
        <f t="shared" si="9"/>
        <v>1</v>
      </c>
      <c r="Z16" s="116">
        <f t="shared" si="9"/>
        <v>1</v>
      </c>
      <c r="AA16" s="116">
        <f t="shared" si="9"/>
        <v>1</v>
      </c>
      <c r="AB16" s="116">
        <f t="shared" si="9"/>
        <v>1</v>
      </c>
      <c r="AC16" s="116">
        <f t="shared" si="9"/>
        <v>1</v>
      </c>
      <c r="AD16" s="116">
        <f t="shared" si="9"/>
        <v>1</v>
      </c>
      <c r="AE16" s="116">
        <f t="shared" si="9"/>
        <v>1</v>
      </c>
      <c r="AF16" s="116">
        <f t="shared" si="9"/>
        <v>1</v>
      </c>
      <c r="AG16" s="116">
        <f t="shared" si="9"/>
        <v>1</v>
      </c>
      <c r="AH16" s="116">
        <f t="shared" si="9"/>
        <v>1</v>
      </c>
      <c r="AI16" s="116">
        <f t="shared" si="9"/>
        <v>1</v>
      </c>
      <c r="AJ16" s="116">
        <f t="shared" si="9"/>
        <v>1</v>
      </c>
      <c r="AK16" s="116">
        <f t="shared" ref="AK16:BB16" si="10">+AJ16+AK15</f>
        <v>1</v>
      </c>
      <c r="AL16" s="116">
        <f t="shared" si="10"/>
        <v>1</v>
      </c>
      <c r="AM16" s="116">
        <f t="shared" si="10"/>
        <v>1</v>
      </c>
      <c r="AN16" s="82">
        <f t="shared" si="10"/>
        <v>1</v>
      </c>
      <c r="AO16" s="116">
        <f t="shared" si="10"/>
        <v>1</v>
      </c>
      <c r="AP16" s="116">
        <f t="shared" si="10"/>
        <v>1</v>
      </c>
      <c r="AQ16" s="116">
        <f t="shared" si="10"/>
        <v>1</v>
      </c>
      <c r="AR16" s="116">
        <f t="shared" si="10"/>
        <v>1</v>
      </c>
      <c r="AS16" s="116">
        <f t="shared" si="10"/>
        <v>1</v>
      </c>
      <c r="AT16" s="116">
        <f t="shared" si="10"/>
        <v>1</v>
      </c>
      <c r="AU16" s="116">
        <f t="shared" si="10"/>
        <v>1</v>
      </c>
      <c r="AV16" s="116">
        <f t="shared" si="10"/>
        <v>1</v>
      </c>
      <c r="AW16" s="116">
        <f t="shared" si="10"/>
        <v>1</v>
      </c>
      <c r="AX16" s="116">
        <f t="shared" si="10"/>
        <v>1</v>
      </c>
      <c r="AY16" s="116">
        <f t="shared" si="10"/>
        <v>1</v>
      </c>
      <c r="AZ16" s="116">
        <f t="shared" si="10"/>
        <v>1</v>
      </c>
      <c r="BA16" s="116">
        <f t="shared" si="10"/>
        <v>1</v>
      </c>
      <c r="BB16" s="116">
        <f t="shared" si="10"/>
        <v>1</v>
      </c>
      <c r="BC16" s="104"/>
      <c r="BD16" s="101"/>
    </row>
    <row r="17" spans="1:89" s="109" customFormat="1" x14ac:dyDescent="0.2">
      <c r="A17" s="288"/>
      <c r="B17" s="119"/>
      <c r="C17" s="286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83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08"/>
      <c r="BD17" s="106"/>
    </row>
    <row r="18" spans="1:89" s="91" customFormat="1" x14ac:dyDescent="0.2">
      <c r="A18" s="288"/>
      <c r="B18" s="122" t="s">
        <v>108</v>
      </c>
      <c r="C18" s="123">
        <f>33.9089+3.26128</f>
        <v>37.170180000000002</v>
      </c>
      <c r="D18" s="124">
        <f t="shared" ref="D18:AI18" si="11">+D14*$C18</f>
        <v>0</v>
      </c>
      <c r="E18" s="124">
        <f t="shared" si="11"/>
        <v>0</v>
      </c>
      <c r="F18" s="124">
        <f t="shared" si="11"/>
        <v>0</v>
      </c>
      <c r="G18" s="124">
        <f t="shared" si="11"/>
        <v>0</v>
      </c>
      <c r="H18" s="124">
        <f t="shared" si="11"/>
        <v>0</v>
      </c>
      <c r="I18" s="124">
        <f t="shared" si="11"/>
        <v>0</v>
      </c>
      <c r="J18" s="124">
        <f t="shared" si="11"/>
        <v>0</v>
      </c>
      <c r="K18" s="124">
        <f t="shared" si="11"/>
        <v>0</v>
      </c>
      <c r="L18" s="124">
        <f t="shared" si="11"/>
        <v>0</v>
      </c>
      <c r="M18" s="124">
        <f t="shared" si="11"/>
        <v>0</v>
      </c>
      <c r="N18" s="124">
        <f t="shared" si="11"/>
        <v>0</v>
      </c>
      <c r="O18" s="124">
        <f t="shared" si="11"/>
        <v>0</v>
      </c>
      <c r="P18" s="124">
        <f t="shared" si="11"/>
        <v>0</v>
      </c>
      <c r="Q18" s="124">
        <f t="shared" si="11"/>
        <v>0</v>
      </c>
      <c r="R18" s="124">
        <f t="shared" si="11"/>
        <v>0</v>
      </c>
      <c r="S18" s="124">
        <f t="shared" si="11"/>
        <v>0</v>
      </c>
      <c r="T18" s="124">
        <f t="shared" si="11"/>
        <v>0</v>
      </c>
      <c r="U18" s="124">
        <f t="shared" si="11"/>
        <v>0</v>
      </c>
      <c r="V18" s="124">
        <f t="shared" si="11"/>
        <v>3.7170180000000004</v>
      </c>
      <c r="W18" s="124">
        <f t="shared" si="11"/>
        <v>3.7170180000000004</v>
      </c>
      <c r="X18" s="124">
        <f t="shared" si="11"/>
        <v>3.7170180000000004</v>
      </c>
      <c r="Y18" s="124">
        <f t="shared" si="11"/>
        <v>9.2925450000000005</v>
      </c>
      <c r="Z18" s="124">
        <f t="shared" si="11"/>
        <v>9.2925450000000005</v>
      </c>
      <c r="AA18" s="124">
        <f t="shared" si="11"/>
        <v>9.2925450000000005</v>
      </c>
      <c r="AB18" s="124">
        <f t="shared" si="11"/>
        <v>9.2925450000000005</v>
      </c>
      <c r="AC18" s="124">
        <f t="shared" si="11"/>
        <v>14.868072000000002</v>
      </c>
      <c r="AD18" s="124">
        <f t="shared" si="11"/>
        <v>14.868072000000002</v>
      </c>
      <c r="AE18" s="124">
        <f t="shared" si="11"/>
        <v>14.868072000000002</v>
      </c>
      <c r="AF18" s="124">
        <f t="shared" si="11"/>
        <v>14.868072000000002</v>
      </c>
      <c r="AG18" s="124">
        <f t="shared" si="11"/>
        <v>14.868072000000002</v>
      </c>
      <c r="AH18" s="124">
        <f t="shared" si="11"/>
        <v>14.868072000000002</v>
      </c>
      <c r="AI18" s="124">
        <f t="shared" si="11"/>
        <v>22.302108000000004</v>
      </c>
      <c r="AJ18" s="124">
        <f t="shared" ref="AJ18:BB18" si="12">+AJ14*$C18</f>
        <v>22.302108000000004</v>
      </c>
      <c r="AK18" s="124">
        <f t="shared" si="12"/>
        <v>22.302108000000004</v>
      </c>
      <c r="AL18" s="124">
        <f t="shared" si="12"/>
        <v>22.302108000000004</v>
      </c>
      <c r="AM18" s="124">
        <f t="shared" si="12"/>
        <v>29.736144000000003</v>
      </c>
      <c r="AN18" s="90">
        <f t="shared" si="12"/>
        <v>29.736144000000003</v>
      </c>
      <c r="AO18" s="124">
        <f t="shared" si="12"/>
        <v>37.170180000000002</v>
      </c>
      <c r="AP18" s="124">
        <f t="shared" si="12"/>
        <v>37.170180000000002</v>
      </c>
      <c r="AQ18" s="124">
        <f t="shared" si="12"/>
        <v>37.170180000000002</v>
      </c>
      <c r="AR18" s="124">
        <f t="shared" si="12"/>
        <v>37.170180000000002</v>
      </c>
      <c r="AS18" s="124">
        <f t="shared" si="12"/>
        <v>37.170180000000002</v>
      </c>
      <c r="AT18" s="124">
        <f t="shared" si="12"/>
        <v>37.170180000000002</v>
      </c>
      <c r="AU18" s="124">
        <f t="shared" si="12"/>
        <v>37.170180000000002</v>
      </c>
      <c r="AV18" s="124">
        <f t="shared" si="12"/>
        <v>37.170180000000002</v>
      </c>
      <c r="AW18" s="124">
        <f t="shared" si="12"/>
        <v>37.170180000000002</v>
      </c>
      <c r="AX18" s="124">
        <f t="shared" si="12"/>
        <v>37.170180000000002</v>
      </c>
      <c r="AY18" s="124">
        <f t="shared" si="12"/>
        <v>37.170180000000002</v>
      </c>
      <c r="AZ18" s="124">
        <f t="shared" si="12"/>
        <v>37.170180000000002</v>
      </c>
      <c r="BA18" s="124">
        <f t="shared" si="12"/>
        <v>37.170180000000002</v>
      </c>
      <c r="BB18" s="124">
        <f t="shared" si="12"/>
        <v>37.170180000000002</v>
      </c>
      <c r="BC18" s="95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89" s="133" customFormat="1" ht="13.5" thickBot="1" x14ac:dyDescent="0.25">
      <c r="A19" s="289"/>
      <c r="B19" s="139" t="s">
        <v>109</v>
      </c>
      <c r="C19" s="140" t="str">
        <f>+'Detail by Turbine'!B18</f>
        <v>Available</v>
      </c>
      <c r="D19" s="141">
        <f t="shared" ref="D19:AI19" si="13">+D16*$C18</f>
        <v>0</v>
      </c>
      <c r="E19" s="141">
        <f t="shared" si="13"/>
        <v>0</v>
      </c>
      <c r="F19" s="141">
        <f t="shared" si="13"/>
        <v>0</v>
      </c>
      <c r="G19" s="141">
        <f t="shared" si="13"/>
        <v>0</v>
      </c>
      <c r="H19" s="141">
        <f t="shared" si="13"/>
        <v>0</v>
      </c>
      <c r="I19" s="141">
        <f t="shared" si="13"/>
        <v>0</v>
      </c>
      <c r="J19" s="141">
        <f t="shared" si="13"/>
        <v>0</v>
      </c>
      <c r="K19" s="141">
        <f t="shared" si="13"/>
        <v>0</v>
      </c>
      <c r="L19" s="141">
        <f t="shared" si="13"/>
        <v>0</v>
      </c>
      <c r="M19" s="141">
        <f t="shared" si="13"/>
        <v>0</v>
      </c>
      <c r="N19" s="141">
        <f t="shared" si="13"/>
        <v>0</v>
      </c>
      <c r="O19" s="141">
        <f t="shared" si="13"/>
        <v>0</v>
      </c>
      <c r="P19" s="141">
        <f t="shared" si="13"/>
        <v>0</v>
      </c>
      <c r="Q19" s="141">
        <f t="shared" si="13"/>
        <v>0</v>
      </c>
      <c r="R19" s="141">
        <f t="shared" si="13"/>
        <v>0</v>
      </c>
      <c r="S19" s="141">
        <f t="shared" si="13"/>
        <v>0</v>
      </c>
      <c r="T19" s="141">
        <f t="shared" si="13"/>
        <v>0</v>
      </c>
      <c r="U19" s="141">
        <f t="shared" si="13"/>
        <v>37.170180000000002</v>
      </c>
      <c r="V19" s="141">
        <f t="shared" si="13"/>
        <v>37.170180000000002</v>
      </c>
      <c r="W19" s="141">
        <f t="shared" si="13"/>
        <v>37.170180000000002</v>
      </c>
      <c r="X19" s="141">
        <f t="shared" si="13"/>
        <v>37.170180000000002</v>
      </c>
      <c r="Y19" s="141">
        <f t="shared" si="13"/>
        <v>37.170180000000002</v>
      </c>
      <c r="Z19" s="141">
        <f t="shared" si="13"/>
        <v>37.170180000000002</v>
      </c>
      <c r="AA19" s="141">
        <f t="shared" si="13"/>
        <v>37.170180000000002</v>
      </c>
      <c r="AB19" s="141">
        <f t="shared" si="13"/>
        <v>37.170180000000002</v>
      </c>
      <c r="AC19" s="141">
        <f t="shared" si="13"/>
        <v>37.170180000000002</v>
      </c>
      <c r="AD19" s="141">
        <f t="shared" si="13"/>
        <v>37.170180000000002</v>
      </c>
      <c r="AE19" s="141">
        <f t="shared" si="13"/>
        <v>37.170180000000002</v>
      </c>
      <c r="AF19" s="141">
        <f t="shared" si="13"/>
        <v>37.170180000000002</v>
      </c>
      <c r="AG19" s="141">
        <f t="shared" si="13"/>
        <v>37.170180000000002</v>
      </c>
      <c r="AH19" s="141">
        <f t="shared" si="13"/>
        <v>37.170180000000002</v>
      </c>
      <c r="AI19" s="141">
        <f t="shared" si="13"/>
        <v>37.170180000000002</v>
      </c>
      <c r="AJ19" s="141">
        <f t="shared" ref="AJ19:BB19" si="14">+AJ16*$C18</f>
        <v>37.170180000000002</v>
      </c>
      <c r="AK19" s="141">
        <f t="shared" si="14"/>
        <v>37.170180000000002</v>
      </c>
      <c r="AL19" s="141">
        <f t="shared" si="14"/>
        <v>37.170180000000002</v>
      </c>
      <c r="AM19" s="141">
        <f t="shared" si="14"/>
        <v>37.170180000000002</v>
      </c>
      <c r="AN19" s="136">
        <f t="shared" si="14"/>
        <v>37.170180000000002</v>
      </c>
      <c r="AO19" s="141">
        <f t="shared" si="14"/>
        <v>37.170180000000002</v>
      </c>
      <c r="AP19" s="141">
        <f t="shared" si="14"/>
        <v>37.170180000000002</v>
      </c>
      <c r="AQ19" s="141">
        <f t="shared" si="14"/>
        <v>37.170180000000002</v>
      </c>
      <c r="AR19" s="141">
        <f t="shared" si="14"/>
        <v>37.170180000000002</v>
      </c>
      <c r="AS19" s="141">
        <f t="shared" si="14"/>
        <v>37.170180000000002</v>
      </c>
      <c r="AT19" s="141">
        <f t="shared" si="14"/>
        <v>37.170180000000002</v>
      </c>
      <c r="AU19" s="141">
        <f t="shared" si="14"/>
        <v>37.170180000000002</v>
      </c>
      <c r="AV19" s="141">
        <f t="shared" si="14"/>
        <v>37.170180000000002</v>
      </c>
      <c r="AW19" s="141">
        <f t="shared" si="14"/>
        <v>37.170180000000002</v>
      </c>
      <c r="AX19" s="141">
        <f t="shared" si="14"/>
        <v>37.170180000000002</v>
      </c>
      <c r="AY19" s="141">
        <f t="shared" si="14"/>
        <v>37.170180000000002</v>
      </c>
      <c r="AZ19" s="141">
        <f t="shared" si="14"/>
        <v>37.170180000000002</v>
      </c>
      <c r="BA19" s="141">
        <f t="shared" si="14"/>
        <v>37.170180000000002</v>
      </c>
      <c r="BB19" s="141">
        <f t="shared" si="14"/>
        <v>37.170180000000002</v>
      </c>
      <c r="BC19" s="137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</row>
    <row r="20" spans="1:89" s="92" customFormat="1" ht="15" customHeight="1" thickTop="1" x14ac:dyDescent="0.2">
      <c r="A20" s="287">
        <f>+A12+1</f>
        <v>3</v>
      </c>
      <c r="B20" s="110" t="str">
        <f>+'Detail by Turbine'!G19</f>
        <v>MHI 501F Simple Cycle</v>
      </c>
      <c r="C20" s="285" t="str">
        <f>+'Detail by Turbine'!S19</f>
        <v>Unassigned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84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00"/>
    </row>
    <row r="21" spans="1:89" s="105" customFormat="1" x14ac:dyDescent="0.2">
      <c r="A21" s="288"/>
      <c r="B21" s="115" t="s">
        <v>104</v>
      </c>
      <c r="C21" s="286"/>
      <c r="D21" s="116">
        <v>0</v>
      </c>
      <c r="E21" s="116">
        <v>0</v>
      </c>
      <c r="F21" s="116">
        <v>0</v>
      </c>
      <c r="G21" s="116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116">
        <v>0</v>
      </c>
      <c r="N21" s="116">
        <v>0</v>
      </c>
      <c r="O21" s="116">
        <v>0</v>
      </c>
      <c r="P21" s="116">
        <v>0</v>
      </c>
      <c r="Q21" s="116">
        <v>0</v>
      </c>
      <c r="R21" s="116">
        <v>0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0</v>
      </c>
      <c r="Y21" s="116">
        <v>0</v>
      </c>
      <c r="Z21" s="116">
        <v>0.1</v>
      </c>
      <c r="AA21" s="116">
        <v>0</v>
      </c>
      <c r="AB21" s="116">
        <v>0</v>
      </c>
      <c r="AC21" s="116">
        <v>0</v>
      </c>
      <c r="AD21" s="116">
        <v>0</v>
      </c>
      <c r="AE21" s="116">
        <v>0</v>
      </c>
      <c r="AF21" s="116">
        <v>0</v>
      </c>
      <c r="AG21" s="116">
        <v>0.15</v>
      </c>
      <c r="AH21" s="116">
        <v>0</v>
      </c>
      <c r="AI21" s="116">
        <v>0</v>
      </c>
      <c r="AJ21" s="116">
        <v>0</v>
      </c>
      <c r="AK21" s="116">
        <v>0</v>
      </c>
      <c r="AL21" s="116">
        <v>0.15</v>
      </c>
      <c r="AM21" s="116">
        <v>0</v>
      </c>
      <c r="AN21" s="82">
        <v>0</v>
      </c>
      <c r="AO21" s="116">
        <v>0</v>
      </c>
      <c r="AP21" s="116">
        <v>0</v>
      </c>
      <c r="AQ21" s="116">
        <v>0</v>
      </c>
      <c r="AR21" s="116">
        <v>0</v>
      </c>
      <c r="AS21" s="116">
        <v>0.2</v>
      </c>
      <c r="AT21" s="116">
        <v>0</v>
      </c>
      <c r="AU21" s="116">
        <v>0</v>
      </c>
      <c r="AV21" s="116">
        <v>0.2</v>
      </c>
      <c r="AW21" s="116">
        <v>0</v>
      </c>
      <c r="AX21" s="116">
        <v>0.2</v>
      </c>
      <c r="AY21" s="116">
        <v>0</v>
      </c>
      <c r="AZ21" s="116">
        <v>0</v>
      </c>
      <c r="BA21" s="116">
        <v>0</v>
      </c>
      <c r="BB21" s="116">
        <v>0</v>
      </c>
      <c r="BC21" s="104">
        <f>SUM(D21:BB21)</f>
        <v>1</v>
      </c>
      <c r="BD21" s="101"/>
    </row>
    <row r="22" spans="1:89" s="105" customFormat="1" x14ac:dyDescent="0.2">
      <c r="A22" s="288"/>
      <c r="B22" s="115" t="s">
        <v>105</v>
      </c>
      <c r="C22" s="286"/>
      <c r="D22" s="116">
        <f>D21</f>
        <v>0</v>
      </c>
      <c r="E22" s="116">
        <f t="shared" ref="E22:AJ22" si="15">+D22+E21</f>
        <v>0</v>
      </c>
      <c r="F22" s="116">
        <f t="shared" si="15"/>
        <v>0</v>
      </c>
      <c r="G22" s="116">
        <f t="shared" si="15"/>
        <v>0</v>
      </c>
      <c r="H22" s="116">
        <f t="shared" si="15"/>
        <v>0</v>
      </c>
      <c r="I22" s="116">
        <f t="shared" si="15"/>
        <v>0</v>
      </c>
      <c r="J22" s="116">
        <f t="shared" si="15"/>
        <v>0</v>
      </c>
      <c r="K22" s="116">
        <f t="shared" si="15"/>
        <v>0</v>
      </c>
      <c r="L22" s="116">
        <f t="shared" si="15"/>
        <v>0</v>
      </c>
      <c r="M22" s="116">
        <f t="shared" si="15"/>
        <v>0</v>
      </c>
      <c r="N22" s="116">
        <f t="shared" si="15"/>
        <v>0</v>
      </c>
      <c r="O22" s="116">
        <f t="shared" si="15"/>
        <v>0</v>
      </c>
      <c r="P22" s="116">
        <f t="shared" si="15"/>
        <v>0</v>
      </c>
      <c r="Q22" s="116">
        <f t="shared" si="15"/>
        <v>0</v>
      </c>
      <c r="R22" s="116">
        <f t="shared" si="15"/>
        <v>0</v>
      </c>
      <c r="S22" s="116">
        <f t="shared" si="15"/>
        <v>0</v>
      </c>
      <c r="T22" s="116">
        <f t="shared" si="15"/>
        <v>0</v>
      </c>
      <c r="U22" s="116">
        <f t="shared" si="15"/>
        <v>0</v>
      </c>
      <c r="V22" s="116">
        <f t="shared" si="15"/>
        <v>0</v>
      </c>
      <c r="W22" s="116">
        <f t="shared" si="15"/>
        <v>0</v>
      </c>
      <c r="X22" s="116">
        <f t="shared" si="15"/>
        <v>0</v>
      </c>
      <c r="Y22" s="116">
        <f t="shared" si="15"/>
        <v>0</v>
      </c>
      <c r="Z22" s="116">
        <f t="shared" si="15"/>
        <v>0.1</v>
      </c>
      <c r="AA22" s="116">
        <f t="shared" si="15"/>
        <v>0.1</v>
      </c>
      <c r="AB22" s="116">
        <f t="shared" si="15"/>
        <v>0.1</v>
      </c>
      <c r="AC22" s="116">
        <f t="shared" si="15"/>
        <v>0.1</v>
      </c>
      <c r="AD22" s="116">
        <f t="shared" si="15"/>
        <v>0.1</v>
      </c>
      <c r="AE22" s="116">
        <f t="shared" si="15"/>
        <v>0.1</v>
      </c>
      <c r="AF22" s="116">
        <f t="shared" si="15"/>
        <v>0.1</v>
      </c>
      <c r="AG22" s="116">
        <f t="shared" si="15"/>
        <v>0.25</v>
      </c>
      <c r="AH22" s="116">
        <f t="shared" si="15"/>
        <v>0.25</v>
      </c>
      <c r="AI22" s="116">
        <f t="shared" si="15"/>
        <v>0.25</v>
      </c>
      <c r="AJ22" s="116">
        <f t="shared" si="15"/>
        <v>0.25</v>
      </c>
      <c r="AK22" s="116">
        <f t="shared" ref="AK22:BB22" si="16">+AJ22+AK21</f>
        <v>0.25</v>
      </c>
      <c r="AL22" s="116">
        <f t="shared" si="16"/>
        <v>0.4</v>
      </c>
      <c r="AM22" s="116">
        <f t="shared" si="16"/>
        <v>0.4</v>
      </c>
      <c r="AN22" s="82">
        <f t="shared" si="16"/>
        <v>0.4</v>
      </c>
      <c r="AO22" s="116">
        <f t="shared" si="16"/>
        <v>0.4</v>
      </c>
      <c r="AP22" s="116">
        <f t="shared" si="16"/>
        <v>0.4</v>
      </c>
      <c r="AQ22" s="116">
        <f t="shared" si="16"/>
        <v>0.4</v>
      </c>
      <c r="AR22" s="116">
        <f t="shared" si="16"/>
        <v>0.4</v>
      </c>
      <c r="AS22" s="116">
        <f t="shared" si="16"/>
        <v>0.60000000000000009</v>
      </c>
      <c r="AT22" s="116">
        <f t="shared" si="16"/>
        <v>0.60000000000000009</v>
      </c>
      <c r="AU22" s="116">
        <f t="shared" si="16"/>
        <v>0.60000000000000009</v>
      </c>
      <c r="AV22" s="116">
        <f t="shared" si="16"/>
        <v>0.8</v>
      </c>
      <c r="AW22" s="116">
        <f t="shared" si="16"/>
        <v>0.8</v>
      </c>
      <c r="AX22" s="116">
        <f t="shared" si="16"/>
        <v>1</v>
      </c>
      <c r="AY22" s="116">
        <f t="shared" si="16"/>
        <v>1</v>
      </c>
      <c r="AZ22" s="116">
        <f t="shared" si="16"/>
        <v>1</v>
      </c>
      <c r="BA22" s="116">
        <f t="shared" si="16"/>
        <v>1</v>
      </c>
      <c r="BB22" s="116">
        <f t="shared" si="16"/>
        <v>1</v>
      </c>
      <c r="BC22" s="104"/>
      <c r="BD22" s="101"/>
    </row>
    <row r="23" spans="1:89" s="105" customFormat="1" x14ac:dyDescent="0.2">
      <c r="A23" s="288"/>
      <c r="B23" s="115" t="s">
        <v>106</v>
      </c>
      <c r="C23" s="286"/>
      <c r="D23" s="116">
        <v>0</v>
      </c>
      <c r="E23" s="116">
        <v>0</v>
      </c>
      <c r="F23" s="116">
        <v>0</v>
      </c>
      <c r="G23" s="116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16">
        <v>0</v>
      </c>
      <c r="P23" s="116">
        <v>0</v>
      </c>
      <c r="Q23" s="116">
        <v>0</v>
      </c>
      <c r="R23" s="116">
        <v>0</v>
      </c>
      <c r="S23" s="116">
        <v>0</v>
      </c>
      <c r="T23" s="116">
        <v>0</v>
      </c>
      <c r="U23" s="116">
        <v>0</v>
      </c>
      <c r="V23" s="116">
        <v>0</v>
      </c>
      <c r="W23" s="116">
        <v>0</v>
      </c>
      <c r="X23" s="116">
        <v>0</v>
      </c>
      <c r="Y23" s="116">
        <v>1</v>
      </c>
      <c r="Z23" s="116">
        <v>0</v>
      </c>
      <c r="AA23" s="116">
        <v>0</v>
      </c>
      <c r="AB23" s="116">
        <v>0</v>
      </c>
      <c r="AC23" s="116">
        <v>0</v>
      </c>
      <c r="AD23" s="116">
        <v>0</v>
      </c>
      <c r="AE23" s="116">
        <v>0</v>
      </c>
      <c r="AF23" s="116">
        <v>0</v>
      </c>
      <c r="AG23" s="116">
        <v>0</v>
      </c>
      <c r="AH23" s="116">
        <v>0</v>
      </c>
      <c r="AI23" s="116">
        <v>0</v>
      </c>
      <c r="AJ23" s="116">
        <v>0</v>
      </c>
      <c r="AK23" s="116">
        <v>0</v>
      </c>
      <c r="AL23" s="116">
        <v>0</v>
      </c>
      <c r="AM23" s="116">
        <v>0</v>
      </c>
      <c r="AN23" s="82">
        <v>0</v>
      </c>
      <c r="AO23" s="116">
        <v>0</v>
      </c>
      <c r="AP23" s="116">
        <v>0</v>
      </c>
      <c r="AQ23" s="116">
        <v>0</v>
      </c>
      <c r="AR23" s="116">
        <v>0</v>
      </c>
      <c r="AS23" s="116">
        <v>0</v>
      </c>
      <c r="AT23" s="116">
        <v>0</v>
      </c>
      <c r="AU23" s="116">
        <v>0</v>
      </c>
      <c r="AV23" s="116">
        <v>0</v>
      </c>
      <c r="AW23" s="116">
        <v>0</v>
      </c>
      <c r="AX23" s="116">
        <v>0</v>
      </c>
      <c r="AY23" s="116">
        <v>0</v>
      </c>
      <c r="AZ23" s="116">
        <v>0</v>
      </c>
      <c r="BA23" s="116">
        <v>0</v>
      </c>
      <c r="BB23" s="116">
        <v>0</v>
      </c>
      <c r="BC23" s="104">
        <f>SUM(D23:BB23)</f>
        <v>1</v>
      </c>
      <c r="BD23" s="101"/>
    </row>
    <row r="24" spans="1:89" s="105" customFormat="1" x14ac:dyDescent="0.2">
      <c r="A24" s="288"/>
      <c r="B24" s="115" t="s">
        <v>107</v>
      </c>
      <c r="C24" s="286"/>
      <c r="D24" s="116">
        <f>D23</f>
        <v>0</v>
      </c>
      <c r="E24" s="116">
        <f t="shared" ref="E24:AJ24" si="17">+D24+E23</f>
        <v>0</v>
      </c>
      <c r="F24" s="116">
        <f t="shared" si="17"/>
        <v>0</v>
      </c>
      <c r="G24" s="116">
        <f t="shared" si="17"/>
        <v>0</v>
      </c>
      <c r="H24" s="116">
        <f t="shared" si="17"/>
        <v>0</v>
      </c>
      <c r="I24" s="116">
        <f t="shared" si="17"/>
        <v>0</v>
      </c>
      <c r="J24" s="116">
        <f t="shared" si="17"/>
        <v>0</v>
      </c>
      <c r="K24" s="116">
        <f t="shared" si="17"/>
        <v>0</v>
      </c>
      <c r="L24" s="116">
        <f t="shared" si="17"/>
        <v>0</v>
      </c>
      <c r="M24" s="116">
        <f t="shared" si="17"/>
        <v>0</v>
      </c>
      <c r="N24" s="116">
        <f t="shared" si="17"/>
        <v>0</v>
      </c>
      <c r="O24" s="116">
        <f t="shared" si="17"/>
        <v>0</v>
      </c>
      <c r="P24" s="116">
        <f t="shared" si="17"/>
        <v>0</v>
      </c>
      <c r="Q24" s="116">
        <f t="shared" si="17"/>
        <v>0</v>
      </c>
      <c r="R24" s="116">
        <f t="shared" si="17"/>
        <v>0</v>
      </c>
      <c r="S24" s="116">
        <f t="shared" si="17"/>
        <v>0</v>
      </c>
      <c r="T24" s="116">
        <f t="shared" si="17"/>
        <v>0</v>
      </c>
      <c r="U24" s="116">
        <f t="shared" si="17"/>
        <v>0</v>
      </c>
      <c r="V24" s="116">
        <f t="shared" si="17"/>
        <v>0</v>
      </c>
      <c r="W24" s="116">
        <f t="shared" si="17"/>
        <v>0</v>
      </c>
      <c r="X24" s="116">
        <f t="shared" si="17"/>
        <v>0</v>
      </c>
      <c r="Y24" s="116">
        <f t="shared" si="17"/>
        <v>1</v>
      </c>
      <c r="Z24" s="116">
        <f t="shared" si="17"/>
        <v>1</v>
      </c>
      <c r="AA24" s="116">
        <f t="shared" si="17"/>
        <v>1</v>
      </c>
      <c r="AB24" s="116">
        <f t="shared" si="17"/>
        <v>1</v>
      </c>
      <c r="AC24" s="116">
        <f t="shared" si="17"/>
        <v>1</v>
      </c>
      <c r="AD24" s="116">
        <f t="shared" si="17"/>
        <v>1</v>
      </c>
      <c r="AE24" s="116">
        <f t="shared" si="17"/>
        <v>1</v>
      </c>
      <c r="AF24" s="116">
        <f t="shared" si="17"/>
        <v>1</v>
      </c>
      <c r="AG24" s="116">
        <f t="shared" si="17"/>
        <v>1</v>
      </c>
      <c r="AH24" s="116">
        <f t="shared" si="17"/>
        <v>1</v>
      </c>
      <c r="AI24" s="116">
        <f t="shared" si="17"/>
        <v>1</v>
      </c>
      <c r="AJ24" s="116">
        <f t="shared" si="17"/>
        <v>1</v>
      </c>
      <c r="AK24" s="116">
        <f t="shared" ref="AK24:BB24" si="18">+AJ24+AK23</f>
        <v>1</v>
      </c>
      <c r="AL24" s="116">
        <f t="shared" si="18"/>
        <v>1</v>
      </c>
      <c r="AM24" s="116">
        <f t="shared" si="18"/>
        <v>1</v>
      </c>
      <c r="AN24" s="82">
        <f t="shared" si="18"/>
        <v>1</v>
      </c>
      <c r="AO24" s="116">
        <f t="shared" si="18"/>
        <v>1</v>
      </c>
      <c r="AP24" s="116">
        <f t="shared" si="18"/>
        <v>1</v>
      </c>
      <c r="AQ24" s="116">
        <f t="shared" si="18"/>
        <v>1</v>
      </c>
      <c r="AR24" s="116">
        <f t="shared" si="18"/>
        <v>1</v>
      </c>
      <c r="AS24" s="116">
        <f t="shared" si="18"/>
        <v>1</v>
      </c>
      <c r="AT24" s="116">
        <f t="shared" si="18"/>
        <v>1</v>
      </c>
      <c r="AU24" s="116">
        <f t="shared" si="18"/>
        <v>1</v>
      </c>
      <c r="AV24" s="116">
        <f t="shared" si="18"/>
        <v>1</v>
      </c>
      <c r="AW24" s="116">
        <f t="shared" si="18"/>
        <v>1</v>
      </c>
      <c r="AX24" s="116">
        <f t="shared" si="18"/>
        <v>1</v>
      </c>
      <c r="AY24" s="116">
        <f t="shared" si="18"/>
        <v>1</v>
      </c>
      <c r="AZ24" s="116">
        <f t="shared" si="18"/>
        <v>1</v>
      </c>
      <c r="BA24" s="116">
        <f t="shared" si="18"/>
        <v>1</v>
      </c>
      <c r="BB24" s="116">
        <f t="shared" si="18"/>
        <v>1</v>
      </c>
      <c r="BC24" s="104"/>
      <c r="BD24" s="101"/>
    </row>
    <row r="25" spans="1:89" s="109" customFormat="1" x14ac:dyDescent="0.2">
      <c r="A25" s="288"/>
      <c r="B25" s="119"/>
      <c r="C25" s="286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83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08"/>
      <c r="BD25" s="106"/>
    </row>
    <row r="26" spans="1:89" s="91" customFormat="1" x14ac:dyDescent="0.2">
      <c r="A26" s="288"/>
      <c r="B26" s="122" t="s">
        <v>108</v>
      </c>
      <c r="C26" s="123">
        <f>33.5789+0.2315</f>
        <v>33.810399999999994</v>
      </c>
      <c r="D26" s="124">
        <f t="shared" ref="D26:AI26" si="19">+D22*$C26</f>
        <v>0</v>
      </c>
      <c r="E26" s="124">
        <f t="shared" si="19"/>
        <v>0</v>
      </c>
      <c r="F26" s="124">
        <f t="shared" si="19"/>
        <v>0</v>
      </c>
      <c r="G26" s="124">
        <f t="shared" si="19"/>
        <v>0</v>
      </c>
      <c r="H26" s="124">
        <f t="shared" si="19"/>
        <v>0</v>
      </c>
      <c r="I26" s="124">
        <f t="shared" si="19"/>
        <v>0</v>
      </c>
      <c r="J26" s="124">
        <f t="shared" si="19"/>
        <v>0</v>
      </c>
      <c r="K26" s="124">
        <f t="shared" si="19"/>
        <v>0</v>
      </c>
      <c r="L26" s="124">
        <f t="shared" si="19"/>
        <v>0</v>
      </c>
      <c r="M26" s="124">
        <f t="shared" si="19"/>
        <v>0</v>
      </c>
      <c r="N26" s="124">
        <f t="shared" si="19"/>
        <v>0</v>
      </c>
      <c r="O26" s="124">
        <f t="shared" si="19"/>
        <v>0</v>
      </c>
      <c r="P26" s="124">
        <f t="shared" si="19"/>
        <v>0</v>
      </c>
      <c r="Q26" s="124">
        <f t="shared" si="19"/>
        <v>0</v>
      </c>
      <c r="R26" s="124">
        <f t="shared" si="19"/>
        <v>0</v>
      </c>
      <c r="S26" s="124">
        <f t="shared" si="19"/>
        <v>0</v>
      </c>
      <c r="T26" s="124">
        <f t="shared" si="19"/>
        <v>0</v>
      </c>
      <c r="U26" s="124">
        <f t="shared" si="19"/>
        <v>0</v>
      </c>
      <c r="V26" s="124">
        <f t="shared" si="19"/>
        <v>0</v>
      </c>
      <c r="W26" s="124">
        <f t="shared" si="19"/>
        <v>0</v>
      </c>
      <c r="X26" s="124">
        <f t="shared" si="19"/>
        <v>0</v>
      </c>
      <c r="Y26" s="124">
        <f t="shared" si="19"/>
        <v>0</v>
      </c>
      <c r="Z26" s="124">
        <f t="shared" si="19"/>
        <v>3.3810399999999996</v>
      </c>
      <c r="AA26" s="124">
        <f t="shared" si="19"/>
        <v>3.3810399999999996</v>
      </c>
      <c r="AB26" s="124">
        <f t="shared" si="19"/>
        <v>3.3810399999999996</v>
      </c>
      <c r="AC26" s="124">
        <f t="shared" si="19"/>
        <v>3.3810399999999996</v>
      </c>
      <c r="AD26" s="124">
        <f t="shared" si="19"/>
        <v>3.3810399999999996</v>
      </c>
      <c r="AE26" s="124">
        <f t="shared" si="19"/>
        <v>3.3810399999999996</v>
      </c>
      <c r="AF26" s="124">
        <f t="shared" si="19"/>
        <v>3.3810399999999996</v>
      </c>
      <c r="AG26" s="124">
        <f t="shared" si="19"/>
        <v>8.4525999999999986</v>
      </c>
      <c r="AH26" s="124">
        <f t="shared" si="19"/>
        <v>8.4525999999999986</v>
      </c>
      <c r="AI26" s="124">
        <f t="shared" si="19"/>
        <v>8.4525999999999986</v>
      </c>
      <c r="AJ26" s="124">
        <f t="shared" ref="AJ26:BB26" si="20">+AJ22*$C26</f>
        <v>8.4525999999999986</v>
      </c>
      <c r="AK26" s="124">
        <f t="shared" si="20"/>
        <v>8.4525999999999986</v>
      </c>
      <c r="AL26" s="124">
        <f t="shared" si="20"/>
        <v>13.524159999999998</v>
      </c>
      <c r="AM26" s="124">
        <f t="shared" si="20"/>
        <v>13.524159999999998</v>
      </c>
      <c r="AN26" s="90">
        <f t="shared" si="20"/>
        <v>13.524159999999998</v>
      </c>
      <c r="AO26" s="124">
        <f t="shared" si="20"/>
        <v>13.524159999999998</v>
      </c>
      <c r="AP26" s="124">
        <f t="shared" si="20"/>
        <v>13.524159999999998</v>
      </c>
      <c r="AQ26" s="124">
        <f t="shared" si="20"/>
        <v>13.524159999999998</v>
      </c>
      <c r="AR26" s="124">
        <f t="shared" si="20"/>
        <v>13.524159999999998</v>
      </c>
      <c r="AS26" s="124">
        <f t="shared" si="20"/>
        <v>20.286239999999999</v>
      </c>
      <c r="AT26" s="124">
        <f t="shared" si="20"/>
        <v>20.286239999999999</v>
      </c>
      <c r="AU26" s="124">
        <f t="shared" si="20"/>
        <v>20.286239999999999</v>
      </c>
      <c r="AV26" s="124">
        <f t="shared" si="20"/>
        <v>27.048319999999997</v>
      </c>
      <c r="AW26" s="124">
        <f t="shared" si="20"/>
        <v>27.048319999999997</v>
      </c>
      <c r="AX26" s="124">
        <f t="shared" si="20"/>
        <v>33.810399999999994</v>
      </c>
      <c r="AY26" s="124">
        <f t="shared" si="20"/>
        <v>33.810399999999994</v>
      </c>
      <c r="AZ26" s="124">
        <f t="shared" si="20"/>
        <v>33.810399999999994</v>
      </c>
      <c r="BA26" s="124">
        <f t="shared" si="20"/>
        <v>33.810399999999994</v>
      </c>
      <c r="BB26" s="124">
        <f t="shared" si="20"/>
        <v>33.810399999999994</v>
      </c>
      <c r="BC26" s="95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</row>
    <row r="27" spans="1:89" s="133" customFormat="1" ht="13.5" thickBot="1" x14ac:dyDescent="0.25">
      <c r="A27" s="289"/>
      <c r="B27" s="139" t="s">
        <v>109</v>
      </c>
      <c r="C27" s="140" t="str">
        <f>+'Detail by Turbine'!B19</f>
        <v>Available</v>
      </c>
      <c r="D27" s="141">
        <f t="shared" ref="D27:AI27" si="21">+D24*$C26</f>
        <v>0</v>
      </c>
      <c r="E27" s="141">
        <f t="shared" si="21"/>
        <v>0</v>
      </c>
      <c r="F27" s="141">
        <f t="shared" si="21"/>
        <v>0</v>
      </c>
      <c r="G27" s="141">
        <f t="shared" si="21"/>
        <v>0</v>
      </c>
      <c r="H27" s="141">
        <f t="shared" si="21"/>
        <v>0</v>
      </c>
      <c r="I27" s="141">
        <f t="shared" si="21"/>
        <v>0</v>
      </c>
      <c r="J27" s="141">
        <f t="shared" si="21"/>
        <v>0</v>
      </c>
      <c r="K27" s="141">
        <f t="shared" si="21"/>
        <v>0</v>
      </c>
      <c r="L27" s="141">
        <f t="shared" si="21"/>
        <v>0</v>
      </c>
      <c r="M27" s="141">
        <f t="shared" si="21"/>
        <v>0</v>
      </c>
      <c r="N27" s="141">
        <f t="shared" si="21"/>
        <v>0</v>
      </c>
      <c r="O27" s="141">
        <f t="shared" si="21"/>
        <v>0</v>
      </c>
      <c r="P27" s="141">
        <f t="shared" si="21"/>
        <v>0</v>
      </c>
      <c r="Q27" s="141">
        <f t="shared" si="21"/>
        <v>0</v>
      </c>
      <c r="R27" s="141">
        <f t="shared" si="21"/>
        <v>0</v>
      </c>
      <c r="S27" s="141">
        <f t="shared" si="21"/>
        <v>0</v>
      </c>
      <c r="T27" s="141">
        <f t="shared" si="21"/>
        <v>0</v>
      </c>
      <c r="U27" s="141">
        <f t="shared" si="21"/>
        <v>0</v>
      </c>
      <c r="V27" s="141">
        <f t="shared" si="21"/>
        <v>0</v>
      </c>
      <c r="W27" s="141">
        <f t="shared" si="21"/>
        <v>0</v>
      </c>
      <c r="X27" s="141">
        <f t="shared" si="21"/>
        <v>0</v>
      </c>
      <c r="Y27" s="141">
        <f t="shared" si="21"/>
        <v>33.810399999999994</v>
      </c>
      <c r="Z27" s="141">
        <f t="shared" si="21"/>
        <v>33.810399999999994</v>
      </c>
      <c r="AA27" s="141">
        <f t="shared" si="21"/>
        <v>33.810399999999994</v>
      </c>
      <c r="AB27" s="141">
        <f t="shared" si="21"/>
        <v>33.810399999999994</v>
      </c>
      <c r="AC27" s="141">
        <f t="shared" si="21"/>
        <v>33.810399999999994</v>
      </c>
      <c r="AD27" s="141">
        <f t="shared" si="21"/>
        <v>33.810399999999994</v>
      </c>
      <c r="AE27" s="141">
        <f t="shared" si="21"/>
        <v>33.810399999999994</v>
      </c>
      <c r="AF27" s="141">
        <f t="shared" si="21"/>
        <v>33.810399999999994</v>
      </c>
      <c r="AG27" s="141">
        <f t="shared" si="21"/>
        <v>33.810399999999994</v>
      </c>
      <c r="AH27" s="141">
        <f t="shared" si="21"/>
        <v>33.810399999999994</v>
      </c>
      <c r="AI27" s="141">
        <f t="shared" si="21"/>
        <v>33.810399999999994</v>
      </c>
      <c r="AJ27" s="141">
        <f t="shared" ref="AJ27:BB27" si="22">+AJ24*$C26</f>
        <v>33.810399999999994</v>
      </c>
      <c r="AK27" s="141">
        <f t="shared" si="22"/>
        <v>33.810399999999994</v>
      </c>
      <c r="AL27" s="141">
        <f t="shared" si="22"/>
        <v>33.810399999999994</v>
      </c>
      <c r="AM27" s="141">
        <f t="shared" si="22"/>
        <v>33.810399999999994</v>
      </c>
      <c r="AN27" s="136">
        <f t="shared" si="22"/>
        <v>33.810399999999994</v>
      </c>
      <c r="AO27" s="141">
        <f t="shared" si="22"/>
        <v>33.810399999999994</v>
      </c>
      <c r="AP27" s="141">
        <f t="shared" si="22"/>
        <v>33.810399999999994</v>
      </c>
      <c r="AQ27" s="141">
        <f t="shared" si="22"/>
        <v>33.810399999999994</v>
      </c>
      <c r="AR27" s="141">
        <f t="shared" si="22"/>
        <v>33.810399999999994</v>
      </c>
      <c r="AS27" s="141">
        <f t="shared" si="22"/>
        <v>33.810399999999994</v>
      </c>
      <c r="AT27" s="141">
        <f t="shared" si="22"/>
        <v>33.810399999999994</v>
      </c>
      <c r="AU27" s="141">
        <f t="shared" si="22"/>
        <v>33.810399999999994</v>
      </c>
      <c r="AV27" s="141">
        <f t="shared" si="22"/>
        <v>33.810399999999994</v>
      </c>
      <c r="AW27" s="141">
        <f t="shared" si="22"/>
        <v>33.810399999999994</v>
      </c>
      <c r="AX27" s="141">
        <f t="shared" si="22"/>
        <v>33.810399999999994</v>
      </c>
      <c r="AY27" s="141">
        <f t="shared" si="22"/>
        <v>33.810399999999994</v>
      </c>
      <c r="AZ27" s="141">
        <f t="shared" si="22"/>
        <v>33.810399999999994</v>
      </c>
      <c r="BA27" s="141">
        <f t="shared" si="22"/>
        <v>33.810399999999994</v>
      </c>
      <c r="BB27" s="141">
        <f t="shared" si="22"/>
        <v>33.810399999999994</v>
      </c>
      <c r="BC27" s="137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</row>
    <row r="28" spans="1:89" s="92" customFormat="1" ht="15" customHeight="1" thickTop="1" x14ac:dyDescent="0.2">
      <c r="A28" s="287">
        <f>+A20+1</f>
        <v>4</v>
      </c>
      <c r="B28" s="110" t="str">
        <f>+'Detail by Turbine'!G20</f>
        <v>MHI 501F Simple Cycle</v>
      </c>
      <c r="C28" s="285" t="str">
        <f>+'Detail by Turbine'!S20</f>
        <v>Unassigned</v>
      </c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84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00"/>
    </row>
    <row r="29" spans="1:89" s="105" customFormat="1" x14ac:dyDescent="0.2">
      <c r="A29" s="288"/>
      <c r="B29" s="115" t="s">
        <v>104</v>
      </c>
      <c r="C29" s="286"/>
      <c r="D29" s="116">
        <v>0</v>
      </c>
      <c r="E29" s="116">
        <v>0</v>
      </c>
      <c r="F29" s="116">
        <v>0</v>
      </c>
      <c r="G29" s="116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0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0</v>
      </c>
      <c r="Y29" s="116">
        <v>0</v>
      </c>
      <c r="Z29" s="116">
        <v>0.1</v>
      </c>
      <c r="AA29" s="116">
        <v>0</v>
      </c>
      <c r="AB29" s="116">
        <v>0</v>
      </c>
      <c r="AC29" s="116">
        <v>0</v>
      </c>
      <c r="AD29" s="116">
        <v>0</v>
      </c>
      <c r="AE29" s="116">
        <v>0</v>
      </c>
      <c r="AF29" s="116">
        <v>0</v>
      </c>
      <c r="AG29" s="116">
        <v>0.15</v>
      </c>
      <c r="AH29" s="116">
        <v>0</v>
      </c>
      <c r="AI29" s="116">
        <v>0</v>
      </c>
      <c r="AJ29" s="116">
        <v>0</v>
      </c>
      <c r="AK29" s="116">
        <v>0</v>
      </c>
      <c r="AL29" s="116">
        <v>0</v>
      </c>
      <c r="AM29" s="116">
        <v>0.15</v>
      </c>
      <c r="AN29" s="82">
        <v>0</v>
      </c>
      <c r="AO29" s="116">
        <v>0</v>
      </c>
      <c r="AP29" s="116">
        <v>0</v>
      </c>
      <c r="AQ29" s="116">
        <v>0</v>
      </c>
      <c r="AR29" s="116">
        <v>0</v>
      </c>
      <c r="AS29" s="116">
        <v>0.2</v>
      </c>
      <c r="AT29" s="116">
        <v>0</v>
      </c>
      <c r="AU29" s="116">
        <v>0</v>
      </c>
      <c r="AV29" s="116">
        <v>0</v>
      </c>
      <c r="AW29" s="116">
        <v>0</v>
      </c>
      <c r="AX29" s="116">
        <v>0.2</v>
      </c>
      <c r="AY29" s="116">
        <v>0.2</v>
      </c>
      <c r="AZ29" s="116">
        <v>0</v>
      </c>
      <c r="BA29" s="116">
        <v>0</v>
      </c>
      <c r="BB29" s="116">
        <v>0</v>
      </c>
      <c r="BC29" s="104">
        <f>SUM(D29:BB29)</f>
        <v>1</v>
      </c>
      <c r="BD29" s="101"/>
    </row>
    <row r="30" spans="1:89" s="105" customFormat="1" x14ac:dyDescent="0.2">
      <c r="A30" s="288"/>
      <c r="B30" s="115" t="s">
        <v>105</v>
      </c>
      <c r="C30" s="286"/>
      <c r="D30" s="116">
        <f>D29</f>
        <v>0</v>
      </c>
      <c r="E30" s="116">
        <f t="shared" ref="E30:AJ30" si="23">+D30+E29</f>
        <v>0</v>
      </c>
      <c r="F30" s="116">
        <f t="shared" si="23"/>
        <v>0</v>
      </c>
      <c r="G30" s="116">
        <f t="shared" si="23"/>
        <v>0</v>
      </c>
      <c r="H30" s="116">
        <f t="shared" si="23"/>
        <v>0</v>
      </c>
      <c r="I30" s="116">
        <f t="shared" si="23"/>
        <v>0</v>
      </c>
      <c r="J30" s="116">
        <f t="shared" si="23"/>
        <v>0</v>
      </c>
      <c r="K30" s="116">
        <f t="shared" si="23"/>
        <v>0</v>
      </c>
      <c r="L30" s="116">
        <f t="shared" si="23"/>
        <v>0</v>
      </c>
      <c r="M30" s="116">
        <f t="shared" si="23"/>
        <v>0</v>
      </c>
      <c r="N30" s="116">
        <f t="shared" si="23"/>
        <v>0</v>
      </c>
      <c r="O30" s="116">
        <f t="shared" si="23"/>
        <v>0</v>
      </c>
      <c r="P30" s="116">
        <f t="shared" si="23"/>
        <v>0</v>
      </c>
      <c r="Q30" s="116">
        <f t="shared" si="23"/>
        <v>0</v>
      </c>
      <c r="R30" s="116">
        <f t="shared" si="23"/>
        <v>0</v>
      </c>
      <c r="S30" s="116">
        <f t="shared" si="23"/>
        <v>0</v>
      </c>
      <c r="T30" s="116">
        <f t="shared" si="23"/>
        <v>0</v>
      </c>
      <c r="U30" s="116">
        <f t="shared" si="23"/>
        <v>0</v>
      </c>
      <c r="V30" s="116">
        <f t="shared" si="23"/>
        <v>0</v>
      </c>
      <c r="W30" s="116">
        <f t="shared" si="23"/>
        <v>0</v>
      </c>
      <c r="X30" s="116">
        <f t="shared" si="23"/>
        <v>0</v>
      </c>
      <c r="Y30" s="116">
        <f t="shared" si="23"/>
        <v>0</v>
      </c>
      <c r="Z30" s="116">
        <f t="shared" si="23"/>
        <v>0.1</v>
      </c>
      <c r="AA30" s="116">
        <f t="shared" si="23"/>
        <v>0.1</v>
      </c>
      <c r="AB30" s="116">
        <f t="shared" si="23"/>
        <v>0.1</v>
      </c>
      <c r="AC30" s="116">
        <f t="shared" si="23"/>
        <v>0.1</v>
      </c>
      <c r="AD30" s="116">
        <f t="shared" si="23"/>
        <v>0.1</v>
      </c>
      <c r="AE30" s="116">
        <f t="shared" si="23"/>
        <v>0.1</v>
      </c>
      <c r="AF30" s="116">
        <f t="shared" si="23"/>
        <v>0.1</v>
      </c>
      <c r="AG30" s="116">
        <f t="shared" si="23"/>
        <v>0.25</v>
      </c>
      <c r="AH30" s="116">
        <f t="shared" si="23"/>
        <v>0.25</v>
      </c>
      <c r="AI30" s="116">
        <f t="shared" si="23"/>
        <v>0.25</v>
      </c>
      <c r="AJ30" s="116">
        <f t="shared" si="23"/>
        <v>0.25</v>
      </c>
      <c r="AK30" s="116">
        <f t="shared" ref="AK30:BB30" si="24">+AJ30+AK29</f>
        <v>0.25</v>
      </c>
      <c r="AL30" s="116">
        <f t="shared" si="24"/>
        <v>0.25</v>
      </c>
      <c r="AM30" s="116">
        <f t="shared" si="24"/>
        <v>0.4</v>
      </c>
      <c r="AN30" s="82">
        <f t="shared" si="24"/>
        <v>0.4</v>
      </c>
      <c r="AO30" s="116">
        <f t="shared" si="24"/>
        <v>0.4</v>
      </c>
      <c r="AP30" s="116">
        <f t="shared" si="24"/>
        <v>0.4</v>
      </c>
      <c r="AQ30" s="116">
        <f t="shared" si="24"/>
        <v>0.4</v>
      </c>
      <c r="AR30" s="116">
        <f t="shared" si="24"/>
        <v>0.4</v>
      </c>
      <c r="AS30" s="116">
        <f t="shared" si="24"/>
        <v>0.60000000000000009</v>
      </c>
      <c r="AT30" s="116">
        <f t="shared" si="24"/>
        <v>0.60000000000000009</v>
      </c>
      <c r="AU30" s="116">
        <f t="shared" si="24"/>
        <v>0.60000000000000009</v>
      </c>
      <c r="AV30" s="116">
        <f t="shared" si="24"/>
        <v>0.60000000000000009</v>
      </c>
      <c r="AW30" s="116">
        <f t="shared" si="24"/>
        <v>0.60000000000000009</v>
      </c>
      <c r="AX30" s="116">
        <f t="shared" si="24"/>
        <v>0.8</v>
      </c>
      <c r="AY30" s="116">
        <f t="shared" si="24"/>
        <v>1</v>
      </c>
      <c r="AZ30" s="116">
        <f t="shared" si="24"/>
        <v>1</v>
      </c>
      <c r="BA30" s="116">
        <f t="shared" si="24"/>
        <v>1</v>
      </c>
      <c r="BB30" s="116">
        <f t="shared" si="24"/>
        <v>1</v>
      </c>
      <c r="BC30" s="104"/>
      <c r="BD30" s="101"/>
    </row>
    <row r="31" spans="1:89" s="105" customFormat="1" x14ac:dyDescent="0.2">
      <c r="A31" s="288"/>
      <c r="B31" s="115" t="s">
        <v>106</v>
      </c>
      <c r="C31" s="286"/>
      <c r="D31" s="116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0</v>
      </c>
      <c r="T31" s="116">
        <v>0</v>
      </c>
      <c r="U31" s="116">
        <v>0</v>
      </c>
      <c r="V31" s="116">
        <v>0</v>
      </c>
      <c r="W31" s="116">
        <v>0</v>
      </c>
      <c r="X31" s="116">
        <v>0</v>
      </c>
      <c r="Y31" s="116">
        <v>1</v>
      </c>
      <c r="Z31" s="116">
        <v>0</v>
      </c>
      <c r="AA31" s="116">
        <v>0</v>
      </c>
      <c r="AB31" s="116">
        <v>0</v>
      </c>
      <c r="AC31" s="116">
        <v>0</v>
      </c>
      <c r="AD31" s="116">
        <v>0</v>
      </c>
      <c r="AE31" s="116">
        <v>0</v>
      </c>
      <c r="AF31" s="116">
        <v>0</v>
      </c>
      <c r="AG31" s="116">
        <v>0</v>
      </c>
      <c r="AH31" s="116">
        <v>0</v>
      </c>
      <c r="AI31" s="116">
        <v>0</v>
      </c>
      <c r="AJ31" s="116">
        <v>0</v>
      </c>
      <c r="AK31" s="116">
        <v>0</v>
      </c>
      <c r="AL31" s="116">
        <v>0</v>
      </c>
      <c r="AM31" s="116">
        <v>0</v>
      </c>
      <c r="AN31" s="82">
        <v>0</v>
      </c>
      <c r="AO31" s="116">
        <v>0</v>
      </c>
      <c r="AP31" s="116">
        <v>0</v>
      </c>
      <c r="AQ31" s="116">
        <v>0</v>
      </c>
      <c r="AR31" s="116">
        <v>0</v>
      </c>
      <c r="AS31" s="116">
        <v>0</v>
      </c>
      <c r="AT31" s="116">
        <v>0</v>
      </c>
      <c r="AU31" s="116">
        <v>0</v>
      </c>
      <c r="AV31" s="116">
        <v>0</v>
      </c>
      <c r="AW31" s="116">
        <v>0</v>
      </c>
      <c r="AX31" s="116">
        <v>0</v>
      </c>
      <c r="AY31" s="116">
        <v>0</v>
      </c>
      <c r="AZ31" s="116">
        <v>0</v>
      </c>
      <c r="BA31" s="116">
        <v>0</v>
      </c>
      <c r="BB31" s="116">
        <v>0</v>
      </c>
      <c r="BC31" s="104">
        <f>SUM(D31:BB31)</f>
        <v>1</v>
      </c>
      <c r="BD31" s="101"/>
    </row>
    <row r="32" spans="1:89" s="105" customFormat="1" x14ac:dyDescent="0.2">
      <c r="A32" s="288"/>
      <c r="B32" s="115" t="s">
        <v>107</v>
      </c>
      <c r="C32" s="286"/>
      <c r="D32" s="116">
        <f>D31</f>
        <v>0</v>
      </c>
      <c r="E32" s="116">
        <f t="shared" ref="E32:AJ32" si="25">+D32+E31</f>
        <v>0</v>
      </c>
      <c r="F32" s="116">
        <f t="shared" si="25"/>
        <v>0</v>
      </c>
      <c r="G32" s="116">
        <f t="shared" si="25"/>
        <v>0</v>
      </c>
      <c r="H32" s="116">
        <f t="shared" si="25"/>
        <v>0</v>
      </c>
      <c r="I32" s="116">
        <f t="shared" si="25"/>
        <v>0</v>
      </c>
      <c r="J32" s="116">
        <f t="shared" si="25"/>
        <v>0</v>
      </c>
      <c r="K32" s="116">
        <f t="shared" si="25"/>
        <v>0</v>
      </c>
      <c r="L32" s="116">
        <f t="shared" si="25"/>
        <v>0</v>
      </c>
      <c r="M32" s="116">
        <f t="shared" si="25"/>
        <v>0</v>
      </c>
      <c r="N32" s="116">
        <f t="shared" si="25"/>
        <v>0</v>
      </c>
      <c r="O32" s="116">
        <f t="shared" si="25"/>
        <v>0</v>
      </c>
      <c r="P32" s="116">
        <f t="shared" si="25"/>
        <v>0</v>
      </c>
      <c r="Q32" s="116">
        <f t="shared" si="25"/>
        <v>0</v>
      </c>
      <c r="R32" s="116">
        <f t="shared" si="25"/>
        <v>0</v>
      </c>
      <c r="S32" s="116">
        <f t="shared" si="25"/>
        <v>0</v>
      </c>
      <c r="T32" s="116">
        <f t="shared" si="25"/>
        <v>0</v>
      </c>
      <c r="U32" s="116">
        <f t="shared" si="25"/>
        <v>0</v>
      </c>
      <c r="V32" s="116">
        <f t="shared" si="25"/>
        <v>0</v>
      </c>
      <c r="W32" s="116">
        <f t="shared" si="25"/>
        <v>0</v>
      </c>
      <c r="X32" s="116">
        <f t="shared" si="25"/>
        <v>0</v>
      </c>
      <c r="Y32" s="116">
        <f t="shared" si="25"/>
        <v>1</v>
      </c>
      <c r="Z32" s="116">
        <f t="shared" si="25"/>
        <v>1</v>
      </c>
      <c r="AA32" s="116">
        <f t="shared" si="25"/>
        <v>1</v>
      </c>
      <c r="AB32" s="116">
        <f t="shared" si="25"/>
        <v>1</v>
      </c>
      <c r="AC32" s="116">
        <f t="shared" si="25"/>
        <v>1</v>
      </c>
      <c r="AD32" s="116">
        <f t="shared" si="25"/>
        <v>1</v>
      </c>
      <c r="AE32" s="116">
        <f t="shared" si="25"/>
        <v>1</v>
      </c>
      <c r="AF32" s="116">
        <f t="shared" si="25"/>
        <v>1</v>
      </c>
      <c r="AG32" s="116">
        <f t="shared" si="25"/>
        <v>1</v>
      </c>
      <c r="AH32" s="116">
        <f t="shared" si="25"/>
        <v>1</v>
      </c>
      <c r="AI32" s="116">
        <f t="shared" si="25"/>
        <v>1</v>
      </c>
      <c r="AJ32" s="116">
        <f t="shared" si="25"/>
        <v>1</v>
      </c>
      <c r="AK32" s="116">
        <f t="shared" ref="AK32:BB32" si="26">+AJ32+AK31</f>
        <v>1</v>
      </c>
      <c r="AL32" s="116">
        <f t="shared" si="26"/>
        <v>1</v>
      </c>
      <c r="AM32" s="116">
        <f t="shared" si="26"/>
        <v>1</v>
      </c>
      <c r="AN32" s="82">
        <f t="shared" si="26"/>
        <v>1</v>
      </c>
      <c r="AO32" s="116">
        <f t="shared" si="26"/>
        <v>1</v>
      </c>
      <c r="AP32" s="116">
        <f t="shared" si="26"/>
        <v>1</v>
      </c>
      <c r="AQ32" s="116">
        <f t="shared" si="26"/>
        <v>1</v>
      </c>
      <c r="AR32" s="116">
        <f t="shared" si="26"/>
        <v>1</v>
      </c>
      <c r="AS32" s="116">
        <f t="shared" si="26"/>
        <v>1</v>
      </c>
      <c r="AT32" s="116">
        <f t="shared" si="26"/>
        <v>1</v>
      </c>
      <c r="AU32" s="116">
        <f t="shared" si="26"/>
        <v>1</v>
      </c>
      <c r="AV32" s="116">
        <f t="shared" si="26"/>
        <v>1</v>
      </c>
      <c r="AW32" s="116">
        <f t="shared" si="26"/>
        <v>1</v>
      </c>
      <c r="AX32" s="116">
        <f t="shared" si="26"/>
        <v>1</v>
      </c>
      <c r="AY32" s="116">
        <f t="shared" si="26"/>
        <v>1</v>
      </c>
      <c r="AZ32" s="116">
        <f t="shared" si="26"/>
        <v>1</v>
      </c>
      <c r="BA32" s="116">
        <f t="shared" si="26"/>
        <v>1</v>
      </c>
      <c r="BB32" s="116">
        <f t="shared" si="26"/>
        <v>1</v>
      </c>
      <c r="BC32" s="104"/>
      <c r="BD32" s="101"/>
    </row>
    <row r="33" spans="1:89" s="109" customFormat="1" x14ac:dyDescent="0.2">
      <c r="A33" s="288"/>
      <c r="B33" s="119"/>
      <c r="C33" s="286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83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08"/>
      <c r="BD33" s="106"/>
    </row>
    <row r="34" spans="1:89" s="91" customFormat="1" x14ac:dyDescent="0.2">
      <c r="A34" s="288"/>
      <c r="B34" s="122" t="s">
        <v>108</v>
      </c>
      <c r="C34" s="123">
        <f>33.5789+0.2315</f>
        <v>33.810399999999994</v>
      </c>
      <c r="D34" s="124">
        <f t="shared" ref="D34:AI34" si="27">+D30*$C34</f>
        <v>0</v>
      </c>
      <c r="E34" s="124">
        <f t="shared" si="27"/>
        <v>0</v>
      </c>
      <c r="F34" s="124">
        <f t="shared" si="27"/>
        <v>0</v>
      </c>
      <c r="G34" s="124">
        <f t="shared" si="27"/>
        <v>0</v>
      </c>
      <c r="H34" s="124">
        <f t="shared" si="27"/>
        <v>0</v>
      </c>
      <c r="I34" s="124">
        <f t="shared" si="27"/>
        <v>0</v>
      </c>
      <c r="J34" s="124">
        <f t="shared" si="27"/>
        <v>0</v>
      </c>
      <c r="K34" s="124">
        <f t="shared" si="27"/>
        <v>0</v>
      </c>
      <c r="L34" s="124">
        <f t="shared" si="27"/>
        <v>0</v>
      </c>
      <c r="M34" s="124">
        <f t="shared" si="27"/>
        <v>0</v>
      </c>
      <c r="N34" s="124">
        <f t="shared" si="27"/>
        <v>0</v>
      </c>
      <c r="O34" s="124">
        <f t="shared" si="27"/>
        <v>0</v>
      </c>
      <c r="P34" s="124">
        <f t="shared" si="27"/>
        <v>0</v>
      </c>
      <c r="Q34" s="124">
        <f t="shared" si="27"/>
        <v>0</v>
      </c>
      <c r="R34" s="124">
        <f t="shared" si="27"/>
        <v>0</v>
      </c>
      <c r="S34" s="124">
        <f t="shared" si="27"/>
        <v>0</v>
      </c>
      <c r="T34" s="124">
        <f t="shared" si="27"/>
        <v>0</v>
      </c>
      <c r="U34" s="124">
        <f t="shared" si="27"/>
        <v>0</v>
      </c>
      <c r="V34" s="124">
        <f t="shared" si="27"/>
        <v>0</v>
      </c>
      <c r="W34" s="124">
        <f t="shared" si="27"/>
        <v>0</v>
      </c>
      <c r="X34" s="124">
        <f t="shared" si="27"/>
        <v>0</v>
      </c>
      <c r="Y34" s="124">
        <f t="shared" si="27"/>
        <v>0</v>
      </c>
      <c r="Z34" s="124">
        <f t="shared" si="27"/>
        <v>3.3810399999999996</v>
      </c>
      <c r="AA34" s="124">
        <f t="shared" si="27"/>
        <v>3.3810399999999996</v>
      </c>
      <c r="AB34" s="124">
        <f t="shared" si="27"/>
        <v>3.3810399999999996</v>
      </c>
      <c r="AC34" s="124">
        <f t="shared" si="27"/>
        <v>3.3810399999999996</v>
      </c>
      <c r="AD34" s="124">
        <f t="shared" si="27"/>
        <v>3.3810399999999996</v>
      </c>
      <c r="AE34" s="124">
        <f t="shared" si="27"/>
        <v>3.3810399999999996</v>
      </c>
      <c r="AF34" s="124">
        <f t="shared" si="27"/>
        <v>3.3810399999999996</v>
      </c>
      <c r="AG34" s="124">
        <f t="shared" si="27"/>
        <v>8.4525999999999986</v>
      </c>
      <c r="AH34" s="124">
        <f t="shared" si="27"/>
        <v>8.4525999999999986</v>
      </c>
      <c r="AI34" s="124">
        <f t="shared" si="27"/>
        <v>8.4525999999999986</v>
      </c>
      <c r="AJ34" s="124">
        <f t="shared" ref="AJ34:BB34" si="28">+AJ30*$C34</f>
        <v>8.4525999999999986</v>
      </c>
      <c r="AK34" s="124">
        <f t="shared" si="28"/>
        <v>8.4525999999999986</v>
      </c>
      <c r="AL34" s="124">
        <f t="shared" si="28"/>
        <v>8.4525999999999986</v>
      </c>
      <c r="AM34" s="124">
        <f t="shared" si="28"/>
        <v>13.524159999999998</v>
      </c>
      <c r="AN34" s="90">
        <f t="shared" si="28"/>
        <v>13.524159999999998</v>
      </c>
      <c r="AO34" s="124">
        <f t="shared" si="28"/>
        <v>13.524159999999998</v>
      </c>
      <c r="AP34" s="124">
        <f t="shared" si="28"/>
        <v>13.524159999999998</v>
      </c>
      <c r="AQ34" s="124">
        <f t="shared" si="28"/>
        <v>13.524159999999998</v>
      </c>
      <c r="AR34" s="124">
        <f t="shared" si="28"/>
        <v>13.524159999999998</v>
      </c>
      <c r="AS34" s="124">
        <f t="shared" si="28"/>
        <v>20.286239999999999</v>
      </c>
      <c r="AT34" s="124">
        <f t="shared" si="28"/>
        <v>20.286239999999999</v>
      </c>
      <c r="AU34" s="124">
        <f t="shared" si="28"/>
        <v>20.286239999999999</v>
      </c>
      <c r="AV34" s="124">
        <f t="shared" si="28"/>
        <v>20.286239999999999</v>
      </c>
      <c r="AW34" s="124">
        <f t="shared" si="28"/>
        <v>20.286239999999999</v>
      </c>
      <c r="AX34" s="124">
        <f t="shared" si="28"/>
        <v>27.048319999999997</v>
      </c>
      <c r="AY34" s="124">
        <f t="shared" si="28"/>
        <v>33.810399999999994</v>
      </c>
      <c r="AZ34" s="124">
        <f t="shared" si="28"/>
        <v>33.810399999999994</v>
      </c>
      <c r="BA34" s="124">
        <f t="shared" si="28"/>
        <v>33.810399999999994</v>
      </c>
      <c r="BB34" s="124">
        <f t="shared" si="28"/>
        <v>33.810399999999994</v>
      </c>
      <c r="BC34" s="95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</row>
    <row r="35" spans="1:89" s="133" customFormat="1" ht="13.5" thickBot="1" x14ac:dyDescent="0.25">
      <c r="A35" s="289"/>
      <c r="B35" s="139" t="s">
        <v>109</v>
      </c>
      <c r="C35" s="140" t="str">
        <f>+'Detail by Turbine'!B20</f>
        <v>Available</v>
      </c>
      <c r="D35" s="141">
        <f t="shared" ref="D35:AI35" si="29">+D32*$C34</f>
        <v>0</v>
      </c>
      <c r="E35" s="141">
        <f t="shared" si="29"/>
        <v>0</v>
      </c>
      <c r="F35" s="141">
        <f t="shared" si="29"/>
        <v>0</v>
      </c>
      <c r="G35" s="141">
        <f t="shared" si="29"/>
        <v>0</v>
      </c>
      <c r="H35" s="141">
        <f t="shared" si="29"/>
        <v>0</v>
      </c>
      <c r="I35" s="141">
        <f t="shared" si="29"/>
        <v>0</v>
      </c>
      <c r="J35" s="141">
        <f t="shared" si="29"/>
        <v>0</v>
      </c>
      <c r="K35" s="141">
        <f t="shared" si="29"/>
        <v>0</v>
      </c>
      <c r="L35" s="141">
        <f t="shared" si="29"/>
        <v>0</v>
      </c>
      <c r="M35" s="141">
        <f t="shared" si="29"/>
        <v>0</v>
      </c>
      <c r="N35" s="141">
        <f t="shared" si="29"/>
        <v>0</v>
      </c>
      <c r="O35" s="141">
        <f t="shared" si="29"/>
        <v>0</v>
      </c>
      <c r="P35" s="141">
        <f t="shared" si="29"/>
        <v>0</v>
      </c>
      <c r="Q35" s="141">
        <f t="shared" si="29"/>
        <v>0</v>
      </c>
      <c r="R35" s="141">
        <f t="shared" si="29"/>
        <v>0</v>
      </c>
      <c r="S35" s="141">
        <f t="shared" si="29"/>
        <v>0</v>
      </c>
      <c r="T35" s="141">
        <f t="shared" si="29"/>
        <v>0</v>
      </c>
      <c r="U35" s="141">
        <f t="shared" si="29"/>
        <v>0</v>
      </c>
      <c r="V35" s="141">
        <f t="shared" si="29"/>
        <v>0</v>
      </c>
      <c r="W35" s="141">
        <f t="shared" si="29"/>
        <v>0</v>
      </c>
      <c r="X35" s="141">
        <f t="shared" si="29"/>
        <v>0</v>
      </c>
      <c r="Y35" s="141">
        <f t="shared" si="29"/>
        <v>33.810399999999994</v>
      </c>
      <c r="Z35" s="141">
        <f t="shared" si="29"/>
        <v>33.810399999999994</v>
      </c>
      <c r="AA35" s="141">
        <f t="shared" si="29"/>
        <v>33.810399999999994</v>
      </c>
      <c r="AB35" s="141">
        <f t="shared" si="29"/>
        <v>33.810399999999994</v>
      </c>
      <c r="AC35" s="141">
        <f t="shared" si="29"/>
        <v>33.810399999999994</v>
      </c>
      <c r="AD35" s="141">
        <f t="shared" si="29"/>
        <v>33.810399999999994</v>
      </c>
      <c r="AE35" s="141">
        <f t="shared" si="29"/>
        <v>33.810399999999994</v>
      </c>
      <c r="AF35" s="141">
        <f t="shared" si="29"/>
        <v>33.810399999999994</v>
      </c>
      <c r="AG35" s="141">
        <f t="shared" si="29"/>
        <v>33.810399999999994</v>
      </c>
      <c r="AH35" s="141">
        <f t="shared" si="29"/>
        <v>33.810399999999994</v>
      </c>
      <c r="AI35" s="141">
        <f t="shared" si="29"/>
        <v>33.810399999999994</v>
      </c>
      <c r="AJ35" s="141">
        <f t="shared" ref="AJ35:BB35" si="30">+AJ32*$C34</f>
        <v>33.810399999999994</v>
      </c>
      <c r="AK35" s="141">
        <f t="shared" si="30"/>
        <v>33.810399999999994</v>
      </c>
      <c r="AL35" s="141">
        <f t="shared" si="30"/>
        <v>33.810399999999994</v>
      </c>
      <c r="AM35" s="141">
        <f t="shared" si="30"/>
        <v>33.810399999999994</v>
      </c>
      <c r="AN35" s="136">
        <f t="shared" si="30"/>
        <v>33.810399999999994</v>
      </c>
      <c r="AO35" s="141">
        <f t="shared" si="30"/>
        <v>33.810399999999994</v>
      </c>
      <c r="AP35" s="141">
        <f t="shared" si="30"/>
        <v>33.810399999999994</v>
      </c>
      <c r="AQ35" s="141">
        <f t="shared" si="30"/>
        <v>33.810399999999994</v>
      </c>
      <c r="AR35" s="141">
        <f t="shared" si="30"/>
        <v>33.810399999999994</v>
      </c>
      <c r="AS35" s="141">
        <f t="shared" si="30"/>
        <v>33.810399999999994</v>
      </c>
      <c r="AT35" s="141">
        <f t="shared" si="30"/>
        <v>33.810399999999994</v>
      </c>
      <c r="AU35" s="141">
        <f t="shared" si="30"/>
        <v>33.810399999999994</v>
      </c>
      <c r="AV35" s="141">
        <f t="shared" si="30"/>
        <v>33.810399999999994</v>
      </c>
      <c r="AW35" s="141">
        <f t="shared" si="30"/>
        <v>33.810399999999994</v>
      </c>
      <c r="AX35" s="141">
        <f t="shared" si="30"/>
        <v>33.810399999999994</v>
      </c>
      <c r="AY35" s="141">
        <f t="shared" si="30"/>
        <v>33.810399999999994</v>
      </c>
      <c r="AZ35" s="141">
        <f t="shared" si="30"/>
        <v>33.810399999999994</v>
      </c>
      <c r="BA35" s="141">
        <f t="shared" si="30"/>
        <v>33.810399999999994</v>
      </c>
      <c r="BB35" s="141">
        <f t="shared" si="30"/>
        <v>33.810399999999994</v>
      </c>
      <c r="BC35" s="137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138"/>
      <c r="CB35" s="138"/>
      <c r="CC35" s="138"/>
      <c r="CD35" s="138"/>
      <c r="CE35" s="138"/>
      <c r="CF35" s="138"/>
      <c r="CG35" s="138"/>
      <c r="CH35" s="138"/>
      <c r="CI35" s="138"/>
      <c r="CJ35" s="138"/>
      <c r="CK35" s="138"/>
    </row>
    <row r="36" spans="1:89" s="92" customFormat="1" ht="15" customHeight="1" thickTop="1" x14ac:dyDescent="0.2">
      <c r="A36" s="287">
        <f>+A28+1</f>
        <v>5</v>
      </c>
      <c r="B36" s="110" t="str">
        <f>+'Detail by Turbine'!G9</f>
        <v>MHI 501F Simple Cycle</v>
      </c>
      <c r="C36" s="285" t="str">
        <f>+'Detail by Turbine'!S9</f>
        <v>Unassigned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84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00"/>
    </row>
    <row r="37" spans="1:89" s="105" customFormat="1" x14ac:dyDescent="0.2">
      <c r="A37" s="288"/>
      <c r="B37" s="115" t="s">
        <v>104</v>
      </c>
      <c r="C37" s="286"/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  <c r="P37" s="116">
        <v>0</v>
      </c>
      <c r="Q37" s="116">
        <v>0</v>
      </c>
      <c r="R37" s="116">
        <v>0</v>
      </c>
      <c r="S37" s="116">
        <v>0</v>
      </c>
      <c r="T37" s="116">
        <v>0</v>
      </c>
      <c r="U37" s="116">
        <v>0</v>
      </c>
      <c r="V37" s="116">
        <v>0.1</v>
      </c>
      <c r="W37" s="116">
        <v>0</v>
      </c>
      <c r="X37" s="116">
        <v>0</v>
      </c>
      <c r="Y37" s="116">
        <v>0</v>
      </c>
      <c r="Z37" s="116">
        <v>0.15</v>
      </c>
      <c r="AA37" s="116">
        <v>0</v>
      </c>
      <c r="AB37" s="116">
        <v>0</v>
      </c>
      <c r="AC37" s="116">
        <v>0</v>
      </c>
      <c r="AD37" s="116">
        <v>0</v>
      </c>
      <c r="AE37" s="116">
        <v>0</v>
      </c>
      <c r="AF37" s="116">
        <v>0.15</v>
      </c>
      <c r="AG37" s="116">
        <v>0</v>
      </c>
      <c r="AH37" s="116">
        <v>0</v>
      </c>
      <c r="AI37" s="116">
        <v>0</v>
      </c>
      <c r="AJ37" s="116">
        <v>0</v>
      </c>
      <c r="AK37" s="116">
        <v>0</v>
      </c>
      <c r="AL37" s="116">
        <v>0.2</v>
      </c>
      <c r="AM37" s="116">
        <v>0</v>
      </c>
      <c r="AN37" s="82">
        <v>0</v>
      </c>
      <c r="AO37" s="116">
        <v>0.2</v>
      </c>
      <c r="AP37" s="116">
        <v>0.2</v>
      </c>
      <c r="AQ37" s="116">
        <v>0</v>
      </c>
      <c r="AR37" s="116">
        <v>0</v>
      </c>
      <c r="AS37" s="116">
        <v>0</v>
      </c>
      <c r="AT37" s="116">
        <v>0</v>
      </c>
      <c r="AU37" s="116">
        <v>0</v>
      </c>
      <c r="AV37" s="116">
        <v>0</v>
      </c>
      <c r="AW37" s="116">
        <v>0</v>
      </c>
      <c r="AX37" s="116">
        <v>0</v>
      </c>
      <c r="AY37" s="116">
        <v>0</v>
      </c>
      <c r="AZ37" s="116">
        <v>0</v>
      </c>
      <c r="BA37" s="116">
        <v>0</v>
      </c>
      <c r="BB37" s="116">
        <v>0</v>
      </c>
      <c r="BC37" s="104">
        <f>SUM(D37:BB37)</f>
        <v>1</v>
      </c>
      <c r="BD37" s="101"/>
    </row>
    <row r="38" spans="1:89" s="105" customFormat="1" x14ac:dyDescent="0.2">
      <c r="A38" s="288"/>
      <c r="B38" s="115" t="s">
        <v>105</v>
      </c>
      <c r="C38" s="286"/>
      <c r="D38" s="116">
        <f>D37</f>
        <v>0</v>
      </c>
      <c r="E38" s="116">
        <f t="shared" ref="E38:AJ38" si="31">+D38+E37</f>
        <v>0</v>
      </c>
      <c r="F38" s="116">
        <f t="shared" si="31"/>
        <v>0</v>
      </c>
      <c r="G38" s="116">
        <f t="shared" si="31"/>
        <v>0</v>
      </c>
      <c r="H38" s="116">
        <f t="shared" si="31"/>
        <v>0</v>
      </c>
      <c r="I38" s="116">
        <f t="shared" si="31"/>
        <v>0</v>
      </c>
      <c r="J38" s="116">
        <f t="shared" si="31"/>
        <v>0</v>
      </c>
      <c r="K38" s="116">
        <f t="shared" si="31"/>
        <v>0</v>
      </c>
      <c r="L38" s="116">
        <f t="shared" si="31"/>
        <v>0</v>
      </c>
      <c r="M38" s="116">
        <f t="shared" si="31"/>
        <v>0</v>
      </c>
      <c r="N38" s="116">
        <f t="shared" si="31"/>
        <v>0</v>
      </c>
      <c r="O38" s="116">
        <f t="shared" si="31"/>
        <v>0</v>
      </c>
      <c r="P38" s="116">
        <f t="shared" si="31"/>
        <v>0</v>
      </c>
      <c r="Q38" s="116">
        <f t="shared" si="31"/>
        <v>0</v>
      </c>
      <c r="R38" s="116">
        <f t="shared" si="31"/>
        <v>0</v>
      </c>
      <c r="S38" s="116">
        <f t="shared" si="31"/>
        <v>0</v>
      </c>
      <c r="T38" s="116">
        <f t="shared" si="31"/>
        <v>0</v>
      </c>
      <c r="U38" s="116">
        <f t="shared" si="31"/>
        <v>0</v>
      </c>
      <c r="V38" s="116">
        <f t="shared" si="31"/>
        <v>0.1</v>
      </c>
      <c r="W38" s="116">
        <f t="shared" si="31"/>
        <v>0.1</v>
      </c>
      <c r="X38" s="116">
        <f t="shared" si="31"/>
        <v>0.1</v>
      </c>
      <c r="Y38" s="116">
        <f t="shared" si="31"/>
        <v>0.1</v>
      </c>
      <c r="Z38" s="116">
        <f t="shared" si="31"/>
        <v>0.25</v>
      </c>
      <c r="AA38" s="116">
        <f t="shared" si="31"/>
        <v>0.25</v>
      </c>
      <c r="AB38" s="116">
        <f t="shared" si="31"/>
        <v>0.25</v>
      </c>
      <c r="AC38" s="116">
        <f t="shared" si="31"/>
        <v>0.25</v>
      </c>
      <c r="AD38" s="116">
        <f t="shared" si="31"/>
        <v>0.25</v>
      </c>
      <c r="AE38" s="116">
        <f t="shared" si="31"/>
        <v>0.25</v>
      </c>
      <c r="AF38" s="116">
        <f t="shared" si="31"/>
        <v>0.4</v>
      </c>
      <c r="AG38" s="116">
        <f t="shared" si="31"/>
        <v>0.4</v>
      </c>
      <c r="AH38" s="116">
        <f t="shared" si="31"/>
        <v>0.4</v>
      </c>
      <c r="AI38" s="116">
        <f t="shared" si="31"/>
        <v>0.4</v>
      </c>
      <c r="AJ38" s="116">
        <f t="shared" si="31"/>
        <v>0.4</v>
      </c>
      <c r="AK38" s="116">
        <f t="shared" ref="AK38:BB38" si="32">+AJ38+AK37</f>
        <v>0.4</v>
      </c>
      <c r="AL38" s="116">
        <f t="shared" si="32"/>
        <v>0.60000000000000009</v>
      </c>
      <c r="AM38" s="116">
        <f t="shared" si="32"/>
        <v>0.60000000000000009</v>
      </c>
      <c r="AN38" s="82">
        <f t="shared" si="32"/>
        <v>0.60000000000000009</v>
      </c>
      <c r="AO38" s="116">
        <f t="shared" si="32"/>
        <v>0.8</v>
      </c>
      <c r="AP38" s="116">
        <f t="shared" si="32"/>
        <v>1</v>
      </c>
      <c r="AQ38" s="116">
        <f t="shared" si="32"/>
        <v>1</v>
      </c>
      <c r="AR38" s="116">
        <f t="shared" si="32"/>
        <v>1</v>
      </c>
      <c r="AS38" s="116">
        <f t="shared" si="32"/>
        <v>1</v>
      </c>
      <c r="AT38" s="116">
        <f t="shared" si="32"/>
        <v>1</v>
      </c>
      <c r="AU38" s="116">
        <f t="shared" si="32"/>
        <v>1</v>
      </c>
      <c r="AV38" s="116">
        <f t="shared" si="32"/>
        <v>1</v>
      </c>
      <c r="AW38" s="116">
        <f t="shared" si="32"/>
        <v>1</v>
      </c>
      <c r="AX38" s="116">
        <f t="shared" si="32"/>
        <v>1</v>
      </c>
      <c r="AY38" s="116">
        <f t="shared" si="32"/>
        <v>1</v>
      </c>
      <c r="AZ38" s="116">
        <f t="shared" si="32"/>
        <v>1</v>
      </c>
      <c r="BA38" s="116">
        <f t="shared" si="32"/>
        <v>1</v>
      </c>
      <c r="BB38" s="116">
        <f t="shared" si="32"/>
        <v>1</v>
      </c>
      <c r="BC38" s="104"/>
      <c r="BD38" s="101"/>
    </row>
    <row r="39" spans="1:89" s="105" customFormat="1" x14ac:dyDescent="0.2">
      <c r="A39" s="288"/>
      <c r="B39" s="115" t="s">
        <v>106</v>
      </c>
      <c r="C39" s="286"/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  <c r="T39" s="116">
        <v>0</v>
      </c>
      <c r="U39" s="116">
        <v>1</v>
      </c>
      <c r="V39" s="116">
        <v>0</v>
      </c>
      <c r="W39" s="116">
        <v>0</v>
      </c>
      <c r="X39" s="116">
        <v>0</v>
      </c>
      <c r="Y39" s="116">
        <v>0</v>
      </c>
      <c r="Z39" s="116">
        <v>0</v>
      </c>
      <c r="AA39" s="116">
        <v>0</v>
      </c>
      <c r="AB39" s="116">
        <v>0</v>
      </c>
      <c r="AC39" s="116">
        <v>0</v>
      </c>
      <c r="AD39" s="116">
        <v>0</v>
      </c>
      <c r="AE39" s="116">
        <v>0</v>
      </c>
      <c r="AF39" s="116">
        <v>0</v>
      </c>
      <c r="AG39" s="116">
        <v>0</v>
      </c>
      <c r="AH39" s="116">
        <v>0</v>
      </c>
      <c r="AI39" s="116">
        <v>0</v>
      </c>
      <c r="AJ39" s="116">
        <v>0</v>
      </c>
      <c r="AK39" s="116">
        <v>0</v>
      </c>
      <c r="AL39" s="116">
        <v>0</v>
      </c>
      <c r="AM39" s="116">
        <v>0</v>
      </c>
      <c r="AN39" s="82">
        <v>0</v>
      </c>
      <c r="AO39" s="116">
        <v>0</v>
      </c>
      <c r="AP39" s="116">
        <v>0</v>
      </c>
      <c r="AQ39" s="116">
        <v>0</v>
      </c>
      <c r="AR39" s="116">
        <v>0</v>
      </c>
      <c r="AS39" s="116">
        <v>0</v>
      </c>
      <c r="AT39" s="116">
        <v>0</v>
      </c>
      <c r="AU39" s="116">
        <v>0</v>
      </c>
      <c r="AV39" s="116">
        <v>0</v>
      </c>
      <c r="AW39" s="116">
        <v>0</v>
      </c>
      <c r="AX39" s="116">
        <v>0</v>
      </c>
      <c r="AY39" s="116">
        <v>0</v>
      </c>
      <c r="AZ39" s="116">
        <v>0</v>
      </c>
      <c r="BA39" s="116">
        <v>0</v>
      </c>
      <c r="BB39" s="116">
        <v>0</v>
      </c>
      <c r="BC39" s="104">
        <f>SUM(D39:BB39)</f>
        <v>1</v>
      </c>
      <c r="BD39" s="101"/>
    </row>
    <row r="40" spans="1:89" s="105" customFormat="1" x14ac:dyDescent="0.2">
      <c r="A40" s="288"/>
      <c r="B40" s="115" t="s">
        <v>107</v>
      </c>
      <c r="C40" s="286"/>
      <c r="D40" s="116">
        <f>D39</f>
        <v>0</v>
      </c>
      <c r="E40" s="116">
        <f t="shared" ref="E40:AJ40" si="33">+D40+E39</f>
        <v>0</v>
      </c>
      <c r="F40" s="116">
        <f t="shared" si="33"/>
        <v>0</v>
      </c>
      <c r="G40" s="116">
        <f t="shared" si="33"/>
        <v>0</v>
      </c>
      <c r="H40" s="116">
        <f t="shared" si="33"/>
        <v>0</v>
      </c>
      <c r="I40" s="116">
        <f t="shared" si="33"/>
        <v>0</v>
      </c>
      <c r="J40" s="116">
        <f t="shared" si="33"/>
        <v>0</v>
      </c>
      <c r="K40" s="116">
        <f t="shared" si="33"/>
        <v>0</v>
      </c>
      <c r="L40" s="116">
        <f t="shared" si="33"/>
        <v>0</v>
      </c>
      <c r="M40" s="116">
        <f t="shared" si="33"/>
        <v>0</v>
      </c>
      <c r="N40" s="116">
        <f t="shared" si="33"/>
        <v>0</v>
      </c>
      <c r="O40" s="116">
        <f t="shared" si="33"/>
        <v>0</v>
      </c>
      <c r="P40" s="116">
        <f t="shared" si="33"/>
        <v>0</v>
      </c>
      <c r="Q40" s="116">
        <f t="shared" si="33"/>
        <v>0</v>
      </c>
      <c r="R40" s="116">
        <f t="shared" si="33"/>
        <v>0</v>
      </c>
      <c r="S40" s="116">
        <f t="shared" si="33"/>
        <v>0</v>
      </c>
      <c r="T40" s="116">
        <f t="shared" si="33"/>
        <v>0</v>
      </c>
      <c r="U40" s="116">
        <f t="shared" si="33"/>
        <v>1</v>
      </c>
      <c r="V40" s="116">
        <f t="shared" si="33"/>
        <v>1</v>
      </c>
      <c r="W40" s="116">
        <f t="shared" si="33"/>
        <v>1</v>
      </c>
      <c r="X40" s="116">
        <f t="shared" si="33"/>
        <v>1</v>
      </c>
      <c r="Y40" s="116">
        <f t="shared" si="33"/>
        <v>1</v>
      </c>
      <c r="Z40" s="116">
        <f t="shared" si="33"/>
        <v>1</v>
      </c>
      <c r="AA40" s="116">
        <f t="shared" si="33"/>
        <v>1</v>
      </c>
      <c r="AB40" s="116">
        <f t="shared" si="33"/>
        <v>1</v>
      </c>
      <c r="AC40" s="116">
        <f t="shared" si="33"/>
        <v>1</v>
      </c>
      <c r="AD40" s="116">
        <f t="shared" si="33"/>
        <v>1</v>
      </c>
      <c r="AE40" s="116">
        <f t="shared" si="33"/>
        <v>1</v>
      </c>
      <c r="AF40" s="116">
        <f t="shared" si="33"/>
        <v>1</v>
      </c>
      <c r="AG40" s="116">
        <f t="shared" si="33"/>
        <v>1</v>
      </c>
      <c r="AH40" s="116">
        <f t="shared" si="33"/>
        <v>1</v>
      </c>
      <c r="AI40" s="116">
        <f t="shared" si="33"/>
        <v>1</v>
      </c>
      <c r="AJ40" s="116">
        <f t="shared" si="33"/>
        <v>1</v>
      </c>
      <c r="AK40" s="116">
        <f t="shared" ref="AK40:BB40" si="34">+AJ40+AK39</f>
        <v>1</v>
      </c>
      <c r="AL40" s="116">
        <f t="shared" si="34"/>
        <v>1</v>
      </c>
      <c r="AM40" s="116">
        <f t="shared" si="34"/>
        <v>1</v>
      </c>
      <c r="AN40" s="82">
        <f t="shared" si="34"/>
        <v>1</v>
      </c>
      <c r="AO40" s="116">
        <f t="shared" si="34"/>
        <v>1</v>
      </c>
      <c r="AP40" s="116">
        <f t="shared" si="34"/>
        <v>1</v>
      </c>
      <c r="AQ40" s="116">
        <f t="shared" si="34"/>
        <v>1</v>
      </c>
      <c r="AR40" s="116">
        <f t="shared" si="34"/>
        <v>1</v>
      </c>
      <c r="AS40" s="116">
        <f t="shared" si="34"/>
        <v>1</v>
      </c>
      <c r="AT40" s="116">
        <f t="shared" si="34"/>
        <v>1</v>
      </c>
      <c r="AU40" s="116">
        <f t="shared" si="34"/>
        <v>1</v>
      </c>
      <c r="AV40" s="116">
        <f t="shared" si="34"/>
        <v>1</v>
      </c>
      <c r="AW40" s="116">
        <f t="shared" si="34"/>
        <v>1</v>
      </c>
      <c r="AX40" s="116">
        <f t="shared" si="34"/>
        <v>1</v>
      </c>
      <c r="AY40" s="116">
        <f t="shared" si="34"/>
        <v>1</v>
      </c>
      <c r="AZ40" s="116">
        <f t="shared" si="34"/>
        <v>1</v>
      </c>
      <c r="BA40" s="116">
        <f t="shared" si="34"/>
        <v>1</v>
      </c>
      <c r="BB40" s="116">
        <f t="shared" si="34"/>
        <v>1</v>
      </c>
      <c r="BC40" s="104"/>
      <c r="BD40" s="101"/>
    </row>
    <row r="41" spans="1:89" s="109" customFormat="1" x14ac:dyDescent="0.2">
      <c r="A41" s="288"/>
      <c r="B41" s="119"/>
      <c r="C41" s="286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83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08"/>
      <c r="BD41" s="106"/>
    </row>
    <row r="42" spans="1:89" s="91" customFormat="1" x14ac:dyDescent="0.2">
      <c r="A42" s="288"/>
      <c r="B42" s="122" t="s">
        <v>108</v>
      </c>
      <c r="C42" s="123">
        <f>33.9089+3.26128</f>
        <v>37.170180000000002</v>
      </c>
      <c r="D42" s="124">
        <f t="shared" ref="D42:AI42" si="35">+D38*$C42</f>
        <v>0</v>
      </c>
      <c r="E42" s="124">
        <f t="shared" si="35"/>
        <v>0</v>
      </c>
      <c r="F42" s="124">
        <f t="shared" si="35"/>
        <v>0</v>
      </c>
      <c r="G42" s="124">
        <f t="shared" si="35"/>
        <v>0</v>
      </c>
      <c r="H42" s="124">
        <f t="shared" si="35"/>
        <v>0</v>
      </c>
      <c r="I42" s="124">
        <f t="shared" si="35"/>
        <v>0</v>
      </c>
      <c r="J42" s="124">
        <f t="shared" si="35"/>
        <v>0</v>
      </c>
      <c r="K42" s="124">
        <f t="shared" si="35"/>
        <v>0</v>
      </c>
      <c r="L42" s="124">
        <f t="shared" si="35"/>
        <v>0</v>
      </c>
      <c r="M42" s="124">
        <f t="shared" si="35"/>
        <v>0</v>
      </c>
      <c r="N42" s="124">
        <f t="shared" si="35"/>
        <v>0</v>
      </c>
      <c r="O42" s="124">
        <f t="shared" si="35"/>
        <v>0</v>
      </c>
      <c r="P42" s="124">
        <f t="shared" si="35"/>
        <v>0</v>
      </c>
      <c r="Q42" s="124">
        <f t="shared" si="35"/>
        <v>0</v>
      </c>
      <c r="R42" s="124">
        <f t="shared" si="35"/>
        <v>0</v>
      </c>
      <c r="S42" s="124">
        <f t="shared" si="35"/>
        <v>0</v>
      </c>
      <c r="T42" s="124">
        <f t="shared" si="35"/>
        <v>0</v>
      </c>
      <c r="U42" s="124">
        <f t="shared" si="35"/>
        <v>0</v>
      </c>
      <c r="V42" s="124">
        <f t="shared" si="35"/>
        <v>3.7170180000000004</v>
      </c>
      <c r="W42" s="124">
        <f t="shared" si="35"/>
        <v>3.7170180000000004</v>
      </c>
      <c r="X42" s="124">
        <f t="shared" si="35"/>
        <v>3.7170180000000004</v>
      </c>
      <c r="Y42" s="124">
        <f t="shared" si="35"/>
        <v>3.7170180000000004</v>
      </c>
      <c r="Z42" s="124">
        <f t="shared" si="35"/>
        <v>9.2925450000000005</v>
      </c>
      <c r="AA42" s="124">
        <f t="shared" si="35"/>
        <v>9.2925450000000005</v>
      </c>
      <c r="AB42" s="124">
        <f t="shared" si="35"/>
        <v>9.2925450000000005</v>
      </c>
      <c r="AC42" s="124">
        <f t="shared" si="35"/>
        <v>9.2925450000000005</v>
      </c>
      <c r="AD42" s="124">
        <f t="shared" si="35"/>
        <v>9.2925450000000005</v>
      </c>
      <c r="AE42" s="124">
        <f t="shared" si="35"/>
        <v>9.2925450000000005</v>
      </c>
      <c r="AF42" s="124">
        <f t="shared" si="35"/>
        <v>14.868072000000002</v>
      </c>
      <c r="AG42" s="124">
        <f t="shared" si="35"/>
        <v>14.868072000000002</v>
      </c>
      <c r="AH42" s="124">
        <f t="shared" si="35"/>
        <v>14.868072000000002</v>
      </c>
      <c r="AI42" s="124">
        <f t="shared" si="35"/>
        <v>14.868072000000002</v>
      </c>
      <c r="AJ42" s="124">
        <f t="shared" ref="AJ42:BB42" si="36">+AJ38*$C42</f>
        <v>14.868072000000002</v>
      </c>
      <c r="AK42" s="124">
        <f t="shared" si="36"/>
        <v>14.868072000000002</v>
      </c>
      <c r="AL42" s="124">
        <f t="shared" si="36"/>
        <v>22.302108000000004</v>
      </c>
      <c r="AM42" s="124">
        <f t="shared" si="36"/>
        <v>22.302108000000004</v>
      </c>
      <c r="AN42" s="90">
        <f t="shared" si="36"/>
        <v>22.302108000000004</v>
      </c>
      <c r="AO42" s="124">
        <f t="shared" si="36"/>
        <v>29.736144000000003</v>
      </c>
      <c r="AP42" s="124">
        <f t="shared" si="36"/>
        <v>37.170180000000002</v>
      </c>
      <c r="AQ42" s="124">
        <f t="shared" si="36"/>
        <v>37.170180000000002</v>
      </c>
      <c r="AR42" s="124">
        <f t="shared" si="36"/>
        <v>37.170180000000002</v>
      </c>
      <c r="AS42" s="124">
        <f t="shared" si="36"/>
        <v>37.170180000000002</v>
      </c>
      <c r="AT42" s="124">
        <f t="shared" si="36"/>
        <v>37.170180000000002</v>
      </c>
      <c r="AU42" s="124">
        <f t="shared" si="36"/>
        <v>37.170180000000002</v>
      </c>
      <c r="AV42" s="124">
        <f t="shared" si="36"/>
        <v>37.170180000000002</v>
      </c>
      <c r="AW42" s="124">
        <f t="shared" si="36"/>
        <v>37.170180000000002</v>
      </c>
      <c r="AX42" s="124">
        <f t="shared" si="36"/>
        <v>37.170180000000002</v>
      </c>
      <c r="AY42" s="124">
        <f t="shared" si="36"/>
        <v>37.170180000000002</v>
      </c>
      <c r="AZ42" s="124">
        <f t="shared" si="36"/>
        <v>37.170180000000002</v>
      </c>
      <c r="BA42" s="124">
        <f t="shared" si="36"/>
        <v>37.170180000000002</v>
      </c>
      <c r="BB42" s="124">
        <f t="shared" si="36"/>
        <v>37.170180000000002</v>
      </c>
      <c r="BC42" s="95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</row>
    <row r="43" spans="1:89" s="133" customFormat="1" ht="13.5" thickBot="1" x14ac:dyDescent="0.25">
      <c r="A43" s="289"/>
      <c r="B43" s="139" t="s">
        <v>109</v>
      </c>
      <c r="C43" s="140" t="str">
        <f>+'Detail by Turbine'!B9</f>
        <v>Available</v>
      </c>
      <c r="D43" s="141">
        <f t="shared" ref="D43:AI43" si="37">+D40*$C42</f>
        <v>0</v>
      </c>
      <c r="E43" s="141">
        <f t="shared" si="37"/>
        <v>0</v>
      </c>
      <c r="F43" s="141">
        <f t="shared" si="37"/>
        <v>0</v>
      </c>
      <c r="G43" s="141">
        <f t="shared" si="37"/>
        <v>0</v>
      </c>
      <c r="H43" s="141">
        <f t="shared" si="37"/>
        <v>0</v>
      </c>
      <c r="I43" s="141">
        <f t="shared" si="37"/>
        <v>0</v>
      </c>
      <c r="J43" s="141">
        <f t="shared" si="37"/>
        <v>0</v>
      </c>
      <c r="K43" s="141">
        <f t="shared" si="37"/>
        <v>0</v>
      </c>
      <c r="L43" s="141">
        <f t="shared" si="37"/>
        <v>0</v>
      </c>
      <c r="M43" s="141">
        <f t="shared" si="37"/>
        <v>0</v>
      </c>
      <c r="N43" s="141">
        <f t="shared" si="37"/>
        <v>0</v>
      </c>
      <c r="O43" s="141">
        <f t="shared" si="37"/>
        <v>0</v>
      </c>
      <c r="P43" s="141">
        <f t="shared" si="37"/>
        <v>0</v>
      </c>
      <c r="Q43" s="141">
        <f t="shared" si="37"/>
        <v>0</v>
      </c>
      <c r="R43" s="141">
        <f t="shared" si="37"/>
        <v>0</v>
      </c>
      <c r="S43" s="141">
        <f t="shared" si="37"/>
        <v>0</v>
      </c>
      <c r="T43" s="141">
        <f t="shared" si="37"/>
        <v>0</v>
      </c>
      <c r="U43" s="141">
        <f t="shared" si="37"/>
        <v>37.170180000000002</v>
      </c>
      <c r="V43" s="141">
        <f t="shared" si="37"/>
        <v>37.170180000000002</v>
      </c>
      <c r="W43" s="141">
        <f t="shared" si="37"/>
        <v>37.170180000000002</v>
      </c>
      <c r="X43" s="141">
        <f t="shared" si="37"/>
        <v>37.170180000000002</v>
      </c>
      <c r="Y43" s="141">
        <f t="shared" si="37"/>
        <v>37.170180000000002</v>
      </c>
      <c r="Z43" s="141">
        <f t="shared" si="37"/>
        <v>37.170180000000002</v>
      </c>
      <c r="AA43" s="141">
        <f t="shared" si="37"/>
        <v>37.170180000000002</v>
      </c>
      <c r="AB43" s="141">
        <f t="shared" si="37"/>
        <v>37.170180000000002</v>
      </c>
      <c r="AC43" s="141">
        <f t="shared" si="37"/>
        <v>37.170180000000002</v>
      </c>
      <c r="AD43" s="141">
        <f t="shared" si="37"/>
        <v>37.170180000000002</v>
      </c>
      <c r="AE43" s="141">
        <f t="shared" si="37"/>
        <v>37.170180000000002</v>
      </c>
      <c r="AF43" s="141">
        <f t="shared" si="37"/>
        <v>37.170180000000002</v>
      </c>
      <c r="AG43" s="141">
        <f t="shared" si="37"/>
        <v>37.170180000000002</v>
      </c>
      <c r="AH43" s="141">
        <f t="shared" si="37"/>
        <v>37.170180000000002</v>
      </c>
      <c r="AI43" s="141">
        <f t="shared" si="37"/>
        <v>37.170180000000002</v>
      </c>
      <c r="AJ43" s="141">
        <f t="shared" ref="AJ43:BB43" si="38">+AJ40*$C42</f>
        <v>37.170180000000002</v>
      </c>
      <c r="AK43" s="141">
        <f t="shared" si="38"/>
        <v>37.170180000000002</v>
      </c>
      <c r="AL43" s="141">
        <f t="shared" si="38"/>
        <v>37.170180000000002</v>
      </c>
      <c r="AM43" s="141">
        <f t="shared" si="38"/>
        <v>37.170180000000002</v>
      </c>
      <c r="AN43" s="136">
        <f t="shared" si="38"/>
        <v>37.170180000000002</v>
      </c>
      <c r="AO43" s="141">
        <f t="shared" si="38"/>
        <v>37.170180000000002</v>
      </c>
      <c r="AP43" s="141">
        <f t="shared" si="38"/>
        <v>37.170180000000002</v>
      </c>
      <c r="AQ43" s="141">
        <f t="shared" si="38"/>
        <v>37.170180000000002</v>
      </c>
      <c r="AR43" s="141">
        <f t="shared" si="38"/>
        <v>37.170180000000002</v>
      </c>
      <c r="AS43" s="141">
        <f t="shared" si="38"/>
        <v>37.170180000000002</v>
      </c>
      <c r="AT43" s="141">
        <f t="shared" si="38"/>
        <v>37.170180000000002</v>
      </c>
      <c r="AU43" s="141">
        <f t="shared" si="38"/>
        <v>37.170180000000002</v>
      </c>
      <c r="AV43" s="141">
        <f t="shared" si="38"/>
        <v>37.170180000000002</v>
      </c>
      <c r="AW43" s="141">
        <f t="shared" si="38"/>
        <v>37.170180000000002</v>
      </c>
      <c r="AX43" s="141">
        <f t="shared" si="38"/>
        <v>37.170180000000002</v>
      </c>
      <c r="AY43" s="141">
        <f t="shared" si="38"/>
        <v>37.170180000000002</v>
      </c>
      <c r="AZ43" s="141">
        <f t="shared" si="38"/>
        <v>37.170180000000002</v>
      </c>
      <c r="BA43" s="141">
        <f t="shared" si="38"/>
        <v>37.170180000000002</v>
      </c>
      <c r="BB43" s="141">
        <f t="shared" si="38"/>
        <v>37.170180000000002</v>
      </c>
      <c r="BC43" s="137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8"/>
      <c r="CE43" s="138"/>
      <c r="CF43" s="138"/>
      <c r="CG43" s="138"/>
      <c r="CH43" s="138"/>
      <c r="CI43" s="138"/>
      <c r="CJ43" s="138"/>
      <c r="CK43" s="138"/>
    </row>
    <row r="44" spans="1:89" s="92" customFormat="1" ht="15" customHeight="1" thickTop="1" x14ac:dyDescent="0.2">
      <c r="A44" s="287">
        <f>+A36+1</f>
        <v>6</v>
      </c>
      <c r="B44" s="110" t="str">
        <f>+'Detail by Turbine'!G10</f>
        <v>501D5A Simple Cycle</v>
      </c>
      <c r="C44" s="285" t="str">
        <f>+'Detail by Turbine'!S10</f>
        <v>Unassigned</v>
      </c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84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00"/>
    </row>
    <row r="45" spans="1:89" s="105" customFormat="1" x14ac:dyDescent="0.2">
      <c r="A45" s="288"/>
      <c r="B45" s="115" t="s">
        <v>104</v>
      </c>
      <c r="C45" s="286"/>
      <c r="D45" s="116">
        <v>0</v>
      </c>
      <c r="E45" s="116">
        <v>0</v>
      </c>
      <c r="F45" s="116">
        <f>(1208.9+1.3)/24506</f>
        <v>4.9383824369542154E-2</v>
      </c>
      <c r="G45" s="116">
        <v>0</v>
      </c>
      <c r="H45" s="116">
        <v>0</v>
      </c>
      <c r="I45" s="116">
        <v>0</v>
      </c>
      <c r="J45" s="116">
        <f>4826.8/24506</f>
        <v>0.19696400881416798</v>
      </c>
      <c r="K45" s="116">
        <f>(2408.7+2408.7)/24506</f>
        <v>0.19658042928262465</v>
      </c>
      <c r="L45" s="116">
        <v>0</v>
      </c>
      <c r="M45" s="116">
        <f>1806.5/24506</f>
        <v>7.371664082265568E-2</v>
      </c>
      <c r="N45" s="116">
        <f>3010.9/24506</f>
        <v>0.122863788459969</v>
      </c>
      <c r="O45" s="116">
        <v>0</v>
      </c>
      <c r="P45" s="116">
        <f>2408.7/24506</f>
        <v>9.8290214641312323E-2</v>
      </c>
      <c r="Q45" s="116">
        <f>602.2/24506</f>
        <v>2.4573573818656658E-2</v>
      </c>
      <c r="R45" s="116">
        <f>(602.2+651.9)/24506</f>
        <v>5.1175222394515628E-2</v>
      </c>
      <c r="S45" s="116">
        <f>602.2/24506</f>
        <v>2.4573573818656658E-2</v>
      </c>
      <c r="T45" s="116">
        <v>0</v>
      </c>
      <c r="U45" s="116">
        <f>602.2/24506</f>
        <v>2.4573573818656658E-2</v>
      </c>
      <c r="V45" s="116">
        <f>602.2/24506</f>
        <v>2.4573573818656658E-2</v>
      </c>
      <c r="W45" s="116">
        <v>0</v>
      </c>
      <c r="X45" s="116">
        <f>1204.4/24506</f>
        <v>4.9147147637313315E-2</v>
      </c>
      <c r="Y45" s="116">
        <v>0</v>
      </c>
      <c r="Z45" s="116">
        <v>0</v>
      </c>
      <c r="AA45" s="116">
        <v>0</v>
      </c>
      <c r="AB45" s="116">
        <v>0</v>
      </c>
      <c r="AC45" s="116">
        <v>0</v>
      </c>
      <c r="AD45" s="116">
        <v>0</v>
      </c>
      <c r="AE45" s="116">
        <v>0</v>
      </c>
      <c r="AF45" s="116">
        <v>0</v>
      </c>
      <c r="AG45" s="116">
        <v>0</v>
      </c>
      <c r="AH45" s="116">
        <v>0</v>
      </c>
      <c r="AI45" s="116">
        <v>0</v>
      </c>
      <c r="AJ45" s="116">
        <v>0</v>
      </c>
      <c r="AK45" s="116">
        <v>0</v>
      </c>
      <c r="AL45" s="116">
        <v>0</v>
      </c>
      <c r="AM45" s="116">
        <v>0</v>
      </c>
      <c r="AN45" s="82">
        <v>0</v>
      </c>
      <c r="AO45" s="116">
        <f>1558.4/24506</f>
        <v>6.3592589569901256E-2</v>
      </c>
      <c r="AP45" s="116">
        <v>0</v>
      </c>
      <c r="AQ45" s="116">
        <v>0</v>
      </c>
      <c r="AR45" s="116">
        <v>0</v>
      </c>
      <c r="AS45" s="116">
        <v>0</v>
      </c>
      <c r="AT45" s="116">
        <v>0</v>
      </c>
      <c r="AU45" s="116">
        <v>0</v>
      </c>
      <c r="AV45" s="116">
        <v>0</v>
      </c>
      <c r="AW45" s="116">
        <v>0</v>
      </c>
      <c r="AX45" s="116">
        <v>0</v>
      </c>
      <c r="AY45" s="116">
        <v>0</v>
      </c>
      <c r="AZ45" s="116">
        <v>0</v>
      </c>
      <c r="BA45" s="116">
        <v>0</v>
      </c>
      <c r="BB45" s="116">
        <v>0</v>
      </c>
      <c r="BC45" s="104">
        <f>SUM(D45:BB45)</f>
        <v>1.0000081612666287</v>
      </c>
      <c r="BD45" s="101"/>
    </row>
    <row r="46" spans="1:89" s="105" customFormat="1" x14ac:dyDescent="0.2">
      <c r="A46" s="288"/>
      <c r="B46" s="115" t="s">
        <v>105</v>
      </c>
      <c r="C46" s="286"/>
      <c r="D46" s="116">
        <f>D45</f>
        <v>0</v>
      </c>
      <c r="E46" s="116">
        <f t="shared" ref="E46:AI46" si="39">+D46+E45</f>
        <v>0</v>
      </c>
      <c r="F46" s="116">
        <f t="shared" si="39"/>
        <v>4.9383824369542154E-2</v>
      </c>
      <c r="G46" s="116">
        <f t="shared" si="39"/>
        <v>4.9383824369542154E-2</v>
      </c>
      <c r="H46" s="116">
        <f t="shared" si="39"/>
        <v>4.9383824369542154E-2</v>
      </c>
      <c r="I46" s="116">
        <f t="shared" si="39"/>
        <v>4.9383824369542154E-2</v>
      </c>
      <c r="J46" s="116">
        <f t="shared" si="39"/>
        <v>0.24634783318371012</v>
      </c>
      <c r="K46" s="116">
        <f t="shared" si="39"/>
        <v>0.44292826246633477</v>
      </c>
      <c r="L46" s="116">
        <f t="shared" si="39"/>
        <v>0.44292826246633477</v>
      </c>
      <c r="M46" s="116">
        <f t="shared" si="39"/>
        <v>0.51664490328899049</v>
      </c>
      <c r="N46" s="116">
        <f t="shared" si="39"/>
        <v>0.63950869174895952</v>
      </c>
      <c r="O46" s="116">
        <f t="shared" si="39"/>
        <v>0.63950869174895952</v>
      </c>
      <c r="P46" s="116">
        <f t="shared" si="39"/>
        <v>0.7377989063902719</v>
      </c>
      <c r="Q46" s="116">
        <f t="shared" si="39"/>
        <v>0.76237248020892856</v>
      </c>
      <c r="R46" s="116">
        <f t="shared" si="39"/>
        <v>0.81354770260344422</v>
      </c>
      <c r="S46" s="116">
        <f t="shared" si="39"/>
        <v>0.83812127642210088</v>
      </c>
      <c r="T46" s="116">
        <f t="shared" si="39"/>
        <v>0.83812127642210088</v>
      </c>
      <c r="U46" s="116">
        <f t="shared" si="39"/>
        <v>0.86269485024075754</v>
      </c>
      <c r="V46" s="116">
        <f t="shared" si="39"/>
        <v>0.8872684240594142</v>
      </c>
      <c r="W46" s="116">
        <f t="shared" si="39"/>
        <v>0.8872684240594142</v>
      </c>
      <c r="X46" s="116">
        <f t="shared" si="39"/>
        <v>0.93641557169672751</v>
      </c>
      <c r="Y46" s="116">
        <f t="shared" si="39"/>
        <v>0.93641557169672751</v>
      </c>
      <c r="Z46" s="116">
        <f t="shared" si="39"/>
        <v>0.93641557169672751</v>
      </c>
      <c r="AA46" s="116">
        <f t="shared" si="39"/>
        <v>0.93641557169672751</v>
      </c>
      <c r="AB46" s="116">
        <f t="shared" si="39"/>
        <v>0.93641557169672751</v>
      </c>
      <c r="AC46" s="116">
        <f t="shared" si="39"/>
        <v>0.93641557169672751</v>
      </c>
      <c r="AD46" s="116">
        <f t="shared" si="39"/>
        <v>0.93641557169672751</v>
      </c>
      <c r="AE46" s="116">
        <f t="shared" si="39"/>
        <v>0.93641557169672751</v>
      </c>
      <c r="AF46" s="116">
        <f t="shared" si="39"/>
        <v>0.93641557169672751</v>
      </c>
      <c r="AG46" s="116">
        <f t="shared" si="39"/>
        <v>0.93641557169672751</v>
      </c>
      <c r="AH46" s="116">
        <f t="shared" si="39"/>
        <v>0.93641557169672751</v>
      </c>
      <c r="AI46" s="116">
        <f t="shared" si="39"/>
        <v>0.93641557169672751</v>
      </c>
      <c r="AJ46" s="116">
        <f t="shared" ref="AJ46:BB46" si="40">+AI46+AJ45</f>
        <v>0.93641557169672751</v>
      </c>
      <c r="AK46" s="116">
        <f t="shared" si="40"/>
        <v>0.93641557169672751</v>
      </c>
      <c r="AL46" s="116">
        <f t="shared" si="40"/>
        <v>0.93641557169672751</v>
      </c>
      <c r="AM46" s="116">
        <f t="shared" si="40"/>
        <v>0.93641557169672751</v>
      </c>
      <c r="AN46" s="82">
        <f t="shared" si="40"/>
        <v>0.93641557169672751</v>
      </c>
      <c r="AO46" s="116">
        <f t="shared" si="40"/>
        <v>1.0000081612666287</v>
      </c>
      <c r="AP46" s="116">
        <f t="shared" si="40"/>
        <v>1.0000081612666287</v>
      </c>
      <c r="AQ46" s="116">
        <f t="shared" si="40"/>
        <v>1.0000081612666287</v>
      </c>
      <c r="AR46" s="116">
        <f t="shared" si="40"/>
        <v>1.0000081612666287</v>
      </c>
      <c r="AS46" s="116">
        <f t="shared" si="40"/>
        <v>1.0000081612666287</v>
      </c>
      <c r="AT46" s="116">
        <f t="shared" si="40"/>
        <v>1.0000081612666287</v>
      </c>
      <c r="AU46" s="116">
        <f t="shared" si="40"/>
        <v>1.0000081612666287</v>
      </c>
      <c r="AV46" s="116">
        <f t="shared" si="40"/>
        <v>1.0000081612666287</v>
      </c>
      <c r="AW46" s="116">
        <f t="shared" si="40"/>
        <v>1.0000081612666287</v>
      </c>
      <c r="AX46" s="116">
        <f t="shared" si="40"/>
        <v>1.0000081612666287</v>
      </c>
      <c r="AY46" s="116">
        <f t="shared" si="40"/>
        <v>1.0000081612666287</v>
      </c>
      <c r="AZ46" s="116">
        <f t="shared" si="40"/>
        <v>1.0000081612666287</v>
      </c>
      <c r="BA46" s="116">
        <f t="shared" si="40"/>
        <v>1.0000081612666287</v>
      </c>
      <c r="BB46" s="116">
        <f t="shared" si="40"/>
        <v>1.0000081612666287</v>
      </c>
      <c r="BC46" s="104"/>
      <c r="BD46" s="101"/>
    </row>
    <row r="47" spans="1:89" s="105" customFormat="1" x14ac:dyDescent="0.2">
      <c r="A47" s="288"/>
      <c r="B47" s="115" t="s">
        <v>106</v>
      </c>
      <c r="C47" s="286"/>
      <c r="D47" s="116">
        <v>0.05</v>
      </c>
      <c r="E47" s="116">
        <v>0</v>
      </c>
      <c r="F47" s="116">
        <v>0.1</v>
      </c>
      <c r="G47" s="116">
        <v>0</v>
      </c>
      <c r="H47" s="116">
        <v>0</v>
      </c>
      <c r="I47" s="116">
        <v>0</v>
      </c>
      <c r="J47" s="116">
        <v>0</v>
      </c>
      <c r="K47" s="116">
        <v>0.05</v>
      </c>
      <c r="L47" s="116">
        <v>0</v>
      </c>
      <c r="M47" s="116">
        <v>0</v>
      </c>
      <c r="N47" s="116">
        <v>0.05</v>
      </c>
      <c r="O47" s="116">
        <v>0</v>
      </c>
      <c r="P47" s="116">
        <v>0</v>
      </c>
      <c r="Q47" s="116">
        <v>0.1</v>
      </c>
      <c r="R47" s="116">
        <v>0</v>
      </c>
      <c r="S47" s="116">
        <v>0</v>
      </c>
      <c r="T47" s="116">
        <v>0</v>
      </c>
      <c r="U47" s="116">
        <v>0</v>
      </c>
      <c r="V47" s="116">
        <v>0</v>
      </c>
      <c r="W47" s="116">
        <v>0</v>
      </c>
      <c r="X47" s="116">
        <v>0.65</v>
      </c>
      <c r="Y47" s="116">
        <v>0</v>
      </c>
      <c r="Z47" s="116">
        <v>0</v>
      </c>
      <c r="AA47" s="116">
        <v>0</v>
      </c>
      <c r="AB47" s="116">
        <v>0</v>
      </c>
      <c r="AC47" s="116">
        <v>0</v>
      </c>
      <c r="AD47" s="116">
        <v>0</v>
      </c>
      <c r="AE47" s="116">
        <v>0</v>
      </c>
      <c r="AF47" s="116">
        <v>0</v>
      </c>
      <c r="AG47" s="116">
        <v>0</v>
      </c>
      <c r="AH47" s="116">
        <v>0</v>
      </c>
      <c r="AI47" s="116">
        <v>0</v>
      </c>
      <c r="AJ47" s="116">
        <v>0</v>
      </c>
      <c r="AK47" s="116">
        <v>0</v>
      </c>
      <c r="AL47" s="116">
        <v>0</v>
      </c>
      <c r="AM47" s="116">
        <v>0</v>
      </c>
      <c r="AN47" s="82">
        <v>0</v>
      </c>
      <c r="AO47" s="116">
        <v>0</v>
      </c>
      <c r="AP47" s="116">
        <v>0</v>
      </c>
      <c r="AQ47" s="116">
        <v>0</v>
      </c>
      <c r="AR47" s="116">
        <v>0</v>
      </c>
      <c r="AS47" s="116">
        <v>0</v>
      </c>
      <c r="AT47" s="116">
        <v>0</v>
      </c>
      <c r="AU47" s="116">
        <v>0</v>
      </c>
      <c r="AV47" s="116">
        <v>0</v>
      </c>
      <c r="AW47" s="116">
        <v>0</v>
      </c>
      <c r="AX47" s="116">
        <v>0</v>
      </c>
      <c r="AY47" s="116">
        <v>0</v>
      </c>
      <c r="AZ47" s="116">
        <v>0</v>
      </c>
      <c r="BA47" s="116">
        <v>0</v>
      </c>
      <c r="BB47" s="116">
        <v>0</v>
      </c>
      <c r="BC47" s="104">
        <f>SUM(D47:BB47)</f>
        <v>1</v>
      </c>
      <c r="BD47" s="101"/>
    </row>
    <row r="48" spans="1:89" s="105" customFormat="1" x14ac:dyDescent="0.2">
      <c r="A48" s="288"/>
      <c r="B48" s="115" t="s">
        <v>107</v>
      </c>
      <c r="C48" s="286"/>
      <c r="D48" s="116">
        <f>D47</f>
        <v>0.05</v>
      </c>
      <c r="E48" s="116">
        <f t="shared" ref="E48:AI48" si="41">+D48+E47</f>
        <v>0.05</v>
      </c>
      <c r="F48" s="116">
        <f t="shared" si="41"/>
        <v>0.15000000000000002</v>
      </c>
      <c r="G48" s="116">
        <f t="shared" si="41"/>
        <v>0.15000000000000002</v>
      </c>
      <c r="H48" s="116">
        <f t="shared" si="41"/>
        <v>0.15000000000000002</v>
      </c>
      <c r="I48" s="116">
        <f t="shared" si="41"/>
        <v>0.15000000000000002</v>
      </c>
      <c r="J48" s="116">
        <f t="shared" si="41"/>
        <v>0.15000000000000002</v>
      </c>
      <c r="K48" s="116">
        <f t="shared" si="41"/>
        <v>0.2</v>
      </c>
      <c r="L48" s="116">
        <f t="shared" si="41"/>
        <v>0.2</v>
      </c>
      <c r="M48" s="116">
        <f t="shared" si="41"/>
        <v>0.2</v>
      </c>
      <c r="N48" s="116">
        <f t="shared" si="41"/>
        <v>0.25</v>
      </c>
      <c r="O48" s="116">
        <f t="shared" si="41"/>
        <v>0.25</v>
      </c>
      <c r="P48" s="116">
        <f t="shared" si="41"/>
        <v>0.25</v>
      </c>
      <c r="Q48" s="116">
        <f t="shared" si="41"/>
        <v>0.35</v>
      </c>
      <c r="R48" s="116">
        <f t="shared" si="41"/>
        <v>0.35</v>
      </c>
      <c r="S48" s="116">
        <f t="shared" si="41"/>
        <v>0.35</v>
      </c>
      <c r="T48" s="116">
        <f t="shared" si="41"/>
        <v>0.35</v>
      </c>
      <c r="U48" s="116">
        <f t="shared" si="41"/>
        <v>0.35</v>
      </c>
      <c r="V48" s="116">
        <f t="shared" si="41"/>
        <v>0.35</v>
      </c>
      <c r="W48" s="116">
        <f t="shared" si="41"/>
        <v>0.35</v>
      </c>
      <c r="X48" s="116">
        <f t="shared" si="41"/>
        <v>1</v>
      </c>
      <c r="Y48" s="116">
        <f t="shared" si="41"/>
        <v>1</v>
      </c>
      <c r="Z48" s="116">
        <f t="shared" si="41"/>
        <v>1</v>
      </c>
      <c r="AA48" s="116">
        <f t="shared" si="41"/>
        <v>1</v>
      </c>
      <c r="AB48" s="116">
        <f t="shared" si="41"/>
        <v>1</v>
      </c>
      <c r="AC48" s="116">
        <f t="shared" si="41"/>
        <v>1</v>
      </c>
      <c r="AD48" s="116">
        <f t="shared" si="41"/>
        <v>1</v>
      </c>
      <c r="AE48" s="116">
        <f t="shared" si="41"/>
        <v>1</v>
      </c>
      <c r="AF48" s="116">
        <f t="shared" si="41"/>
        <v>1</v>
      </c>
      <c r="AG48" s="116">
        <f t="shared" si="41"/>
        <v>1</v>
      </c>
      <c r="AH48" s="116">
        <f t="shared" si="41"/>
        <v>1</v>
      </c>
      <c r="AI48" s="116">
        <f t="shared" si="41"/>
        <v>1</v>
      </c>
      <c r="AJ48" s="116">
        <f t="shared" ref="AJ48:BB48" si="42">+AI48+AJ47</f>
        <v>1</v>
      </c>
      <c r="AK48" s="116">
        <f t="shared" si="42"/>
        <v>1</v>
      </c>
      <c r="AL48" s="116">
        <f t="shared" si="42"/>
        <v>1</v>
      </c>
      <c r="AM48" s="116">
        <f t="shared" si="42"/>
        <v>1</v>
      </c>
      <c r="AN48" s="82">
        <f t="shared" si="42"/>
        <v>1</v>
      </c>
      <c r="AO48" s="116">
        <f t="shared" si="42"/>
        <v>1</v>
      </c>
      <c r="AP48" s="116">
        <f t="shared" si="42"/>
        <v>1</v>
      </c>
      <c r="AQ48" s="116">
        <f t="shared" si="42"/>
        <v>1</v>
      </c>
      <c r="AR48" s="116">
        <f t="shared" si="42"/>
        <v>1</v>
      </c>
      <c r="AS48" s="116">
        <f t="shared" si="42"/>
        <v>1</v>
      </c>
      <c r="AT48" s="116">
        <f t="shared" si="42"/>
        <v>1</v>
      </c>
      <c r="AU48" s="116">
        <f t="shared" si="42"/>
        <v>1</v>
      </c>
      <c r="AV48" s="116">
        <f t="shared" si="42"/>
        <v>1</v>
      </c>
      <c r="AW48" s="116">
        <f t="shared" si="42"/>
        <v>1</v>
      </c>
      <c r="AX48" s="116">
        <f t="shared" si="42"/>
        <v>1</v>
      </c>
      <c r="AY48" s="116">
        <f t="shared" si="42"/>
        <v>1</v>
      </c>
      <c r="AZ48" s="116">
        <f t="shared" si="42"/>
        <v>1</v>
      </c>
      <c r="BA48" s="116">
        <f t="shared" si="42"/>
        <v>1</v>
      </c>
      <c r="BB48" s="116">
        <f t="shared" si="42"/>
        <v>1</v>
      </c>
      <c r="BC48" s="104"/>
      <c r="BD48" s="101"/>
    </row>
    <row r="49" spans="1:89" s="109" customFormat="1" x14ac:dyDescent="0.2">
      <c r="A49" s="288"/>
      <c r="B49" s="119"/>
      <c r="C49" s="286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83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08"/>
      <c r="BD49" s="106"/>
    </row>
    <row r="50" spans="1:89" s="91" customFormat="1" x14ac:dyDescent="0.2">
      <c r="A50" s="288"/>
      <c r="B50" s="122" t="s">
        <v>108</v>
      </c>
      <c r="C50" s="123">
        <v>24.506</v>
      </c>
      <c r="D50" s="124">
        <f t="shared" ref="D50:AI50" si="43">+D46*$C50</f>
        <v>0</v>
      </c>
      <c r="E50" s="124">
        <f t="shared" si="43"/>
        <v>0</v>
      </c>
      <c r="F50" s="124">
        <f t="shared" si="43"/>
        <v>1.2101999999999999</v>
      </c>
      <c r="G50" s="124">
        <f t="shared" si="43"/>
        <v>1.2101999999999999</v>
      </c>
      <c r="H50" s="124">
        <f t="shared" si="43"/>
        <v>1.2101999999999999</v>
      </c>
      <c r="I50" s="124">
        <f t="shared" si="43"/>
        <v>1.2101999999999999</v>
      </c>
      <c r="J50" s="124">
        <f t="shared" si="43"/>
        <v>6.0369999999999999</v>
      </c>
      <c r="K50" s="124">
        <f t="shared" si="43"/>
        <v>10.8544</v>
      </c>
      <c r="L50" s="124">
        <f t="shared" si="43"/>
        <v>10.8544</v>
      </c>
      <c r="M50" s="124">
        <f t="shared" si="43"/>
        <v>12.660900000000002</v>
      </c>
      <c r="N50" s="124">
        <f t="shared" si="43"/>
        <v>15.671800000000003</v>
      </c>
      <c r="O50" s="124">
        <f t="shared" si="43"/>
        <v>15.671800000000003</v>
      </c>
      <c r="P50" s="124">
        <f t="shared" si="43"/>
        <v>18.080500000000004</v>
      </c>
      <c r="Q50" s="124">
        <f t="shared" si="43"/>
        <v>18.682700000000004</v>
      </c>
      <c r="R50" s="124">
        <f t="shared" si="43"/>
        <v>19.936800000000005</v>
      </c>
      <c r="S50" s="124">
        <f t="shared" si="43"/>
        <v>20.539000000000005</v>
      </c>
      <c r="T50" s="124">
        <f t="shared" si="43"/>
        <v>20.539000000000005</v>
      </c>
      <c r="U50" s="124">
        <f t="shared" si="43"/>
        <v>21.141200000000005</v>
      </c>
      <c r="V50" s="124">
        <f t="shared" si="43"/>
        <v>21.743400000000005</v>
      </c>
      <c r="W50" s="124">
        <f t="shared" si="43"/>
        <v>21.743400000000005</v>
      </c>
      <c r="X50" s="124">
        <f t="shared" si="43"/>
        <v>22.947800000000004</v>
      </c>
      <c r="Y50" s="124">
        <f t="shared" si="43"/>
        <v>22.947800000000004</v>
      </c>
      <c r="Z50" s="124">
        <f t="shared" si="43"/>
        <v>22.947800000000004</v>
      </c>
      <c r="AA50" s="124">
        <f t="shared" si="43"/>
        <v>22.947800000000004</v>
      </c>
      <c r="AB50" s="124">
        <f t="shared" si="43"/>
        <v>22.947800000000004</v>
      </c>
      <c r="AC50" s="124">
        <f t="shared" si="43"/>
        <v>22.947800000000004</v>
      </c>
      <c r="AD50" s="124">
        <f t="shared" si="43"/>
        <v>22.947800000000004</v>
      </c>
      <c r="AE50" s="124">
        <f t="shared" si="43"/>
        <v>22.947800000000004</v>
      </c>
      <c r="AF50" s="124">
        <f t="shared" si="43"/>
        <v>22.947800000000004</v>
      </c>
      <c r="AG50" s="124">
        <f t="shared" si="43"/>
        <v>22.947800000000004</v>
      </c>
      <c r="AH50" s="124">
        <f t="shared" si="43"/>
        <v>22.947800000000004</v>
      </c>
      <c r="AI50" s="124">
        <f t="shared" si="43"/>
        <v>22.947800000000004</v>
      </c>
      <c r="AJ50" s="124">
        <f t="shared" ref="AJ50:BB50" si="44">+AJ46*$C50</f>
        <v>22.947800000000004</v>
      </c>
      <c r="AK50" s="124">
        <f t="shared" si="44"/>
        <v>22.947800000000004</v>
      </c>
      <c r="AL50" s="124">
        <f>+AL46*$C50</f>
        <v>22.947800000000004</v>
      </c>
      <c r="AM50" s="124">
        <f t="shared" si="44"/>
        <v>22.947800000000004</v>
      </c>
      <c r="AN50" s="90">
        <f t="shared" si="44"/>
        <v>22.947800000000004</v>
      </c>
      <c r="AO50" s="124">
        <f t="shared" si="44"/>
        <v>24.506200000000003</v>
      </c>
      <c r="AP50" s="124">
        <f t="shared" si="44"/>
        <v>24.506200000000003</v>
      </c>
      <c r="AQ50" s="124">
        <f t="shared" si="44"/>
        <v>24.506200000000003</v>
      </c>
      <c r="AR50" s="124">
        <f t="shared" si="44"/>
        <v>24.506200000000003</v>
      </c>
      <c r="AS50" s="124">
        <f t="shared" si="44"/>
        <v>24.506200000000003</v>
      </c>
      <c r="AT50" s="124">
        <f t="shared" si="44"/>
        <v>24.506200000000003</v>
      </c>
      <c r="AU50" s="124">
        <f t="shared" si="44"/>
        <v>24.506200000000003</v>
      </c>
      <c r="AV50" s="124">
        <f t="shared" si="44"/>
        <v>24.506200000000003</v>
      </c>
      <c r="AW50" s="124">
        <f t="shared" si="44"/>
        <v>24.506200000000003</v>
      </c>
      <c r="AX50" s="124">
        <f t="shared" si="44"/>
        <v>24.506200000000003</v>
      </c>
      <c r="AY50" s="124">
        <f t="shared" si="44"/>
        <v>24.506200000000003</v>
      </c>
      <c r="AZ50" s="124">
        <f t="shared" si="44"/>
        <v>24.506200000000003</v>
      </c>
      <c r="BA50" s="124">
        <f t="shared" si="44"/>
        <v>24.506200000000003</v>
      </c>
      <c r="BB50" s="124">
        <f t="shared" si="44"/>
        <v>24.506200000000003</v>
      </c>
      <c r="BC50" s="95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</row>
    <row r="51" spans="1:89" s="133" customFormat="1" ht="13.5" thickBot="1" x14ac:dyDescent="0.25">
      <c r="A51" s="289"/>
      <c r="B51" s="139" t="s">
        <v>109</v>
      </c>
      <c r="C51" s="140" t="str">
        <f>+'Detail by Turbine'!B10</f>
        <v>Available</v>
      </c>
      <c r="D51" s="141">
        <f t="shared" ref="D51:AI51" si="45">+D48*$C50</f>
        <v>1.2253000000000001</v>
      </c>
      <c r="E51" s="141">
        <f t="shared" si="45"/>
        <v>1.2253000000000001</v>
      </c>
      <c r="F51" s="141">
        <f t="shared" si="45"/>
        <v>3.6759000000000004</v>
      </c>
      <c r="G51" s="141">
        <f t="shared" si="45"/>
        <v>3.6759000000000004</v>
      </c>
      <c r="H51" s="141">
        <f t="shared" si="45"/>
        <v>3.6759000000000004</v>
      </c>
      <c r="I51" s="141">
        <f t="shared" si="45"/>
        <v>3.6759000000000004</v>
      </c>
      <c r="J51" s="141">
        <f t="shared" si="45"/>
        <v>3.6759000000000004</v>
      </c>
      <c r="K51" s="141">
        <f t="shared" si="45"/>
        <v>4.9012000000000002</v>
      </c>
      <c r="L51" s="141">
        <f t="shared" si="45"/>
        <v>4.9012000000000002</v>
      </c>
      <c r="M51" s="141">
        <f t="shared" si="45"/>
        <v>4.9012000000000002</v>
      </c>
      <c r="N51" s="141">
        <f t="shared" si="45"/>
        <v>6.1265000000000001</v>
      </c>
      <c r="O51" s="141">
        <f t="shared" si="45"/>
        <v>6.1265000000000001</v>
      </c>
      <c r="P51" s="141">
        <f t="shared" si="45"/>
        <v>6.1265000000000001</v>
      </c>
      <c r="Q51" s="141">
        <f t="shared" si="45"/>
        <v>8.5770999999999997</v>
      </c>
      <c r="R51" s="141">
        <f t="shared" si="45"/>
        <v>8.5770999999999997</v>
      </c>
      <c r="S51" s="141">
        <f t="shared" si="45"/>
        <v>8.5770999999999997</v>
      </c>
      <c r="T51" s="141">
        <f t="shared" si="45"/>
        <v>8.5770999999999997</v>
      </c>
      <c r="U51" s="141">
        <f t="shared" si="45"/>
        <v>8.5770999999999997</v>
      </c>
      <c r="V51" s="141">
        <f t="shared" si="45"/>
        <v>8.5770999999999997</v>
      </c>
      <c r="W51" s="141">
        <f t="shared" si="45"/>
        <v>8.5770999999999997</v>
      </c>
      <c r="X51" s="141">
        <f t="shared" si="45"/>
        <v>24.506</v>
      </c>
      <c r="Y51" s="141">
        <f t="shared" si="45"/>
        <v>24.506</v>
      </c>
      <c r="Z51" s="141">
        <f t="shared" si="45"/>
        <v>24.506</v>
      </c>
      <c r="AA51" s="141">
        <f t="shared" si="45"/>
        <v>24.506</v>
      </c>
      <c r="AB51" s="141">
        <f t="shared" si="45"/>
        <v>24.506</v>
      </c>
      <c r="AC51" s="141">
        <f t="shared" si="45"/>
        <v>24.506</v>
      </c>
      <c r="AD51" s="141">
        <f t="shared" si="45"/>
        <v>24.506</v>
      </c>
      <c r="AE51" s="141">
        <f t="shared" si="45"/>
        <v>24.506</v>
      </c>
      <c r="AF51" s="141">
        <f t="shared" si="45"/>
        <v>24.506</v>
      </c>
      <c r="AG51" s="141">
        <f t="shared" si="45"/>
        <v>24.506</v>
      </c>
      <c r="AH51" s="141">
        <f t="shared" si="45"/>
        <v>24.506</v>
      </c>
      <c r="AI51" s="141">
        <f t="shared" si="45"/>
        <v>24.506</v>
      </c>
      <c r="AJ51" s="141">
        <f t="shared" ref="AJ51:BB51" si="46">+AJ48*$C50</f>
        <v>24.506</v>
      </c>
      <c r="AK51" s="141">
        <f t="shared" si="46"/>
        <v>24.506</v>
      </c>
      <c r="AL51" s="141">
        <f t="shared" si="46"/>
        <v>24.506</v>
      </c>
      <c r="AM51" s="141">
        <f t="shared" si="46"/>
        <v>24.506</v>
      </c>
      <c r="AN51" s="136">
        <f t="shared" si="46"/>
        <v>24.506</v>
      </c>
      <c r="AO51" s="141">
        <f t="shared" si="46"/>
        <v>24.506</v>
      </c>
      <c r="AP51" s="141">
        <f t="shared" si="46"/>
        <v>24.506</v>
      </c>
      <c r="AQ51" s="141">
        <f t="shared" si="46"/>
        <v>24.506</v>
      </c>
      <c r="AR51" s="141">
        <f t="shared" si="46"/>
        <v>24.506</v>
      </c>
      <c r="AS51" s="141">
        <f t="shared" si="46"/>
        <v>24.506</v>
      </c>
      <c r="AT51" s="141">
        <f t="shared" si="46"/>
        <v>24.506</v>
      </c>
      <c r="AU51" s="141">
        <f t="shared" si="46"/>
        <v>24.506</v>
      </c>
      <c r="AV51" s="141">
        <f t="shared" si="46"/>
        <v>24.506</v>
      </c>
      <c r="AW51" s="141">
        <f t="shared" si="46"/>
        <v>24.506</v>
      </c>
      <c r="AX51" s="141">
        <f t="shared" si="46"/>
        <v>24.506</v>
      </c>
      <c r="AY51" s="141">
        <f t="shared" si="46"/>
        <v>24.506</v>
      </c>
      <c r="AZ51" s="141">
        <f t="shared" si="46"/>
        <v>24.506</v>
      </c>
      <c r="BA51" s="141">
        <f t="shared" si="46"/>
        <v>24.506</v>
      </c>
      <c r="BB51" s="141">
        <f t="shared" si="46"/>
        <v>24.506</v>
      </c>
      <c r="BC51" s="137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38"/>
      <c r="CB51" s="138"/>
      <c r="CC51" s="138"/>
      <c r="CD51" s="138"/>
      <c r="CE51" s="138"/>
      <c r="CF51" s="138"/>
      <c r="CG51" s="138"/>
      <c r="CH51" s="138"/>
      <c r="CI51" s="138"/>
      <c r="CJ51" s="138"/>
      <c r="CK51" s="138"/>
    </row>
    <row r="52" spans="1:89" s="92" customFormat="1" ht="15" customHeight="1" thickTop="1" x14ac:dyDescent="0.2">
      <c r="A52" s="287">
        <f>+A44+1</f>
        <v>7</v>
      </c>
      <c r="B52" s="110" t="str">
        <f>+'Detail by Turbine'!G11</f>
        <v>9FA STAG Power Islands</v>
      </c>
      <c r="C52" s="285" t="str">
        <f>+'Detail by Turbine'!S11</f>
        <v>Arcos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84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00"/>
    </row>
    <row r="53" spans="1:89" s="105" customFormat="1" x14ac:dyDescent="0.2">
      <c r="A53" s="288"/>
      <c r="B53" s="115" t="s">
        <v>104</v>
      </c>
      <c r="C53" s="286"/>
      <c r="D53" s="116">
        <v>0</v>
      </c>
      <c r="E53" s="116">
        <v>0</v>
      </c>
      <c r="F53" s="116">
        <v>0</v>
      </c>
      <c r="G53" s="116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0</v>
      </c>
      <c r="U53" s="116">
        <v>0</v>
      </c>
      <c r="V53" s="116">
        <v>0</v>
      </c>
      <c r="W53" s="116">
        <v>0</v>
      </c>
      <c r="X53" s="116">
        <v>0.1</v>
      </c>
      <c r="Y53" s="116">
        <v>0</v>
      </c>
      <c r="Z53" s="116">
        <v>0</v>
      </c>
      <c r="AA53" s="116">
        <v>0.23</v>
      </c>
      <c r="AB53" s="116">
        <v>0.05</v>
      </c>
      <c r="AC53" s="116">
        <v>0.05</v>
      </c>
      <c r="AD53" s="116">
        <v>0.05</v>
      </c>
      <c r="AE53" s="116">
        <v>0.05</v>
      </c>
      <c r="AF53" s="116">
        <v>0.05</v>
      </c>
      <c r="AG53" s="116">
        <v>0.04</v>
      </c>
      <c r="AH53" s="116">
        <v>0.03</v>
      </c>
      <c r="AI53" s="116">
        <v>0.03</v>
      </c>
      <c r="AJ53" s="116">
        <v>0.03</v>
      </c>
      <c r="AK53" s="116">
        <v>0.02</v>
      </c>
      <c r="AL53" s="116">
        <v>0.02</v>
      </c>
      <c r="AM53" s="116">
        <v>0.02</v>
      </c>
      <c r="AN53" s="82">
        <v>0.02</v>
      </c>
      <c r="AO53" s="116">
        <v>0.06</v>
      </c>
      <c r="AP53" s="116">
        <v>7.0000000000000007E-2</v>
      </c>
      <c r="AQ53" s="116">
        <v>0.06</v>
      </c>
      <c r="AR53" s="116">
        <v>0.01</v>
      </c>
      <c r="AS53" s="116">
        <v>0.01</v>
      </c>
      <c r="AT53" s="116">
        <v>0</v>
      </c>
      <c r="AU53" s="116">
        <v>0</v>
      </c>
      <c r="AV53" s="116">
        <v>0</v>
      </c>
      <c r="AW53" s="116">
        <v>0</v>
      </c>
      <c r="AX53" s="116">
        <v>0</v>
      </c>
      <c r="AY53" s="116">
        <v>0</v>
      </c>
      <c r="AZ53" s="116">
        <v>0</v>
      </c>
      <c r="BA53" s="116">
        <v>0</v>
      </c>
      <c r="BB53" s="116">
        <v>0</v>
      </c>
      <c r="BC53" s="104">
        <f>SUM(D53:BB53)</f>
        <v>1.0000000000000004</v>
      </c>
      <c r="BD53" s="101"/>
    </row>
    <row r="54" spans="1:89" s="105" customFormat="1" x14ac:dyDescent="0.2">
      <c r="A54" s="288"/>
      <c r="B54" s="115" t="s">
        <v>105</v>
      </c>
      <c r="C54" s="286"/>
      <c r="D54" s="116">
        <f>D53</f>
        <v>0</v>
      </c>
      <c r="E54" s="116">
        <f t="shared" ref="E54:AJ54" si="47">+D54+E53</f>
        <v>0</v>
      </c>
      <c r="F54" s="116">
        <f t="shared" si="47"/>
        <v>0</v>
      </c>
      <c r="G54" s="116">
        <f t="shared" si="47"/>
        <v>0</v>
      </c>
      <c r="H54" s="116">
        <f t="shared" si="47"/>
        <v>0</v>
      </c>
      <c r="I54" s="116">
        <f t="shared" si="47"/>
        <v>0</v>
      </c>
      <c r="J54" s="116">
        <f t="shared" si="47"/>
        <v>0</v>
      </c>
      <c r="K54" s="116">
        <f t="shared" si="47"/>
        <v>0</v>
      </c>
      <c r="L54" s="116">
        <f t="shared" si="47"/>
        <v>0</v>
      </c>
      <c r="M54" s="116">
        <f t="shared" si="47"/>
        <v>0</v>
      </c>
      <c r="N54" s="116">
        <f t="shared" si="47"/>
        <v>0</v>
      </c>
      <c r="O54" s="116">
        <f t="shared" si="47"/>
        <v>0</v>
      </c>
      <c r="P54" s="116">
        <f t="shared" si="47"/>
        <v>0</v>
      </c>
      <c r="Q54" s="116">
        <f t="shared" si="47"/>
        <v>0</v>
      </c>
      <c r="R54" s="116">
        <f t="shared" si="47"/>
        <v>0</v>
      </c>
      <c r="S54" s="116">
        <f t="shared" si="47"/>
        <v>0</v>
      </c>
      <c r="T54" s="116">
        <f t="shared" si="47"/>
        <v>0</v>
      </c>
      <c r="U54" s="116">
        <f t="shared" si="47"/>
        <v>0</v>
      </c>
      <c r="V54" s="116">
        <f t="shared" si="47"/>
        <v>0</v>
      </c>
      <c r="W54" s="116">
        <f t="shared" si="47"/>
        <v>0</v>
      </c>
      <c r="X54" s="116">
        <f t="shared" si="47"/>
        <v>0.1</v>
      </c>
      <c r="Y54" s="116">
        <f t="shared" si="47"/>
        <v>0.1</v>
      </c>
      <c r="Z54" s="116">
        <f t="shared" si="47"/>
        <v>0.1</v>
      </c>
      <c r="AA54" s="116">
        <f t="shared" si="47"/>
        <v>0.33</v>
      </c>
      <c r="AB54" s="116">
        <f t="shared" si="47"/>
        <v>0.38</v>
      </c>
      <c r="AC54" s="116">
        <f t="shared" si="47"/>
        <v>0.43</v>
      </c>
      <c r="AD54" s="116">
        <f t="shared" si="47"/>
        <v>0.48</v>
      </c>
      <c r="AE54" s="116">
        <f t="shared" si="47"/>
        <v>0.53</v>
      </c>
      <c r="AF54" s="116">
        <f t="shared" si="47"/>
        <v>0.58000000000000007</v>
      </c>
      <c r="AG54" s="116">
        <f t="shared" si="47"/>
        <v>0.62000000000000011</v>
      </c>
      <c r="AH54" s="116">
        <f t="shared" si="47"/>
        <v>0.65000000000000013</v>
      </c>
      <c r="AI54" s="116">
        <f t="shared" si="47"/>
        <v>0.68000000000000016</v>
      </c>
      <c r="AJ54" s="116">
        <f t="shared" si="47"/>
        <v>0.71000000000000019</v>
      </c>
      <c r="AK54" s="116">
        <f t="shared" ref="AK54:BB54" si="48">+AJ54+AK53</f>
        <v>0.7300000000000002</v>
      </c>
      <c r="AL54" s="116">
        <f t="shared" si="48"/>
        <v>0.75000000000000022</v>
      </c>
      <c r="AM54" s="116">
        <f t="shared" si="48"/>
        <v>0.77000000000000024</v>
      </c>
      <c r="AN54" s="82">
        <f t="shared" si="48"/>
        <v>0.79000000000000026</v>
      </c>
      <c r="AO54" s="116">
        <f t="shared" si="48"/>
        <v>0.85000000000000031</v>
      </c>
      <c r="AP54" s="116">
        <f t="shared" si="48"/>
        <v>0.92000000000000037</v>
      </c>
      <c r="AQ54" s="116">
        <f t="shared" si="48"/>
        <v>0.98000000000000043</v>
      </c>
      <c r="AR54" s="116">
        <f t="shared" si="48"/>
        <v>0.99000000000000044</v>
      </c>
      <c r="AS54" s="116">
        <f t="shared" si="48"/>
        <v>1.0000000000000004</v>
      </c>
      <c r="AT54" s="116">
        <f t="shared" si="48"/>
        <v>1.0000000000000004</v>
      </c>
      <c r="AU54" s="116">
        <f t="shared" si="48"/>
        <v>1.0000000000000004</v>
      </c>
      <c r="AV54" s="116">
        <f t="shared" si="48"/>
        <v>1.0000000000000004</v>
      </c>
      <c r="AW54" s="116">
        <f t="shared" si="48"/>
        <v>1.0000000000000004</v>
      </c>
      <c r="AX54" s="116">
        <f t="shared" si="48"/>
        <v>1.0000000000000004</v>
      </c>
      <c r="AY54" s="116">
        <f t="shared" si="48"/>
        <v>1.0000000000000004</v>
      </c>
      <c r="AZ54" s="116">
        <f t="shared" si="48"/>
        <v>1.0000000000000004</v>
      </c>
      <c r="BA54" s="116">
        <f t="shared" si="48"/>
        <v>1.0000000000000004</v>
      </c>
      <c r="BB54" s="116">
        <f t="shared" si="48"/>
        <v>1.0000000000000004</v>
      </c>
      <c r="BC54" s="104"/>
      <c r="BD54" s="101"/>
    </row>
    <row r="55" spans="1:89" s="105" customFormat="1" x14ac:dyDescent="0.2">
      <c r="A55" s="288"/>
      <c r="B55" s="115" t="s">
        <v>106</v>
      </c>
      <c r="C55" s="286"/>
      <c r="D55" s="116">
        <v>0</v>
      </c>
      <c r="E55" s="116">
        <v>0</v>
      </c>
      <c r="F55" s="116">
        <v>0</v>
      </c>
      <c r="G55" s="116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  <c r="T55" s="116">
        <v>0</v>
      </c>
      <c r="U55" s="116">
        <v>0</v>
      </c>
      <c r="V55" s="116">
        <f t="shared" ref="V55:BB55" si="49">V56-U56</f>
        <v>0.1</v>
      </c>
      <c r="W55" s="116">
        <f t="shared" si="49"/>
        <v>1.2999999999999998E-2</v>
      </c>
      <c r="X55" s="116">
        <f t="shared" si="49"/>
        <v>1.7000000000000001E-2</v>
      </c>
      <c r="Y55" s="116">
        <f t="shared" si="49"/>
        <v>1.5999999999999986E-2</v>
      </c>
      <c r="Z55" s="116">
        <f t="shared" si="49"/>
        <v>2.6999999999999996E-2</v>
      </c>
      <c r="AA55" s="116">
        <f t="shared" si="49"/>
        <v>4.9000000000000016E-2</v>
      </c>
      <c r="AB55" s="116">
        <f t="shared" si="49"/>
        <v>5.9000000000000025E-2</v>
      </c>
      <c r="AC55" s="116">
        <f t="shared" si="49"/>
        <v>5.7999999999999996E-2</v>
      </c>
      <c r="AD55" s="116">
        <f t="shared" si="49"/>
        <v>4.9999999999999989E-2</v>
      </c>
      <c r="AE55" s="116">
        <f t="shared" si="49"/>
        <v>5.2999999999999992E-2</v>
      </c>
      <c r="AF55" s="116">
        <f t="shared" si="49"/>
        <v>5.3999999999999992E-2</v>
      </c>
      <c r="AG55" s="116">
        <f t="shared" si="49"/>
        <v>5.3000000000000047E-2</v>
      </c>
      <c r="AH55" s="116">
        <f t="shared" si="49"/>
        <v>4.0999999999999925E-2</v>
      </c>
      <c r="AI55" s="116">
        <f t="shared" si="49"/>
        <v>3.0000000000000027E-2</v>
      </c>
      <c r="AJ55" s="116">
        <f t="shared" si="49"/>
        <v>3.2000000000000028E-2</v>
      </c>
      <c r="AK55" s="116">
        <f t="shared" si="49"/>
        <v>1.8000000000000016E-2</v>
      </c>
      <c r="AL55" s="116">
        <f t="shared" si="49"/>
        <v>1.7000000000000015E-2</v>
      </c>
      <c r="AM55" s="116">
        <f t="shared" si="49"/>
        <v>1.3999999999999901E-2</v>
      </c>
      <c r="AN55" s="82">
        <f t="shared" si="49"/>
        <v>1.2000000000000011E-2</v>
      </c>
      <c r="AO55" s="116">
        <f t="shared" si="49"/>
        <v>9.6000000000000085E-2</v>
      </c>
      <c r="AP55" s="116">
        <f t="shared" si="49"/>
        <v>9.4999999999999973E-2</v>
      </c>
      <c r="AQ55" s="116">
        <f t="shared" si="49"/>
        <v>9.1999999999999971E-2</v>
      </c>
      <c r="AR55" s="116">
        <f t="shared" si="49"/>
        <v>4.0000000000000036E-3</v>
      </c>
      <c r="AS55" s="116">
        <f t="shared" si="49"/>
        <v>0</v>
      </c>
      <c r="AT55" s="116">
        <f t="shared" si="49"/>
        <v>0</v>
      </c>
      <c r="AU55" s="116">
        <f t="shared" si="49"/>
        <v>0</v>
      </c>
      <c r="AV55" s="116">
        <f t="shared" si="49"/>
        <v>0</v>
      </c>
      <c r="AW55" s="116">
        <f t="shared" si="49"/>
        <v>0</v>
      </c>
      <c r="AX55" s="116">
        <f t="shared" si="49"/>
        <v>0</v>
      </c>
      <c r="AY55" s="116">
        <f t="shared" si="49"/>
        <v>0</v>
      </c>
      <c r="AZ55" s="116">
        <f t="shared" si="49"/>
        <v>0</v>
      </c>
      <c r="BA55" s="116">
        <f t="shared" si="49"/>
        <v>0</v>
      </c>
      <c r="BB55" s="116">
        <f t="shared" si="49"/>
        <v>0</v>
      </c>
      <c r="BC55" s="104">
        <f>SUM(D55:BB55)</f>
        <v>1</v>
      </c>
      <c r="BD55" s="101"/>
    </row>
    <row r="56" spans="1:89" s="105" customFormat="1" x14ac:dyDescent="0.2">
      <c r="A56" s="288"/>
      <c r="B56" s="115" t="s">
        <v>107</v>
      </c>
      <c r="C56" s="286"/>
      <c r="D56" s="116">
        <f>D55</f>
        <v>0</v>
      </c>
      <c r="E56" s="116">
        <f t="shared" ref="E56:U56" si="50">+D56+E55</f>
        <v>0</v>
      </c>
      <c r="F56" s="116">
        <f t="shared" si="50"/>
        <v>0</v>
      </c>
      <c r="G56" s="116">
        <f t="shared" si="50"/>
        <v>0</v>
      </c>
      <c r="H56" s="116">
        <f t="shared" si="50"/>
        <v>0</v>
      </c>
      <c r="I56" s="116">
        <f t="shared" si="50"/>
        <v>0</v>
      </c>
      <c r="J56" s="116">
        <f t="shared" si="50"/>
        <v>0</v>
      </c>
      <c r="K56" s="116">
        <f t="shared" si="50"/>
        <v>0</v>
      </c>
      <c r="L56" s="116">
        <f t="shared" si="50"/>
        <v>0</v>
      </c>
      <c r="M56" s="116">
        <f t="shared" si="50"/>
        <v>0</v>
      </c>
      <c r="N56" s="116">
        <f t="shared" si="50"/>
        <v>0</v>
      </c>
      <c r="O56" s="116">
        <f t="shared" si="50"/>
        <v>0</v>
      </c>
      <c r="P56" s="116">
        <f t="shared" si="50"/>
        <v>0</v>
      </c>
      <c r="Q56" s="116">
        <f t="shared" si="50"/>
        <v>0</v>
      </c>
      <c r="R56" s="116">
        <f t="shared" si="50"/>
        <v>0</v>
      </c>
      <c r="S56" s="116">
        <f t="shared" si="50"/>
        <v>0</v>
      </c>
      <c r="T56" s="116">
        <f t="shared" si="50"/>
        <v>0</v>
      </c>
      <c r="U56" s="116">
        <f t="shared" si="50"/>
        <v>0</v>
      </c>
      <c r="V56" s="116">
        <v>0.1</v>
      </c>
      <c r="W56" s="116">
        <v>0.113</v>
      </c>
      <c r="X56" s="116">
        <v>0.13</v>
      </c>
      <c r="Y56" s="116">
        <v>0.14599999999999999</v>
      </c>
      <c r="Z56" s="116">
        <v>0.17299999999999999</v>
      </c>
      <c r="AA56" s="116">
        <v>0.222</v>
      </c>
      <c r="AB56" s="116">
        <v>0.28100000000000003</v>
      </c>
      <c r="AC56" s="116">
        <v>0.33900000000000002</v>
      </c>
      <c r="AD56" s="116">
        <v>0.38900000000000001</v>
      </c>
      <c r="AE56" s="116">
        <v>0.442</v>
      </c>
      <c r="AF56" s="116">
        <v>0.496</v>
      </c>
      <c r="AG56" s="116">
        <v>0.54900000000000004</v>
      </c>
      <c r="AH56" s="116">
        <v>0.59</v>
      </c>
      <c r="AI56" s="116">
        <v>0.62</v>
      </c>
      <c r="AJ56" s="116">
        <v>0.65200000000000002</v>
      </c>
      <c r="AK56" s="116">
        <v>0.67</v>
      </c>
      <c r="AL56" s="116">
        <v>0.68700000000000006</v>
      </c>
      <c r="AM56" s="116">
        <v>0.70099999999999996</v>
      </c>
      <c r="AN56" s="82">
        <v>0.71299999999999997</v>
      </c>
      <c r="AO56" s="116">
        <v>0.80900000000000005</v>
      </c>
      <c r="AP56" s="116">
        <v>0.90400000000000003</v>
      </c>
      <c r="AQ56" s="116">
        <v>0.996</v>
      </c>
      <c r="AR56" s="116">
        <v>1</v>
      </c>
      <c r="AS56" s="116">
        <v>1</v>
      </c>
      <c r="AT56" s="116">
        <v>1</v>
      </c>
      <c r="AU56" s="116">
        <v>1</v>
      </c>
      <c r="AV56" s="116">
        <v>1</v>
      </c>
      <c r="AW56" s="116">
        <v>1</v>
      </c>
      <c r="AX56" s="116">
        <v>1</v>
      </c>
      <c r="AY56" s="116">
        <v>1</v>
      </c>
      <c r="AZ56" s="116">
        <v>1</v>
      </c>
      <c r="BA56" s="116">
        <v>1</v>
      </c>
      <c r="BB56" s="116">
        <v>1</v>
      </c>
      <c r="BC56" s="104"/>
      <c r="BD56" s="101"/>
    </row>
    <row r="57" spans="1:89" s="109" customFormat="1" x14ac:dyDescent="0.2">
      <c r="A57" s="288"/>
      <c r="B57" s="119"/>
      <c r="C57" s="286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83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08"/>
      <c r="BD57" s="106"/>
    </row>
    <row r="58" spans="1:89" s="91" customFormat="1" x14ac:dyDescent="0.2">
      <c r="A58" s="288"/>
      <c r="B58" s="122" t="s">
        <v>108</v>
      </c>
      <c r="C58" s="123">
        <f>250.25/3</f>
        <v>83.416666666666671</v>
      </c>
      <c r="D58" s="124">
        <f t="shared" ref="D58:AI58" si="51">+D54*$C58</f>
        <v>0</v>
      </c>
      <c r="E58" s="124">
        <f t="shared" si="51"/>
        <v>0</v>
      </c>
      <c r="F58" s="124">
        <f t="shared" si="51"/>
        <v>0</v>
      </c>
      <c r="G58" s="124">
        <f t="shared" si="51"/>
        <v>0</v>
      </c>
      <c r="H58" s="124">
        <f t="shared" si="51"/>
        <v>0</v>
      </c>
      <c r="I58" s="124">
        <f t="shared" si="51"/>
        <v>0</v>
      </c>
      <c r="J58" s="124">
        <f t="shared" si="51"/>
        <v>0</v>
      </c>
      <c r="K58" s="124">
        <f t="shared" si="51"/>
        <v>0</v>
      </c>
      <c r="L58" s="124">
        <f t="shared" si="51"/>
        <v>0</v>
      </c>
      <c r="M58" s="124">
        <f t="shared" si="51"/>
        <v>0</v>
      </c>
      <c r="N58" s="124">
        <f t="shared" si="51"/>
        <v>0</v>
      </c>
      <c r="O58" s="124">
        <f t="shared" si="51"/>
        <v>0</v>
      </c>
      <c r="P58" s="124">
        <f t="shared" si="51"/>
        <v>0</v>
      </c>
      <c r="Q58" s="124">
        <f t="shared" si="51"/>
        <v>0</v>
      </c>
      <c r="R58" s="124">
        <f t="shared" si="51"/>
        <v>0</v>
      </c>
      <c r="S58" s="124">
        <f t="shared" si="51"/>
        <v>0</v>
      </c>
      <c r="T58" s="124">
        <f t="shared" si="51"/>
        <v>0</v>
      </c>
      <c r="U58" s="124">
        <f t="shared" si="51"/>
        <v>0</v>
      </c>
      <c r="V58" s="124">
        <f t="shared" si="51"/>
        <v>0</v>
      </c>
      <c r="W58" s="124">
        <f t="shared" si="51"/>
        <v>0</v>
      </c>
      <c r="X58" s="124">
        <f t="shared" si="51"/>
        <v>8.3416666666666668</v>
      </c>
      <c r="Y58" s="124">
        <f t="shared" si="51"/>
        <v>8.3416666666666668</v>
      </c>
      <c r="Z58" s="124">
        <f t="shared" si="51"/>
        <v>8.3416666666666668</v>
      </c>
      <c r="AA58" s="124">
        <f t="shared" si="51"/>
        <v>27.527500000000003</v>
      </c>
      <c r="AB58" s="124">
        <f t="shared" si="51"/>
        <v>31.698333333333334</v>
      </c>
      <c r="AC58" s="124">
        <f t="shared" si="51"/>
        <v>35.869166666666665</v>
      </c>
      <c r="AD58" s="124">
        <f t="shared" si="51"/>
        <v>40.04</v>
      </c>
      <c r="AE58" s="124">
        <f t="shared" si="51"/>
        <v>44.210833333333341</v>
      </c>
      <c r="AF58" s="124">
        <f t="shared" si="51"/>
        <v>48.381666666666675</v>
      </c>
      <c r="AG58" s="124">
        <f t="shared" si="51"/>
        <v>51.718333333333348</v>
      </c>
      <c r="AH58" s="124">
        <f t="shared" si="51"/>
        <v>54.220833333333346</v>
      </c>
      <c r="AI58" s="124">
        <f t="shared" si="51"/>
        <v>56.72333333333335</v>
      </c>
      <c r="AJ58" s="124">
        <f t="shared" ref="AJ58:BB58" si="52">+AJ54*$C58</f>
        <v>59.225833333333355</v>
      </c>
      <c r="AK58" s="124">
        <f t="shared" si="52"/>
        <v>60.894166666666685</v>
      </c>
      <c r="AL58" s="124">
        <f t="shared" si="52"/>
        <v>62.562500000000021</v>
      </c>
      <c r="AM58" s="124">
        <f t="shared" si="52"/>
        <v>64.230833333333351</v>
      </c>
      <c r="AN58" s="90">
        <f t="shared" si="52"/>
        <v>65.899166666666687</v>
      </c>
      <c r="AO58" s="124">
        <f t="shared" si="52"/>
        <v>70.904166666666697</v>
      </c>
      <c r="AP58" s="124">
        <f t="shared" si="52"/>
        <v>76.743333333333368</v>
      </c>
      <c r="AQ58" s="124">
        <f t="shared" si="52"/>
        <v>81.748333333333377</v>
      </c>
      <c r="AR58" s="124">
        <f t="shared" si="52"/>
        <v>82.582500000000039</v>
      </c>
      <c r="AS58" s="124">
        <f t="shared" si="52"/>
        <v>83.416666666666714</v>
      </c>
      <c r="AT58" s="124">
        <f t="shared" si="52"/>
        <v>83.416666666666714</v>
      </c>
      <c r="AU58" s="124">
        <f t="shared" si="52"/>
        <v>83.416666666666714</v>
      </c>
      <c r="AV58" s="124">
        <f t="shared" si="52"/>
        <v>83.416666666666714</v>
      </c>
      <c r="AW58" s="124">
        <f t="shared" si="52"/>
        <v>83.416666666666714</v>
      </c>
      <c r="AX58" s="124">
        <f t="shared" si="52"/>
        <v>83.416666666666714</v>
      </c>
      <c r="AY58" s="124">
        <f t="shared" si="52"/>
        <v>83.416666666666714</v>
      </c>
      <c r="AZ58" s="124">
        <f t="shared" si="52"/>
        <v>83.416666666666714</v>
      </c>
      <c r="BA58" s="124">
        <f t="shared" si="52"/>
        <v>83.416666666666714</v>
      </c>
      <c r="BB58" s="124">
        <f t="shared" si="52"/>
        <v>83.416666666666714</v>
      </c>
      <c r="BC58" s="95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</row>
    <row r="59" spans="1:89" s="133" customFormat="1" ht="13.5" thickBot="1" x14ac:dyDescent="0.25">
      <c r="A59" s="289"/>
      <c r="B59" s="139" t="s">
        <v>109</v>
      </c>
      <c r="C59" s="140" t="str">
        <f>+'Detail by Turbine'!B11</f>
        <v>Available</v>
      </c>
      <c r="D59" s="141">
        <f t="shared" ref="D59:AI59" si="53">+D56*$C58</f>
        <v>0</v>
      </c>
      <c r="E59" s="141">
        <f t="shared" si="53"/>
        <v>0</v>
      </c>
      <c r="F59" s="141">
        <f t="shared" si="53"/>
        <v>0</v>
      </c>
      <c r="G59" s="141">
        <f t="shared" si="53"/>
        <v>0</v>
      </c>
      <c r="H59" s="141">
        <f t="shared" si="53"/>
        <v>0</v>
      </c>
      <c r="I59" s="141">
        <f t="shared" si="53"/>
        <v>0</v>
      </c>
      <c r="J59" s="141">
        <f t="shared" si="53"/>
        <v>0</v>
      </c>
      <c r="K59" s="141">
        <f t="shared" si="53"/>
        <v>0</v>
      </c>
      <c r="L59" s="141">
        <f t="shared" si="53"/>
        <v>0</v>
      </c>
      <c r="M59" s="141">
        <f t="shared" si="53"/>
        <v>0</v>
      </c>
      <c r="N59" s="141">
        <f t="shared" si="53"/>
        <v>0</v>
      </c>
      <c r="O59" s="141">
        <f t="shared" si="53"/>
        <v>0</v>
      </c>
      <c r="P59" s="141">
        <f t="shared" si="53"/>
        <v>0</v>
      </c>
      <c r="Q59" s="141">
        <f t="shared" si="53"/>
        <v>0</v>
      </c>
      <c r="R59" s="141">
        <f t="shared" si="53"/>
        <v>0</v>
      </c>
      <c r="S59" s="141">
        <f t="shared" si="53"/>
        <v>0</v>
      </c>
      <c r="T59" s="141">
        <f t="shared" si="53"/>
        <v>0</v>
      </c>
      <c r="U59" s="141">
        <f t="shared" si="53"/>
        <v>0</v>
      </c>
      <c r="V59" s="141">
        <f t="shared" si="53"/>
        <v>8.3416666666666668</v>
      </c>
      <c r="W59" s="141">
        <f t="shared" si="53"/>
        <v>9.4260833333333345</v>
      </c>
      <c r="X59" s="141">
        <f t="shared" si="53"/>
        <v>10.844166666666668</v>
      </c>
      <c r="Y59" s="141">
        <f t="shared" si="53"/>
        <v>12.178833333333333</v>
      </c>
      <c r="Z59" s="141">
        <f t="shared" si="53"/>
        <v>14.431083333333333</v>
      </c>
      <c r="AA59" s="141">
        <f t="shared" si="53"/>
        <v>18.518500000000003</v>
      </c>
      <c r="AB59" s="141">
        <f t="shared" si="53"/>
        <v>23.440083333333337</v>
      </c>
      <c r="AC59" s="141">
        <f t="shared" si="53"/>
        <v>28.278250000000003</v>
      </c>
      <c r="AD59" s="141">
        <f t="shared" si="53"/>
        <v>32.449083333333334</v>
      </c>
      <c r="AE59" s="141">
        <f t="shared" si="53"/>
        <v>36.87016666666667</v>
      </c>
      <c r="AF59" s="141">
        <f t="shared" si="53"/>
        <v>41.37466666666667</v>
      </c>
      <c r="AG59" s="141">
        <f t="shared" si="53"/>
        <v>45.795750000000005</v>
      </c>
      <c r="AH59" s="141">
        <f t="shared" si="53"/>
        <v>49.215833333333336</v>
      </c>
      <c r="AI59" s="141">
        <f t="shared" si="53"/>
        <v>51.718333333333334</v>
      </c>
      <c r="AJ59" s="141">
        <f t="shared" ref="AJ59:BB59" si="54">+AJ56*$C58</f>
        <v>54.387666666666675</v>
      </c>
      <c r="AK59" s="141">
        <f t="shared" si="54"/>
        <v>55.889166666666675</v>
      </c>
      <c r="AL59" s="141">
        <f t="shared" si="54"/>
        <v>57.30725000000001</v>
      </c>
      <c r="AM59" s="141">
        <f t="shared" si="54"/>
        <v>58.47508333333333</v>
      </c>
      <c r="AN59" s="136">
        <f t="shared" si="54"/>
        <v>59.476083333333335</v>
      </c>
      <c r="AO59" s="141">
        <f t="shared" si="54"/>
        <v>67.484083333333345</v>
      </c>
      <c r="AP59" s="141">
        <f t="shared" si="54"/>
        <v>75.408666666666676</v>
      </c>
      <c r="AQ59" s="141">
        <f t="shared" si="54"/>
        <v>83.082999999999998</v>
      </c>
      <c r="AR59" s="141">
        <f t="shared" si="54"/>
        <v>83.416666666666671</v>
      </c>
      <c r="AS59" s="141">
        <f t="shared" si="54"/>
        <v>83.416666666666671</v>
      </c>
      <c r="AT59" s="141">
        <f t="shared" si="54"/>
        <v>83.416666666666671</v>
      </c>
      <c r="AU59" s="141">
        <f t="shared" si="54"/>
        <v>83.416666666666671</v>
      </c>
      <c r="AV59" s="141">
        <f t="shared" si="54"/>
        <v>83.416666666666671</v>
      </c>
      <c r="AW59" s="141">
        <f t="shared" si="54"/>
        <v>83.416666666666671</v>
      </c>
      <c r="AX59" s="141">
        <f t="shared" si="54"/>
        <v>83.416666666666671</v>
      </c>
      <c r="AY59" s="141">
        <f t="shared" si="54"/>
        <v>83.416666666666671</v>
      </c>
      <c r="AZ59" s="141">
        <f t="shared" si="54"/>
        <v>83.416666666666671</v>
      </c>
      <c r="BA59" s="141">
        <f t="shared" si="54"/>
        <v>83.416666666666671</v>
      </c>
      <c r="BB59" s="141">
        <f t="shared" si="54"/>
        <v>83.416666666666671</v>
      </c>
      <c r="BC59" s="137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8"/>
      <c r="BS59" s="138"/>
      <c r="BT59" s="138"/>
      <c r="BU59" s="138"/>
      <c r="BV59" s="138"/>
      <c r="BW59" s="138"/>
      <c r="BX59" s="138"/>
      <c r="BY59" s="138"/>
      <c r="BZ59" s="138"/>
      <c r="CA59" s="138"/>
      <c r="CB59" s="138"/>
      <c r="CC59" s="138"/>
      <c r="CD59" s="138"/>
      <c r="CE59" s="138"/>
      <c r="CF59" s="138"/>
      <c r="CG59" s="138"/>
      <c r="CH59" s="138"/>
      <c r="CI59" s="138"/>
      <c r="CJ59" s="138"/>
      <c r="CK59" s="138"/>
    </row>
    <row r="60" spans="1:89" s="92" customFormat="1" ht="15" customHeight="1" thickTop="1" x14ac:dyDescent="0.2">
      <c r="A60" s="287">
        <f>+A52+1</f>
        <v>8</v>
      </c>
      <c r="B60" s="110" t="str">
        <f>+'Detail by Turbine'!G12</f>
        <v>9FA STAG Power Islands</v>
      </c>
      <c r="C60" s="285" t="str">
        <f>+'Detail by Turbine'!S12</f>
        <v>Arcos</v>
      </c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84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00"/>
    </row>
    <row r="61" spans="1:89" s="105" customFormat="1" x14ac:dyDescent="0.2">
      <c r="A61" s="288"/>
      <c r="B61" s="115" t="s">
        <v>104</v>
      </c>
      <c r="C61" s="286"/>
      <c r="D61" s="116">
        <v>0</v>
      </c>
      <c r="E61" s="116">
        <v>0</v>
      </c>
      <c r="F61" s="116">
        <v>0</v>
      </c>
      <c r="G61" s="116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  <c r="T61" s="116">
        <v>0</v>
      </c>
      <c r="U61" s="116">
        <v>0</v>
      </c>
      <c r="V61" s="116">
        <v>0</v>
      </c>
      <c r="W61" s="116">
        <v>0</v>
      </c>
      <c r="X61" s="116">
        <v>0.1</v>
      </c>
      <c r="Y61" s="116">
        <v>0</v>
      </c>
      <c r="Z61" s="116">
        <v>0</v>
      </c>
      <c r="AA61" s="116">
        <v>0.23</v>
      </c>
      <c r="AB61" s="116">
        <v>0.05</v>
      </c>
      <c r="AC61" s="116">
        <v>0.05</v>
      </c>
      <c r="AD61" s="116">
        <v>0.05</v>
      </c>
      <c r="AE61" s="116">
        <v>0.05</v>
      </c>
      <c r="AF61" s="116">
        <v>0.05</v>
      </c>
      <c r="AG61" s="116">
        <v>0.04</v>
      </c>
      <c r="AH61" s="116">
        <v>0.03</v>
      </c>
      <c r="AI61" s="116">
        <v>0.03</v>
      </c>
      <c r="AJ61" s="116">
        <v>0.03</v>
      </c>
      <c r="AK61" s="116">
        <v>0.02</v>
      </c>
      <c r="AL61" s="116">
        <v>0.02</v>
      </c>
      <c r="AM61" s="116">
        <v>0.02</v>
      </c>
      <c r="AN61" s="82">
        <v>0.02</v>
      </c>
      <c r="AO61" s="116">
        <v>0.06</v>
      </c>
      <c r="AP61" s="116">
        <v>7.0000000000000007E-2</v>
      </c>
      <c r="AQ61" s="116">
        <v>0.06</v>
      </c>
      <c r="AR61" s="116">
        <v>0.01</v>
      </c>
      <c r="AS61" s="116">
        <v>0.01</v>
      </c>
      <c r="AT61" s="116">
        <v>0</v>
      </c>
      <c r="AU61" s="116">
        <v>0</v>
      </c>
      <c r="AV61" s="116">
        <v>0</v>
      </c>
      <c r="AW61" s="116">
        <v>0</v>
      </c>
      <c r="AX61" s="116">
        <v>0</v>
      </c>
      <c r="AY61" s="116">
        <v>0</v>
      </c>
      <c r="AZ61" s="116">
        <v>0</v>
      </c>
      <c r="BA61" s="116">
        <v>0</v>
      </c>
      <c r="BB61" s="116">
        <v>0</v>
      </c>
      <c r="BC61" s="104">
        <f>SUM(D61:BB61)</f>
        <v>1.0000000000000004</v>
      </c>
      <c r="BD61" s="101"/>
    </row>
    <row r="62" spans="1:89" s="105" customFormat="1" x14ac:dyDescent="0.2">
      <c r="A62" s="288"/>
      <c r="B62" s="115" t="s">
        <v>105</v>
      </c>
      <c r="C62" s="286"/>
      <c r="D62" s="116">
        <f>D61</f>
        <v>0</v>
      </c>
      <c r="E62" s="116">
        <f t="shared" ref="E62:AJ62" si="55">+D62+E61</f>
        <v>0</v>
      </c>
      <c r="F62" s="116">
        <f t="shared" si="55"/>
        <v>0</v>
      </c>
      <c r="G62" s="116">
        <f t="shared" si="55"/>
        <v>0</v>
      </c>
      <c r="H62" s="116">
        <f t="shared" si="55"/>
        <v>0</v>
      </c>
      <c r="I62" s="116">
        <f t="shared" si="55"/>
        <v>0</v>
      </c>
      <c r="J62" s="116">
        <f t="shared" si="55"/>
        <v>0</v>
      </c>
      <c r="K62" s="116">
        <f t="shared" si="55"/>
        <v>0</v>
      </c>
      <c r="L62" s="116">
        <f t="shared" si="55"/>
        <v>0</v>
      </c>
      <c r="M62" s="116">
        <f t="shared" si="55"/>
        <v>0</v>
      </c>
      <c r="N62" s="116">
        <f t="shared" si="55"/>
        <v>0</v>
      </c>
      <c r="O62" s="116">
        <f t="shared" si="55"/>
        <v>0</v>
      </c>
      <c r="P62" s="116">
        <f t="shared" si="55"/>
        <v>0</v>
      </c>
      <c r="Q62" s="116">
        <f t="shared" si="55"/>
        <v>0</v>
      </c>
      <c r="R62" s="116">
        <f t="shared" si="55"/>
        <v>0</v>
      </c>
      <c r="S62" s="116">
        <f t="shared" si="55"/>
        <v>0</v>
      </c>
      <c r="T62" s="116">
        <f t="shared" si="55"/>
        <v>0</v>
      </c>
      <c r="U62" s="116">
        <f t="shared" si="55"/>
        <v>0</v>
      </c>
      <c r="V62" s="116">
        <f t="shared" si="55"/>
        <v>0</v>
      </c>
      <c r="W62" s="116">
        <f t="shared" si="55"/>
        <v>0</v>
      </c>
      <c r="X62" s="116">
        <f t="shared" si="55"/>
        <v>0.1</v>
      </c>
      <c r="Y62" s="116">
        <f t="shared" si="55"/>
        <v>0.1</v>
      </c>
      <c r="Z62" s="116">
        <f t="shared" si="55"/>
        <v>0.1</v>
      </c>
      <c r="AA62" s="116">
        <f t="shared" si="55"/>
        <v>0.33</v>
      </c>
      <c r="AB62" s="116">
        <f t="shared" si="55"/>
        <v>0.38</v>
      </c>
      <c r="AC62" s="116">
        <f t="shared" si="55"/>
        <v>0.43</v>
      </c>
      <c r="AD62" s="116">
        <f t="shared" si="55"/>
        <v>0.48</v>
      </c>
      <c r="AE62" s="116">
        <f t="shared" si="55"/>
        <v>0.53</v>
      </c>
      <c r="AF62" s="116">
        <f t="shared" si="55"/>
        <v>0.58000000000000007</v>
      </c>
      <c r="AG62" s="116">
        <f t="shared" si="55"/>
        <v>0.62000000000000011</v>
      </c>
      <c r="AH62" s="116">
        <f t="shared" si="55"/>
        <v>0.65000000000000013</v>
      </c>
      <c r="AI62" s="116">
        <f t="shared" si="55"/>
        <v>0.68000000000000016</v>
      </c>
      <c r="AJ62" s="116">
        <f t="shared" si="55"/>
        <v>0.71000000000000019</v>
      </c>
      <c r="AK62" s="116">
        <f t="shared" ref="AK62:BB62" si="56">+AJ62+AK61</f>
        <v>0.7300000000000002</v>
      </c>
      <c r="AL62" s="116">
        <f t="shared" si="56"/>
        <v>0.75000000000000022</v>
      </c>
      <c r="AM62" s="116">
        <f t="shared" si="56"/>
        <v>0.77000000000000024</v>
      </c>
      <c r="AN62" s="82">
        <f t="shared" si="56"/>
        <v>0.79000000000000026</v>
      </c>
      <c r="AO62" s="116">
        <f t="shared" si="56"/>
        <v>0.85000000000000031</v>
      </c>
      <c r="AP62" s="116">
        <f t="shared" si="56"/>
        <v>0.92000000000000037</v>
      </c>
      <c r="AQ62" s="116">
        <f t="shared" si="56"/>
        <v>0.98000000000000043</v>
      </c>
      <c r="AR62" s="116">
        <f t="shared" si="56"/>
        <v>0.99000000000000044</v>
      </c>
      <c r="AS62" s="116">
        <f t="shared" si="56"/>
        <v>1.0000000000000004</v>
      </c>
      <c r="AT62" s="116">
        <f t="shared" si="56"/>
        <v>1.0000000000000004</v>
      </c>
      <c r="AU62" s="116">
        <f t="shared" si="56"/>
        <v>1.0000000000000004</v>
      </c>
      <c r="AV62" s="116">
        <f t="shared" si="56"/>
        <v>1.0000000000000004</v>
      </c>
      <c r="AW62" s="116">
        <f t="shared" si="56"/>
        <v>1.0000000000000004</v>
      </c>
      <c r="AX62" s="116">
        <f t="shared" si="56"/>
        <v>1.0000000000000004</v>
      </c>
      <c r="AY62" s="116">
        <f t="shared" si="56"/>
        <v>1.0000000000000004</v>
      </c>
      <c r="AZ62" s="116">
        <f t="shared" si="56"/>
        <v>1.0000000000000004</v>
      </c>
      <c r="BA62" s="116">
        <f t="shared" si="56"/>
        <v>1.0000000000000004</v>
      </c>
      <c r="BB62" s="116">
        <f t="shared" si="56"/>
        <v>1.0000000000000004</v>
      </c>
      <c r="BC62" s="104"/>
      <c r="BD62" s="101"/>
    </row>
    <row r="63" spans="1:89" s="105" customFormat="1" x14ac:dyDescent="0.2">
      <c r="A63" s="288"/>
      <c r="B63" s="115" t="s">
        <v>106</v>
      </c>
      <c r="C63" s="286"/>
      <c r="D63" s="116">
        <v>0</v>
      </c>
      <c r="E63" s="116">
        <v>0</v>
      </c>
      <c r="F63" s="116">
        <v>0</v>
      </c>
      <c r="G63" s="116">
        <v>0</v>
      </c>
      <c r="H63" s="116">
        <v>0</v>
      </c>
      <c r="I63" s="116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  <c r="T63" s="116">
        <v>0</v>
      </c>
      <c r="U63" s="116">
        <v>0</v>
      </c>
      <c r="V63" s="116">
        <f t="shared" ref="V63:BB63" si="57">V64-U64</f>
        <v>0.1</v>
      </c>
      <c r="W63" s="116">
        <f t="shared" si="57"/>
        <v>1.2999999999999998E-2</v>
      </c>
      <c r="X63" s="116">
        <f t="shared" si="57"/>
        <v>1.7000000000000001E-2</v>
      </c>
      <c r="Y63" s="116">
        <f t="shared" si="57"/>
        <v>1.5999999999999986E-2</v>
      </c>
      <c r="Z63" s="116">
        <f t="shared" si="57"/>
        <v>2.6999999999999996E-2</v>
      </c>
      <c r="AA63" s="116">
        <f t="shared" si="57"/>
        <v>4.9000000000000016E-2</v>
      </c>
      <c r="AB63" s="116">
        <f t="shared" si="57"/>
        <v>5.9000000000000025E-2</v>
      </c>
      <c r="AC63" s="116">
        <f t="shared" si="57"/>
        <v>5.7999999999999996E-2</v>
      </c>
      <c r="AD63" s="116">
        <f t="shared" si="57"/>
        <v>4.9999999999999989E-2</v>
      </c>
      <c r="AE63" s="116">
        <f t="shared" si="57"/>
        <v>5.2999999999999992E-2</v>
      </c>
      <c r="AF63" s="116">
        <f t="shared" si="57"/>
        <v>5.3999999999999992E-2</v>
      </c>
      <c r="AG63" s="116">
        <f t="shared" si="57"/>
        <v>5.3000000000000047E-2</v>
      </c>
      <c r="AH63" s="116">
        <f t="shared" si="57"/>
        <v>4.0999999999999925E-2</v>
      </c>
      <c r="AI63" s="116">
        <f t="shared" si="57"/>
        <v>3.0000000000000027E-2</v>
      </c>
      <c r="AJ63" s="116">
        <f t="shared" si="57"/>
        <v>3.2000000000000028E-2</v>
      </c>
      <c r="AK63" s="116">
        <f t="shared" si="57"/>
        <v>1.8000000000000016E-2</v>
      </c>
      <c r="AL63" s="116">
        <f t="shared" si="57"/>
        <v>1.7000000000000015E-2</v>
      </c>
      <c r="AM63" s="116">
        <f t="shared" si="57"/>
        <v>1.3999999999999901E-2</v>
      </c>
      <c r="AN63" s="82">
        <f t="shared" si="57"/>
        <v>1.2000000000000011E-2</v>
      </c>
      <c r="AO63" s="116">
        <f t="shared" si="57"/>
        <v>9.6000000000000085E-2</v>
      </c>
      <c r="AP63" s="116">
        <f t="shared" si="57"/>
        <v>9.4999999999999973E-2</v>
      </c>
      <c r="AQ63" s="116">
        <f t="shared" si="57"/>
        <v>9.1999999999999971E-2</v>
      </c>
      <c r="AR63" s="116">
        <f t="shared" si="57"/>
        <v>4.0000000000000036E-3</v>
      </c>
      <c r="AS63" s="116">
        <f t="shared" si="57"/>
        <v>0</v>
      </c>
      <c r="AT63" s="116">
        <f t="shared" si="57"/>
        <v>0</v>
      </c>
      <c r="AU63" s="116">
        <f t="shared" si="57"/>
        <v>0</v>
      </c>
      <c r="AV63" s="116">
        <f t="shared" si="57"/>
        <v>0</v>
      </c>
      <c r="AW63" s="116">
        <f t="shared" si="57"/>
        <v>0</v>
      </c>
      <c r="AX63" s="116">
        <f t="shared" si="57"/>
        <v>0</v>
      </c>
      <c r="AY63" s="116">
        <f t="shared" si="57"/>
        <v>0</v>
      </c>
      <c r="AZ63" s="116">
        <f t="shared" si="57"/>
        <v>0</v>
      </c>
      <c r="BA63" s="116">
        <f t="shared" si="57"/>
        <v>0</v>
      </c>
      <c r="BB63" s="116">
        <f t="shared" si="57"/>
        <v>0</v>
      </c>
      <c r="BC63" s="104">
        <f>SUM(D63:BB63)</f>
        <v>1</v>
      </c>
      <c r="BD63" s="101"/>
    </row>
    <row r="64" spans="1:89" s="105" customFormat="1" x14ac:dyDescent="0.2">
      <c r="A64" s="288"/>
      <c r="B64" s="115" t="s">
        <v>107</v>
      </c>
      <c r="C64" s="286"/>
      <c r="D64" s="116">
        <f>D63</f>
        <v>0</v>
      </c>
      <c r="E64" s="116">
        <f t="shared" ref="E64:U64" si="58">+D64+E63</f>
        <v>0</v>
      </c>
      <c r="F64" s="116">
        <f t="shared" si="58"/>
        <v>0</v>
      </c>
      <c r="G64" s="116">
        <f t="shared" si="58"/>
        <v>0</v>
      </c>
      <c r="H64" s="116">
        <f t="shared" si="58"/>
        <v>0</v>
      </c>
      <c r="I64" s="116">
        <f t="shared" si="58"/>
        <v>0</v>
      </c>
      <c r="J64" s="116">
        <f t="shared" si="58"/>
        <v>0</v>
      </c>
      <c r="K64" s="116">
        <f t="shared" si="58"/>
        <v>0</v>
      </c>
      <c r="L64" s="116">
        <f t="shared" si="58"/>
        <v>0</v>
      </c>
      <c r="M64" s="116">
        <f t="shared" si="58"/>
        <v>0</v>
      </c>
      <c r="N64" s="116">
        <f t="shared" si="58"/>
        <v>0</v>
      </c>
      <c r="O64" s="116">
        <f t="shared" si="58"/>
        <v>0</v>
      </c>
      <c r="P64" s="116">
        <f t="shared" si="58"/>
        <v>0</v>
      </c>
      <c r="Q64" s="116">
        <f t="shared" si="58"/>
        <v>0</v>
      </c>
      <c r="R64" s="116">
        <f t="shared" si="58"/>
        <v>0</v>
      </c>
      <c r="S64" s="116">
        <f t="shared" si="58"/>
        <v>0</v>
      </c>
      <c r="T64" s="116">
        <f t="shared" si="58"/>
        <v>0</v>
      </c>
      <c r="U64" s="116">
        <f t="shared" si="58"/>
        <v>0</v>
      </c>
      <c r="V64" s="116">
        <v>0.1</v>
      </c>
      <c r="W64" s="116">
        <v>0.113</v>
      </c>
      <c r="X64" s="116">
        <v>0.13</v>
      </c>
      <c r="Y64" s="116">
        <v>0.14599999999999999</v>
      </c>
      <c r="Z64" s="116">
        <v>0.17299999999999999</v>
      </c>
      <c r="AA64" s="116">
        <v>0.222</v>
      </c>
      <c r="AB64" s="116">
        <v>0.28100000000000003</v>
      </c>
      <c r="AC64" s="116">
        <v>0.33900000000000002</v>
      </c>
      <c r="AD64" s="116">
        <v>0.38900000000000001</v>
      </c>
      <c r="AE64" s="116">
        <v>0.442</v>
      </c>
      <c r="AF64" s="116">
        <v>0.496</v>
      </c>
      <c r="AG64" s="116">
        <v>0.54900000000000004</v>
      </c>
      <c r="AH64" s="116">
        <v>0.59</v>
      </c>
      <c r="AI64" s="116">
        <v>0.62</v>
      </c>
      <c r="AJ64" s="116">
        <v>0.65200000000000002</v>
      </c>
      <c r="AK64" s="116">
        <v>0.67</v>
      </c>
      <c r="AL64" s="116">
        <v>0.68700000000000006</v>
      </c>
      <c r="AM64" s="116">
        <v>0.70099999999999996</v>
      </c>
      <c r="AN64" s="82">
        <v>0.71299999999999997</v>
      </c>
      <c r="AO64" s="116">
        <v>0.80900000000000005</v>
      </c>
      <c r="AP64" s="116">
        <v>0.90400000000000003</v>
      </c>
      <c r="AQ64" s="116">
        <v>0.996</v>
      </c>
      <c r="AR64" s="116">
        <v>1</v>
      </c>
      <c r="AS64" s="116">
        <v>1</v>
      </c>
      <c r="AT64" s="116">
        <v>1</v>
      </c>
      <c r="AU64" s="116">
        <v>1</v>
      </c>
      <c r="AV64" s="116">
        <v>1</v>
      </c>
      <c r="AW64" s="116">
        <v>1</v>
      </c>
      <c r="AX64" s="116">
        <v>1</v>
      </c>
      <c r="AY64" s="116">
        <v>1</v>
      </c>
      <c r="AZ64" s="116">
        <v>1</v>
      </c>
      <c r="BA64" s="116">
        <v>1</v>
      </c>
      <c r="BB64" s="116">
        <v>1</v>
      </c>
      <c r="BC64" s="104"/>
      <c r="BD64" s="101"/>
    </row>
    <row r="65" spans="1:89" s="109" customFormat="1" x14ac:dyDescent="0.2">
      <c r="A65" s="288"/>
      <c r="B65" s="119"/>
      <c r="C65" s="286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83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08"/>
      <c r="BD65" s="106"/>
    </row>
    <row r="66" spans="1:89" s="91" customFormat="1" x14ac:dyDescent="0.2">
      <c r="A66" s="288"/>
      <c r="B66" s="122" t="s">
        <v>108</v>
      </c>
      <c r="C66" s="123">
        <f>250.25/3</f>
        <v>83.416666666666671</v>
      </c>
      <c r="D66" s="124">
        <f t="shared" ref="D66:AI66" si="59">+D62*$C66</f>
        <v>0</v>
      </c>
      <c r="E66" s="124">
        <f t="shared" si="59"/>
        <v>0</v>
      </c>
      <c r="F66" s="124">
        <f t="shared" si="59"/>
        <v>0</v>
      </c>
      <c r="G66" s="124">
        <f t="shared" si="59"/>
        <v>0</v>
      </c>
      <c r="H66" s="124">
        <f t="shared" si="59"/>
        <v>0</v>
      </c>
      <c r="I66" s="124">
        <f t="shared" si="59"/>
        <v>0</v>
      </c>
      <c r="J66" s="124">
        <f t="shared" si="59"/>
        <v>0</v>
      </c>
      <c r="K66" s="124">
        <f t="shared" si="59"/>
        <v>0</v>
      </c>
      <c r="L66" s="124">
        <f t="shared" si="59"/>
        <v>0</v>
      </c>
      <c r="M66" s="124">
        <f t="shared" si="59"/>
        <v>0</v>
      </c>
      <c r="N66" s="124">
        <f t="shared" si="59"/>
        <v>0</v>
      </c>
      <c r="O66" s="124">
        <f t="shared" si="59"/>
        <v>0</v>
      </c>
      <c r="P66" s="124">
        <f t="shared" si="59"/>
        <v>0</v>
      </c>
      <c r="Q66" s="124">
        <f t="shared" si="59"/>
        <v>0</v>
      </c>
      <c r="R66" s="124">
        <f t="shared" si="59"/>
        <v>0</v>
      </c>
      <c r="S66" s="124">
        <f t="shared" si="59"/>
        <v>0</v>
      </c>
      <c r="T66" s="124">
        <f t="shared" si="59"/>
        <v>0</v>
      </c>
      <c r="U66" s="124">
        <f t="shared" si="59"/>
        <v>0</v>
      </c>
      <c r="V66" s="124">
        <f t="shared" si="59"/>
        <v>0</v>
      </c>
      <c r="W66" s="124">
        <f t="shared" si="59"/>
        <v>0</v>
      </c>
      <c r="X66" s="124">
        <f t="shared" si="59"/>
        <v>8.3416666666666668</v>
      </c>
      <c r="Y66" s="124">
        <f t="shared" si="59"/>
        <v>8.3416666666666668</v>
      </c>
      <c r="Z66" s="124">
        <f t="shared" si="59"/>
        <v>8.3416666666666668</v>
      </c>
      <c r="AA66" s="124">
        <f t="shared" si="59"/>
        <v>27.527500000000003</v>
      </c>
      <c r="AB66" s="124">
        <f t="shared" si="59"/>
        <v>31.698333333333334</v>
      </c>
      <c r="AC66" s="124">
        <f t="shared" si="59"/>
        <v>35.869166666666665</v>
      </c>
      <c r="AD66" s="124">
        <f t="shared" si="59"/>
        <v>40.04</v>
      </c>
      <c r="AE66" s="124">
        <f t="shared" si="59"/>
        <v>44.210833333333341</v>
      </c>
      <c r="AF66" s="124">
        <f t="shared" si="59"/>
        <v>48.381666666666675</v>
      </c>
      <c r="AG66" s="124">
        <f t="shared" si="59"/>
        <v>51.718333333333348</v>
      </c>
      <c r="AH66" s="124">
        <f t="shared" si="59"/>
        <v>54.220833333333346</v>
      </c>
      <c r="AI66" s="124">
        <f t="shared" si="59"/>
        <v>56.72333333333335</v>
      </c>
      <c r="AJ66" s="124">
        <f t="shared" ref="AJ66:BB66" si="60">+AJ62*$C66</f>
        <v>59.225833333333355</v>
      </c>
      <c r="AK66" s="124">
        <f t="shared" si="60"/>
        <v>60.894166666666685</v>
      </c>
      <c r="AL66" s="124">
        <f t="shared" si="60"/>
        <v>62.562500000000021</v>
      </c>
      <c r="AM66" s="124">
        <f t="shared" si="60"/>
        <v>64.230833333333351</v>
      </c>
      <c r="AN66" s="90">
        <f t="shared" si="60"/>
        <v>65.899166666666687</v>
      </c>
      <c r="AO66" s="124">
        <f t="shared" si="60"/>
        <v>70.904166666666697</v>
      </c>
      <c r="AP66" s="124">
        <f t="shared" si="60"/>
        <v>76.743333333333368</v>
      </c>
      <c r="AQ66" s="124">
        <f t="shared" si="60"/>
        <v>81.748333333333377</v>
      </c>
      <c r="AR66" s="124">
        <f t="shared" si="60"/>
        <v>82.582500000000039</v>
      </c>
      <c r="AS66" s="124">
        <f t="shared" si="60"/>
        <v>83.416666666666714</v>
      </c>
      <c r="AT66" s="124">
        <f t="shared" si="60"/>
        <v>83.416666666666714</v>
      </c>
      <c r="AU66" s="124">
        <f t="shared" si="60"/>
        <v>83.416666666666714</v>
      </c>
      <c r="AV66" s="124">
        <f t="shared" si="60"/>
        <v>83.416666666666714</v>
      </c>
      <c r="AW66" s="124">
        <f t="shared" si="60"/>
        <v>83.416666666666714</v>
      </c>
      <c r="AX66" s="124">
        <f t="shared" si="60"/>
        <v>83.416666666666714</v>
      </c>
      <c r="AY66" s="124">
        <f t="shared" si="60"/>
        <v>83.416666666666714</v>
      </c>
      <c r="AZ66" s="124">
        <f t="shared" si="60"/>
        <v>83.416666666666714</v>
      </c>
      <c r="BA66" s="124">
        <f t="shared" si="60"/>
        <v>83.416666666666714</v>
      </c>
      <c r="BB66" s="124">
        <f t="shared" si="60"/>
        <v>83.416666666666714</v>
      </c>
      <c r="BC66" s="95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</row>
    <row r="67" spans="1:89" s="133" customFormat="1" ht="13.5" thickBot="1" x14ac:dyDescent="0.25">
      <c r="A67" s="289"/>
      <c r="B67" s="139" t="s">
        <v>109</v>
      </c>
      <c r="C67" s="140" t="str">
        <f>+'Detail by Turbine'!B12</f>
        <v>Available</v>
      </c>
      <c r="D67" s="141">
        <f t="shared" ref="D67:AI67" si="61">+D64*$C66</f>
        <v>0</v>
      </c>
      <c r="E67" s="141">
        <f t="shared" si="61"/>
        <v>0</v>
      </c>
      <c r="F67" s="141">
        <f t="shared" si="61"/>
        <v>0</v>
      </c>
      <c r="G67" s="141">
        <f t="shared" si="61"/>
        <v>0</v>
      </c>
      <c r="H67" s="141">
        <f t="shared" si="61"/>
        <v>0</v>
      </c>
      <c r="I67" s="141">
        <f t="shared" si="61"/>
        <v>0</v>
      </c>
      <c r="J67" s="141">
        <f t="shared" si="61"/>
        <v>0</v>
      </c>
      <c r="K67" s="141">
        <f t="shared" si="61"/>
        <v>0</v>
      </c>
      <c r="L67" s="141">
        <f t="shared" si="61"/>
        <v>0</v>
      </c>
      <c r="M67" s="141">
        <f t="shared" si="61"/>
        <v>0</v>
      </c>
      <c r="N67" s="141">
        <f t="shared" si="61"/>
        <v>0</v>
      </c>
      <c r="O67" s="141">
        <f t="shared" si="61"/>
        <v>0</v>
      </c>
      <c r="P67" s="141">
        <f t="shared" si="61"/>
        <v>0</v>
      </c>
      <c r="Q67" s="141">
        <f t="shared" si="61"/>
        <v>0</v>
      </c>
      <c r="R67" s="141">
        <f t="shared" si="61"/>
        <v>0</v>
      </c>
      <c r="S67" s="141">
        <f t="shared" si="61"/>
        <v>0</v>
      </c>
      <c r="T67" s="141">
        <f t="shared" si="61"/>
        <v>0</v>
      </c>
      <c r="U67" s="141">
        <f t="shared" si="61"/>
        <v>0</v>
      </c>
      <c r="V67" s="141">
        <f t="shared" si="61"/>
        <v>8.3416666666666668</v>
      </c>
      <c r="W67" s="141">
        <f t="shared" si="61"/>
        <v>9.4260833333333345</v>
      </c>
      <c r="X67" s="141">
        <f t="shared" si="61"/>
        <v>10.844166666666668</v>
      </c>
      <c r="Y67" s="141">
        <f t="shared" si="61"/>
        <v>12.178833333333333</v>
      </c>
      <c r="Z67" s="141">
        <f t="shared" si="61"/>
        <v>14.431083333333333</v>
      </c>
      <c r="AA67" s="141">
        <f t="shared" si="61"/>
        <v>18.518500000000003</v>
      </c>
      <c r="AB67" s="141">
        <f t="shared" si="61"/>
        <v>23.440083333333337</v>
      </c>
      <c r="AC67" s="141">
        <f t="shared" si="61"/>
        <v>28.278250000000003</v>
      </c>
      <c r="AD67" s="141">
        <f t="shared" si="61"/>
        <v>32.449083333333334</v>
      </c>
      <c r="AE67" s="141">
        <f t="shared" si="61"/>
        <v>36.87016666666667</v>
      </c>
      <c r="AF67" s="141">
        <f t="shared" si="61"/>
        <v>41.37466666666667</v>
      </c>
      <c r="AG67" s="141">
        <f t="shared" si="61"/>
        <v>45.795750000000005</v>
      </c>
      <c r="AH67" s="141">
        <f t="shared" si="61"/>
        <v>49.215833333333336</v>
      </c>
      <c r="AI67" s="141">
        <f t="shared" si="61"/>
        <v>51.718333333333334</v>
      </c>
      <c r="AJ67" s="141">
        <f t="shared" ref="AJ67:BB67" si="62">+AJ64*$C66</f>
        <v>54.387666666666675</v>
      </c>
      <c r="AK67" s="141">
        <f t="shared" si="62"/>
        <v>55.889166666666675</v>
      </c>
      <c r="AL67" s="141">
        <f t="shared" si="62"/>
        <v>57.30725000000001</v>
      </c>
      <c r="AM67" s="141">
        <f t="shared" si="62"/>
        <v>58.47508333333333</v>
      </c>
      <c r="AN67" s="136">
        <f t="shared" si="62"/>
        <v>59.476083333333335</v>
      </c>
      <c r="AO67" s="141">
        <f t="shared" si="62"/>
        <v>67.484083333333345</v>
      </c>
      <c r="AP67" s="141">
        <f t="shared" si="62"/>
        <v>75.408666666666676</v>
      </c>
      <c r="AQ67" s="141">
        <f t="shared" si="62"/>
        <v>83.082999999999998</v>
      </c>
      <c r="AR67" s="141">
        <f t="shared" si="62"/>
        <v>83.416666666666671</v>
      </c>
      <c r="AS67" s="141">
        <f t="shared" si="62"/>
        <v>83.416666666666671</v>
      </c>
      <c r="AT67" s="141">
        <f t="shared" si="62"/>
        <v>83.416666666666671</v>
      </c>
      <c r="AU67" s="141">
        <f t="shared" si="62"/>
        <v>83.416666666666671</v>
      </c>
      <c r="AV67" s="141">
        <f t="shared" si="62"/>
        <v>83.416666666666671</v>
      </c>
      <c r="AW67" s="141">
        <f t="shared" si="62"/>
        <v>83.416666666666671</v>
      </c>
      <c r="AX67" s="141">
        <f t="shared" si="62"/>
        <v>83.416666666666671</v>
      </c>
      <c r="AY67" s="141">
        <f t="shared" si="62"/>
        <v>83.416666666666671</v>
      </c>
      <c r="AZ67" s="141">
        <f t="shared" si="62"/>
        <v>83.416666666666671</v>
      </c>
      <c r="BA67" s="141">
        <f t="shared" si="62"/>
        <v>83.416666666666671</v>
      </c>
      <c r="BB67" s="141">
        <f t="shared" si="62"/>
        <v>83.416666666666671</v>
      </c>
      <c r="BC67" s="137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38"/>
      <c r="CA67" s="138"/>
      <c r="CB67" s="138"/>
      <c r="CC67" s="138"/>
      <c r="CD67" s="138"/>
      <c r="CE67" s="138"/>
      <c r="CF67" s="138"/>
      <c r="CG67" s="138"/>
      <c r="CH67" s="138"/>
      <c r="CI67" s="138"/>
      <c r="CJ67" s="138"/>
      <c r="CK67" s="138"/>
    </row>
    <row r="68" spans="1:89" s="92" customFormat="1" ht="15" customHeight="1" thickTop="1" x14ac:dyDescent="0.2">
      <c r="A68" s="287">
        <f>+A60+1</f>
        <v>9</v>
      </c>
      <c r="B68" s="110" t="str">
        <f>+'Detail by Turbine'!G13</f>
        <v>9FA STAG Power Islands</v>
      </c>
      <c r="C68" s="285" t="str">
        <f>+'Detail by Turbine'!S13</f>
        <v>Arcos</v>
      </c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84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00"/>
    </row>
    <row r="69" spans="1:89" s="105" customFormat="1" x14ac:dyDescent="0.2">
      <c r="A69" s="288"/>
      <c r="B69" s="115" t="s">
        <v>104</v>
      </c>
      <c r="C69" s="286"/>
      <c r="D69" s="116">
        <v>0</v>
      </c>
      <c r="E69" s="116">
        <v>0</v>
      </c>
      <c r="F69" s="116">
        <v>0</v>
      </c>
      <c r="G69" s="116">
        <v>0</v>
      </c>
      <c r="H69" s="116">
        <v>0</v>
      </c>
      <c r="I69" s="116">
        <v>0</v>
      </c>
      <c r="J69" s="116">
        <v>0</v>
      </c>
      <c r="K69" s="116">
        <v>0</v>
      </c>
      <c r="L69" s="116">
        <v>0</v>
      </c>
      <c r="M69" s="116">
        <v>0</v>
      </c>
      <c r="N69" s="116">
        <v>0</v>
      </c>
      <c r="O69" s="116">
        <v>0</v>
      </c>
      <c r="P69" s="116">
        <v>0</v>
      </c>
      <c r="Q69" s="116">
        <v>0</v>
      </c>
      <c r="R69" s="116">
        <v>0</v>
      </c>
      <c r="S69" s="116">
        <v>0</v>
      </c>
      <c r="T69" s="116">
        <v>0</v>
      </c>
      <c r="U69" s="116">
        <v>0</v>
      </c>
      <c r="V69" s="116">
        <v>0</v>
      </c>
      <c r="W69" s="116">
        <v>0</v>
      </c>
      <c r="X69" s="116">
        <v>0.1</v>
      </c>
      <c r="Y69" s="116">
        <v>0</v>
      </c>
      <c r="Z69" s="116">
        <v>0</v>
      </c>
      <c r="AA69" s="116">
        <v>0.23</v>
      </c>
      <c r="AB69" s="116">
        <v>0.05</v>
      </c>
      <c r="AC69" s="116">
        <v>0.05</v>
      </c>
      <c r="AD69" s="116">
        <v>0.05</v>
      </c>
      <c r="AE69" s="116">
        <v>0.05</v>
      </c>
      <c r="AF69" s="116">
        <v>0.05</v>
      </c>
      <c r="AG69" s="116">
        <v>0.04</v>
      </c>
      <c r="AH69" s="116">
        <v>0.03</v>
      </c>
      <c r="AI69" s="116">
        <v>0.03</v>
      </c>
      <c r="AJ69" s="116">
        <v>0.03</v>
      </c>
      <c r="AK69" s="116">
        <v>0.02</v>
      </c>
      <c r="AL69" s="116">
        <v>0.02</v>
      </c>
      <c r="AM69" s="116">
        <v>0.02</v>
      </c>
      <c r="AN69" s="82">
        <v>0.02</v>
      </c>
      <c r="AO69" s="116">
        <v>0.06</v>
      </c>
      <c r="AP69" s="116">
        <v>7.0000000000000007E-2</v>
      </c>
      <c r="AQ69" s="116">
        <v>0.06</v>
      </c>
      <c r="AR69" s="116">
        <v>0.01</v>
      </c>
      <c r="AS69" s="116">
        <v>0.01</v>
      </c>
      <c r="AT69" s="116">
        <v>0</v>
      </c>
      <c r="AU69" s="116">
        <v>0</v>
      </c>
      <c r="AV69" s="116">
        <v>0</v>
      </c>
      <c r="AW69" s="116">
        <v>0</v>
      </c>
      <c r="AX69" s="116">
        <v>0</v>
      </c>
      <c r="AY69" s="116">
        <v>0</v>
      </c>
      <c r="AZ69" s="116">
        <v>0</v>
      </c>
      <c r="BA69" s="116">
        <v>0</v>
      </c>
      <c r="BB69" s="116">
        <v>0</v>
      </c>
      <c r="BC69" s="104">
        <f>SUM(D69:BB69)</f>
        <v>1.0000000000000004</v>
      </c>
      <c r="BD69" s="101"/>
    </row>
    <row r="70" spans="1:89" s="105" customFormat="1" x14ac:dyDescent="0.2">
      <c r="A70" s="288"/>
      <c r="B70" s="115" t="s">
        <v>105</v>
      </c>
      <c r="C70" s="286"/>
      <c r="D70" s="116">
        <f>D69</f>
        <v>0</v>
      </c>
      <c r="E70" s="116">
        <f t="shared" ref="E70:AJ70" si="63">+D70+E69</f>
        <v>0</v>
      </c>
      <c r="F70" s="116">
        <f t="shared" si="63"/>
        <v>0</v>
      </c>
      <c r="G70" s="116">
        <f t="shared" si="63"/>
        <v>0</v>
      </c>
      <c r="H70" s="116">
        <f t="shared" si="63"/>
        <v>0</v>
      </c>
      <c r="I70" s="116">
        <f t="shared" si="63"/>
        <v>0</v>
      </c>
      <c r="J70" s="116">
        <f t="shared" si="63"/>
        <v>0</v>
      </c>
      <c r="K70" s="116">
        <f t="shared" si="63"/>
        <v>0</v>
      </c>
      <c r="L70" s="116">
        <f t="shared" si="63"/>
        <v>0</v>
      </c>
      <c r="M70" s="116">
        <f t="shared" si="63"/>
        <v>0</v>
      </c>
      <c r="N70" s="116">
        <f t="shared" si="63"/>
        <v>0</v>
      </c>
      <c r="O70" s="116">
        <f t="shared" si="63"/>
        <v>0</v>
      </c>
      <c r="P70" s="116">
        <f t="shared" si="63"/>
        <v>0</v>
      </c>
      <c r="Q70" s="116">
        <f t="shared" si="63"/>
        <v>0</v>
      </c>
      <c r="R70" s="116">
        <f t="shared" si="63"/>
        <v>0</v>
      </c>
      <c r="S70" s="116">
        <f t="shared" si="63"/>
        <v>0</v>
      </c>
      <c r="T70" s="116">
        <f t="shared" si="63"/>
        <v>0</v>
      </c>
      <c r="U70" s="116">
        <f t="shared" si="63"/>
        <v>0</v>
      </c>
      <c r="V70" s="116">
        <f t="shared" si="63"/>
        <v>0</v>
      </c>
      <c r="W70" s="116">
        <f t="shared" si="63"/>
        <v>0</v>
      </c>
      <c r="X70" s="116">
        <f t="shared" si="63"/>
        <v>0.1</v>
      </c>
      <c r="Y70" s="116">
        <f t="shared" si="63"/>
        <v>0.1</v>
      </c>
      <c r="Z70" s="116">
        <f t="shared" si="63"/>
        <v>0.1</v>
      </c>
      <c r="AA70" s="116">
        <f t="shared" si="63"/>
        <v>0.33</v>
      </c>
      <c r="AB70" s="116">
        <f t="shared" si="63"/>
        <v>0.38</v>
      </c>
      <c r="AC70" s="116">
        <f t="shared" si="63"/>
        <v>0.43</v>
      </c>
      <c r="AD70" s="116">
        <f t="shared" si="63"/>
        <v>0.48</v>
      </c>
      <c r="AE70" s="116">
        <f t="shared" si="63"/>
        <v>0.53</v>
      </c>
      <c r="AF70" s="116">
        <f t="shared" si="63"/>
        <v>0.58000000000000007</v>
      </c>
      <c r="AG70" s="116">
        <f t="shared" si="63"/>
        <v>0.62000000000000011</v>
      </c>
      <c r="AH70" s="116">
        <f t="shared" si="63"/>
        <v>0.65000000000000013</v>
      </c>
      <c r="AI70" s="116">
        <f t="shared" si="63"/>
        <v>0.68000000000000016</v>
      </c>
      <c r="AJ70" s="116">
        <f t="shared" si="63"/>
        <v>0.71000000000000019</v>
      </c>
      <c r="AK70" s="116">
        <f t="shared" ref="AK70:BB70" si="64">+AJ70+AK69</f>
        <v>0.7300000000000002</v>
      </c>
      <c r="AL70" s="116">
        <f t="shared" si="64"/>
        <v>0.75000000000000022</v>
      </c>
      <c r="AM70" s="116">
        <f t="shared" si="64"/>
        <v>0.77000000000000024</v>
      </c>
      <c r="AN70" s="82">
        <f t="shared" si="64"/>
        <v>0.79000000000000026</v>
      </c>
      <c r="AO70" s="116">
        <f t="shared" si="64"/>
        <v>0.85000000000000031</v>
      </c>
      <c r="AP70" s="116">
        <f t="shared" si="64"/>
        <v>0.92000000000000037</v>
      </c>
      <c r="AQ70" s="116">
        <f t="shared" si="64"/>
        <v>0.98000000000000043</v>
      </c>
      <c r="AR70" s="116">
        <f t="shared" si="64"/>
        <v>0.99000000000000044</v>
      </c>
      <c r="AS70" s="116">
        <f t="shared" si="64"/>
        <v>1.0000000000000004</v>
      </c>
      <c r="AT70" s="116">
        <f t="shared" si="64"/>
        <v>1.0000000000000004</v>
      </c>
      <c r="AU70" s="116">
        <f t="shared" si="64"/>
        <v>1.0000000000000004</v>
      </c>
      <c r="AV70" s="116">
        <f t="shared" si="64"/>
        <v>1.0000000000000004</v>
      </c>
      <c r="AW70" s="116">
        <f t="shared" si="64"/>
        <v>1.0000000000000004</v>
      </c>
      <c r="AX70" s="116">
        <f t="shared" si="64"/>
        <v>1.0000000000000004</v>
      </c>
      <c r="AY70" s="116">
        <f t="shared" si="64"/>
        <v>1.0000000000000004</v>
      </c>
      <c r="AZ70" s="116">
        <f t="shared" si="64"/>
        <v>1.0000000000000004</v>
      </c>
      <c r="BA70" s="116">
        <f t="shared" si="64"/>
        <v>1.0000000000000004</v>
      </c>
      <c r="BB70" s="116">
        <f t="shared" si="64"/>
        <v>1.0000000000000004</v>
      </c>
      <c r="BC70" s="104"/>
      <c r="BD70" s="101"/>
    </row>
    <row r="71" spans="1:89" s="105" customFormat="1" x14ac:dyDescent="0.2">
      <c r="A71" s="288"/>
      <c r="B71" s="115" t="s">
        <v>106</v>
      </c>
      <c r="C71" s="286"/>
      <c r="D71" s="116">
        <v>0</v>
      </c>
      <c r="E71" s="116">
        <v>0</v>
      </c>
      <c r="F71" s="116">
        <v>0</v>
      </c>
      <c r="G71" s="116">
        <v>0</v>
      </c>
      <c r="H71" s="116">
        <v>0</v>
      </c>
      <c r="I71" s="116">
        <v>0</v>
      </c>
      <c r="J71" s="116">
        <v>0</v>
      </c>
      <c r="K71" s="116">
        <v>0</v>
      </c>
      <c r="L71" s="116">
        <v>0</v>
      </c>
      <c r="M71" s="116">
        <v>0</v>
      </c>
      <c r="N71" s="116">
        <v>0</v>
      </c>
      <c r="O71" s="116">
        <v>0</v>
      </c>
      <c r="P71" s="116">
        <v>0</v>
      </c>
      <c r="Q71" s="116">
        <v>0</v>
      </c>
      <c r="R71" s="116">
        <v>0</v>
      </c>
      <c r="S71" s="116">
        <v>0</v>
      </c>
      <c r="T71" s="116">
        <v>0</v>
      </c>
      <c r="U71" s="116">
        <v>0</v>
      </c>
      <c r="V71" s="116">
        <f t="shared" ref="V71:BB71" si="65">V72-U72</f>
        <v>0.1</v>
      </c>
      <c r="W71" s="116">
        <f t="shared" si="65"/>
        <v>1.2999999999999998E-2</v>
      </c>
      <c r="X71" s="116">
        <f t="shared" si="65"/>
        <v>1.7000000000000001E-2</v>
      </c>
      <c r="Y71" s="116">
        <f t="shared" si="65"/>
        <v>1.5999999999999986E-2</v>
      </c>
      <c r="Z71" s="116">
        <f t="shared" si="65"/>
        <v>2.6999999999999996E-2</v>
      </c>
      <c r="AA71" s="116">
        <f t="shared" si="65"/>
        <v>4.9000000000000016E-2</v>
      </c>
      <c r="AB71" s="116">
        <f t="shared" si="65"/>
        <v>5.9000000000000025E-2</v>
      </c>
      <c r="AC71" s="116">
        <f t="shared" si="65"/>
        <v>5.7999999999999996E-2</v>
      </c>
      <c r="AD71" s="116">
        <f t="shared" si="65"/>
        <v>4.9999999999999989E-2</v>
      </c>
      <c r="AE71" s="116">
        <f t="shared" si="65"/>
        <v>5.2999999999999992E-2</v>
      </c>
      <c r="AF71" s="116">
        <f t="shared" si="65"/>
        <v>5.3999999999999992E-2</v>
      </c>
      <c r="AG71" s="116">
        <f t="shared" si="65"/>
        <v>5.3000000000000047E-2</v>
      </c>
      <c r="AH71" s="116">
        <f t="shared" si="65"/>
        <v>4.0999999999999925E-2</v>
      </c>
      <c r="AI71" s="116">
        <f t="shared" si="65"/>
        <v>3.0000000000000027E-2</v>
      </c>
      <c r="AJ71" s="116">
        <f t="shared" si="65"/>
        <v>3.2000000000000028E-2</v>
      </c>
      <c r="AK71" s="116">
        <f t="shared" si="65"/>
        <v>1.8000000000000016E-2</v>
      </c>
      <c r="AL71" s="116">
        <f t="shared" si="65"/>
        <v>1.7000000000000015E-2</v>
      </c>
      <c r="AM71" s="116">
        <f t="shared" si="65"/>
        <v>1.3999999999999901E-2</v>
      </c>
      <c r="AN71" s="82">
        <f t="shared" si="65"/>
        <v>1.2000000000000011E-2</v>
      </c>
      <c r="AO71" s="116">
        <f t="shared" si="65"/>
        <v>9.6000000000000085E-2</v>
      </c>
      <c r="AP71" s="116">
        <f t="shared" si="65"/>
        <v>9.4999999999999973E-2</v>
      </c>
      <c r="AQ71" s="116">
        <f t="shared" si="65"/>
        <v>9.1999999999999971E-2</v>
      </c>
      <c r="AR71" s="116">
        <f t="shared" si="65"/>
        <v>4.0000000000000036E-3</v>
      </c>
      <c r="AS71" s="116">
        <f t="shared" si="65"/>
        <v>0</v>
      </c>
      <c r="AT71" s="116">
        <f t="shared" si="65"/>
        <v>0</v>
      </c>
      <c r="AU71" s="116">
        <f t="shared" si="65"/>
        <v>0</v>
      </c>
      <c r="AV71" s="116">
        <f t="shared" si="65"/>
        <v>0</v>
      </c>
      <c r="AW71" s="116">
        <f t="shared" si="65"/>
        <v>0</v>
      </c>
      <c r="AX71" s="116">
        <f t="shared" si="65"/>
        <v>0</v>
      </c>
      <c r="AY71" s="116">
        <f t="shared" si="65"/>
        <v>0</v>
      </c>
      <c r="AZ71" s="116">
        <f t="shared" si="65"/>
        <v>0</v>
      </c>
      <c r="BA71" s="116">
        <f t="shared" si="65"/>
        <v>0</v>
      </c>
      <c r="BB71" s="116">
        <f t="shared" si="65"/>
        <v>0</v>
      </c>
      <c r="BC71" s="104">
        <f>SUM(D71:BB71)</f>
        <v>1</v>
      </c>
      <c r="BD71" s="101"/>
    </row>
    <row r="72" spans="1:89" s="105" customFormat="1" x14ac:dyDescent="0.2">
      <c r="A72" s="288"/>
      <c r="B72" s="115" t="s">
        <v>107</v>
      </c>
      <c r="C72" s="286"/>
      <c r="D72" s="116">
        <f>D71</f>
        <v>0</v>
      </c>
      <c r="E72" s="116">
        <f t="shared" ref="E72:U72" si="66">+D72+E71</f>
        <v>0</v>
      </c>
      <c r="F72" s="116">
        <f t="shared" si="66"/>
        <v>0</v>
      </c>
      <c r="G72" s="116">
        <f t="shared" si="66"/>
        <v>0</v>
      </c>
      <c r="H72" s="116">
        <f t="shared" si="66"/>
        <v>0</v>
      </c>
      <c r="I72" s="116">
        <f t="shared" si="66"/>
        <v>0</v>
      </c>
      <c r="J72" s="116">
        <f t="shared" si="66"/>
        <v>0</v>
      </c>
      <c r="K72" s="116">
        <f t="shared" si="66"/>
        <v>0</v>
      </c>
      <c r="L72" s="116">
        <f t="shared" si="66"/>
        <v>0</v>
      </c>
      <c r="M72" s="116">
        <f t="shared" si="66"/>
        <v>0</v>
      </c>
      <c r="N72" s="116">
        <f t="shared" si="66"/>
        <v>0</v>
      </c>
      <c r="O72" s="116">
        <f t="shared" si="66"/>
        <v>0</v>
      </c>
      <c r="P72" s="116">
        <f t="shared" si="66"/>
        <v>0</v>
      </c>
      <c r="Q72" s="116">
        <f t="shared" si="66"/>
        <v>0</v>
      </c>
      <c r="R72" s="116">
        <f t="shared" si="66"/>
        <v>0</v>
      </c>
      <c r="S72" s="116">
        <f t="shared" si="66"/>
        <v>0</v>
      </c>
      <c r="T72" s="116">
        <f t="shared" si="66"/>
        <v>0</v>
      </c>
      <c r="U72" s="116">
        <f t="shared" si="66"/>
        <v>0</v>
      </c>
      <c r="V72" s="116">
        <v>0.1</v>
      </c>
      <c r="W72" s="116">
        <v>0.113</v>
      </c>
      <c r="X72" s="116">
        <v>0.13</v>
      </c>
      <c r="Y72" s="116">
        <v>0.14599999999999999</v>
      </c>
      <c r="Z72" s="116">
        <v>0.17299999999999999</v>
      </c>
      <c r="AA72" s="116">
        <v>0.222</v>
      </c>
      <c r="AB72" s="116">
        <v>0.28100000000000003</v>
      </c>
      <c r="AC72" s="116">
        <v>0.33900000000000002</v>
      </c>
      <c r="AD72" s="116">
        <v>0.38900000000000001</v>
      </c>
      <c r="AE72" s="116">
        <v>0.442</v>
      </c>
      <c r="AF72" s="116">
        <v>0.496</v>
      </c>
      <c r="AG72" s="116">
        <v>0.54900000000000004</v>
      </c>
      <c r="AH72" s="116">
        <v>0.59</v>
      </c>
      <c r="AI72" s="116">
        <v>0.62</v>
      </c>
      <c r="AJ72" s="116">
        <v>0.65200000000000002</v>
      </c>
      <c r="AK72" s="116">
        <v>0.67</v>
      </c>
      <c r="AL72" s="116">
        <v>0.68700000000000006</v>
      </c>
      <c r="AM72" s="116">
        <v>0.70099999999999996</v>
      </c>
      <c r="AN72" s="82">
        <v>0.71299999999999997</v>
      </c>
      <c r="AO72" s="116">
        <v>0.80900000000000005</v>
      </c>
      <c r="AP72" s="116">
        <v>0.90400000000000003</v>
      </c>
      <c r="AQ72" s="116">
        <v>0.996</v>
      </c>
      <c r="AR72" s="116">
        <v>1</v>
      </c>
      <c r="AS72" s="116">
        <v>1</v>
      </c>
      <c r="AT72" s="116">
        <v>1</v>
      </c>
      <c r="AU72" s="116">
        <v>1</v>
      </c>
      <c r="AV72" s="116">
        <v>1</v>
      </c>
      <c r="AW72" s="116">
        <v>1</v>
      </c>
      <c r="AX72" s="116">
        <v>1</v>
      </c>
      <c r="AY72" s="116">
        <v>1</v>
      </c>
      <c r="AZ72" s="116">
        <v>1</v>
      </c>
      <c r="BA72" s="116">
        <v>1</v>
      </c>
      <c r="BB72" s="116">
        <v>1</v>
      </c>
      <c r="BC72" s="104"/>
      <c r="BD72" s="101"/>
    </row>
    <row r="73" spans="1:89" s="109" customFormat="1" x14ac:dyDescent="0.2">
      <c r="A73" s="288"/>
      <c r="B73" s="119"/>
      <c r="C73" s="286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83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08"/>
      <c r="BD73" s="106"/>
    </row>
    <row r="74" spans="1:89" s="91" customFormat="1" x14ac:dyDescent="0.2">
      <c r="A74" s="288"/>
      <c r="B74" s="122" t="s">
        <v>108</v>
      </c>
      <c r="C74" s="123">
        <f>250.25/3</f>
        <v>83.416666666666671</v>
      </c>
      <c r="D74" s="124">
        <f t="shared" ref="D74:AI74" si="67">+D70*$C74</f>
        <v>0</v>
      </c>
      <c r="E74" s="124">
        <f t="shared" si="67"/>
        <v>0</v>
      </c>
      <c r="F74" s="124">
        <f t="shared" si="67"/>
        <v>0</v>
      </c>
      <c r="G74" s="124">
        <f t="shared" si="67"/>
        <v>0</v>
      </c>
      <c r="H74" s="124">
        <f t="shared" si="67"/>
        <v>0</v>
      </c>
      <c r="I74" s="124">
        <f t="shared" si="67"/>
        <v>0</v>
      </c>
      <c r="J74" s="124">
        <f t="shared" si="67"/>
        <v>0</v>
      </c>
      <c r="K74" s="124">
        <f t="shared" si="67"/>
        <v>0</v>
      </c>
      <c r="L74" s="124">
        <f t="shared" si="67"/>
        <v>0</v>
      </c>
      <c r="M74" s="124">
        <f t="shared" si="67"/>
        <v>0</v>
      </c>
      <c r="N74" s="124">
        <f t="shared" si="67"/>
        <v>0</v>
      </c>
      <c r="O74" s="124">
        <f t="shared" si="67"/>
        <v>0</v>
      </c>
      <c r="P74" s="124">
        <f t="shared" si="67"/>
        <v>0</v>
      </c>
      <c r="Q74" s="124">
        <f t="shared" si="67"/>
        <v>0</v>
      </c>
      <c r="R74" s="124">
        <f t="shared" si="67"/>
        <v>0</v>
      </c>
      <c r="S74" s="124">
        <f t="shared" si="67"/>
        <v>0</v>
      </c>
      <c r="T74" s="124">
        <f t="shared" si="67"/>
        <v>0</v>
      </c>
      <c r="U74" s="124">
        <f t="shared" si="67"/>
        <v>0</v>
      </c>
      <c r="V74" s="124">
        <f t="shared" si="67"/>
        <v>0</v>
      </c>
      <c r="W74" s="124">
        <f t="shared" si="67"/>
        <v>0</v>
      </c>
      <c r="X74" s="124">
        <f t="shared" si="67"/>
        <v>8.3416666666666668</v>
      </c>
      <c r="Y74" s="124">
        <f t="shared" si="67"/>
        <v>8.3416666666666668</v>
      </c>
      <c r="Z74" s="124">
        <f t="shared" si="67"/>
        <v>8.3416666666666668</v>
      </c>
      <c r="AA74" s="124">
        <f t="shared" si="67"/>
        <v>27.527500000000003</v>
      </c>
      <c r="AB74" s="124">
        <f t="shared" si="67"/>
        <v>31.698333333333334</v>
      </c>
      <c r="AC74" s="124">
        <f t="shared" si="67"/>
        <v>35.869166666666665</v>
      </c>
      <c r="AD74" s="124">
        <f t="shared" si="67"/>
        <v>40.04</v>
      </c>
      <c r="AE74" s="124">
        <f t="shared" si="67"/>
        <v>44.210833333333341</v>
      </c>
      <c r="AF74" s="124">
        <f t="shared" si="67"/>
        <v>48.381666666666675</v>
      </c>
      <c r="AG74" s="124">
        <f t="shared" si="67"/>
        <v>51.718333333333348</v>
      </c>
      <c r="AH74" s="124">
        <f t="shared" si="67"/>
        <v>54.220833333333346</v>
      </c>
      <c r="AI74" s="124">
        <f t="shared" si="67"/>
        <v>56.72333333333335</v>
      </c>
      <c r="AJ74" s="124">
        <f t="shared" ref="AJ74:BB74" si="68">+AJ70*$C74</f>
        <v>59.225833333333355</v>
      </c>
      <c r="AK74" s="124">
        <f t="shared" si="68"/>
        <v>60.894166666666685</v>
      </c>
      <c r="AL74" s="124">
        <f t="shared" si="68"/>
        <v>62.562500000000021</v>
      </c>
      <c r="AM74" s="124">
        <f t="shared" si="68"/>
        <v>64.230833333333351</v>
      </c>
      <c r="AN74" s="90">
        <f t="shared" si="68"/>
        <v>65.899166666666687</v>
      </c>
      <c r="AO74" s="124">
        <f t="shared" si="68"/>
        <v>70.904166666666697</v>
      </c>
      <c r="AP74" s="124">
        <f t="shared" si="68"/>
        <v>76.743333333333368</v>
      </c>
      <c r="AQ74" s="124">
        <f t="shared" si="68"/>
        <v>81.748333333333377</v>
      </c>
      <c r="AR74" s="124">
        <f t="shared" si="68"/>
        <v>82.582500000000039</v>
      </c>
      <c r="AS74" s="124">
        <f t="shared" si="68"/>
        <v>83.416666666666714</v>
      </c>
      <c r="AT74" s="124">
        <f t="shared" si="68"/>
        <v>83.416666666666714</v>
      </c>
      <c r="AU74" s="124">
        <f t="shared" si="68"/>
        <v>83.416666666666714</v>
      </c>
      <c r="AV74" s="124">
        <f t="shared" si="68"/>
        <v>83.416666666666714</v>
      </c>
      <c r="AW74" s="124">
        <f t="shared" si="68"/>
        <v>83.416666666666714</v>
      </c>
      <c r="AX74" s="124">
        <f t="shared" si="68"/>
        <v>83.416666666666714</v>
      </c>
      <c r="AY74" s="124">
        <f t="shared" si="68"/>
        <v>83.416666666666714</v>
      </c>
      <c r="AZ74" s="124">
        <f t="shared" si="68"/>
        <v>83.416666666666714</v>
      </c>
      <c r="BA74" s="124">
        <f t="shared" si="68"/>
        <v>83.416666666666714</v>
      </c>
      <c r="BB74" s="124">
        <f t="shared" si="68"/>
        <v>83.416666666666714</v>
      </c>
      <c r="BC74" s="95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</row>
    <row r="75" spans="1:89" s="133" customFormat="1" ht="13.5" thickBot="1" x14ac:dyDescent="0.25">
      <c r="A75" s="289"/>
      <c r="B75" s="139" t="s">
        <v>109</v>
      </c>
      <c r="C75" s="140" t="str">
        <f>+'Detail by Turbine'!B13</f>
        <v>Available</v>
      </c>
      <c r="D75" s="141">
        <f t="shared" ref="D75:AI75" si="69">+D72*$C74</f>
        <v>0</v>
      </c>
      <c r="E75" s="141">
        <f t="shared" si="69"/>
        <v>0</v>
      </c>
      <c r="F75" s="141">
        <f t="shared" si="69"/>
        <v>0</v>
      </c>
      <c r="G75" s="141">
        <f t="shared" si="69"/>
        <v>0</v>
      </c>
      <c r="H75" s="141">
        <f t="shared" si="69"/>
        <v>0</v>
      </c>
      <c r="I75" s="141">
        <f t="shared" si="69"/>
        <v>0</v>
      </c>
      <c r="J75" s="141">
        <f t="shared" si="69"/>
        <v>0</v>
      </c>
      <c r="K75" s="141">
        <f t="shared" si="69"/>
        <v>0</v>
      </c>
      <c r="L75" s="141">
        <f t="shared" si="69"/>
        <v>0</v>
      </c>
      <c r="M75" s="141">
        <f t="shared" si="69"/>
        <v>0</v>
      </c>
      <c r="N75" s="141">
        <f t="shared" si="69"/>
        <v>0</v>
      </c>
      <c r="O75" s="141">
        <f t="shared" si="69"/>
        <v>0</v>
      </c>
      <c r="P75" s="141">
        <f t="shared" si="69"/>
        <v>0</v>
      </c>
      <c r="Q75" s="141">
        <f t="shared" si="69"/>
        <v>0</v>
      </c>
      <c r="R75" s="141">
        <f t="shared" si="69"/>
        <v>0</v>
      </c>
      <c r="S75" s="141">
        <f t="shared" si="69"/>
        <v>0</v>
      </c>
      <c r="T75" s="141">
        <f t="shared" si="69"/>
        <v>0</v>
      </c>
      <c r="U75" s="141">
        <f t="shared" si="69"/>
        <v>0</v>
      </c>
      <c r="V75" s="141">
        <f t="shared" si="69"/>
        <v>8.3416666666666668</v>
      </c>
      <c r="W75" s="141">
        <f t="shared" si="69"/>
        <v>9.4260833333333345</v>
      </c>
      <c r="X75" s="141">
        <f t="shared" si="69"/>
        <v>10.844166666666668</v>
      </c>
      <c r="Y75" s="141">
        <f t="shared" si="69"/>
        <v>12.178833333333333</v>
      </c>
      <c r="Z75" s="141">
        <f t="shared" si="69"/>
        <v>14.431083333333333</v>
      </c>
      <c r="AA75" s="141">
        <f t="shared" si="69"/>
        <v>18.518500000000003</v>
      </c>
      <c r="AB75" s="141">
        <f t="shared" si="69"/>
        <v>23.440083333333337</v>
      </c>
      <c r="AC75" s="141">
        <f t="shared" si="69"/>
        <v>28.278250000000003</v>
      </c>
      <c r="AD75" s="141">
        <f t="shared" si="69"/>
        <v>32.449083333333334</v>
      </c>
      <c r="AE75" s="141">
        <f t="shared" si="69"/>
        <v>36.87016666666667</v>
      </c>
      <c r="AF75" s="141">
        <f t="shared" si="69"/>
        <v>41.37466666666667</v>
      </c>
      <c r="AG75" s="141">
        <f t="shared" si="69"/>
        <v>45.795750000000005</v>
      </c>
      <c r="AH75" s="141">
        <f t="shared" si="69"/>
        <v>49.215833333333336</v>
      </c>
      <c r="AI75" s="141">
        <f t="shared" si="69"/>
        <v>51.718333333333334</v>
      </c>
      <c r="AJ75" s="141">
        <f t="shared" ref="AJ75:BB75" si="70">+AJ72*$C74</f>
        <v>54.387666666666675</v>
      </c>
      <c r="AK75" s="141">
        <f t="shared" si="70"/>
        <v>55.889166666666675</v>
      </c>
      <c r="AL75" s="141">
        <f t="shared" si="70"/>
        <v>57.30725000000001</v>
      </c>
      <c r="AM75" s="141">
        <f t="shared" si="70"/>
        <v>58.47508333333333</v>
      </c>
      <c r="AN75" s="136">
        <f t="shared" si="70"/>
        <v>59.476083333333335</v>
      </c>
      <c r="AO75" s="141">
        <f t="shared" si="70"/>
        <v>67.484083333333345</v>
      </c>
      <c r="AP75" s="141">
        <f t="shared" si="70"/>
        <v>75.408666666666676</v>
      </c>
      <c r="AQ75" s="141">
        <f t="shared" si="70"/>
        <v>83.082999999999998</v>
      </c>
      <c r="AR75" s="141">
        <f t="shared" si="70"/>
        <v>83.416666666666671</v>
      </c>
      <c r="AS75" s="141">
        <f t="shared" si="70"/>
        <v>83.416666666666671</v>
      </c>
      <c r="AT75" s="141">
        <f t="shared" si="70"/>
        <v>83.416666666666671</v>
      </c>
      <c r="AU75" s="141">
        <f t="shared" si="70"/>
        <v>83.416666666666671</v>
      </c>
      <c r="AV75" s="141">
        <f t="shared" si="70"/>
        <v>83.416666666666671</v>
      </c>
      <c r="AW75" s="141">
        <f t="shared" si="70"/>
        <v>83.416666666666671</v>
      </c>
      <c r="AX75" s="141">
        <f t="shared" si="70"/>
        <v>83.416666666666671</v>
      </c>
      <c r="AY75" s="141">
        <f t="shared" si="70"/>
        <v>83.416666666666671</v>
      </c>
      <c r="AZ75" s="141">
        <f t="shared" si="70"/>
        <v>83.416666666666671</v>
      </c>
      <c r="BA75" s="141">
        <f t="shared" si="70"/>
        <v>83.416666666666671</v>
      </c>
      <c r="BB75" s="141">
        <f t="shared" si="70"/>
        <v>83.416666666666671</v>
      </c>
      <c r="BC75" s="137"/>
      <c r="BD75" s="138"/>
      <c r="BE75" s="138"/>
      <c r="BF75" s="138"/>
      <c r="BG75" s="138"/>
      <c r="BH75" s="138"/>
      <c r="BI75" s="138"/>
      <c r="BJ75" s="138"/>
      <c r="BK75" s="138"/>
      <c r="BL75" s="138"/>
      <c r="BM75" s="138"/>
      <c r="BN75" s="138"/>
      <c r="BO75" s="138"/>
      <c r="BP75" s="138"/>
      <c r="BQ75" s="138"/>
      <c r="BR75" s="138"/>
      <c r="BS75" s="138"/>
      <c r="BT75" s="138"/>
      <c r="BU75" s="138"/>
      <c r="BV75" s="138"/>
      <c r="BW75" s="138"/>
      <c r="BX75" s="138"/>
      <c r="BY75" s="138"/>
      <c r="BZ75" s="138"/>
      <c r="CA75" s="138"/>
      <c r="CB75" s="138"/>
      <c r="CC75" s="138"/>
      <c r="CD75" s="138"/>
      <c r="CE75" s="138"/>
      <c r="CF75" s="138"/>
      <c r="CG75" s="138"/>
      <c r="CH75" s="138"/>
      <c r="CI75" s="138"/>
      <c r="CJ75" s="138"/>
      <c r="CK75" s="138"/>
    </row>
    <row r="76" spans="1:89" s="114" customFormat="1" ht="13.5" thickTop="1" x14ac:dyDescent="0.2">
      <c r="A76" s="287">
        <f>+A68+1</f>
        <v>10</v>
      </c>
      <c r="B76" s="110" t="str">
        <f>+'Detail by Turbine'!G14</f>
        <v>11N1</v>
      </c>
      <c r="C76" s="285" t="str">
        <f>+'Detail by Turbine'!S14</f>
        <v>Unassigned</v>
      </c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85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2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</row>
    <row r="77" spans="1:89" s="118" customFormat="1" x14ac:dyDescent="0.2">
      <c r="A77" s="288"/>
      <c r="B77" s="115" t="s">
        <v>104</v>
      </c>
      <c r="C77" s="286"/>
      <c r="D77" s="116">
        <v>0</v>
      </c>
      <c r="E77" s="116">
        <v>0</v>
      </c>
      <c r="F77" s="116">
        <v>0</v>
      </c>
      <c r="G77" s="116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116">
        <v>0</v>
      </c>
      <c r="N77" s="116">
        <v>0</v>
      </c>
      <c r="O77" s="116">
        <v>0</v>
      </c>
      <c r="P77" s="116">
        <v>0</v>
      </c>
      <c r="Q77" s="116">
        <v>0</v>
      </c>
      <c r="R77" s="116">
        <v>0</v>
      </c>
      <c r="S77" s="116">
        <v>0</v>
      </c>
      <c r="T77" s="116">
        <v>0</v>
      </c>
      <c r="U77" s="116">
        <v>0</v>
      </c>
      <c r="V77" s="116">
        <v>0</v>
      </c>
      <c r="W77" s="116">
        <v>1</v>
      </c>
      <c r="X77" s="116">
        <v>0</v>
      </c>
      <c r="Y77" s="116">
        <v>0</v>
      </c>
      <c r="Z77" s="116">
        <v>0</v>
      </c>
      <c r="AA77" s="116">
        <v>0</v>
      </c>
      <c r="AB77" s="116">
        <v>0</v>
      </c>
      <c r="AC77" s="116">
        <v>0</v>
      </c>
      <c r="AD77" s="116">
        <v>0</v>
      </c>
      <c r="AE77" s="116">
        <v>0</v>
      </c>
      <c r="AF77" s="116">
        <v>0</v>
      </c>
      <c r="AG77" s="116">
        <v>0</v>
      </c>
      <c r="AH77" s="116">
        <v>0</v>
      </c>
      <c r="AI77" s="116">
        <v>0</v>
      </c>
      <c r="AJ77" s="116">
        <v>0</v>
      </c>
      <c r="AK77" s="116">
        <v>0</v>
      </c>
      <c r="AL77" s="116">
        <v>0</v>
      </c>
      <c r="AM77" s="116">
        <v>0</v>
      </c>
      <c r="AN77" s="82">
        <v>0</v>
      </c>
      <c r="AO77" s="116">
        <v>0</v>
      </c>
      <c r="AP77" s="116">
        <v>0</v>
      </c>
      <c r="AQ77" s="116">
        <v>0</v>
      </c>
      <c r="AR77" s="116">
        <v>0</v>
      </c>
      <c r="AS77" s="116">
        <v>0</v>
      </c>
      <c r="AT77" s="116">
        <v>0</v>
      </c>
      <c r="AU77" s="116">
        <v>0</v>
      </c>
      <c r="AV77" s="116">
        <v>0</v>
      </c>
      <c r="AW77" s="116">
        <v>0</v>
      </c>
      <c r="AX77" s="116">
        <v>0</v>
      </c>
      <c r="AY77" s="116">
        <v>0</v>
      </c>
      <c r="AZ77" s="116">
        <v>0</v>
      </c>
      <c r="BA77" s="116">
        <v>0</v>
      </c>
      <c r="BB77" s="116">
        <v>0</v>
      </c>
      <c r="BC77" s="117">
        <f>SUM(D77:BB77)</f>
        <v>1</v>
      </c>
      <c r="BD77" s="115"/>
    </row>
    <row r="78" spans="1:89" s="118" customFormat="1" x14ac:dyDescent="0.2">
      <c r="A78" s="288"/>
      <c r="B78" s="115" t="s">
        <v>105</v>
      </c>
      <c r="C78" s="286"/>
      <c r="D78" s="116">
        <f>D77</f>
        <v>0</v>
      </c>
      <c r="E78" s="116">
        <f t="shared" ref="E78:AI78" si="71">+D78+E77</f>
        <v>0</v>
      </c>
      <c r="F78" s="116">
        <f t="shared" si="71"/>
        <v>0</v>
      </c>
      <c r="G78" s="116">
        <f t="shared" si="71"/>
        <v>0</v>
      </c>
      <c r="H78" s="116">
        <f t="shared" si="71"/>
        <v>0</v>
      </c>
      <c r="I78" s="116">
        <f t="shared" si="71"/>
        <v>0</v>
      </c>
      <c r="J78" s="116">
        <f t="shared" si="71"/>
        <v>0</v>
      </c>
      <c r="K78" s="116">
        <f t="shared" si="71"/>
        <v>0</v>
      </c>
      <c r="L78" s="116">
        <f t="shared" si="71"/>
        <v>0</v>
      </c>
      <c r="M78" s="116">
        <f t="shared" si="71"/>
        <v>0</v>
      </c>
      <c r="N78" s="116">
        <f t="shared" si="71"/>
        <v>0</v>
      </c>
      <c r="O78" s="116">
        <f t="shared" si="71"/>
        <v>0</v>
      </c>
      <c r="P78" s="116">
        <f t="shared" si="71"/>
        <v>0</v>
      </c>
      <c r="Q78" s="116">
        <f t="shared" si="71"/>
        <v>0</v>
      </c>
      <c r="R78" s="116">
        <f t="shared" si="71"/>
        <v>0</v>
      </c>
      <c r="S78" s="116">
        <f t="shared" si="71"/>
        <v>0</v>
      </c>
      <c r="T78" s="116">
        <f t="shared" si="71"/>
        <v>0</v>
      </c>
      <c r="U78" s="116">
        <f t="shared" si="71"/>
        <v>0</v>
      </c>
      <c r="V78" s="116">
        <f t="shared" si="71"/>
        <v>0</v>
      </c>
      <c r="W78" s="116">
        <f t="shared" si="71"/>
        <v>1</v>
      </c>
      <c r="X78" s="116">
        <f t="shared" si="71"/>
        <v>1</v>
      </c>
      <c r="Y78" s="116">
        <f t="shared" si="71"/>
        <v>1</v>
      </c>
      <c r="Z78" s="116">
        <f t="shared" si="71"/>
        <v>1</v>
      </c>
      <c r="AA78" s="116">
        <f t="shared" si="71"/>
        <v>1</v>
      </c>
      <c r="AB78" s="116">
        <f t="shared" si="71"/>
        <v>1</v>
      </c>
      <c r="AC78" s="116">
        <f t="shared" si="71"/>
        <v>1</v>
      </c>
      <c r="AD78" s="116">
        <f t="shared" si="71"/>
        <v>1</v>
      </c>
      <c r="AE78" s="116">
        <f t="shared" si="71"/>
        <v>1</v>
      </c>
      <c r="AF78" s="116">
        <f t="shared" si="71"/>
        <v>1</v>
      </c>
      <c r="AG78" s="116">
        <f t="shared" si="71"/>
        <v>1</v>
      </c>
      <c r="AH78" s="116">
        <f t="shared" si="71"/>
        <v>1</v>
      </c>
      <c r="AI78" s="116">
        <f t="shared" si="71"/>
        <v>1</v>
      </c>
      <c r="AJ78" s="116">
        <f t="shared" ref="AJ78:BB78" si="72">+AI78+AJ77</f>
        <v>1</v>
      </c>
      <c r="AK78" s="116">
        <f t="shared" si="72"/>
        <v>1</v>
      </c>
      <c r="AL78" s="116">
        <f t="shared" si="72"/>
        <v>1</v>
      </c>
      <c r="AM78" s="116">
        <f t="shared" si="72"/>
        <v>1</v>
      </c>
      <c r="AN78" s="82">
        <f t="shared" si="72"/>
        <v>1</v>
      </c>
      <c r="AO78" s="116">
        <f t="shared" si="72"/>
        <v>1</v>
      </c>
      <c r="AP78" s="116">
        <f t="shared" si="72"/>
        <v>1</v>
      </c>
      <c r="AQ78" s="116">
        <f t="shared" si="72"/>
        <v>1</v>
      </c>
      <c r="AR78" s="116">
        <f t="shared" si="72"/>
        <v>1</v>
      </c>
      <c r="AS78" s="116">
        <f t="shared" si="72"/>
        <v>1</v>
      </c>
      <c r="AT78" s="116">
        <f t="shared" si="72"/>
        <v>1</v>
      </c>
      <c r="AU78" s="116">
        <f t="shared" si="72"/>
        <v>1</v>
      </c>
      <c r="AV78" s="116">
        <f t="shared" si="72"/>
        <v>1</v>
      </c>
      <c r="AW78" s="116">
        <f t="shared" si="72"/>
        <v>1</v>
      </c>
      <c r="AX78" s="116">
        <f t="shared" si="72"/>
        <v>1</v>
      </c>
      <c r="AY78" s="116">
        <f t="shared" si="72"/>
        <v>1</v>
      </c>
      <c r="AZ78" s="116">
        <f t="shared" si="72"/>
        <v>1</v>
      </c>
      <c r="BA78" s="116">
        <f t="shared" si="72"/>
        <v>1</v>
      </c>
      <c r="BB78" s="116">
        <f t="shared" si="72"/>
        <v>1</v>
      </c>
      <c r="BC78" s="117"/>
      <c r="BD78" s="115"/>
    </row>
    <row r="79" spans="1:89" s="118" customFormat="1" x14ac:dyDescent="0.2">
      <c r="A79" s="288"/>
      <c r="B79" s="115" t="s">
        <v>106</v>
      </c>
      <c r="C79" s="286"/>
      <c r="D79" s="116">
        <v>0</v>
      </c>
      <c r="E79" s="116">
        <v>0</v>
      </c>
      <c r="F79" s="116">
        <v>0</v>
      </c>
      <c r="G79" s="116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116">
        <v>0</v>
      </c>
      <c r="N79" s="116">
        <v>0</v>
      </c>
      <c r="O79" s="116">
        <v>0</v>
      </c>
      <c r="P79" s="116">
        <v>0</v>
      </c>
      <c r="Q79" s="116">
        <v>0</v>
      </c>
      <c r="R79" s="116">
        <v>0</v>
      </c>
      <c r="S79" s="116">
        <v>0</v>
      </c>
      <c r="T79" s="116">
        <v>0</v>
      </c>
      <c r="U79" s="116">
        <v>0</v>
      </c>
      <c r="V79" s="116">
        <v>0</v>
      </c>
      <c r="W79" s="116">
        <v>1</v>
      </c>
      <c r="X79" s="116">
        <v>0</v>
      </c>
      <c r="Y79" s="116">
        <v>0</v>
      </c>
      <c r="Z79" s="116">
        <v>0</v>
      </c>
      <c r="AA79" s="116">
        <v>0</v>
      </c>
      <c r="AB79" s="116">
        <v>0</v>
      </c>
      <c r="AC79" s="116">
        <v>0</v>
      </c>
      <c r="AD79" s="116">
        <v>0</v>
      </c>
      <c r="AE79" s="116">
        <v>0</v>
      </c>
      <c r="AF79" s="116">
        <v>0</v>
      </c>
      <c r="AG79" s="116">
        <v>0</v>
      </c>
      <c r="AH79" s="116">
        <v>0</v>
      </c>
      <c r="AI79" s="116">
        <v>0</v>
      </c>
      <c r="AJ79" s="116">
        <v>0</v>
      </c>
      <c r="AK79" s="116">
        <v>0</v>
      </c>
      <c r="AL79" s="116">
        <v>0</v>
      </c>
      <c r="AM79" s="116">
        <v>0</v>
      </c>
      <c r="AN79" s="82">
        <v>0</v>
      </c>
      <c r="AO79" s="116">
        <v>0</v>
      </c>
      <c r="AP79" s="116">
        <v>0</v>
      </c>
      <c r="AQ79" s="116">
        <v>0</v>
      </c>
      <c r="AR79" s="116">
        <v>0</v>
      </c>
      <c r="AS79" s="116">
        <v>0</v>
      </c>
      <c r="AT79" s="116">
        <v>0</v>
      </c>
      <c r="AU79" s="116">
        <v>0</v>
      </c>
      <c r="AV79" s="116">
        <v>0</v>
      </c>
      <c r="AW79" s="116">
        <v>0</v>
      </c>
      <c r="AX79" s="116">
        <v>0</v>
      </c>
      <c r="AY79" s="116">
        <v>0</v>
      </c>
      <c r="AZ79" s="116">
        <v>0</v>
      </c>
      <c r="BA79" s="116">
        <v>0</v>
      </c>
      <c r="BB79" s="116">
        <v>0</v>
      </c>
      <c r="BC79" s="117">
        <f>SUM(D79:BB79)</f>
        <v>1</v>
      </c>
      <c r="BD79" s="115"/>
    </row>
    <row r="80" spans="1:89" s="118" customFormat="1" x14ac:dyDescent="0.2">
      <c r="A80" s="288"/>
      <c r="B80" s="115" t="s">
        <v>107</v>
      </c>
      <c r="C80" s="286"/>
      <c r="D80" s="116">
        <f>D79</f>
        <v>0</v>
      </c>
      <c r="E80" s="116">
        <f t="shared" ref="E80:AI80" si="73">+D80+E79</f>
        <v>0</v>
      </c>
      <c r="F80" s="116">
        <f t="shared" si="73"/>
        <v>0</v>
      </c>
      <c r="G80" s="116">
        <f t="shared" si="73"/>
        <v>0</v>
      </c>
      <c r="H80" s="116">
        <f t="shared" si="73"/>
        <v>0</v>
      </c>
      <c r="I80" s="116">
        <f t="shared" si="73"/>
        <v>0</v>
      </c>
      <c r="J80" s="116">
        <f t="shared" si="73"/>
        <v>0</v>
      </c>
      <c r="K80" s="116">
        <f t="shared" si="73"/>
        <v>0</v>
      </c>
      <c r="L80" s="116">
        <f t="shared" si="73"/>
        <v>0</v>
      </c>
      <c r="M80" s="116">
        <f t="shared" si="73"/>
        <v>0</v>
      </c>
      <c r="N80" s="116">
        <f t="shared" si="73"/>
        <v>0</v>
      </c>
      <c r="O80" s="116">
        <f t="shared" si="73"/>
        <v>0</v>
      </c>
      <c r="P80" s="116">
        <f t="shared" si="73"/>
        <v>0</v>
      </c>
      <c r="Q80" s="116">
        <f t="shared" si="73"/>
        <v>0</v>
      </c>
      <c r="R80" s="116">
        <f t="shared" si="73"/>
        <v>0</v>
      </c>
      <c r="S80" s="116">
        <f t="shared" si="73"/>
        <v>0</v>
      </c>
      <c r="T80" s="116">
        <f t="shared" si="73"/>
        <v>0</v>
      </c>
      <c r="U80" s="116">
        <f t="shared" si="73"/>
        <v>0</v>
      </c>
      <c r="V80" s="116">
        <f t="shared" si="73"/>
        <v>0</v>
      </c>
      <c r="W80" s="116">
        <f t="shared" si="73"/>
        <v>1</v>
      </c>
      <c r="X80" s="116">
        <f t="shared" si="73"/>
        <v>1</v>
      </c>
      <c r="Y80" s="116">
        <f t="shared" si="73"/>
        <v>1</v>
      </c>
      <c r="Z80" s="116">
        <f t="shared" si="73"/>
        <v>1</v>
      </c>
      <c r="AA80" s="116">
        <f t="shared" si="73"/>
        <v>1</v>
      </c>
      <c r="AB80" s="116">
        <f t="shared" si="73"/>
        <v>1</v>
      </c>
      <c r="AC80" s="116">
        <f t="shared" si="73"/>
        <v>1</v>
      </c>
      <c r="AD80" s="116">
        <f t="shared" si="73"/>
        <v>1</v>
      </c>
      <c r="AE80" s="116">
        <f t="shared" si="73"/>
        <v>1</v>
      </c>
      <c r="AF80" s="116">
        <f t="shared" si="73"/>
        <v>1</v>
      </c>
      <c r="AG80" s="116">
        <f t="shared" si="73"/>
        <v>1</v>
      </c>
      <c r="AH80" s="116">
        <f t="shared" si="73"/>
        <v>1</v>
      </c>
      <c r="AI80" s="116">
        <f t="shared" si="73"/>
        <v>1</v>
      </c>
      <c r="AJ80" s="116">
        <f t="shared" ref="AJ80:BB80" si="74">+AI80+AJ79</f>
        <v>1</v>
      </c>
      <c r="AK80" s="116">
        <f t="shared" si="74"/>
        <v>1</v>
      </c>
      <c r="AL80" s="116">
        <f t="shared" si="74"/>
        <v>1</v>
      </c>
      <c r="AM80" s="116">
        <f t="shared" si="74"/>
        <v>1</v>
      </c>
      <c r="AN80" s="82">
        <f t="shared" si="74"/>
        <v>1</v>
      </c>
      <c r="AO80" s="116">
        <f t="shared" si="74"/>
        <v>1</v>
      </c>
      <c r="AP80" s="116">
        <f t="shared" si="74"/>
        <v>1</v>
      </c>
      <c r="AQ80" s="116">
        <f t="shared" si="74"/>
        <v>1</v>
      </c>
      <c r="AR80" s="116">
        <f t="shared" si="74"/>
        <v>1</v>
      </c>
      <c r="AS80" s="116">
        <f t="shared" si="74"/>
        <v>1</v>
      </c>
      <c r="AT80" s="116">
        <f t="shared" si="74"/>
        <v>1</v>
      </c>
      <c r="AU80" s="116">
        <f t="shared" si="74"/>
        <v>1</v>
      </c>
      <c r="AV80" s="116">
        <f t="shared" si="74"/>
        <v>1</v>
      </c>
      <c r="AW80" s="116">
        <f t="shared" si="74"/>
        <v>1</v>
      </c>
      <c r="AX80" s="116">
        <f t="shared" si="74"/>
        <v>1</v>
      </c>
      <c r="AY80" s="116">
        <f t="shared" si="74"/>
        <v>1</v>
      </c>
      <c r="AZ80" s="116">
        <f t="shared" si="74"/>
        <v>1</v>
      </c>
      <c r="BA80" s="116">
        <f t="shared" si="74"/>
        <v>1</v>
      </c>
      <c r="BB80" s="116">
        <f t="shared" si="74"/>
        <v>1</v>
      </c>
      <c r="BC80" s="117"/>
      <c r="BD80" s="115"/>
    </row>
    <row r="81" spans="1:89" s="114" customFormat="1" x14ac:dyDescent="0.2">
      <c r="A81" s="288"/>
      <c r="B81" s="119"/>
      <c r="C81" s="286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83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1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  <c r="BX81" s="113"/>
      <c r="BY81" s="113"/>
      <c r="BZ81" s="113"/>
      <c r="CA81" s="113"/>
      <c r="CB81" s="113"/>
      <c r="CC81" s="113"/>
      <c r="CD81" s="113"/>
      <c r="CE81" s="113"/>
      <c r="CF81" s="113"/>
      <c r="CG81" s="113"/>
      <c r="CH81" s="113"/>
      <c r="CI81" s="113"/>
      <c r="CJ81" s="113"/>
      <c r="CK81" s="113"/>
    </row>
    <row r="82" spans="1:89" s="122" customFormat="1" x14ac:dyDescent="0.2">
      <c r="A82" s="288"/>
      <c r="B82" s="122" t="s">
        <v>108</v>
      </c>
      <c r="C82" s="123">
        <v>17.25</v>
      </c>
      <c r="D82" s="124">
        <f t="shared" ref="D82:AI82" si="75">+D78*$C82</f>
        <v>0</v>
      </c>
      <c r="E82" s="124">
        <f t="shared" si="75"/>
        <v>0</v>
      </c>
      <c r="F82" s="124">
        <f t="shared" si="75"/>
        <v>0</v>
      </c>
      <c r="G82" s="124">
        <f t="shared" si="75"/>
        <v>0</v>
      </c>
      <c r="H82" s="124">
        <f t="shared" si="75"/>
        <v>0</v>
      </c>
      <c r="I82" s="124">
        <f t="shared" si="75"/>
        <v>0</v>
      </c>
      <c r="J82" s="124">
        <f t="shared" si="75"/>
        <v>0</v>
      </c>
      <c r="K82" s="124">
        <f t="shared" si="75"/>
        <v>0</v>
      </c>
      <c r="L82" s="124">
        <f t="shared" si="75"/>
        <v>0</v>
      </c>
      <c r="M82" s="124">
        <f t="shared" si="75"/>
        <v>0</v>
      </c>
      <c r="N82" s="124">
        <f t="shared" si="75"/>
        <v>0</v>
      </c>
      <c r="O82" s="124">
        <f t="shared" si="75"/>
        <v>0</v>
      </c>
      <c r="P82" s="124">
        <f t="shared" si="75"/>
        <v>0</v>
      </c>
      <c r="Q82" s="124">
        <f t="shared" si="75"/>
        <v>0</v>
      </c>
      <c r="R82" s="124">
        <f t="shared" si="75"/>
        <v>0</v>
      </c>
      <c r="S82" s="124">
        <f t="shared" si="75"/>
        <v>0</v>
      </c>
      <c r="T82" s="124">
        <f t="shared" si="75"/>
        <v>0</v>
      </c>
      <c r="U82" s="124">
        <f t="shared" si="75"/>
        <v>0</v>
      </c>
      <c r="V82" s="124">
        <f t="shared" si="75"/>
        <v>0</v>
      </c>
      <c r="W82" s="124">
        <f t="shared" si="75"/>
        <v>17.25</v>
      </c>
      <c r="X82" s="124">
        <f t="shared" si="75"/>
        <v>17.25</v>
      </c>
      <c r="Y82" s="124">
        <f t="shared" si="75"/>
        <v>17.25</v>
      </c>
      <c r="Z82" s="124">
        <f t="shared" si="75"/>
        <v>17.25</v>
      </c>
      <c r="AA82" s="124">
        <f t="shared" si="75"/>
        <v>17.25</v>
      </c>
      <c r="AB82" s="124">
        <f t="shared" si="75"/>
        <v>17.25</v>
      </c>
      <c r="AC82" s="124">
        <f t="shared" si="75"/>
        <v>17.25</v>
      </c>
      <c r="AD82" s="124">
        <f t="shared" si="75"/>
        <v>17.25</v>
      </c>
      <c r="AE82" s="124">
        <f t="shared" si="75"/>
        <v>17.25</v>
      </c>
      <c r="AF82" s="124">
        <f t="shared" si="75"/>
        <v>17.25</v>
      </c>
      <c r="AG82" s="124">
        <f t="shared" si="75"/>
        <v>17.25</v>
      </c>
      <c r="AH82" s="124">
        <f t="shared" si="75"/>
        <v>17.25</v>
      </c>
      <c r="AI82" s="124">
        <f t="shared" si="75"/>
        <v>17.25</v>
      </c>
      <c r="AJ82" s="124">
        <f t="shared" ref="AJ82:BB82" si="76">+AJ78*$C82</f>
        <v>17.25</v>
      </c>
      <c r="AK82" s="124">
        <f t="shared" si="76"/>
        <v>17.25</v>
      </c>
      <c r="AL82" s="124">
        <f t="shared" si="76"/>
        <v>17.25</v>
      </c>
      <c r="AM82" s="124">
        <f t="shared" si="76"/>
        <v>17.25</v>
      </c>
      <c r="AN82" s="90">
        <f t="shared" si="76"/>
        <v>17.25</v>
      </c>
      <c r="AO82" s="124">
        <f t="shared" si="76"/>
        <v>17.25</v>
      </c>
      <c r="AP82" s="124">
        <f t="shared" si="76"/>
        <v>17.25</v>
      </c>
      <c r="AQ82" s="124">
        <f t="shared" si="76"/>
        <v>17.25</v>
      </c>
      <c r="AR82" s="124">
        <f t="shared" si="76"/>
        <v>17.25</v>
      </c>
      <c r="AS82" s="124">
        <f t="shared" si="76"/>
        <v>17.25</v>
      </c>
      <c r="AT82" s="124">
        <f t="shared" si="76"/>
        <v>17.25</v>
      </c>
      <c r="AU82" s="124">
        <f t="shared" si="76"/>
        <v>17.25</v>
      </c>
      <c r="AV82" s="124">
        <f t="shared" si="76"/>
        <v>17.25</v>
      </c>
      <c r="AW82" s="124">
        <f t="shared" si="76"/>
        <v>17.25</v>
      </c>
      <c r="AX82" s="124">
        <f t="shared" si="76"/>
        <v>17.25</v>
      </c>
      <c r="AY82" s="124">
        <f t="shared" si="76"/>
        <v>17.25</v>
      </c>
      <c r="AZ82" s="124">
        <f t="shared" si="76"/>
        <v>17.25</v>
      </c>
      <c r="BA82" s="124">
        <f t="shared" si="76"/>
        <v>17.25</v>
      </c>
      <c r="BB82" s="124">
        <f t="shared" si="76"/>
        <v>17.25</v>
      </c>
      <c r="BC82" s="125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6"/>
      <c r="BR82" s="126"/>
      <c r="BS82" s="126"/>
      <c r="BT82" s="126"/>
      <c r="BU82" s="126"/>
      <c r="BV82" s="126"/>
      <c r="BW82" s="126"/>
      <c r="BX82" s="126"/>
      <c r="BY82" s="126"/>
      <c r="BZ82" s="126"/>
      <c r="CA82" s="126"/>
      <c r="CB82" s="126"/>
      <c r="CC82" s="126"/>
      <c r="CD82" s="126"/>
      <c r="CE82" s="126"/>
      <c r="CF82" s="126"/>
      <c r="CG82" s="126"/>
      <c r="CH82" s="126"/>
      <c r="CI82" s="126"/>
      <c r="CJ82" s="126"/>
      <c r="CK82" s="126"/>
    </row>
    <row r="83" spans="1:89" s="139" customFormat="1" ht="13.5" thickBot="1" x14ac:dyDescent="0.25">
      <c r="A83" s="289"/>
      <c r="B83" s="139" t="s">
        <v>109</v>
      </c>
      <c r="C83" s="140" t="str">
        <f>+'Detail by Turbine'!B14</f>
        <v>Available</v>
      </c>
      <c r="D83" s="141">
        <f t="shared" ref="D83:AI83" si="77">+D80*$C82</f>
        <v>0</v>
      </c>
      <c r="E83" s="141">
        <f t="shared" si="77"/>
        <v>0</v>
      </c>
      <c r="F83" s="141">
        <f t="shared" si="77"/>
        <v>0</v>
      </c>
      <c r="G83" s="141">
        <f t="shared" si="77"/>
        <v>0</v>
      </c>
      <c r="H83" s="141">
        <f t="shared" si="77"/>
        <v>0</v>
      </c>
      <c r="I83" s="141">
        <f t="shared" si="77"/>
        <v>0</v>
      </c>
      <c r="J83" s="141">
        <f t="shared" si="77"/>
        <v>0</v>
      </c>
      <c r="K83" s="141">
        <f t="shared" si="77"/>
        <v>0</v>
      </c>
      <c r="L83" s="141">
        <f t="shared" si="77"/>
        <v>0</v>
      </c>
      <c r="M83" s="141">
        <f t="shared" si="77"/>
        <v>0</v>
      </c>
      <c r="N83" s="141">
        <f t="shared" si="77"/>
        <v>0</v>
      </c>
      <c r="O83" s="141">
        <f t="shared" si="77"/>
        <v>0</v>
      </c>
      <c r="P83" s="141">
        <f t="shared" si="77"/>
        <v>0</v>
      </c>
      <c r="Q83" s="141">
        <f t="shared" si="77"/>
        <v>0</v>
      </c>
      <c r="R83" s="141">
        <f t="shared" si="77"/>
        <v>0</v>
      </c>
      <c r="S83" s="141">
        <f t="shared" si="77"/>
        <v>0</v>
      </c>
      <c r="T83" s="141">
        <f t="shared" si="77"/>
        <v>0</v>
      </c>
      <c r="U83" s="141">
        <f t="shared" si="77"/>
        <v>0</v>
      </c>
      <c r="V83" s="141">
        <f t="shared" si="77"/>
        <v>0</v>
      </c>
      <c r="W83" s="141">
        <f t="shared" si="77"/>
        <v>17.25</v>
      </c>
      <c r="X83" s="141">
        <f t="shared" si="77"/>
        <v>17.25</v>
      </c>
      <c r="Y83" s="141">
        <f t="shared" si="77"/>
        <v>17.25</v>
      </c>
      <c r="Z83" s="141">
        <f t="shared" si="77"/>
        <v>17.25</v>
      </c>
      <c r="AA83" s="141">
        <f t="shared" si="77"/>
        <v>17.25</v>
      </c>
      <c r="AB83" s="141">
        <f t="shared" si="77"/>
        <v>17.25</v>
      </c>
      <c r="AC83" s="141">
        <f t="shared" si="77"/>
        <v>17.25</v>
      </c>
      <c r="AD83" s="141">
        <f t="shared" si="77"/>
        <v>17.25</v>
      </c>
      <c r="AE83" s="141">
        <f t="shared" si="77"/>
        <v>17.25</v>
      </c>
      <c r="AF83" s="141">
        <f t="shared" si="77"/>
        <v>17.25</v>
      </c>
      <c r="AG83" s="141">
        <f t="shared" si="77"/>
        <v>17.25</v>
      </c>
      <c r="AH83" s="141">
        <f t="shared" si="77"/>
        <v>17.25</v>
      </c>
      <c r="AI83" s="141">
        <f t="shared" si="77"/>
        <v>17.25</v>
      </c>
      <c r="AJ83" s="141">
        <f t="shared" ref="AJ83:BB83" si="78">+AJ80*$C82</f>
        <v>17.25</v>
      </c>
      <c r="AK83" s="141">
        <f t="shared" si="78"/>
        <v>17.25</v>
      </c>
      <c r="AL83" s="141">
        <f t="shared" si="78"/>
        <v>17.25</v>
      </c>
      <c r="AM83" s="141">
        <f t="shared" si="78"/>
        <v>17.25</v>
      </c>
      <c r="AN83" s="136">
        <f t="shared" si="78"/>
        <v>17.25</v>
      </c>
      <c r="AO83" s="141">
        <f t="shared" si="78"/>
        <v>17.25</v>
      </c>
      <c r="AP83" s="141">
        <f t="shared" si="78"/>
        <v>17.25</v>
      </c>
      <c r="AQ83" s="141">
        <f t="shared" si="78"/>
        <v>17.25</v>
      </c>
      <c r="AR83" s="141">
        <f t="shared" si="78"/>
        <v>17.25</v>
      </c>
      <c r="AS83" s="141">
        <f t="shared" si="78"/>
        <v>17.25</v>
      </c>
      <c r="AT83" s="141">
        <f t="shared" si="78"/>
        <v>17.25</v>
      </c>
      <c r="AU83" s="141">
        <f t="shared" si="78"/>
        <v>17.25</v>
      </c>
      <c r="AV83" s="141">
        <f t="shared" si="78"/>
        <v>17.25</v>
      </c>
      <c r="AW83" s="141">
        <f t="shared" si="78"/>
        <v>17.25</v>
      </c>
      <c r="AX83" s="141">
        <f t="shared" si="78"/>
        <v>17.25</v>
      </c>
      <c r="AY83" s="141">
        <f t="shared" si="78"/>
        <v>17.25</v>
      </c>
      <c r="AZ83" s="141">
        <f t="shared" si="78"/>
        <v>17.25</v>
      </c>
      <c r="BA83" s="141">
        <f t="shared" si="78"/>
        <v>17.25</v>
      </c>
      <c r="BB83" s="141">
        <f t="shared" si="78"/>
        <v>17.25</v>
      </c>
      <c r="BC83" s="142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  <c r="BR83" s="143"/>
      <c r="BS83" s="143"/>
      <c r="BT83" s="143"/>
      <c r="BU83" s="143"/>
      <c r="BV83" s="143"/>
      <c r="BW83" s="143"/>
      <c r="BX83" s="143"/>
      <c r="BY83" s="143"/>
      <c r="BZ83" s="143"/>
      <c r="CA83" s="143"/>
      <c r="CB83" s="143"/>
      <c r="CC83" s="143"/>
      <c r="CD83" s="143"/>
      <c r="CE83" s="143"/>
      <c r="CF83" s="143"/>
      <c r="CG83" s="143"/>
      <c r="CH83" s="143"/>
      <c r="CI83" s="143"/>
      <c r="CJ83" s="143"/>
      <c r="CK83" s="143"/>
    </row>
    <row r="84" spans="1:89" s="114" customFormat="1" ht="13.5" thickTop="1" x14ac:dyDescent="0.2">
      <c r="A84" s="287">
        <f>+A76+1</f>
        <v>11</v>
      </c>
      <c r="B84" s="110" t="str">
        <f>+'Detail by Turbine'!G15</f>
        <v>11N1</v>
      </c>
      <c r="C84" s="285" t="str">
        <f>+'Detail by Turbine'!S15</f>
        <v>Unassigned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85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2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  <c r="BX84" s="113"/>
      <c r="BY84" s="113"/>
      <c r="BZ84" s="113"/>
      <c r="CA84" s="113"/>
      <c r="CB84" s="113"/>
      <c r="CC84" s="113"/>
      <c r="CD84" s="113"/>
      <c r="CE84" s="113"/>
      <c r="CF84" s="113"/>
      <c r="CG84" s="113"/>
      <c r="CH84" s="113"/>
      <c r="CI84" s="113"/>
      <c r="CJ84" s="113"/>
      <c r="CK84" s="113"/>
    </row>
    <row r="85" spans="1:89" s="118" customFormat="1" x14ac:dyDescent="0.2">
      <c r="A85" s="288"/>
      <c r="B85" s="115" t="s">
        <v>104</v>
      </c>
      <c r="C85" s="286"/>
      <c r="D85" s="116">
        <v>0</v>
      </c>
      <c r="E85" s="116">
        <v>0</v>
      </c>
      <c r="F85" s="116">
        <v>0</v>
      </c>
      <c r="G85" s="116">
        <v>0</v>
      </c>
      <c r="H85" s="116">
        <v>0</v>
      </c>
      <c r="I85" s="116">
        <v>0</v>
      </c>
      <c r="J85" s="116">
        <v>0</v>
      </c>
      <c r="K85" s="116">
        <v>0</v>
      </c>
      <c r="L85" s="116">
        <v>0</v>
      </c>
      <c r="M85" s="116">
        <v>0</v>
      </c>
      <c r="N85" s="116">
        <v>0</v>
      </c>
      <c r="O85" s="116">
        <v>0</v>
      </c>
      <c r="P85" s="116">
        <v>0</v>
      </c>
      <c r="Q85" s="116">
        <v>0</v>
      </c>
      <c r="R85" s="116">
        <v>0</v>
      </c>
      <c r="S85" s="116">
        <v>0</v>
      </c>
      <c r="T85" s="116">
        <v>0</v>
      </c>
      <c r="U85" s="116">
        <v>0</v>
      </c>
      <c r="V85" s="116">
        <v>0</v>
      </c>
      <c r="W85" s="116">
        <v>1</v>
      </c>
      <c r="X85" s="116">
        <v>0</v>
      </c>
      <c r="Y85" s="116">
        <v>0</v>
      </c>
      <c r="Z85" s="116">
        <v>0</v>
      </c>
      <c r="AA85" s="116">
        <v>0</v>
      </c>
      <c r="AB85" s="116">
        <v>0</v>
      </c>
      <c r="AC85" s="116">
        <v>0</v>
      </c>
      <c r="AD85" s="116">
        <v>0</v>
      </c>
      <c r="AE85" s="116">
        <v>0</v>
      </c>
      <c r="AF85" s="116">
        <v>0</v>
      </c>
      <c r="AG85" s="116">
        <v>0</v>
      </c>
      <c r="AH85" s="116">
        <v>0</v>
      </c>
      <c r="AI85" s="116">
        <v>0</v>
      </c>
      <c r="AJ85" s="116">
        <v>0</v>
      </c>
      <c r="AK85" s="116">
        <v>0</v>
      </c>
      <c r="AL85" s="116">
        <v>0</v>
      </c>
      <c r="AM85" s="116">
        <v>0</v>
      </c>
      <c r="AN85" s="82">
        <v>0</v>
      </c>
      <c r="AO85" s="116">
        <v>0</v>
      </c>
      <c r="AP85" s="116">
        <v>0</v>
      </c>
      <c r="AQ85" s="116">
        <v>0</v>
      </c>
      <c r="AR85" s="116">
        <v>0</v>
      </c>
      <c r="AS85" s="116">
        <v>0</v>
      </c>
      <c r="AT85" s="116">
        <v>0</v>
      </c>
      <c r="AU85" s="116">
        <v>0</v>
      </c>
      <c r="AV85" s="116">
        <v>0</v>
      </c>
      <c r="AW85" s="116">
        <v>0</v>
      </c>
      <c r="AX85" s="116">
        <v>0</v>
      </c>
      <c r="AY85" s="116">
        <v>0</v>
      </c>
      <c r="AZ85" s="116">
        <v>0</v>
      </c>
      <c r="BA85" s="116">
        <v>0</v>
      </c>
      <c r="BB85" s="116">
        <v>0</v>
      </c>
      <c r="BC85" s="117">
        <f>SUM(D85:BB85)</f>
        <v>1</v>
      </c>
      <c r="BD85" s="115"/>
    </row>
    <row r="86" spans="1:89" s="118" customFormat="1" x14ac:dyDescent="0.2">
      <c r="A86" s="288"/>
      <c r="B86" s="115" t="s">
        <v>105</v>
      </c>
      <c r="C86" s="286"/>
      <c r="D86" s="116">
        <f>D85</f>
        <v>0</v>
      </c>
      <c r="E86" s="116">
        <f t="shared" ref="E86:AI86" si="79">+D86+E85</f>
        <v>0</v>
      </c>
      <c r="F86" s="116">
        <f t="shared" si="79"/>
        <v>0</v>
      </c>
      <c r="G86" s="116">
        <f t="shared" si="79"/>
        <v>0</v>
      </c>
      <c r="H86" s="116">
        <f t="shared" si="79"/>
        <v>0</v>
      </c>
      <c r="I86" s="116">
        <f t="shared" si="79"/>
        <v>0</v>
      </c>
      <c r="J86" s="116">
        <f t="shared" si="79"/>
        <v>0</v>
      </c>
      <c r="K86" s="116">
        <f t="shared" si="79"/>
        <v>0</v>
      </c>
      <c r="L86" s="116">
        <f t="shared" si="79"/>
        <v>0</v>
      </c>
      <c r="M86" s="116">
        <f t="shared" si="79"/>
        <v>0</v>
      </c>
      <c r="N86" s="116">
        <f t="shared" si="79"/>
        <v>0</v>
      </c>
      <c r="O86" s="116">
        <f t="shared" si="79"/>
        <v>0</v>
      </c>
      <c r="P86" s="116">
        <f t="shared" si="79"/>
        <v>0</v>
      </c>
      <c r="Q86" s="116">
        <f t="shared" si="79"/>
        <v>0</v>
      </c>
      <c r="R86" s="116">
        <f t="shared" si="79"/>
        <v>0</v>
      </c>
      <c r="S86" s="116">
        <f t="shared" si="79"/>
        <v>0</v>
      </c>
      <c r="T86" s="116">
        <f t="shared" si="79"/>
        <v>0</v>
      </c>
      <c r="U86" s="116">
        <f t="shared" si="79"/>
        <v>0</v>
      </c>
      <c r="V86" s="116">
        <f t="shared" si="79"/>
        <v>0</v>
      </c>
      <c r="W86" s="116">
        <f t="shared" si="79"/>
        <v>1</v>
      </c>
      <c r="X86" s="116">
        <f t="shared" si="79"/>
        <v>1</v>
      </c>
      <c r="Y86" s="116">
        <f t="shared" si="79"/>
        <v>1</v>
      </c>
      <c r="Z86" s="116">
        <f t="shared" si="79"/>
        <v>1</v>
      </c>
      <c r="AA86" s="116">
        <f t="shared" si="79"/>
        <v>1</v>
      </c>
      <c r="AB86" s="116">
        <f t="shared" si="79"/>
        <v>1</v>
      </c>
      <c r="AC86" s="116">
        <f t="shared" si="79"/>
        <v>1</v>
      </c>
      <c r="AD86" s="116">
        <f t="shared" si="79"/>
        <v>1</v>
      </c>
      <c r="AE86" s="116">
        <f t="shared" si="79"/>
        <v>1</v>
      </c>
      <c r="AF86" s="116">
        <f t="shared" si="79"/>
        <v>1</v>
      </c>
      <c r="AG86" s="116">
        <f t="shared" si="79"/>
        <v>1</v>
      </c>
      <c r="AH86" s="116">
        <f t="shared" si="79"/>
        <v>1</v>
      </c>
      <c r="AI86" s="116">
        <f t="shared" si="79"/>
        <v>1</v>
      </c>
      <c r="AJ86" s="116">
        <f t="shared" ref="AJ86:BB86" si="80">+AI86+AJ85</f>
        <v>1</v>
      </c>
      <c r="AK86" s="116">
        <f t="shared" si="80"/>
        <v>1</v>
      </c>
      <c r="AL86" s="116">
        <f t="shared" si="80"/>
        <v>1</v>
      </c>
      <c r="AM86" s="116">
        <f t="shared" si="80"/>
        <v>1</v>
      </c>
      <c r="AN86" s="82">
        <f t="shared" si="80"/>
        <v>1</v>
      </c>
      <c r="AO86" s="116">
        <f t="shared" si="80"/>
        <v>1</v>
      </c>
      <c r="AP86" s="116">
        <f t="shared" si="80"/>
        <v>1</v>
      </c>
      <c r="AQ86" s="116">
        <f t="shared" si="80"/>
        <v>1</v>
      </c>
      <c r="AR86" s="116">
        <f t="shared" si="80"/>
        <v>1</v>
      </c>
      <c r="AS86" s="116">
        <f t="shared" si="80"/>
        <v>1</v>
      </c>
      <c r="AT86" s="116">
        <f t="shared" si="80"/>
        <v>1</v>
      </c>
      <c r="AU86" s="116">
        <f t="shared" si="80"/>
        <v>1</v>
      </c>
      <c r="AV86" s="116">
        <f t="shared" si="80"/>
        <v>1</v>
      </c>
      <c r="AW86" s="116">
        <f t="shared" si="80"/>
        <v>1</v>
      </c>
      <c r="AX86" s="116">
        <f t="shared" si="80"/>
        <v>1</v>
      </c>
      <c r="AY86" s="116">
        <f t="shared" si="80"/>
        <v>1</v>
      </c>
      <c r="AZ86" s="116">
        <f t="shared" si="80"/>
        <v>1</v>
      </c>
      <c r="BA86" s="116">
        <f t="shared" si="80"/>
        <v>1</v>
      </c>
      <c r="BB86" s="116">
        <f t="shared" si="80"/>
        <v>1</v>
      </c>
      <c r="BC86" s="117"/>
      <c r="BD86" s="115"/>
    </row>
    <row r="87" spans="1:89" s="118" customFormat="1" x14ac:dyDescent="0.2">
      <c r="A87" s="288"/>
      <c r="B87" s="115" t="s">
        <v>106</v>
      </c>
      <c r="C87" s="286"/>
      <c r="D87" s="116">
        <v>0</v>
      </c>
      <c r="E87" s="116">
        <v>0</v>
      </c>
      <c r="F87" s="116">
        <v>0</v>
      </c>
      <c r="G87" s="116">
        <v>0</v>
      </c>
      <c r="H87" s="116">
        <v>0</v>
      </c>
      <c r="I87" s="116">
        <v>0</v>
      </c>
      <c r="J87" s="116">
        <v>0</v>
      </c>
      <c r="K87" s="116">
        <v>0</v>
      </c>
      <c r="L87" s="116">
        <v>0</v>
      </c>
      <c r="M87" s="116">
        <v>0</v>
      </c>
      <c r="N87" s="116">
        <v>0</v>
      </c>
      <c r="O87" s="116">
        <v>0</v>
      </c>
      <c r="P87" s="116">
        <v>0</v>
      </c>
      <c r="Q87" s="116">
        <v>0</v>
      </c>
      <c r="R87" s="116">
        <v>0</v>
      </c>
      <c r="S87" s="116">
        <v>0</v>
      </c>
      <c r="T87" s="116">
        <v>0</v>
      </c>
      <c r="U87" s="116">
        <v>0</v>
      </c>
      <c r="V87" s="116">
        <v>0</v>
      </c>
      <c r="W87" s="116">
        <v>1</v>
      </c>
      <c r="X87" s="116">
        <v>0</v>
      </c>
      <c r="Y87" s="116">
        <v>0</v>
      </c>
      <c r="Z87" s="116">
        <v>0</v>
      </c>
      <c r="AA87" s="116">
        <v>0</v>
      </c>
      <c r="AB87" s="116">
        <v>0</v>
      </c>
      <c r="AC87" s="116">
        <v>0</v>
      </c>
      <c r="AD87" s="116">
        <v>0</v>
      </c>
      <c r="AE87" s="116">
        <v>0</v>
      </c>
      <c r="AF87" s="116">
        <v>0</v>
      </c>
      <c r="AG87" s="116">
        <v>0</v>
      </c>
      <c r="AH87" s="116">
        <v>0</v>
      </c>
      <c r="AI87" s="116">
        <v>0</v>
      </c>
      <c r="AJ87" s="116">
        <v>0</v>
      </c>
      <c r="AK87" s="116">
        <v>0</v>
      </c>
      <c r="AL87" s="116">
        <v>0</v>
      </c>
      <c r="AM87" s="116">
        <v>0</v>
      </c>
      <c r="AN87" s="82">
        <v>0</v>
      </c>
      <c r="AO87" s="116">
        <v>0</v>
      </c>
      <c r="AP87" s="116">
        <v>0</v>
      </c>
      <c r="AQ87" s="116">
        <v>0</v>
      </c>
      <c r="AR87" s="116">
        <v>0</v>
      </c>
      <c r="AS87" s="116">
        <v>0</v>
      </c>
      <c r="AT87" s="116">
        <v>0</v>
      </c>
      <c r="AU87" s="116">
        <v>0</v>
      </c>
      <c r="AV87" s="116">
        <v>0</v>
      </c>
      <c r="AW87" s="116">
        <v>0</v>
      </c>
      <c r="AX87" s="116">
        <v>0</v>
      </c>
      <c r="AY87" s="116">
        <v>0</v>
      </c>
      <c r="AZ87" s="116">
        <v>0</v>
      </c>
      <c r="BA87" s="116">
        <v>0</v>
      </c>
      <c r="BB87" s="116">
        <v>0</v>
      </c>
      <c r="BC87" s="117">
        <f>SUM(D87:BB87)</f>
        <v>1</v>
      </c>
      <c r="BD87" s="115"/>
    </row>
    <row r="88" spans="1:89" s="118" customFormat="1" x14ac:dyDescent="0.2">
      <c r="A88" s="288"/>
      <c r="B88" s="115" t="s">
        <v>107</v>
      </c>
      <c r="C88" s="286"/>
      <c r="D88" s="116">
        <f>D87</f>
        <v>0</v>
      </c>
      <c r="E88" s="116">
        <f t="shared" ref="E88:AI88" si="81">+D88+E87</f>
        <v>0</v>
      </c>
      <c r="F88" s="116">
        <f t="shared" si="81"/>
        <v>0</v>
      </c>
      <c r="G88" s="116">
        <f t="shared" si="81"/>
        <v>0</v>
      </c>
      <c r="H88" s="116">
        <f t="shared" si="81"/>
        <v>0</v>
      </c>
      <c r="I88" s="116">
        <f t="shared" si="81"/>
        <v>0</v>
      </c>
      <c r="J88" s="116">
        <f t="shared" si="81"/>
        <v>0</v>
      </c>
      <c r="K88" s="116">
        <f t="shared" si="81"/>
        <v>0</v>
      </c>
      <c r="L88" s="116">
        <f t="shared" si="81"/>
        <v>0</v>
      </c>
      <c r="M88" s="116">
        <f t="shared" si="81"/>
        <v>0</v>
      </c>
      <c r="N88" s="116">
        <f t="shared" si="81"/>
        <v>0</v>
      </c>
      <c r="O88" s="116">
        <f t="shared" si="81"/>
        <v>0</v>
      </c>
      <c r="P88" s="116">
        <f t="shared" si="81"/>
        <v>0</v>
      </c>
      <c r="Q88" s="116">
        <f t="shared" si="81"/>
        <v>0</v>
      </c>
      <c r="R88" s="116">
        <f t="shared" si="81"/>
        <v>0</v>
      </c>
      <c r="S88" s="116">
        <f t="shared" si="81"/>
        <v>0</v>
      </c>
      <c r="T88" s="116">
        <f t="shared" si="81"/>
        <v>0</v>
      </c>
      <c r="U88" s="116">
        <f t="shared" si="81"/>
        <v>0</v>
      </c>
      <c r="V88" s="116">
        <f t="shared" si="81"/>
        <v>0</v>
      </c>
      <c r="W88" s="116">
        <f t="shared" si="81"/>
        <v>1</v>
      </c>
      <c r="X88" s="116">
        <f t="shared" si="81"/>
        <v>1</v>
      </c>
      <c r="Y88" s="116">
        <f t="shared" si="81"/>
        <v>1</v>
      </c>
      <c r="Z88" s="116">
        <f t="shared" si="81"/>
        <v>1</v>
      </c>
      <c r="AA88" s="116">
        <f t="shared" si="81"/>
        <v>1</v>
      </c>
      <c r="AB88" s="116">
        <f t="shared" si="81"/>
        <v>1</v>
      </c>
      <c r="AC88" s="116">
        <f t="shared" si="81"/>
        <v>1</v>
      </c>
      <c r="AD88" s="116">
        <f t="shared" si="81"/>
        <v>1</v>
      </c>
      <c r="AE88" s="116">
        <f t="shared" si="81"/>
        <v>1</v>
      </c>
      <c r="AF88" s="116">
        <f t="shared" si="81"/>
        <v>1</v>
      </c>
      <c r="AG88" s="116">
        <f t="shared" si="81"/>
        <v>1</v>
      </c>
      <c r="AH88" s="116">
        <f t="shared" si="81"/>
        <v>1</v>
      </c>
      <c r="AI88" s="116">
        <f t="shared" si="81"/>
        <v>1</v>
      </c>
      <c r="AJ88" s="116">
        <f t="shared" ref="AJ88:BB88" si="82">+AI88+AJ87</f>
        <v>1</v>
      </c>
      <c r="AK88" s="116">
        <f t="shared" si="82"/>
        <v>1</v>
      </c>
      <c r="AL88" s="116">
        <f t="shared" si="82"/>
        <v>1</v>
      </c>
      <c r="AM88" s="116">
        <f t="shared" si="82"/>
        <v>1</v>
      </c>
      <c r="AN88" s="82">
        <f t="shared" si="82"/>
        <v>1</v>
      </c>
      <c r="AO88" s="116">
        <f t="shared" si="82"/>
        <v>1</v>
      </c>
      <c r="AP88" s="116">
        <f t="shared" si="82"/>
        <v>1</v>
      </c>
      <c r="AQ88" s="116">
        <f t="shared" si="82"/>
        <v>1</v>
      </c>
      <c r="AR88" s="116">
        <f t="shared" si="82"/>
        <v>1</v>
      </c>
      <c r="AS88" s="116">
        <f t="shared" si="82"/>
        <v>1</v>
      </c>
      <c r="AT88" s="116">
        <f t="shared" si="82"/>
        <v>1</v>
      </c>
      <c r="AU88" s="116">
        <f t="shared" si="82"/>
        <v>1</v>
      </c>
      <c r="AV88" s="116">
        <f t="shared" si="82"/>
        <v>1</v>
      </c>
      <c r="AW88" s="116">
        <f t="shared" si="82"/>
        <v>1</v>
      </c>
      <c r="AX88" s="116">
        <f t="shared" si="82"/>
        <v>1</v>
      </c>
      <c r="AY88" s="116">
        <f t="shared" si="82"/>
        <v>1</v>
      </c>
      <c r="AZ88" s="116">
        <f t="shared" si="82"/>
        <v>1</v>
      </c>
      <c r="BA88" s="116">
        <f t="shared" si="82"/>
        <v>1</v>
      </c>
      <c r="BB88" s="116">
        <f t="shared" si="82"/>
        <v>1</v>
      </c>
      <c r="BC88" s="117"/>
      <c r="BD88" s="115"/>
    </row>
    <row r="89" spans="1:89" s="114" customFormat="1" x14ac:dyDescent="0.2">
      <c r="A89" s="288"/>
      <c r="B89" s="119"/>
      <c r="C89" s="286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83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1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3"/>
      <c r="BS89" s="113"/>
      <c r="BT89" s="113"/>
      <c r="BU89" s="113"/>
      <c r="BV89" s="113"/>
      <c r="BW89" s="113"/>
      <c r="BX89" s="113"/>
      <c r="BY89" s="113"/>
      <c r="BZ89" s="113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</row>
    <row r="90" spans="1:89" s="122" customFormat="1" x14ac:dyDescent="0.2">
      <c r="A90" s="288"/>
      <c r="B90" s="122" t="s">
        <v>108</v>
      </c>
      <c r="C90" s="123">
        <v>17.25</v>
      </c>
      <c r="D90" s="124">
        <f t="shared" ref="D90:AI90" si="83">+D86*$C90</f>
        <v>0</v>
      </c>
      <c r="E90" s="124">
        <f t="shared" si="83"/>
        <v>0</v>
      </c>
      <c r="F90" s="124">
        <f t="shared" si="83"/>
        <v>0</v>
      </c>
      <c r="G90" s="124">
        <f t="shared" si="83"/>
        <v>0</v>
      </c>
      <c r="H90" s="124">
        <f t="shared" si="83"/>
        <v>0</v>
      </c>
      <c r="I90" s="124">
        <f t="shared" si="83"/>
        <v>0</v>
      </c>
      <c r="J90" s="124">
        <f t="shared" si="83"/>
        <v>0</v>
      </c>
      <c r="K90" s="124">
        <f t="shared" si="83"/>
        <v>0</v>
      </c>
      <c r="L90" s="124">
        <f t="shared" si="83"/>
        <v>0</v>
      </c>
      <c r="M90" s="124">
        <f t="shared" si="83"/>
        <v>0</v>
      </c>
      <c r="N90" s="124">
        <f t="shared" si="83"/>
        <v>0</v>
      </c>
      <c r="O90" s="124">
        <f t="shared" si="83"/>
        <v>0</v>
      </c>
      <c r="P90" s="124">
        <f t="shared" si="83"/>
        <v>0</v>
      </c>
      <c r="Q90" s="124">
        <f t="shared" si="83"/>
        <v>0</v>
      </c>
      <c r="R90" s="124">
        <f t="shared" si="83"/>
        <v>0</v>
      </c>
      <c r="S90" s="124">
        <f t="shared" si="83"/>
        <v>0</v>
      </c>
      <c r="T90" s="124">
        <f t="shared" si="83"/>
        <v>0</v>
      </c>
      <c r="U90" s="124">
        <f t="shared" si="83"/>
        <v>0</v>
      </c>
      <c r="V90" s="124">
        <f t="shared" si="83"/>
        <v>0</v>
      </c>
      <c r="W90" s="124">
        <f t="shared" si="83"/>
        <v>17.25</v>
      </c>
      <c r="X90" s="124">
        <f t="shared" si="83"/>
        <v>17.25</v>
      </c>
      <c r="Y90" s="124">
        <f t="shared" si="83"/>
        <v>17.25</v>
      </c>
      <c r="Z90" s="124">
        <f t="shared" si="83"/>
        <v>17.25</v>
      </c>
      <c r="AA90" s="124">
        <f t="shared" si="83"/>
        <v>17.25</v>
      </c>
      <c r="AB90" s="124">
        <f t="shared" si="83"/>
        <v>17.25</v>
      </c>
      <c r="AC90" s="124">
        <f t="shared" si="83"/>
        <v>17.25</v>
      </c>
      <c r="AD90" s="124">
        <f t="shared" si="83"/>
        <v>17.25</v>
      </c>
      <c r="AE90" s="124">
        <f t="shared" si="83"/>
        <v>17.25</v>
      </c>
      <c r="AF90" s="124">
        <f t="shared" si="83"/>
        <v>17.25</v>
      </c>
      <c r="AG90" s="124">
        <f t="shared" si="83"/>
        <v>17.25</v>
      </c>
      <c r="AH90" s="124">
        <f t="shared" si="83"/>
        <v>17.25</v>
      </c>
      <c r="AI90" s="124">
        <f t="shared" si="83"/>
        <v>17.25</v>
      </c>
      <c r="AJ90" s="124">
        <f t="shared" ref="AJ90:BB90" si="84">+AJ86*$C90</f>
        <v>17.25</v>
      </c>
      <c r="AK90" s="124">
        <f t="shared" si="84"/>
        <v>17.25</v>
      </c>
      <c r="AL90" s="124">
        <f t="shared" si="84"/>
        <v>17.25</v>
      </c>
      <c r="AM90" s="124">
        <f t="shared" si="84"/>
        <v>17.25</v>
      </c>
      <c r="AN90" s="90">
        <f t="shared" si="84"/>
        <v>17.25</v>
      </c>
      <c r="AO90" s="124">
        <f t="shared" si="84"/>
        <v>17.25</v>
      </c>
      <c r="AP90" s="124">
        <f t="shared" si="84"/>
        <v>17.25</v>
      </c>
      <c r="AQ90" s="124">
        <f t="shared" si="84"/>
        <v>17.25</v>
      </c>
      <c r="AR90" s="124">
        <f t="shared" si="84"/>
        <v>17.25</v>
      </c>
      <c r="AS90" s="124">
        <f t="shared" si="84"/>
        <v>17.25</v>
      </c>
      <c r="AT90" s="124">
        <f t="shared" si="84"/>
        <v>17.25</v>
      </c>
      <c r="AU90" s="124">
        <f t="shared" si="84"/>
        <v>17.25</v>
      </c>
      <c r="AV90" s="124">
        <f t="shared" si="84"/>
        <v>17.25</v>
      </c>
      <c r="AW90" s="124">
        <f t="shared" si="84"/>
        <v>17.25</v>
      </c>
      <c r="AX90" s="124">
        <f t="shared" si="84"/>
        <v>17.25</v>
      </c>
      <c r="AY90" s="124">
        <f t="shared" si="84"/>
        <v>17.25</v>
      </c>
      <c r="AZ90" s="124">
        <f t="shared" si="84"/>
        <v>17.25</v>
      </c>
      <c r="BA90" s="124">
        <f t="shared" si="84"/>
        <v>17.25</v>
      </c>
      <c r="BB90" s="124">
        <f t="shared" si="84"/>
        <v>17.25</v>
      </c>
      <c r="BC90" s="125"/>
      <c r="BD90" s="126"/>
      <c r="BE90" s="126"/>
      <c r="BF90" s="126"/>
      <c r="BG90" s="126"/>
      <c r="BH90" s="126"/>
      <c r="BI90" s="126"/>
      <c r="BJ90" s="126"/>
      <c r="BK90" s="126"/>
      <c r="BL90" s="126"/>
      <c r="BM90" s="126"/>
      <c r="BN90" s="126"/>
      <c r="BO90" s="126"/>
      <c r="BP90" s="126"/>
      <c r="BQ90" s="126"/>
      <c r="BR90" s="126"/>
      <c r="BS90" s="126"/>
      <c r="BT90" s="126"/>
      <c r="BU90" s="126"/>
      <c r="BV90" s="126"/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</row>
    <row r="91" spans="1:89" s="139" customFormat="1" ht="13.5" thickBot="1" x14ac:dyDescent="0.25">
      <c r="A91" s="289"/>
      <c r="B91" s="139" t="s">
        <v>109</v>
      </c>
      <c r="C91" s="140" t="str">
        <f>+'Detail by Turbine'!B15</f>
        <v>Available</v>
      </c>
      <c r="D91" s="141">
        <f t="shared" ref="D91:AI91" si="85">+D88*$C90</f>
        <v>0</v>
      </c>
      <c r="E91" s="141">
        <f t="shared" si="85"/>
        <v>0</v>
      </c>
      <c r="F91" s="141">
        <f t="shared" si="85"/>
        <v>0</v>
      </c>
      <c r="G91" s="141">
        <f t="shared" si="85"/>
        <v>0</v>
      </c>
      <c r="H91" s="141">
        <f t="shared" si="85"/>
        <v>0</v>
      </c>
      <c r="I91" s="141">
        <f t="shared" si="85"/>
        <v>0</v>
      </c>
      <c r="J91" s="141">
        <f t="shared" si="85"/>
        <v>0</v>
      </c>
      <c r="K91" s="141">
        <f t="shared" si="85"/>
        <v>0</v>
      </c>
      <c r="L91" s="141">
        <f t="shared" si="85"/>
        <v>0</v>
      </c>
      <c r="M91" s="141">
        <f t="shared" si="85"/>
        <v>0</v>
      </c>
      <c r="N91" s="141">
        <f t="shared" si="85"/>
        <v>0</v>
      </c>
      <c r="O91" s="141">
        <f t="shared" si="85"/>
        <v>0</v>
      </c>
      <c r="P91" s="141">
        <f t="shared" si="85"/>
        <v>0</v>
      </c>
      <c r="Q91" s="141">
        <f t="shared" si="85"/>
        <v>0</v>
      </c>
      <c r="R91" s="141">
        <f t="shared" si="85"/>
        <v>0</v>
      </c>
      <c r="S91" s="141">
        <f t="shared" si="85"/>
        <v>0</v>
      </c>
      <c r="T91" s="141">
        <f t="shared" si="85"/>
        <v>0</v>
      </c>
      <c r="U91" s="141">
        <f t="shared" si="85"/>
        <v>0</v>
      </c>
      <c r="V91" s="141">
        <f t="shared" si="85"/>
        <v>0</v>
      </c>
      <c r="W91" s="141">
        <f t="shared" si="85"/>
        <v>17.25</v>
      </c>
      <c r="X91" s="141">
        <f t="shared" si="85"/>
        <v>17.25</v>
      </c>
      <c r="Y91" s="141">
        <f t="shared" si="85"/>
        <v>17.25</v>
      </c>
      <c r="Z91" s="141">
        <f t="shared" si="85"/>
        <v>17.25</v>
      </c>
      <c r="AA91" s="141">
        <f t="shared" si="85"/>
        <v>17.25</v>
      </c>
      <c r="AB91" s="141">
        <f t="shared" si="85"/>
        <v>17.25</v>
      </c>
      <c r="AC91" s="141">
        <f t="shared" si="85"/>
        <v>17.25</v>
      </c>
      <c r="AD91" s="141">
        <f t="shared" si="85"/>
        <v>17.25</v>
      </c>
      <c r="AE91" s="141">
        <f t="shared" si="85"/>
        <v>17.25</v>
      </c>
      <c r="AF91" s="141">
        <f t="shared" si="85"/>
        <v>17.25</v>
      </c>
      <c r="AG91" s="141">
        <f t="shared" si="85"/>
        <v>17.25</v>
      </c>
      <c r="AH91" s="141">
        <f t="shared" si="85"/>
        <v>17.25</v>
      </c>
      <c r="AI91" s="141">
        <f t="shared" si="85"/>
        <v>17.25</v>
      </c>
      <c r="AJ91" s="141">
        <f t="shared" ref="AJ91:BB91" si="86">+AJ88*$C90</f>
        <v>17.25</v>
      </c>
      <c r="AK91" s="141">
        <f t="shared" si="86"/>
        <v>17.25</v>
      </c>
      <c r="AL91" s="141">
        <f t="shared" si="86"/>
        <v>17.25</v>
      </c>
      <c r="AM91" s="141">
        <f t="shared" si="86"/>
        <v>17.25</v>
      </c>
      <c r="AN91" s="136">
        <f t="shared" si="86"/>
        <v>17.25</v>
      </c>
      <c r="AO91" s="141">
        <f t="shared" si="86"/>
        <v>17.25</v>
      </c>
      <c r="AP91" s="141">
        <f t="shared" si="86"/>
        <v>17.25</v>
      </c>
      <c r="AQ91" s="141">
        <f t="shared" si="86"/>
        <v>17.25</v>
      </c>
      <c r="AR91" s="141">
        <f t="shared" si="86"/>
        <v>17.25</v>
      </c>
      <c r="AS91" s="141">
        <f t="shared" si="86"/>
        <v>17.25</v>
      </c>
      <c r="AT91" s="141">
        <f t="shared" si="86"/>
        <v>17.25</v>
      </c>
      <c r="AU91" s="141">
        <f t="shared" si="86"/>
        <v>17.25</v>
      </c>
      <c r="AV91" s="141">
        <f t="shared" si="86"/>
        <v>17.25</v>
      </c>
      <c r="AW91" s="141">
        <f t="shared" si="86"/>
        <v>17.25</v>
      </c>
      <c r="AX91" s="141">
        <f t="shared" si="86"/>
        <v>17.25</v>
      </c>
      <c r="AY91" s="141">
        <f t="shared" si="86"/>
        <v>17.25</v>
      </c>
      <c r="AZ91" s="141">
        <f t="shared" si="86"/>
        <v>17.25</v>
      </c>
      <c r="BA91" s="141">
        <f t="shared" si="86"/>
        <v>17.25</v>
      </c>
      <c r="BB91" s="141">
        <f t="shared" si="86"/>
        <v>17.25</v>
      </c>
      <c r="BC91" s="142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/>
      <c r="CK91" s="143"/>
    </row>
    <row r="92" spans="1:89" s="114" customFormat="1" ht="13.5" thickTop="1" x14ac:dyDescent="0.2">
      <c r="A92" s="287">
        <f>+A84+1</f>
        <v>12</v>
      </c>
      <c r="B92" s="110" t="str">
        <f>+'Detail by Turbine'!G16</f>
        <v>Fr 6B 60 hz power barges (BV = 0)</v>
      </c>
      <c r="C92" s="285" t="str">
        <f>+'Detail by Turbine'!S16</f>
        <v>Unassigned</v>
      </c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85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2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</row>
    <row r="93" spans="1:89" s="118" customFormat="1" x14ac:dyDescent="0.2">
      <c r="A93" s="288"/>
      <c r="B93" s="115" t="s">
        <v>104</v>
      </c>
      <c r="C93" s="286"/>
      <c r="D93" s="116">
        <f>+D92</f>
        <v>0</v>
      </c>
      <c r="E93" s="116">
        <v>0</v>
      </c>
      <c r="F93" s="116">
        <v>0</v>
      </c>
      <c r="G93" s="116">
        <v>0</v>
      </c>
      <c r="H93" s="116">
        <v>0</v>
      </c>
      <c r="I93" s="116">
        <v>0</v>
      </c>
      <c r="J93" s="116">
        <v>0</v>
      </c>
      <c r="K93" s="116">
        <v>0</v>
      </c>
      <c r="L93" s="116">
        <v>0</v>
      </c>
      <c r="M93" s="116">
        <v>0</v>
      </c>
      <c r="N93" s="116">
        <v>0</v>
      </c>
      <c r="O93" s="116">
        <v>0</v>
      </c>
      <c r="P93" s="116">
        <v>0</v>
      </c>
      <c r="Q93" s="116">
        <v>0</v>
      </c>
      <c r="R93" s="116">
        <v>0</v>
      </c>
      <c r="S93" s="116">
        <v>0</v>
      </c>
      <c r="T93" s="116">
        <v>0</v>
      </c>
      <c r="U93" s="116">
        <v>0</v>
      </c>
      <c r="V93" s="116">
        <v>0</v>
      </c>
      <c r="W93" s="116">
        <v>1</v>
      </c>
      <c r="X93" s="116">
        <v>0</v>
      </c>
      <c r="Y93" s="116">
        <v>0</v>
      </c>
      <c r="Z93" s="116">
        <v>0</v>
      </c>
      <c r="AA93" s="116">
        <v>0</v>
      </c>
      <c r="AB93" s="116">
        <v>0</v>
      </c>
      <c r="AC93" s="116">
        <v>0</v>
      </c>
      <c r="AD93" s="116">
        <v>0</v>
      </c>
      <c r="AE93" s="116">
        <v>0</v>
      </c>
      <c r="AF93" s="116">
        <v>0</v>
      </c>
      <c r="AG93" s="116">
        <v>0</v>
      </c>
      <c r="AH93" s="116">
        <v>0</v>
      </c>
      <c r="AI93" s="116">
        <v>0</v>
      </c>
      <c r="AJ93" s="116">
        <v>0</v>
      </c>
      <c r="AK93" s="116">
        <v>0</v>
      </c>
      <c r="AL93" s="116">
        <v>0</v>
      </c>
      <c r="AM93" s="116">
        <v>0</v>
      </c>
      <c r="AN93" s="82">
        <v>0</v>
      </c>
      <c r="AO93" s="116">
        <v>0</v>
      </c>
      <c r="AP93" s="116">
        <v>0</v>
      </c>
      <c r="AQ93" s="116">
        <v>0</v>
      </c>
      <c r="AR93" s="116">
        <v>0</v>
      </c>
      <c r="AS93" s="116">
        <v>0</v>
      </c>
      <c r="AT93" s="116">
        <v>0</v>
      </c>
      <c r="AU93" s="116">
        <v>0</v>
      </c>
      <c r="AV93" s="116">
        <v>0</v>
      </c>
      <c r="AW93" s="116">
        <v>0</v>
      </c>
      <c r="AX93" s="116">
        <v>0</v>
      </c>
      <c r="AY93" s="116">
        <v>0</v>
      </c>
      <c r="AZ93" s="116">
        <v>0</v>
      </c>
      <c r="BA93" s="116">
        <v>0</v>
      </c>
      <c r="BB93" s="116">
        <v>0</v>
      </c>
      <c r="BC93" s="117">
        <f>SUM(D93:BB93)</f>
        <v>1</v>
      </c>
      <c r="BD93" s="115"/>
    </row>
    <row r="94" spans="1:89" s="118" customFormat="1" x14ac:dyDescent="0.2">
      <c r="A94" s="288"/>
      <c r="B94" s="115" t="s">
        <v>105</v>
      </c>
      <c r="C94" s="286"/>
      <c r="D94" s="116">
        <f>+D93</f>
        <v>0</v>
      </c>
      <c r="E94" s="116">
        <f t="shared" ref="E94:AJ94" si="87">+D94+E93</f>
        <v>0</v>
      </c>
      <c r="F94" s="116">
        <f t="shared" si="87"/>
        <v>0</v>
      </c>
      <c r="G94" s="116">
        <f t="shared" si="87"/>
        <v>0</v>
      </c>
      <c r="H94" s="116">
        <f t="shared" si="87"/>
        <v>0</v>
      </c>
      <c r="I94" s="116">
        <f t="shared" si="87"/>
        <v>0</v>
      </c>
      <c r="J94" s="116">
        <f t="shared" si="87"/>
        <v>0</v>
      </c>
      <c r="K94" s="116">
        <f t="shared" si="87"/>
        <v>0</v>
      </c>
      <c r="L94" s="116">
        <f t="shared" si="87"/>
        <v>0</v>
      </c>
      <c r="M94" s="116">
        <f t="shared" si="87"/>
        <v>0</v>
      </c>
      <c r="N94" s="116">
        <f t="shared" si="87"/>
        <v>0</v>
      </c>
      <c r="O94" s="116">
        <f t="shared" si="87"/>
        <v>0</v>
      </c>
      <c r="P94" s="116">
        <f t="shared" si="87"/>
        <v>0</v>
      </c>
      <c r="Q94" s="116">
        <f t="shared" si="87"/>
        <v>0</v>
      </c>
      <c r="R94" s="116">
        <f t="shared" si="87"/>
        <v>0</v>
      </c>
      <c r="S94" s="116">
        <f t="shared" si="87"/>
        <v>0</v>
      </c>
      <c r="T94" s="116">
        <f t="shared" si="87"/>
        <v>0</v>
      </c>
      <c r="U94" s="116">
        <f t="shared" si="87"/>
        <v>0</v>
      </c>
      <c r="V94" s="116">
        <f t="shared" si="87"/>
        <v>0</v>
      </c>
      <c r="W94" s="116">
        <f t="shared" si="87"/>
        <v>1</v>
      </c>
      <c r="X94" s="116">
        <f t="shared" si="87"/>
        <v>1</v>
      </c>
      <c r="Y94" s="116">
        <f t="shared" si="87"/>
        <v>1</v>
      </c>
      <c r="Z94" s="116">
        <f t="shared" si="87"/>
        <v>1</v>
      </c>
      <c r="AA94" s="116">
        <f t="shared" si="87"/>
        <v>1</v>
      </c>
      <c r="AB94" s="116">
        <f t="shared" si="87"/>
        <v>1</v>
      </c>
      <c r="AC94" s="116">
        <f t="shared" si="87"/>
        <v>1</v>
      </c>
      <c r="AD94" s="116">
        <f t="shared" si="87"/>
        <v>1</v>
      </c>
      <c r="AE94" s="116">
        <f t="shared" si="87"/>
        <v>1</v>
      </c>
      <c r="AF94" s="116">
        <f t="shared" si="87"/>
        <v>1</v>
      </c>
      <c r="AG94" s="116">
        <f t="shared" si="87"/>
        <v>1</v>
      </c>
      <c r="AH94" s="116">
        <f t="shared" si="87"/>
        <v>1</v>
      </c>
      <c r="AI94" s="116">
        <f t="shared" si="87"/>
        <v>1</v>
      </c>
      <c r="AJ94" s="116">
        <f t="shared" si="87"/>
        <v>1</v>
      </c>
      <c r="AK94" s="116">
        <f t="shared" ref="AK94:BB94" si="88">+AJ94+AK93</f>
        <v>1</v>
      </c>
      <c r="AL94" s="116">
        <f t="shared" si="88"/>
        <v>1</v>
      </c>
      <c r="AM94" s="116">
        <f t="shared" si="88"/>
        <v>1</v>
      </c>
      <c r="AN94" s="82">
        <f t="shared" si="88"/>
        <v>1</v>
      </c>
      <c r="AO94" s="116">
        <f t="shared" si="88"/>
        <v>1</v>
      </c>
      <c r="AP94" s="116">
        <f t="shared" si="88"/>
        <v>1</v>
      </c>
      <c r="AQ94" s="116">
        <f t="shared" si="88"/>
        <v>1</v>
      </c>
      <c r="AR94" s="116">
        <f t="shared" si="88"/>
        <v>1</v>
      </c>
      <c r="AS94" s="116">
        <f t="shared" si="88"/>
        <v>1</v>
      </c>
      <c r="AT94" s="116">
        <f t="shared" si="88"/>
        <v>1</v>
      </c>
      <c r="AU94" s="116">
        <f t="shared" si="88"/>
        <v>1</v>
      </c>
      <c r="AV94" s="116">
        <f t="shared" si="88"/>
        <v>1</v>
      </c>
      <c r="AW94" s="116">
        <f t="shared" si="88"/>
        <v>1</v>
      </c>
      <c r="AX94" s="116">
        <f t="shared" si="88"/>
        <v>1</v>
      </c>
      <c r="AY94" s="116">
        <f t="shared" si="88"/>
        <v>1</v>
      </c>
      <c r="AZ94" s="116">
        <f t="shared" si="88"/>
        <v>1</v>
      </c>
      <c r="BA94" s="116">
        <f t="shared" si="88"/>
        <v>1</v>
      </c>
      <c r="BB94" s="116">
        <f t="shared" si="88"/>
        <v>1</v>
      </c>
      <c r="BC94" s="117"/>
      <c r="BD94" s="115"/>
    </row>
    <row r="95" spans="1:89" s="118" customFormat="1" x14ac:dyDescent="0.2">
      <c r="A95" s="288"/>
      <c r="B95" s="115" t="s">
        <v>106</v>
      </c>
      <c r="C95" s="286"/>
      <c r="D95" s="116">
        <v>0</v>
      </c>
      <c r="E95" s="116">
        <v>0</v>
      </c>
      <c r="F95" s="116">
        <v>0</v>
      </c>
      <c r="G95" s="116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116">
        <v>0</v>
      </c>
      <c r="N95" s="116">
        <v>0</v>
      </c>
      <c r="O95" s="116">
        <v>0</v>
      </c>
      <c r="P95" s="116">
        <v>0</v>
      </c>
      <c r="Q95" s="116">
        <v>0</v>
      </c>
      <c r="R95" s="116">
        <v>0</v>
      </c>
      <c r="S95" s="116">
        <v>0</v>
      </c>
      <c r="T95" s="116">
        <v>0</v>
      </c>
      <c r="U95" s="116">
        <v>0</v>
      </c>
      <c r="V95" s="116">
        <v>0</v>
      </c>
      <c r="W95" s="116">
        <v>1</v>
      </c>
      <c r="X95" s="116">
        <v>0</v>
      </c>
      <c r="Y95" s="116">
        <v>0</v>
      </c>
      <c r="Z95" s="116">
        <v>0</v>
      </c>
      <c r="AA95" s="116">
        <v>0</v>
      </c>
      <c r="AB95" s="116">
        <v>0</v>
      </c>
      <c r="AC95" s="116">
        <v>0</v>
      </c>
      <c r="AD95" s="116">
        <v>0</v>
      </c>
      <c r="AE95" s="116">
        <v>0</v>
      </c>
      <c r="AF95" s="116">
        <v>0</v>
      </c>
      <c r="AG95" s="116">
        <v>0</v>
      </c>
      <c r="AH95" s="116">
        <v>0</v>
      </c>
      <c r="AI95" s="116">
        <v>0</v>
      </c>
      <c r="AJ95" s="116">
        <v>0</v>
      </c>
      <c r="AK95" s="116">
        <v>0</v>
      </c>
      <c r="AL95" s="116">
        <v>0</v>
      </c>
      <c r="AM95" s="116">
        <v>0</v>
      </c>
      <c r="AN95" s="82">
        <v>0</v>
      </c>
      <c r="AO95" s="116">
        <v>0</v>
      </c>
      <c r="AP95" s="116">
        <v>0</v>
      </c>
      <c r="AQ95" s="116">
        <v>0</v>
      </c>
      <c r="AR95" s="116">
        <v>0</v>
      </c>
      <c r="AS95" s="116">
        <v>0</v>
      </c>
      <c r="AT95" s="116">
        <v>0</v>
      </c>
      <c r="AU95" s="116">
        <v>0</v>
      </c>
      <c r="AV95" s="116">
        <v>0</v>
      </c>
      <c r="AW95" s="116">
        <v>0</v>
      </c>
      <c r="AX95" s="116">
        <v>0</v>
      </c>
      <c r="AY95" s="116">
        <v>0</v>
      </c>
      <c r="AZ95" s="116">
        <v>0</v>
      </c>
      <c r="BA95" s="116">
        <v>0</v>
      </c>
      <c r="BB95" s="116">
        <v>0</v>
      </c>
      <c r="BC95" s="117">
        <f>SUM(D95:BB95)</f>
        <v>1</v>
      </c>
      <c r="BD95" s="115"/>
    </row>
    <row r="96" spans="1:89" s="118" customFormat="1" x14ac:dyDescent="0.2">
      <c r="A96" s="288"/>
      <c r="B96" s="115" t="s">
        <v>107</v>
      </c>
      <c r="C96" s="286"/>
      <c r="D96" s="116">
        <f>+D95</f>
        <v>0</v>
      </c>
      <c r="E96" s="116">
        <f t="shared" ref="E96:AJ96" si="89">+D96+E95</f>
        <v>0</v>
      </c>
      <c r="F96" s="116">
        <f t="shared" si="89"/>
        <v>0</v>
      </c>
      <c r="G96" s="116">
        <f t="shared" si="89"/>
        <v>0</v>
      </c>
      <c r="H96" s="116">
        <f t="shared" si="89"/>
        <v>0</v>
      </c>
      <c r="I96" s="116">
        <f t="shared" si="89"/>
        <v>0</v>
      </c>
      <c r="J96" s="116">
        <f t="shared" si="89"/>
        <v>0</v>
      </c>
      <c r="K96" s="116">
        <f t="shared" si="89"/>
        <v>0</v>
      </c>
      <c r="L96" s="116">
        <f t="shared" si="89"/>
        <v>0</v>
      </c>
      <c r="M96" s="116">
        <f t="shared" si="89"/>
        <v>0</v>
      </c>
      <c r="N96" s="116">
        <f t="shared" si="89"/>
        <v>0</v>
      </c>
      <c r="O96" s="116">
        <f t="shared" si="89"/>
        <v>0</v>
      </c>
      <c r="P96" s="116">
        <f t="shared" si="89"/>
        <v>0</v>
      </c>
      <c r="Q96" s="116">
        <f t="shared" si="89"/>
        <v>0</v>
      </c>
      <c r="R96" s="116">
        <f t="shared" si="89"/>
        <v>0</v>
      </c>
      <c r="S96" s="116">
        <f t="shared" si="89"/>
        <v>0</v>
      </c>
      <c r="T96" s="116">
        <f t="shared" si="89"/>
        <v>0</v>
      </c>
      <c r="U96" s="116">
        <f t="shared" si="89"/>
        <v>0</v>
      </c>
      <c r="V96" s="116">
        <f t="shared" si="89"/>
        <v>0</v>
      </c>
      <c r="W96" s="116">
        <f t="shared" si="89"/>
        <v>1</v>
      </c>
      <c r="X96" s="116">
        <f t="shared" si="89"/>
        <v>1</v>
      </c>
      <c r="Y96" s="116">
        <f t="shared" si="89"/>
        <v>1</v>
      </c>
      <c r="Z96" s="116">
        <f t="shared" si="89"/>
        <v>1</v>
      </c>
      <c r="AA96" s="116">
        <f t="shared" si="89"/>
        <v>1</v>
      </c>
      <c r="AB96" s="116">
        <f t="shared" si="89"/>
        <v>1</v>
      </c>
      <c r="AC96" s="116">
        <f t="shared" si="89"/>
        <v>1</v>
      </c>
      <c r="AD96" s="116">
        <f t="shared" si="89"/>
        <v>1</v>
      </c>
      <c r="AE96" s="116">
        <f t="shared" si="89"/>
        <v>1</v>
      </c>
      <c r="AF96" s="116">
        <f t="shared" si="89"/>
        <v>1</v>
      </c>
      <c r="AG96" s="116">
        <f t="shared" si="89"/>
        <v>1</v>
      </c>
      <c r="AH96" s="116">
        <f t="shared" si="89"/>
        <v>1</v>
      </c>
      <c r="AI96" s="116">
        <f t="shared" si="89"/>
        <v>1</v>
      </c>
      <c r="AJ96" s="116">
        <f t="shared" si="89"/>
        <v>1</v>
      </c>
      <c r="AK96" s="116">
        <f t="shared" ref="AK96:BB96" si="90">+AJ96+AK95</f>
        <v>1</v>
      </c>
      <c r="AL96" s="116">
        <f t="shared" si="90"/>
        <v>1</v>
      </c>
      <c r="AM96" s="116">
        <f t="shared" si="90"/>
        <v>1</v>
      </c>
      <c r="AN96" s="82">
        <f t="shared" si="90"/>
        <v>1</v>
      </c>
      <c r="AO96" s="116">
        <f t="shared" si="90"/>
        <v>1</v>
      </c>
      <c r="AP96" s="116">
        <f t="shared" si="90"/>
        <v>1</v>
      </c>
      <c r="AQ96" s="116">
        <f t="shared" si="90"/>
        <v>1</v>
      </c>
      <c r="AR96" s="116">
        <f t="shared" si="90"/>
        <v>1</v>
      </c>
      <c r="AS96" s="116">
        <f t="shared" si="90"/>
        <v>1</v>
      </c>
      <c r="AT96" s="116">
        <f t="shared" si="90"/>
        <v>1</v>
      </c>
      <c r="AU96" s="116">
        <f t="shared" si="90"/>
        <v>1</v>
      </c>
      <c r="AV96" s="116">
        <f t="shared" si="90"/>
        <v>1</v>
      </c>
      <c r="AW96" s="116">
        <f t="shared" si="90"/>
        <v>1</v>
      </c>
      <c r="AX96" s="116">
        <f t="shared" si="90"/>
        <v>1</v>
      </c>
      <c r="AY96" s="116">
        <f t="shared" si="90"/>
        <v>1</v>
      </c>
      <c r="AZ96" s="116">
        <f t="shared" si="90"/>
        <v>1</v>
      </c>
      <c r="BA96" s="116">
        <f t="shared" si="90"/>
        <v>1</v>
      </c>
      <c r="BB96" s="116">
        <f t="shared" si="90"/>
        <v>1</v>
      </c>
      <c r="BC96" s="117"/>
      <c r="BD96" s="115"/>
    </row>
    <row r="97" spans="1:89" s="114" customFormat="1" x14ac:dyDescent="0.2">
      <c r="A97" s="288"/>
      <c r="B97" s="119"/>
      <c r="C97" s="286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83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1"/>
      <c r="BD97" s="113"/>
      <c r="BE97" s="113"/>
      <c r="BF97" s="113"/>
      <c r="BG97" s="113"/>
      <c r="BH97" s="113"/>
      <c r="BI97" s="113"/>
      <c r="BJ97" s="113"/>
      <c r="BK97" s="113"/>
      <c r="BL97" s="113"/>
      <c r="BM97" s="113"/>
      <c r="BN97" s="113"/>
      <c r="BO97" s="113"/>
      <c r="BP97" s="113"/>
      <c r="BQ97" s="113"/>
      <c r="BR97" s="113"/>
      <c r="BS97" s="113"/>
      <c r="BT97" s="113"/>
      <c r="BU97" s="113"/>
      <c r="BV97" s="113"/>
      <c r="BW97" s="113"/>
      <c r="BX97" s="113"/>
      <c r="BY97" s="113"/>
      <c r="BZ97" s="113"/>
      <c r="CA97" s="113"/>
      <c r="CB97" s="113"/>
      <c r="CC97" s="113"/>
      <c r="CD97" s="113"/>
      <c r="CE97" s="113"/>
      <c r="CF97" s="113"/>
      <c r="CG97" s="113"/>
      <c r="CH97" s="113"/>
      <c r="CI97" s="113"/>
      <c r="CJ97" s="113"/>
      <c r="CK97" s="113"/>
    </row>
    <row r="98" spans="1:89" s="122" customFormat="1" x14ac:dyDescent="0.2">
      <c r="A98" s="288"/>
      <c r="B98" s="122" t="s">
        <v>108</v>
      </c>
      <c r="C98" s="123">
        <f>13/2</f>
        <v>6.5</v>
      </c>
      <c r="D98" s="124">
        <f t="shared" ref="D98:AI98" si="91">+D94*$C98</f>
        <v>0</v>
      </c>
      <c r="E98" s="124">
        <f t="shared" si="91"/>
        <v>0</v>
      </c>
      <c r="F98" s="124">
        <f t="shared" si="91"/>
        <v>0</v>
      </c>
      <c r="G98" s="124">
        <f t="shared" si="91"/>
        <v>0</v>
      </c>
      <c r="H98" s="124">
        <f t="shared" si="91"/>
        <v>0</v>
      </c>
      <c r="I98" s="124">
        <f t="shared" si="91"/>
        <v>0</v>
      </c>
      <c r="J98" s="124">
        <f t="shared" si="91"/>
        <v>0</v>
      </c>
      <c r="K98" s="124">
        <f t="shared" si="91"/>
        <v>0</v>
      </c>
      <c r="L98" s="124">
        <f t="shared" si="91"/>
        <v>0</v>
      </c>
      <c r="M98" s="124">
        <f t="shared" si="91"/>
        <v>0</v>
      </c>
      <c r="N98" s="124">
        <f t="shared" si="91"/>
        <v>0</v>
      </c>
      <c r="O98" s="124">
        <f t="shared" si="91"/>
        <v>0</v>
      </c>
      <c r="P98" s="124">
        <f t="shared" si="91"/>
        <v>0</v>
      </c>
      <c r="Q98" s="124">
        <f t="shared" si="91"/>
        <v>0</v>
      </c>
      <c r="R98" s="124">
        <f t="shared" si="91"/>
        <v>0</v>
      </c>
      <c r="S98" s="124">
        <f t="shared" si="91"/>
        <v>0</v>
      </c>
      <c r="T98" s="124">
        <f t="shared" si="91"/>
        <v>0</v>
      </c>
      <c r="U98" s="124">
        <f t="shared" si="91"/>
        <v>0</v>
      </c>
      <c r="V98" s="124">
        <f t="shared" si="91"/>
        <v>0</v>
      </c>
      <c r="W98" s="124">
        <f t="shared" si="91"/>
        <v>6.5</v>
      </c>
      <c r="X98" s="124">
        <f t="shared" si="91"/>
        <v>6.5</v>
      </c>
      <c r="Y98" s="124">
        <f t="shared" si="91"/>
        <v>6.5</v>
      </c>
      <c r="Z98" s="124">
        <f t="shared" si="91"/>
        <v>6.5</v>
      </c>
      <c r="AA98" s="124">
        <f t="shared" si="91"/>
        <v>6.5</v>
      </c>
      <c r="AB98" s="124">
        <f t="shared" si="91"/>
        <v>6.5</v>
      </c>
      <c r="AC98" s="124">
        <f t="shared" si="91"/>
        <v>6.5</v>
      </c>
      <c r="AD98" s="124">
        <f t="shared" si="91"/>
        <v>6.5</v>
      </c>
      <c r="AE98" s="124">
        <f t="shared" si="91"/>
        <v>6.5</v>
      </c>
      <c r="AF98" s="124">
        <f t="shared" si="91"/>
        <v>6.5</v>
      </c>
      <c r="AG98" s="124">
        <f t="shared" si="91"/>
        <v>6.5</v>
      </c>
      <c r="AH98" s="124">
        <f t="shared" si="91"/>
        <v>6.5</v>
      </c>
      <c r="AI98" s="124">
        <f t="shared" si="91"/>
        <v>6.5</v>
      </c>
      <c r="AJ98" s="124">
        <f t="shared" ref="AJ98:BB98" si="92">+AJ94*$C98</f>
        <v>6.5</v>
      </c>
      <c r="AK98" s="124">
        <f t="shared" si="92"/>
        <v>6.5</v>
      </c>
      <c r="AL98" s="124">
        <f t="shared" si="92"/>
        <v>6.5</v>
      </c>
      <c r="AM98" s="124">
        <f t="shared" si="92"/>
        <v>6.5</v>
      </c>
      <c r="AN98" s="90">
        <f t="shared" si="92"/>
        <v>6.5</v>
      </c>
      <c r="AO98" s="124">
        <f t="shared" si="92"/>
        <v>6.5</v>
      </c>
      <c r="AP98" s="124">
        <f t="shared" si="92"/>
        <v>6.5</v>
      </c>
      <c r="AQ98" s="124">
        <f t="shared" si="92"/>
        <v>6.5</v>
      </c>
      <c r="AR98" s="124">
        <f t="shared" si="92"/>
        <v>6.5</v>
      </c>
      <c r="AS98" s="124">
        <f t="shared" si="92"/>
        <v>6.5</v>
      </c>
      <c r="AT98" s="124">
        <f t="shared" si="92"/>
        <v>6.5</v>
      </c>
      <c r="AU98" s="124">
        <f t="shared" si="92"/>
        <v>6.5</v>
      </c>
      <c r="AV98" s="124">
        <f t="shared" si="92"/>
        <v>6.5</v>
      </c>
      <c r="AW98" s="124">
        <f t="shared" si="92"/>
        <v>6.5</v>
      </c>
      <c r="AX98" s="124">
        <f t="shared" si="92"/>
        <v>6.5</v>
      </c>
      <c r="AY98" s="124">
        <f t="shared" si="92"/>
        <v>6.5</v>
      </c>
      <c r="AZ98" s="124">
        <f t="shared" si="92"/>
        <v>6.5</v>
      </c>
      <c r="BA98" s="124">
        <f t="shared" si="92"/>
        <v>6.5</v>
      </c>
      <c r="BB98" s="124">
        <f t="shared" si="92"/>
        <v>6.5</v>
      </c>
      <c r="BC98" s="125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6"/>
      <c r="BR98" s="126"/>
      <c r="BS98" s="126"/>
      <c r="BT98" s="126"/>
      <c r="BU98" s="126"/>
      <c r="BV98" s="126"/>
      <c r="BW98" s="126"/>
      <c r="BX98" s="126"/>
      <c r="BY98" s="126"/>
      <c r="BZ98" s="126"/>
      <c r="CA98" s="126"/>
      <c r="CB98" s="126"/>
      <c r="CC98" s="126"/>
      <c r="CD98" s="126"/>
      <c r="CE98" s="126"/>
      <c r="CF98" s="126"/>
      <c r="CG98" s="126"/>
      <c r="CH98" s="126"/>
      <c r="CI98" s="126"/>
      <c r="CJ98" s="126"/>
      <c r="CK98" s="126"/>
    </row>
    <row r="99" spans="1:89" s="139" customFormat="1" ht="13.5" thickBot="1" x14ac:dyDescent="0.25">
      <c r="A99" s="289"/>
      <c r="B99" s="139" t="s">
        <v>109</v>
      </c>
      <c r="C99" s="140" t="str">
        <f>+'Detail by Turbine'!B16</f>
        <v>Available</v>
      </c>
      <c r="D99" s="141">
        <f t="shared" ref="D99:AI99" si="93">+D96*$C98</f>
        <v>0</v>
      </c>
      <c r="E99" s="141">
        <f t="shared" si="93"/>
        <v>0</v>
      </c>
      <c r="F99" s="141">
        <f t="shared" si="93"/>
        <v>0</v>
      </c>
      <c r="G99" s="141">
        <f t="shared" si="93"/>
        <v>0</v>
      </c>
      <c r="H99" s="141">
        <f t="shared" si="93"/>
        <v>0</v>
      </c>
      <c r="I99" s="141">
        <f t="shared" si="93"/>
        <v>0</v>
      </c>
      <c r="J99" s="141">
        <f t="shared" si="93"/>
        <v>0</v>
      </c>
      <c r="K99" s="141">
        <f t="shared" si="93"/>
        <v>0</v>
      </c>
      <c r="L99" s="141">
        <f t="shared" si="93"/>
        <v>0</v>
      </c>
      <c r="M99" s="141">
        <f t="shared" si="93"/>
        <v>0</v>
      </c>
      <c r="N99" s="141">
        <f t="shared" si="93"/>
        <v>0</v>
      </c>
      <c r="O99" s="141">
        <f t="shared" si="93"/>
        <v>0</v>
      </c>
      <c r="P99" s="141">
        <f t="shared" si="93"/>
        <v>0</v>
      </c>
      <c r="Q99" s="141">
        <f t="shared" si="93"/>
        <v>0</v>
      </c>
      <c r="R99" s="141">
        <f t="shared" si="93"/>
        <v>0</v>
      </c>
      <c r="S99" s="141">
        <f t="shared" si="93"/>
        <v>0</v>
      </c>
      <c r="T99" s="141">
        <f t="shared" si="93"/>
        <v>0</v>
      </c>
      <c r="U99" s="141">
        <f t="shared" si="93"/>
        <v>0</v>
      </c>
      <c r="V99" s="141">
        <f t="shared" si="93"/>
        <v>0</v>
      </c>
      <c r="W99" s="141">
        <f t="shared" si="93"/>
        <v>6.5</v>
      </c>
      <c r="X99" s="141">
        <f t="shared" si="93"/>
        <v>6.5</v>
      </c>
      <c r="Y99" s="141">
        <f t="shared" si="93"/>
        <v>6.5</v>
      </c>
      <c r="Z99" s="141">
        <f t="shared" si="93"/>
        <v>6.5</v>
      </c>
      <c r="AA99" s="141">
        <f t="shared" si="93"/>
        <v>6.5</v>
      </c>
      <c r="AB99" s="141">
        <f t="shared" si="93"/>
        <v>6.5</v>
      </c>
      <c r="AC99" s="141">
        <f t="shared" si="93"/>
        <v>6.5</v>
      </c>
      <c r="AD99" s="141">
        <f t="shared" si="93"/>
        <v>6.5</v>
      </c>
      <c r="AE99" s="141">
        <f t="shared" si="93"/>
        <v>6.5</v>
      </c>
      <c r="AF99" s="141">
        <f t="shared" si="93"/>
        <v>6.5</v>
      </c>
      <c r="AG99" s="141">
        <f t="shared" si="93"/>
        <v>6.5</v>
      </c>
      <c r="AH99" s="141">
        <f t="shared" si="93"/>
        <v>6.5</v>
      </c>
      <c r="AI99" s="141">
        <f t="shared" si="93"/>
        <v>6.5</v>
      </c>
      <c r="AJ99" s="141">
        <f t="shared" ref="AJ99:BB99" si="94">+AJ96*$C98</f>
        <v>6.5</v>
      </c>
      <c r="AK99" s="141">
        <f t="shared" si="94"/>
        <v>6.5</v>
      </c>
      <c r="AL99" s="141">
        <f t="shared" si="94"/>
        <v>6.5</v>
      </c>
      <c r="AM99" s="141">
        <f t="shared" si="94"/>
        <v>6.5</v>
      </c>
      <c r="AN99" s="136">
        <f t="shared" si="94"/>
        <v>6.5</v>
      </c>
      <c r="AO99" s="141">
        <f t="shared" si="94"/>
        <v>6.5</v>
      </c>
      <c r="AP99" s="141">
        <f t="shared" si="94"/>
        <v>6.5</v>
      </c>
      <c r="AQ99" s="141">
        <f t="shared" si="94"/>
        <v>6.5</v>
      </c>
      <c r="AR99" s="141">
        <f t="shared" si="94"/>
        <v>6.5</v>
      </c>
      <c r="AS99" s="141">
        <f t="shared" si="94"/>
        <v>6.5</v>
      </c>
      <c r="AT99" s="141">
        <f t="shared" si="94"/>
        <v>6.5</v>
      </c>
      <c r="AU99" s="141">
        <f t="shared" si="94"/>
        <v>6.5</v>
      </c>
      <c r="AV99" s="141">
        <f t="shared" si="94"/>
        <v>6.5</v>
      </c>
      <c r="AW99" s="141">
        <f t="shared" si="94"/>
        <v>6.5</v>
      </c>
      <c r="AX99" s="141">
        <f t="shared" si="94"/>
        <v>6.5</v>
      </c>
      <c r="AY99" s="141">
        <f t="shared" si="94"/>
        <v>6.5</v>
      </c>
      <c r="AZ99" s="141">
        <f t="shared" si="94"/>
        <v>6.5</v>
      </c>
      <c r="BA99" s="141">
        <f t="shared" si="94"/>
        <v>6.5</v>
      </c>
      <c r="BB99" s="141">
        <f t="shared" si="94"/>
        <v>6.5</v>
      </c>
      <c r="BC99" s="142"/>
      <c r="BD99" s="143"/>
      <c r="BE99" s="143"/>
      <c r="BF99" s="143"/>
      <c r="BG99" s="143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  <c r="BR99" s="143"/>
      <c r="BS99" s="143"/>
      <c r="BT99" s="143"/>
      <c r="BU99" s="143"/>
      <c r="BV99" s="143"/>
      <c r="BW99" s="143"/>
      <c r="BX99" s="143"/>
      <c r="BY99" s="143"/>
      <c r="BZ99" s="143"/>
      <c r="CA99" s="143"/>
      <c r="CB99" s="143"/>
      <c r="CC99" s="143"/>
      <c r="CD99" s="143"/>
      <c r="CE99" s="143"/>
      <c r="CF99" s="143"/>
      <c r="CG99" s="143"/>
      <c r="CH99" s="143"/>
      <c r="CI99" s="143"/>
      <c r="CJ99" s="143"/>
      <c r="CK99" s="143"/>
    </row>
    <row r="100" spans="1:89" s="114" customFormat="1" ht="13.5" thickTop="1" x14ac:dyDescent="0.2">
      <c r="A100" s="287">
        <f>+A92+1</f>
        <v>13</v>
      </c>
      <c r="B100" s="110" t="str">
        <f>+'Detail by Turbine'!G17</f>
        <v>Fr 6B 60 hz power barges (BV = 0)</v>
      </c>
      <c r="C100" s="285" t="str">
        <f>+'Detail by Turbine'!S17</f>
        <v>Unassigned</v>
      </c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85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2"/>
      <c r="BD100" s="113"/>
      <c r="BE100" s="113"/>
      <c r="BF100" s="113"/>
      <c r="BG100" s="113"/>
      <c r="BH100" s="113"/>
      <c r="BI100" s="113"/>
      <c r="BJ100" s="113"/>
      <c r="BK100" s="113"/>
      <c r="BL100" s="113"/>
      <c r="BM100" s="113"/>
      <c r="BN100" s="113"/>
      <c r="BO100" s="113"/>
      <c r="BP100" s="113"/>
      <c r="BQ100" s="113"/>
      <c r="BR100" s="113"/>
      <c r="BS100" s="113"/>
      <c r="BT100" s="113"/>
      <c r="BU100" s="113"/>
      <c r="BV100" s="113"/>
      <c r="BW100" s="113"/>
      <c r="BX100" s="113"/>
      <c r="BY100" s="113"/>
      <c r="BZ100" s="113"/>
      <c r="CA100" s="113"/>
      <c r="CB100" s="113"/>
      <c r="CC100" s="113"/>
      <c r="CD100" s="113"/>
      <c r="CE100" s="113"/>
      <c r="CF100" s="113"/>
      <c r="CG100" s="113"/>
      <c r="CH100" s="113"/>
      <c r="CI100" s="113"/>
      <c r="CJ100" s="113"/>
      <c r="CK100" s="113"/>
    </row>
    <row r="101" spans="1:89" s="118" customFormat="1" x14ac:dyDescent="0.2">
      <c r="A101" s="288"/>
      <c r="B101" s="115" t="s">
        <v>104</v>
      </c>
      <c r="C101" s="286"/>
      <c r="D101" s="116">
        <v>0</v>
      </c>
      <c r="E101" s="116">
        <v>0</v>
      </c>
      <c r="F101" s="116">
        <v>0</v>
      </c>
      <c r="G101" s="116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116">
        <v>0</v>
      </c>
      <c r="N101" s="116">
        <v>0</v>
      </c>
      <c r="O101" s="116">
        <v>0</v>
      </c>
      <c r="P101" s="116">
        <v>0</v>
      </c>
      <c r="Q101" s="116">
        <v>0</v>
      </c>
      <c r="R101" s="116">
        <v>0</v>
      </c>
      <c r="S101" s="116">
        <v>0</v>
      </c>
      <c r="T101" s="116">
        <v>0</v>
      </c>
      <c r="U101" s="116">
        <v>0</v>
      </c>
      <c r="V101" s="116">
        <v>0</v>
      </c>
      <c r="W101" s="116">
        <v>1</v>
      </c>
      <c r="X101" s="116">
        <v>0</v>
      </c>
      <c r="Y101" s="116">
        <v>0</v>
      </c>
      <c r="Z101" s="116">
        <v>0</v>
      </c>
      <c r="AA101" s="116">
        <v>0</v>
      </c>
      <c r="AB101" s="116">
        <v>0</v>
      </c>
      <c r="AC101" s="116">
        <v>0</v>
      </c>
      <c r="AD101" s="116">
        <v>0</v>
      </c>
      <c r="AE101" s="116">
        <v>0</v>
      </c>
      <c r="AF101" s="116">
        <v>0</v>
      </c>
      <c r="AG101" s="116">
        <v>0</v>
      </c>
      <c r="AH101" s="116">
        <v>0</v>
      </c>
      <c r="AI101" s="116">
        <v>0</v>
      </c>
      <c r="AJ101" s="116">
        <v>0</v>
      </c>
      <c r="AK101" s="116">
        <v>0</v>
      </c>
      <c r="AL101" s="116">
        <v>0</v>
      </c>
      <c r="AM101" s="116">
        <v>0</v>
      </c>
      <c r="AN101" s="82">
        <v>0</v>
      </c>
      <c r="AO101" s="116">
        <v>0</v>
      </c>
      <c r="AP101" s="116">
        <v>0</v>
      </c>
      <c r="AQ101" s="116">
        <v>0</v>
      </c>
      <c r="AR101" s="116">
        <v>0</v>
      </c>
      <c r="AS101" s="116">
        <v>0</v>
      </c>
      <c r="AT101" s="116">
        <v>0</v>
      </c>
      <c r="AU101" s="116">
        <v>0</v>
      </c>
      <c r="AV101" s="116">
        <v>0</v>
      </c>
      <c r="AW101" s="116">
        <v>0</v>
      </c>
      <c r="AX101" s="116">
        <v>0</v>
      </c>
      <c r="AY101" s="116">
        <v>0</v>
      </c>
      <c r="AZ101" s="116">
        <v>0</v>
      </c>
      <c r="BA101" s="116">
        <v>0</v>
      </c>
      <c r="BB101" s="116">
        <v>0</v>
      </c>
      <c r="BC101" s="117">
        <f>SUM(D101:BB101)</f>
        <v>1</v>
      </c>
      <c r="BD101" s="115"/>
    </row>
    <row r="102" spans="1:89" s="118" customFormat="1" x14ac:dyDescent="0.2">
      <c r="A102" s="288"/>
      <c r="B102" s="115" t="s">
        <v>105</v>
      </c>
      <c r="C102" s="286"/>
      <c r="D102" s="116">
        <f>D101</f>
        <v>0</v>
      </c>
      <c r="E102" s="116">
        <f t="shared" ref="E102:AJ102" si="95">+D102+E101</f>
        <v>0</v>
      </c>
      <c r="F102" s="116">
        <f t="shared" si="95"/>
        <v>0</v>
      </c>
      <c r="G102" s="116">
        <f t="shared" si="95"/>
        <v>0</v>
      </c>
      <c r="H102" s="116">
        <f t="shared" si="95"/>
        <v>0</v>
      </c>
      <c r="I102" s="116">
        <f t="shared" si="95"/>
        <v>0</v>
      </c>
      <c r="J102" s="116">
        <f t="shared" si="95"/>
        <v>0</v>
      </c>
      <c r="K102" s="116">
        <f t="shared" si="95"/>
        <v>0</v>
      </c>
      <c r="L102" s="116">
        <f t="shared" si="95"/>
        <v>0</v>
      </c>
      <c r="M102" s="116">
        <f t="shared" si="95"/>
        <v>0</v>
      </c>
      <c r="N102" s="116">
        <f t="shared" si="95"/>
        <v>0</v>
      </c>
      <c r="O102" s="116">
        <f t="shared" si="95"/>
        <v>0</v>
      </c>
      <c r="P102" s="116">
        <f t="shared" si="95"/>
        <v>0</v>
      </c>
      <c r="Q102" s="116">
        <f t="shared" si="95"/>
        <v>0</v>
      </c>
      <c r="R102" s="116">
        <f t="shared" si="95"/>
        <v>0</v>
      </c>
      <c r="S102" s="116">
        <f t="shared" si="95"/>
        <v>0</v>
      </c>
      <c r="T102" s="116">
        <f t="shared" si="95"/>
        <v>0</v>
      </c>
      <c r="U102" s="116">
        <f t="shared" si="95"/>
        <v>0</v>
      </c>
      <c r="V102" s="116">
        <f t="shared" si="95"/>
        <v>0</v>
      </c>
      <c r="W102" s="116">
        <f t="shared" si="95"/>
        <v>1</v>
      </c>
      <c r="X102" s="116">
        <f t="shared" si="95"/>
        <v>1</v>
      </c>
      <c r="Y102" s="116">
        <f t="shared" si="95"/>
        <v>1</v>
      </c>
      <c r="Z102" s="116">
        <f t="shared" si="95"/>
        <v>1</v>
      </c>
      <c r="AA102" s="116">
        <f t="shared" si="95"/>
        <v>1</v>
      </c>
      <c r="AB102" s="116">
        <f t="shared" si="95"/>
        <v>1</v>
      </c>
      <c r="AC102" s="116">
        <f t="shared" si="95"/>
        <v>1</v>
      </c>
      <c r="AD102" s="116">
        <f t="shared" si="95"/>
        <v>1</v>
      </c>
      <c r="AE102" s="116">
        <f t="shared" si="95"/>
        <v>1</v>
      </c>
      <c r="AF102" s="116">
        <f t="shared" si="95"/>
        <v>1</v>
      </c>
      <c r="AG102" s="116">
        <f t="shared" si="95"/>
        <v>1</v>
      </c>
      <c r="AH102" s="116">
        <f t="shared" si="95"/>
        <v>1</v>
      </c>
      <c r="AI102" s="116">
        <f t="shared" si="95"/>
        <v>1</v>
      </c>
      <c r="AJ102" s="116">
        <f t="shared" si="95"/>
        <v>1</v>
      </c>
      <c r="AK102" s="116">
        <f t="shared" ref="AK102:BB102" si="96">+AJ102+AK101</f>
        <v>1</v>
      </c>
      <c r="AL102" s="116">
        <f t="shared" si="96"/>
        <v>1</v>
      </c>
      <c r="AM102" s="116">
        <f t="shared" si="96"/>
        <v>1</v>
      </c>
      <c r="AN102" s="82">
        <f t="shared" si="96"/>
        <v>1</v>
      </c>
      <c r="AO102" s="116">
        <f t="shared" si="96"/>
        <v>1</v>
      </c>
      <c r="AP102" s="116">
        <f t="shared" si="96"/>
        <v>1</v>
      </c>
      <c r="AQ102" s="116">
        <f t="shared" si="96"/>
        <v>1</v>
      </c>
      <c r="AR102" s="116">
        <f t="shared" si="96"/>
        <v>1</v>
      </c>
      <c r="AS102" s="116">
        <f t="shared" si="96"/>
        <v>1</v>
      </c>
      <c r="AT102" s="116">
        <f t="shared" si="96"/>
        <v>1</v>
      </c>
      <c r="AU102" s="116">
        <f t="shared" si="96"/>
        <v>1</v>
      </c>
      <c r="AV102" s="116">
        <f t="shared" si="96"/>
        <v>1</v>
      </c>
      <c r="AW102" s="116">
        <f t="shared" si="96"/>
        <v>1</v>
      </c>
      <c r="AX102" s="116">
        <f t="shared" si="96"/>
        <v>1</v>
      </c>
      <c r="AY102" s="116">
        <f t="shared" si="96"/>
        <v>1</v>
      </c>
      <c r="AZ102" s="116">
        <f t="shared" si="96"/>
        <v>1</v>
      </c>
      <c r="BA102" s="116">
        <f t="shared" si="96"/>
        <v>1</v>
      </c>
      <c r="BB102" s="116">
        <f t="shared" si="96"/>
        <v>1</v>
      </c>
      <c r="BC102" s="117"/>
      <c r="BD102" s="115"/>
    </row>
    <row r="103" spans="1:89" s="118" customFormat="1" x14ac:dyDescent="0.2">
      <c r="A103" s="288"/>
      <c r="B103" s="115" t="s">
        <v>106</v>
      </c>
      <c r="C103" s="286"/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116">
        <v>0</v>
      </c>
      <c r="N103" s="116">
        <v>0</v>
      </c>
      <c r="O103" s="116">
        <v>0</v>
      </c>
      <c r="P103" s="116">
        <v>0</v>
      </c>
      <c r="Q103" s="116">
        <v>0</v>
      </c>
      <c r="R103" s="116">
        <v>0</v>
      </c>
      <c r="S103" s="116">
        <v>0</v>
      </c>
      <c r="T103" s="116">
        <v>0</v>
      </c>
      <c r="U103" s="116">
        <v>0</v>
      </c>
      <c r="V103" s="116">
        <v>0</v>
      </c>
      <c r="W103" s="116">
        <v>1</v>
      </c>
      <c r="X103" s="116">
        <v>0</v>
      </c>
      <c r="Y103" s="116">
        <v>0</v>
      </c>
      <c r="Z103" s="116">
        <v>0</v>
      </c>
      <c r="AA103" s="116">
        <v>0</v>
      </c>
      <c r="AB103" s="116">
        <v>0</v>
      </c>
      <c r="AC103" s="116">
        <v>0</v>
      </c>
      <c r="AD103" s="116">
        <v>0</v>
      </c>
      <c r="AE103" s="116">
        <v>0</v>
      </c>
      <c r="AF103" s="116">
        <v>0</v>
      </c>
      <c r="AG103" s="116">
        <v>0</v>
      </c>
      <c r="AH103" s="116">
        <v>0</v>
      </c>
      <c r="AI103" s="116">
        <v>0</v>
      </c>
      <c r="AJ103" s="116">
        <v>0</v>
      </c>
      <c r="AK103" s="116">
        <v>0</v>
      </c>
      <c r="AL103" s="116">
        <v>0</v>
      </c>
      <c r="AM103" s="116">
        <v>0</v>
      </c>
      <c r="AN103" s="82">
        <v>0</v>
      </c>
      <c r="AO103" s="116">
        <v>0</v>
      </c>
      <c r="AP103" s="116">
        <v>0</v>
      </c>
      <c r="AQ103" s="116">
        <v>0</v>
      </c>
      <c r="AR103" s="116">
        <v>0</v>
      </c>
      <c r="AS103" s="116">
        <v>0</v>
      </c>
      <c r="AT103" s="116">
        <v>0</v>
      </c>
      <c r="AU103" s="116">
        <v>0</v>
      </c>
      <c r="AV103" s="116">
        <v>0</v>
      </c>
      <c r="AW103" s="116">
        <v>0</v>
      </c>
      <c r="AX103" s="116">
        <v>0</v>
      </c>
      <c r="AY103" s="116">
        <v>0</v>
      </c>
      <c r="AZ103" s="116">
        <v>0</v>
      </c>
      <c r="BA103" s="116">
        <v>0</v>
      </c>
      <c r="BB103" s="116">
        <v>0</v>
      </c>
      <c r="BC103" s="117">
        <f>SUM(D103:BB103)</f>
        <v>1</v>
      </c>
      <c r="BD103" s="115"/>
    </row>
    <row r="104" spans="1:89" s="118" customFormat="1" x14ac:dyDescent="0.2">
      <c r="A104" s="288"/>
      <c r="B104" s="115" t="s">
        <v>107</v>
      </c>
      <c r="C104" s="286"/>
      <c r="D104" s="116">
        <f>D103</f>
        <v>0</v>
      </c>
      <c r="E104" s="116">
        <f t="shared" ref="E104:AJ104" si="97">+D104+E103</f>
        <v>0</v>
      </c>
      <c r="F104" s="116">
        <f t="shared" si="97"/>
        <v>0</v>
      </c>
      <c r="G104" s="116">
        <f t="shared" si="97"/>
        <v>0</v>
      </c>
      <c r="H104" s="116">
        <f t="shared" si="97"/>
        <v>0</v>
      </c>
      <c r="I104" s="116">
        <f t="shared" si="97"/>
        <v>0</v>
      </c>
      <c r="J104" s="116">
        <f t="shared" si="97"/>
        <v>0</v>
      </c>
      <c r="K104" s="116">
        <f t="shared" si="97"/>
        <v>0</v>
      </c>
      <c r="L104" s="116">
        <f t="shared" si="97"/>
        <v>0</v>
      </c>
      <c r="M104" s="116">
        <f t="shared" si="97"/>
        <v>0</v>
      </c>
      <c r="N104" s="116">
        <f t="shared" si="97"/>
        <v>0</v>
      </c>
      <c r="O104" s="116">
        <f t="shared" si="97"/>
        <v>0</v>
      </c>
      <c r="P104" s="116">
        <f t="shared" si="97"/>
        <v>0</v>
      </c>
      <c r="Q104" s="116">
        <f t="shared" si="97"/>
        <v>0</v>
      </c>
      <c r="R104" s="116">
        <f t="shared" si="97"/>
        <v>0</v>
      </c>
      <c r="S104" s="116">
        <f t="shared" si="97"/>
        <v>0</v>
      </c>
      <c r="T104" s="116">
        <f t="shared" si="97"/>
        <v>0</v>
      </c>
      <c r="U104" s="116">
        <f t="shared" si="97"/>
        <v>0</v>
      </c>
      <c r="V104" s="116">
        <f t="shared" si="97"/>
        <v>0</v>
      </c>
      <c r="W104" s="116">
        <f t="shared" si="97"/>
        <v>1</v>
      </c>
      <c r="X104" s="116">
        <f t="shared" si="97"/>
        <v>1</v>
      </c>
      <c r="Y104" s="116">
        <f t="shared" si="97"/>
        <v>1</v>
      </c>
      <c r="Z104" s="116">
        <f t="shared" si="97"/>
        <v>1</v>
      </c>
      <c r="AA104" s="116">
        <f t="shared" si="97"/>
        <v>1</v>
      </c>
      <c r="AB104" s="116">
        <f t="shared" si="97"/>
        <v>1</v>
      </c>
      <c r="AC104" s="116">
        <f t="shared" si="97"/>
        <v>1</v>
      </c>
      <c r="AD104" s="116">
        <f t="shared" si="97"/>
        <v>1</v>
      </c>
      <c r="AE104" s="116">
        <f t="shared" si="97"/>
        <v>1</v>
      </c>
      <c r="AF104" s="116">
        <f t="shared" si="97"/>
        <v>1</v>
      </c>
      <c r="AG104" s="116">
        <f t="shared" si="97"/>
        <v>1</v>
      </c>
      <c r="AH104" s="116">
        <f t="shared" si="97"/>
        <v>1</v>
      </c>
      <c r="AI104" s="116">
        <f t="shared" si="97"/>
        <v>1</v>
      </c>
      <c r="AJ104" s="116">
        <f t="shared" si="97"/>
        <v>1</v>
      </c>
      <c r="AK104" s="116">
        <f t="shared" ref="AK104:BB104" si="98">+AJ104+AK103</f>
        <v>1</v>
      </c>
      <c r="AL104" s="116">
        <f t="shared" si="98"/>
        <v>1</v>
      </c>
      <c r="AM104" s="116">
        <f t="shared" si="98"/>
        <v>1</v>
      </c>
      <c r="AN104" s="82">
        <f t="shared" si="98"/>
        <v>1</v>
      </c>
      <c r="AO104" s="116">
        <f t="shared" si="98"/>
        <v>1</v>
      </c>
      <c r="AP104" s="116">
        <f t="shared" si="98"/>
        <v>1</v>
      </c>
      <c r="AQ104" s="116">
        <f t="shared" si="98"/>
        <v>1</v>
      </c>
      <c r="AR104" s="116">
        <f t="shared" si="98"/>
        <v>1</v>
      </c>
      <c r="AS104" s="116">
        <f t="shared" si="98"/>
        <v>1</v>
      </c>
      <c r="AT104" s="116">
        <f t="shared" si="98"/>
        <v>1</v>
      </c>
      <c r="AU104" s="116">
        <f t="shared" si="98"/>
        <v>1</v>
      </c>
      <c r="AV104" s="116">
        <f t="shared" si="98"/>
        <v>1</v>
      </c>
      <c r="AW104" s="116">
        <f t="shared" si="98"/>
        <v>1</v>
      </c>
      <c r="AX104" s="116">
        <f t="shared" si="98"/>
        <v>1</v>
      </c>
      <c r="AY104" s="116">
        <f t="shared" si="98"/>
        <v>1</v>
      </c>
      <c r="AZ104" s="116">
        <f t="shared" si="98"/>
        <v>1</v>
      </c>
      <c r="BA104" s="116">
        <f t="shared" si="98"/>
        <v>1</v>
      </c>
      <c r="BB104" s="116">
        <f t="shared" si="98"/>
        <v>1</v>
      </c>
      <c r="BC104" s="117"/>
      <c r="BD104" s="115"/>
    </row>
    <row r="105" spans="1:89" s="114" customFormat="1" x14ac:dyDescent="0.2">
      <c r="A105" s="288"/>
      <c r="B105" s="119"/>
      <c r="C105" s="286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83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1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3"/>
      <c r="BO105" s="113"/>
      <c r="BP105" s="113"/>
      <c r="BQ105" s="113"/>
      <c r="BR105" s="113"/>
      <c r="BS105" s="113"/>
      <c r="BT105" s="113"/>
      <c r="BU105" s="113"/>
      <c r="BV105" s="113"/>
      <c r="BW105" s="113"/>
      <c r="BX105" s="113"/>
      <c r="BY105" s="113"/>
      <c r="BZ105" s="113"/>
      <c r="CA105" s="113"/>
      <c r="CB105" s="113"/>
      <c r="CC105" s="113"/>
      <c r="CD105" s="113"/>
      <c r="CE105" s="113"/>
      <c r="CF105" s="113"/>
      <c r="CG105" s="113"/>
      <c r="CH105" s="113"/>
      <c r="CI105" s="113"/>
      <c r="CJ105" s="113"/>
      <c r="CK105" s="113"/>
    </row>
    <row r="106" spans="1:89" s="122" customFormat="1" x14ac:dyDescent="0.2">
      <c r="A106" s="288"/>
      <c r="B106" s="122" t="s">
        <v>108</v>
      </c>
      <c r="C106" s="123">
        <f>13/2</f>
        <v>6.5</v>
      </c>
      <c r="D106" s="124">
        <f t="shared" ref="D106:AI106" si="99">+D102*$C106</f>
        <v>0</v>
      </c>
      <c r="E106" s="124">
        <f t="shared" si="99"/>
        <v>0</v>
      </c>
      <c r="F106" s="124">
        <f t="shared" si="99"/>
        <v>0</v>
      </c>
      <c r="G106" s="124">
        <f t="shared" si="99"/>
        <v>0</v>
      </c>
      <c r="H106" s="124">
        <f t="shared" si="99"/>
        <v>0</v>
      </c>
      <c r="I106" s="124">
        <f t="shared" si="99"/>
        <v>0</v>
      </c>
      <c r="J106" s="124">
        <f t="shared" si="99"/>
        <v>0</v>
      </c>
      <c r="K106" s="124">
        <f t="shared" si="99"/>
        <v>0</v>
      </c>
      <c r="L106" s="124">
        <f t="shared" si="99"/>
        <v>0</v>
      </c>
      <c r="M106" s="124">
        <f t="shared" si="99"/>
        <v>0</v>
      </c>
      <c r="N106" s="124">
        <f t="shared" si="99"/>
        <v>0</v>
      </c>
      <c r="O106" s="124">
        <f t="shared" si="99"/>
        <v>0</v>
      </c>
      <c r="P106" s="124">
        <f t="shared" si="99"/>
        <v>0</v>
      </c>
      <c r="Q106" s="124">
        <f t="shared" si="99"/>
        <v>0</v>
      </c>
      <c r="R106" s="124">
        <f t="shared" si="99"/>
        <v>0</v>
      </c>
      <c r="S106" s="124">
        <f t="shared" si="99"/>
        <v>0</v>
      </c>
      <c r="T106" s="124">
        <f t="shared" si="99"/>
        <v>0</v>
      </c>
      <c r="U106" s="124">
        <f t="shared" si="99"/>
        <v>0</v>
      </c>
      <c r="V106" s="124">
        <f t="shared" si="99"/>
        <v>0</v>
      </c>
      <c r="W106" s="124">
        <f t="shared" si="99"/>
        <v>6.5</v>
      </c>
      <c r="X106" s="124">
        <f t="shared" si="99"/>
        <v>6.5</v>
      </c>
      <c r="Y106" s="124">
        <f t="shared" si="99"/>
        <v>6.5</v>
      </c>
      <c r="Z106" s="124">
        <f t="shared" si="99"/>
        <v>6.5</v>
      </c>
      <c r="AA106" s="124">
        <f t="shared" si="99"/>
        <v>6.5</v>
      </c>
      <c r="AB106" s="124">
        <f t="shared" si="99"/>
        <v>6.5</v>
      </c>
      <c r="AC106" s="124">
        <f t="shared" si="99"/>
        <v>6.5</v>
      </c>
      <c r="AD106" s="124">
        <f t="shared" si="99"/>
        <v>6.5</v>
      </c>
      <c r="AE106" s="124">
        <f t="shared" si="99"/>
        <v>6.5</v>
      </c>
      <c r="AF106" s="124">
        <f t="shared" si="99"/>
        <v>6.5</v>
      </c>
      <c r="AG106" s="124">
        <f t="shared" si="99"/>
        <v>6.5</v>
      </c>
      <c r="AH106" s="124">
        <f t="shared" si="99"/>
        <v>6.5</v>
      </c>
      <c r="AI106" s="124">
        <f t="shared" si="99"/>
        <v>6.5</v>
      </c>
      <c r="AJ106" s="124">
        <f t="shared" ref="AJ106:BB106" si="100">+AJ102*$C106</f>
        <v>6.5</v>
      </c>
      <c r="AK106" s="124">
        <f t="shared" si="100"/>
        <v>6.5</v>
      </c>
      <c r="AL106" s="124">
        <f t="shared" si="100"/>
        <v>6.5</v>
      </c>
      <c r="AM106" s="124">
        <f t="shared" si="100"/>
        <v>6.5</v>
      </c>
      <c r="AN106" s="90">
        <f t="shared" si="100"/>
        <v>6.5</v>
      </c>
      <c r="AO106" s="124">
        <f t="shared" si="100"/>
        <v>6.5</v>
      </c>
      <c r="AP106" s="124">
        <f t="shared" si="100"/>
        <v>6.5</v>
      </c>
      <c r="AQ106" s="124">
        <f t="shared" si="100"/>
        <v>6.5</v>
      </c>
      <c r="AR106" s="124">
        <f t="shared" si="100"/>
        <v>6.5</v>
      </c>
      <c r="AS106" s="124">
        <f t="shared" si="100"/>
        <v>6.5</v>
      </c>
      <c r="AT106" s="124">
        <f t="shared" si="100"/>
        <v>6.5</v>
      </c>
      <c r="AU106" s="124">
        <f t="shared" si="100"/>
        <v>6.5</v>
      </c>
      <c r="AV106" s="124">
        <f t="shared" si="100"/>
        <v>6.5</v>
      </c>
      <c r="AW106" s="124">
        <f t="shared" si="100"/>
        <v>6.5</v>
      </c>
      <c r="AX106" s="124">
        <f t="shared" si="100"/>
        <v>6.5</v>
      </c>
      <c r="AY106" s="124">
        <f t="shared" si="100"/>
        <v>6.5</v>
      </c>
      <c r="AZ106" s="124">
        <f t="shared" si="100"/>
        <v>6.5</v>
      </c>
      <c r="BA106" s="124">
        <f t="shared" si="100"/>
        <v>6.5</v>
      </c>
      <c r="BB106" s="124">
        <f t="shared" si="100"/>
        <v>6.5</v>
      </c>
      <c r="BC106" s="125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</row>
    <row r="107" spans="1:89" s="139" customFormat="1" ht="13.5" thickBot="1" x14ac:dyDescent="0.25">
      <c r="A107" s="289"/>
      <c r="B107" s="139" t="s">
        <v>109</v>
      </c>
      <c r="C107" s="140" t="str">
        <f>+'Detail by Turbine'!B17</f>
        <v>Available</v>
      </c>
      <c r="D107" s="141">
        <f t="shared" ref="D107:AI107" si="101">+D104*$C106</f>
        <v>0</v>
      </c>
      <c r="E107" s="141">
        <f t="shared" si="101"/>
        <v>0</v>
      </c>
      <c r="F107" s="141">
        <f t="shared" si="101"/>
        <v>0</v>
      </c>
      <c r="G107" s="141">
        <f t="shared" si="101"/>
        <v>0</v>
      </c>
      <c r="H107" s="141">
        <f t="shared" si="101"/>
        <v>0</v>
      </c>
      <c r="I107" s="141">
        <f t="shared" si="101"/>
        <v>0</v>
      </c>
      <c r="J107" s="141">
        <f t="shared" si="101"/>
        <v>0</v>
      </c>
      <c r="K107" s="141">
        <f t="shared" si="101"/>
        <v>0</v>
      </c>
      <c r="L107" s="141">
        <f t="shared" si="101"/>
        <v>0</v>
      </c>
      <c r="M107" s="141">
        <f t="shared" si="101"/>
        <v>0</v>
      </c>
      <c r="N107" s="141">
        <f t="shared" si="101"/>
        <v>0</v>
      </c>
      <c r="O107" s="141">
        <f t="shared" si="101"/>
        <v>0</v>
      </c>
      <c r="P107" s="141">
        <f t="shared" si="101"/>
        <v>0</v>
      </c>
      <c r="Q107" s="141">
        <f t="shared" si="101"/>
        <v>0</v>
      </c>
      <c r="R107" s="141">
        <f t="shared" si="101"/>
        <v>0</v>
      </c>
      <c r="S107" s="141">
        <f t="shared" si="101"/>
        <v>0</v>
      </c>
      <c r="T107" s="141">
        <f t="shared" si="101"/>
        <v>0</v>
      </c>
      <c r="U107" s="141">
        <f t="shared" si="101"/>
        <v>0</v>
      </c>
      <c r="V107" s="141">
        <f t="shared" si="101"/>
        <v>0</v>
      </c>
      <c r="W107" s="141">
        <f t="shared" si="101"/>
        <v>6.5</v>
      </c>
      <c r="X107" s="141">
        <f t="shared" si="101"/>
        <v>6.5</v>
      </c>
      <c r="Y107" s="141">
        <f t="shared" si="101"/>
        <v>6.5</v>
      </c>
      <c r="Z107" s="141">
        <f t="shared" si="101"/>
        <v>6.5</v>
      </c>
      <c r="AA107" s="141">
        <f t="shared" si="101"/>
        <v>6.5</v>
      </c>
      <c r="AB107" s="141">
        <f t="shared" si="101"/>
        <v>6.5</v>
      </c>
      <c r="AC107" s="141">
        <f t="shared" si="101"/>
        <v>6.5</v>
      </c>
      <c r="AD107" s="141">
        <f t="shared" si="101"/>
        <v>6.5</v>
      </c>
      <c r="AE107" s="141">
        <f t="shared" si="101"/>
        <v>6.5</v>
      </c>
      <c r="AF107" s="141">
        <f t="shared" si="101"/>
        <v>6.5</v>
      </c>
      <c r="AG107" s="141">
        <f t="shared" si="101"/>
        <v>6.5</v>
      </c>
      <c r="AH107" s="141">
        <f t="shared" si="101"/>
        <v>6.5</v>
      </c>
      <c r="AI107" s="141">
        <f t="shared" si="101"/>
        <v>6.5</v>
      </c>
      <c r="AJ107" s="141">
        <f t="shared" ref="AJ107:BB107" si="102">+AJ104*$C106</f>
        <v>6.5</v>
      </c>
      <c r="AK107" s="141">
        <f t="shared" si="102"/>
        <v>6.5</v>
      </c>
      <c r="AL107" s="141">
        <f t="shared" si="102"/>
        <v>6.5</v>
      </c>
      <c r="AM107" s="141">
        <f t="shared" si="102"/>
        <v>6.5</v>
      </c>
      <c r="AN107" s="136">
        <f t="shared" si="102"/>
        <v>6.5</v>
      </c>
      <c r="AO107" s="141">
        <f t="shared" si="102"/>
        <v>6.5</v>
      </c>
      <c r="AP107" s="141">
        <f t="shared" si="102"/>
        <v>6.5</v>
      </c>
      <c r="AQ107" s="141">
        <f t="shared" si="102"/>
        <v>6.5</v>
      </c>
      <c r="AR107" s="141">
        <f t="shared" si="102"/>
        <v>6.5</v>
      </c>
      <c r="AS107" s="141">
        <f t="shared" si="102"/>
        <v>6.5</v>
      </c>
      <c r="AT107" s="141">
        <f t="shared" si="102"/>
        <v>6.5</v>
      </c>
      <c r="AU107" s="141">
        <f t="shared" si="102"/>
        <v>6.5</v>
      </c>
      <c r="AV107" s="141">
        <f t="shared" si="102"/>
        <v>6.5</v>
      </c>
      <c r="AW107" s="141">
        <f t="shared" si="102"/>
        <v>6.5</v>
      </c>
      <c r="AX107" s="141">
        <f t="shared" si="102"/>
        <v>6.5</v>
      </c>
      <c r="AY107" s="141">
        <f t="shared" si="102"/>
        <v>6.5</v>
      </c>
      <c r="AZ107" s="141">
        <f t="shared" si="102"/>
        <v>6.5</v>
      </c>
      <c r="BA107" s="141">
        <f t="shared" si="102"/>
        <v>6.5</v>
      </c>
      <c r="BB107" s="141">
        <f t="shared" si="102"/>
        <v>6.5</v>
      </c>
      <c r="BC107" s="142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43"/>
      <c r="BN107" s="143"/>
      <c r="BO107" s="143"/>
      <c r="BP107" s="143"/>
      <c r="BQ107" s="143"/>
      <c r="BR107" s="143"/>
      <c r="BS107" s="143"/>
      <c r="BT107" s="143"/>
      <c r="BU107" s="143"/>
      <c r="BV107" s="143"/>
      <c r="BW107" s="143"/>
      <c r="BX107" s="143"/>
      <c r="BY107" s="143"/>
      <c r="BZ107" s="143"/>
      <c r="CA107" s="143"/>
      <c r="CB107" s="143"/>
      <c r="CC107" s="143"/>
      <c r="CD107" s="143"/>
      <c r="CE107" s="143"/>
      <c r="CF107" s="143"/>
      <c r="CG107" s="143"/>
      <c r="CH107" s="143"/>
      <c r="CI107" s="143"/>
      <c r="CJ107" s="143"/>
      <c r="CK107" s="143"/>
    </row>
    <row r="108" spans="1:89" x14ac:dyDescent="0.2"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81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spans="1:89" s="77" customFormat="1" x14ac:dyDescent="0.2">
      <c r="B109" s="87" t="s">
        <v>113</v>
      </c>
      <c r="C109" s="8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81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</row>
    <row r="110" spans="1:89" s="195" customFormat="1" x14ac:dyDescent="0.2">
      <c r="B110" s="195" t="s">
        <v>124</v>
      </c>
      <c r="C110" s="196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  <c r="AA110" s="211"/>
      <c r="AB110" s="211"/>
      <c r="AC110" s="211"/>
      <c r="AD110" s="211"/>
      <c r="AE110" s="211"/>
      <c r="AF110" s="211"/>
      <c r="AG110" s="211"/>
      <c r="AH110" s="211"/>
      <c r="AI110" s="211"/>
      <c r="AJ110" s="211"/>
      <c r="AK110" s="211"/>
      <c r="AL110" s="211"/>
      <c r="AM110" s="211"/>
      <c r="AN110" s="81"/>
      <c r="AO110" s="211"/>
      <c r="AP110" s="211"/>
      <c r="AQ110" s="211"/>
      <c r="AR110" s="211"/>
      <c r="AS110" s="211"/>
      <c r="AT110" s="211"/>
      <c r="AU110" s="211"/>
      <c r="AV110" s="211"/>
      <c r="AW110" s="211"/>
      <c r="AX110" s="211"/>
      <c r="AY110" s="211"/>
      <c r="AZ110" s="211"/>
      <c r="BA110" s="211"/>
      <c r="BB110" s="211"/>
    </row>
    <row r="111" spans="1:89" s="195" customFormat="1" x14ac:dyDescent="0.2">
      <c r="B111" s="195" t="s">
        <v>108</v>
      </c>
      <c r="C111" s="24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  <c r="AF111" s="197"/>
      <c r="AG111" s="197"/>
      <c r="AH111" s="197"/>
      <c r="AI111" s="197"/>
      <c r="AJ111" s="197"/>
      <c r="AK111" s="197"/>
      <c r="AL111" s="197"/>
      <c r="AM111" s="197"/>
      <c r="AN111" s="81"/>
      <c r="AO111" s="197"/>
      <c r="AP111" s="197"/>
      <c r="AQ111" s="197"/>
      <c r="AR111" s="197"/>
      <c r="AS111" s="197"/>
      <c r="AT111" s="197"/>
      <c r="AU111" s="197"/>
      <c r="AV111" s="197"/>
      <c r="AW111" s="197"/>
      <c r="AX111" s="197"/>
      <c r="AY111" s="197"/>
      <c r="AZ111" s="197"/>
      <c r="BA111" s="197"/>
      <c r="BB111" s="197"/>
      <c r="BC111" s="198"/>
      <c r="BD111" s="199"/>
      <c r="BE111" s="199"/>
      <c r="BF111" s="199"/>
      <c r="BG111" s="199"/>
      <c r="BH111" s="199"/>
      <c r="BI111" s="199"/>
      <c r="BJ111" s="199"/>
      <c r="BK111" s="199"/>
      <c r="BL111" s="199"/>
      <c r="BM111" s="199"/>
      <c r="BN111" s="199"/>
      <c r="BO111" s="199"/>
      <c r="BP111" s="199"/>
      <c r="BQ111" s="199"/>
      <c r="BR111" s="199"/>
      <c r="BS111" s="199"/>
      <c r="BT111" s="199"/>
      <c r="BU111" s="199"/>
      <c r="BV111" s="199"/>
      <c r="BW111" s="199"/>
      <c r="BX111" s="199"/>
      <c r="BY111" s="199"/>
      <c r="BZ111" s="199"/>
      <c r="CA111" s="199"/>
      <c r="CB111" s="199"/>
      <c r="CC111" s="199"/>
      <c r="CD111" s="199"/>
      <c r="CE111" s="199"/>
      <c r="CF111" s="199"/>
      <c r="CG111" s="199"/>
      <c r="CH111" s="199"/>
      <c r="CI111" s="199"/>
      <c r="CJ111" s="199"/>
      <c r="CK111" s="199"/>
    </row>
    <row r="112" spans="1:89" s="195" customFormat="1" x14ac:dyDescent="0.2">
      <c r="B112" s="195" t="s">
        <v>109</v>
      </c>
      <c r="C112" s="210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  <c r="AF112" s="197"/>
      <c r="AG112" s="197"/>
      <c r="AH112" s="197"/>
      <c r="AI112" s="197"/>
      <c r="AJ112" s="197"/>
      <c r="AK112" s="197"/>
      <c r="AL112" s="197"/>
      <c r="AM112" s="197"/>
      <c r="AN112" s="81"/>
      <c r="AO112" s="197"/>
      <c r="AP112" s="197"/>
      <c r="AQ112" s="197"/>
      <c r="AR112" s="197"/>
      <c r="AS112" s="197"/>
      <c r="AT112" s="197"/>
      <c r="AU112" s="197"/>
      <c r="AV112" s="197"/>
      <c r="AW112" s="197"/>
      <c r="AX112" s="197"/>
      <c r="AY112" s="197"/>
      <c r="AZ112" s="197"/>
      <c r="BA112" s="197"/>
      <c r="BB112" s="197"/>
      <c r="BC112" s="198"/>
      <c r="BD112" s="199"/>
      <c r="BE112" s="199"/>
      <c r="BF112" s="199"/>
      <c r="BG112" s="199"/>
      <c r="BH112" s="199"/>
      <c r="BI112" s="199"/>
      <c r="BJ112" s="199"/>
      <c r="BK112" s="199"/>
      <c r="BL112" s="199"/>
      <c r="BM112" s="199"/>
      <c r="BN112" s="199"/>
      <c r="BO112" s="199"/>
      <c r="BP112" s="199"/>
      <c r="BQ112" s="199"/>
      <c r="BR112" s="199"/>
      <c r="BS112" s="199"/>
      <c r="BT112" s="199"/>
      <c r="BU112" s="199"/>
      <c r="BV112" s="199"/>
      <c r="BW112" s="199"/>
      <c r="BX112" s="199"/>
      <c r="BY112" s="199"/>
      <c r="BZ112" s="199"/>
      <c r="CA112" s="199"/>
      <c r="CB112" s="199"/>
      <c r="CC112" s="199"/>
      <c r="CD112" s="199"/>
      <c r="CE112" s="199"/>
      <c r="CF112" s="199"/>
      <c r="CG112" s="199"/>
      <c r="CH112" s="199"/>
      <c r="CI112" s="199"/>
      <c r="CJ112" s="199"/>
      <c r="CK112" s="199"/>
    </row>
    <row r="113" spans="2:89" s="77" customFormat="1" x14ac:dyDescent="0.2">
      <c r="B113" s="87"/>
      <c r="C113" s="8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81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</row>
    <row r="114" spans="2:89" s="91" customFormat="1" x14ac:dyDescent="0.2">
      <c r="B114" s="91" t="s">
        <v>112</v>
      </c>
      <c r="C114" s="93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0"/>
      <c r="AO114" s="131"/>
      <c r="AP114" s="131"/>
      <c r="AQ114" s="131"/>
      <c r="AR114" s="131"/>
      <c r="AS114" s="131"/>
      <c r="AT114" s="131"/>
      <c r="AU114" s="131"/>
      <c r="AV114" s="131"/>
      <c r="AW114" s="131"/>
      <c r="AX114" s="131"/>
      <c r="AY114" s="131"/>
      <c r="AZ114" s="131"/>
      <c r="BA114" s="131"/>
      <c r="BB114" s="131"/>
    </row>
    <row r="115" spans="2:89" s="91" customFormat="1" x14ac:dyDescent="0.2">
      <c r="B115" s="91" t="s">
        <v>108</v>
      </c>
      <c r="C115" s="93">
        <f>+C10</f>
        <v>39.200000000000003</v>
      </c>
      <c r="D115" s="281">
        <f t="shared" ref="D115:BB115" si="103">+D10</f>
        <v>0</v>
      </c>
      <c r="E115" s="281">
        <f t="shared" si="103"/>
        <v>0</v>
      </c>
      <c r="F115" s="281">
        <f t="shared" si="103"/>
        <v>0</v>
      </c>
      <c r="G115" s="281">
        <f t="shared" si="103"/>
        <v>0</v>
      </c>
      <c r="H115" s="281">
        <f t="shared" si="103"/>
        <v>0</v>
      </c>
      <c r="I115" s="281">
        <f t="shared" si="103"/>
        <v>0</v>
      </c>
      <c r="J115" s="281">
        <f t="shared" si="103"/>
        <v>0</v>
      </c>
      <c r="K115" s="281">
        <f t="shared" si="103"/>
        <v>0</v>
      </c>
      <c r="L115" s="281">
        <f t="shared" si="103"/>
        <v>0</v>
      </c>
      <c r="M115" s="281">
        <f t="shared" si="103"/>
        <v>0</v>
      </c>
      <c r="N115" s="281">
        <f t="shared" si="103"/>
        <v>0</v>
      </c>
      <c r="O115" s="281">
        <f t="shared" si="103"/>
        <v>0</v>
      </c>
      <c r="P115" s="281">
        <f t="shared" si="103"/>
        <v>0</v>
      </c>
      <c r="Q115" s="281">
        <f t="shared" si="103"/>
        <v>0</v>
      </c>
      <c r="R115" s="281">
        <f t="shared" si="103"/>
        <v>0</v>
      </c>
      <c r="S115" s="281">
        <f t="shared" si="103"/>
        <v>0</v>
      </c>
      <c r="T115" s="281">
        <f t="shared" si="103"/>
        <v>0</v>
      </c>
      <c r="U115" s="281">
        <f t="shared" si="103"/>
        <v>0</v>
      </c>
      <c r="V115" s="281">
        <f t="shared" si="103"/>
        <v>0</v>
      </c>
      <c r="W115" s="281">
        <f t="shared" si="103"/>
        <v>0</v>
      </c>
      <c r="X115" s="281">
        <f t="shared" si="103"/>
        <v>0</v>
      </c>
      <c r="Y115" s="281">
        <f t="shared" si="103"/>
        <v>0</v>
      </c>
      <c r="Z115" s="281">
        <f t="shared" si="103"/>
        <v>0</v>
      </c>
      <c r="AA115" s="281">
        <f t="shared" si="103"/>
        <v>0</v>
      </c>
      <c r="AB115" s="281">
        <f t="shared" si="103"/>
        <v>0</v>
      </c>
      <c r="AC115" s="281">
        <f t="shared" si="103"/>
        <v>0</v>
      </c>
      <c r="AD115" s="281">
        <f t="shared" si="103"/>
        <v>0</v>
      </c>
      <c r="AE115" s="281">
        <f t="shared" si="103"/>
        <v>0</v>
      </c>
      <c r="AF115" s="281">
        <f t="shared" si="103"/>
        <v>3.9200000000000004</v>
      </c>
      <c r="AG115" s="281">
        <f t="shared" si="103"/>
        <v>5.096000000000001</v>
      </c>
      <c r="AH115" s="281">
        <f t="shared" si="103"/>
        <v>6.2720000000000002</v>
      </c>
      <c r="AI115" s="281">
        <f t="shared" si="103"/>
        <v>7.4480000000000004</v>
      </c>
      <c r="AJ115" s="281">
        <f t="shared" si="103"/>
        <v>8.6240000000000006</v>
      </c>
      <c r="AK115" s="281">
        <f t="shared" si="103"/>
        <v>9.8000000000000007</v>
      </c>
      <c r="AL115" s="281">
        <f t="shared" si="103"/>
        <v>10.976000000000003</v>
      </c>
      <c r="AM115" s="281">
        <f t="shared" si="103"/>
        <v>12.152000000000003</v>
      </c>
      <c r="AN115" s="281">
        <f t="shared" si="103"/>
        <v>13.328000000000005</v>
      </c>
      <c r="AO115" s="281">
        <f t="shared" si="103"/>
        <v>14.504000000000005</v>
      </c>
      <c r="AP115" s="281">
        <f t="shared" si="103"/>
        <v>15.680000000000007</v>
      </c>
      <c r="AQ115" s="281">
        <f t="shared" si="103"/>
        <v>16.856000000000009</v>
      </c>
      <c r="AR115" s="281">
        <f t="shared" si="103"/>
        <v>18.424000000000007</v>
      </c>
      <c r="AS115" s="281">
        <f t="shared" si="103"/>
        <v>19.992000000000004</v>
      </c>
      <c r="AT115" s="281">
        <f t="shared" si="103"/>
        <v>21.560000000000009</v>
      </c>
      <c r="AU115" s="281">
        <f t="shared" si="103"/>
        <v>23.128000000000011</v>
      </c>
      <c r="AV115" s="281">
        <f t="shared" si="103"/>
        <v>24.696000000000012</v>
      </c>
      <c r="AW115" s="281">
        <f t="shared" si="103"/>
        <v>26.264000000000014</v>
      </c>
      <c r="AX115" s="281">
        <f t="shared" si="103"/>
        <v>27.832000000000015</v>
      </c>
      <c r="AY115" s="281">
        <f t="shared" si="103"/>
        <v>29.400000000000016</v>
      </c>
      <c r="AZ115" s="281">
        <f t="shared" si="103"/>
        <v>37.240000000000016</v>
      </c>
      <c r="BA115" s="281">
        <f t="shared" si="103"/>
        <v>39.200000000000017</v>
      </c>
      <c r="BB115" s="281">
        <f t="shared" si="103"/>
        <v>39.200000000000017</v>
      </c>
      <c r="BC115" s="95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</row>
    <row r="116" spans="2:89" s="91" customFormat="1" x14ac:dyDescent="0.2">
      <c r="B116" s="91" t="s">
        <v>109</v>
      </c>
      <c r="C116" s="97"/>
      <c r="D116" s="281">
        <f t="shared" ref="D116:BB116" si="104">+D11</f>
        <v>0</v>
      </c>
      <c r="E116" s="281">
        <f t="shared" si="104"/>
        <v>0</v>
      </c>
      <c r="F116" s="281">
        <f t="shared" si="104"/>
        <v>0</v>
      </c>
      <c r="G116" s="281">
        <f t="shared" si="104"/>
        <v>0</v>
      </c>
      <c r="H116" s="281">
        <f t="shared" si="104"/>
        <v>0</v>
      </c>
      <c r="I116" s="281">
        <f t="shared" si="104"/>
        <v>0</v>
      </c>
      <c r="J116" s="281">
        <f t="shared" si="104"/>
        <v>0</v>
      </c>
      <c r="K116" s="281">
        <f t="shared" si="104"/>
        <v>0</v>
      </c>
      <c r="L116" s="281">
        <f t="shared" si="104"/>
        <v>0</v>
      </c>
      <c r="M116" s="281">
        <f t="shared" si="104"/>
        <v>0</v>
      </c>
      <c r="N116" s="281">
        <f t="shared" si="104"/>
        <v>0</v>
      </c>
      <c r="O116" s="281">
        <f t="shared" si="104"/>
        <v>0</v>
      </c>
      <c r="P116" s="281">
        <f t="shared" si="104"/>
        <v>0</v>
      </c>
      <c r="Q116" s="281">
        <f t="shared" si="104"/>
        <v>0</v>
      </c>
      <c r="R116" s="281">
        <f t="shared" si="104"/>
        <v>0</v>
      </c>
      <c r="S116" s="281">
        <f t="shared" si="104"/>
        <v>0</v>
      </c>
      <c r="T116" s="281">
        <f t="shared" si="104"/>
        <v>0</v>
      </c>
      <c r="U116" s="281">
        <f t="shared" si="104"/>
        <v>0</v>
      </c>
      <c r="V116" s="281">
        <f t="shared" si="104"/>
        <v>0</v>
      </c>
      <c r="W116" s="281">
        <f t="shared" si="104"/>
        <v>0</v>
      </c>
      <c r="X116" s="281">
        <f t="shared" si="104"/>
        <v>0</v>
      </c>
      <c r="Y116" s="281">
        <f t="shared" si="104"/>
        <v>0</v>
      </c>
      <c r="Z116" s="281">
        <f t="shared" si="104"/>
        <v>0</v>
      </c>
      <c r="AA116" s="281">
        <f t="shared" si="104"/>
        <v>0</v>
      </c>
      <c r="AB116" s="281">
        <f t="shared" si="104"/>
        <v>0</v>
      </c>
      <c r="AC116" s="281">
        <f t="shared" si="104"/>
        <v>0</v>
      </c>
      <c r="AD116" s="281">
        <f t="shared" si="104"/>
        <v>0</v>
      </c>
      <c r="AE116" s="281">
        <f t="shared" si="104"/>
        <v>0</v>
      </c>
      <c r="AF116" s="281">
        <f t="shared" si="104"/>
        <v>3.9200000000000004</v>
      </c>
      <c r="AG116" s="281">
        <f t="shared" si="104"/>
        <v>3.9200000000000004</v>
      </c>
      <c r="AH116" s="281">
        <f t="shared" si="104"/>
        <v>4.7039999999999997</v>
      </c>
      <c r="AI116" s="281">
        <f t="shared" si="104"/>
        <v>5.4880000000000013</v>
      </c>
      <c r="AJ116" s="281">
        <f t="shared" si="104"/>
        <v>6.2720000000000002</v>
      </c>
      <c r="AK116" s="281">
        <f t="shared" si="104"/>
        <v>7.056</v>
      </c>
      <c r="AL116" s="281">
        <f t="shared" si="104"/>
        <v>7.8400000000000007</v>
      </c>
      <c r="AM116" s="281">
        <f t="shared" si="104"/>
        <v>8.6240000000000006</v>
      </c>
      <c r="AN116" s="281">
        <f t="shared" si="104"/>
        <v>9.4079999999999995</v>
      </c>
      <c r="AO116" s="281">
        <f t="shared" si="104"/>
        <v>10.192000000000002</v>
      </c>
      <c r="AP116" s="281">
        <f t="shared" si="104"/>
        <v>10.976000000000003</v>
      </c>
      <c r="AQ116" s="281">
        <f t="shared" si="104"/>
        <v>11.76</v>
      </c>
      <c r="AR116" s="281">
        <f t="shared" si="104"/>
        <v>12.544</v>
      </c>
      <c r="AS116" s="281">
        <f t="shared" si="104"/>
        <v>13.328000000000001</v>
      </c>
      <c r="AT116" s="281">
        <f t="shared" si="104"/>
        <v>14.112</v>
      </c>
      <c r="AU116" s="281">
        <f t="shared" si="104"/>
        <v>14.896000000000001</v>
      </c>
      <c r="AV116" s="281">
        <f t="shared" si="104"/>
        <v>15.680000000000001</v>
      </c>
      <c r="AW116" s="281">
        <f t="shared" si="104"/>
        <v>15.680000000000001</v>
      </c>
      <c r="AX116" s="281">
        <f t="shared" si="104"/>
        <v>15.680000000000001</v>
      </c>
      <c r="AY116" s="281">
        <f t="shared" si="104"/>
        <v>15.680000000000001</v>
      </c>
      <c r="AZ116" s="281">
        <f t="shared" si="104"/>
        <v>15.680000000000001</v>
      </c>
      <c r="BA116" s="281">
        <f t="shared" si="104"/>
        <v>15.680000000000001</v>
      </c>
      <c r="BB116" s="281">
        <f t="shared" si="104"/>
        <v>39.200000000000003</v>
      </c>
      <c r="BC116" s="95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</row>
    <row r="117" spans="2:89" s="77" customFormat="1" x14ac:dyDescent="0.2">
      <c r="B117" s="87"/>
      <c r="C117" s="8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90"/>
      <c r="AO117" s="129"/>
      <c r="AP117" s="129"/>
      <c r="AQ117" s="129"/>
      <c r="AR117" s="129"/>
      <c r="AS117" s="129"/>
      <c r="AT117" s="129"/>
      <c r="AU117" s="129"/>
      <c r="AV117" s="129"/>
      <c r="AW117" s="129"/>
      <c r="AX117" s="129"/>
      <c r="AY117" s="129"/>
      <c r="AZ117" s="129"/>
      <c r="BA117" s="129"/>
      <c r="BB117" s="129"/>
    </row>
    <row r="118" spans="2:89" s="122" customFormat="1" x14ac:dyDescent="0.2">
      <c r="B118" s="122" t="s">
        <v>114</v>
      </c>
      <c r="C118" s="123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30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5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6"/>
      <c r="BR118" s="126"/>
      <c r="BS118" s="126"/>
      <c r="BT118" s="126"/>
      <c r="BU118" s="126"/>
      <c r="BV118" s="126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</row>
    <row r="119" spans="2:89" s="122" customFormat="1" x14ac:dyDescent="0.2">
      <c r="B119" s="122" t="s">
        <v>108</v>
      </c>
      <c r="C119" s="123">
        <f>C42+C98+C106+C90+C82+C58+C66+C74+C50+C34+C26+C18</f>
        <v>464.21716000000009</v>
      </c>
      <c r="D119" s="282">
        <f t="shared" ref="D119:BB119" si="105">D42+D98+D106+D90+D82+D58+D66+D74+D50+D34+D26+D18</f>
        <v>0</v>
      </c>
      <c r="E119" s="282">
        <f t="shared" si="105"/>
        <v>0</v>
      </c>
      <c r="F119" s="282">
        <f t="shared" si="105"/>
        <v>1.2101999999999999</v>
      </c>
      <c r="G119" s="282">
        <f t="shared" si="105"/>
        <v>1.2101999999999999</v>
      </c>
      <c r="H119" s="282">
        <f t="shared" si="105"/>
        <v>1.2101999999999999</v>
      </c>
      <c r="I119" s="282">
        <f t="shared" si="105"/>
        <v>1.2101999999999999</v>
      </c>
      <c r="J119" s="282">
        <f t="shared" si="105"/>
        <v>6.0369999999999999</v>
      </c>
      <c r="K119" s="282">
        <f t="shared" si="105"/>
        <v>10.8544</v>
      </c>
      <c r="L119" s="282">
        <f t="shared" si="105"/>
        <v>10.8544</v>
      </c>
      <c r="M119" s="282">
        <f t="shared" si="105"/>
        <v>12.660900000000002</v>
      </c>
      <c r="N119" s="282">
        <f t="shared" si="105"/>
        <v>15.671800000000003</v>
      </c>
      <c r="O119" s="282">
        <f t="shared" si="105"/>
        <v>15.671800000000003</v>
      </c>
      <c r="P119" s="282">
        <f t="shared" si="105"/>
        <v>18.080500000000004</v>
      </c>
      <c r="Q119" s="282">
        <f t="shared" si="105"/>
        <v>18.682700000000004</v>
      </c>
      <c r="R119" s="282">
        <f t="shared" si="105"/>
        <v>19.936800000000005</v>
      </c>
      <c r="S119" s="282">
        <f t="shared" si="105"/>
        <v>20.539000000000005</v>
      </c>
      <c r="T119" s="282">
        <f t="shared" si="105"/>
        <v>20.539000000000005</v>
      </c>
      <c r="U119" s="282">
        <f t="shared" si="105"/>
        <v>21.141200000000005</v>
      </c>
      <c r="V119" s="282">
        <f t="shared" si="105"/>
        <v>29.177436000000004</v>
      </c>
      <c r="W119" s="282">
        <f t="shared" si="105"/>
        <v>76.677436</v>
      </c>
      <c r="X119" s="282">
        <f t="shared" si="105"/>
        <v>102.906836</v>
      </c>
      <c r="Y119" s="282">
        <f t="shared" si="105"/>
        <v>108.48236300000001</v>
      </c>
      <c r="Z119" s="282">
        <f t="shared" si="105"/>
        <v>120.81997000000001</v>
      </c>
      <c r="AA119" s="282">
        <f t="shared" si="105"/>
        <v>178.37747000000002</v>
      </c>
      <c r="AB119" s="282">
        <f t="shared" si="105"/>
        <v>190.88997000000003</v>
      </c>
      <c r="AC119" s="282">
        <f t="shared" si="105"/>
        <v>208.97799700000004</v>
      </c>
      <c r="AD119" s="282">
        <f t="shared" si="105"/>
        <v>221.49049700000003</v>
      </c>
      <c r="AE119" s="282">
        <f t="shared" si="105"/>
        <v>234.00299700000008</v>
      </c>
      <c r="AF119" s="282">
        <f t="shared" si="105"/>
        <v>252.09102400000006</v>
      </c>
      <c r="AG119" s="282">
        <f t="shared" si="105"/>
        <v>272.24414400000006</v>
      </c>
      <c r="AH119" s="282">
        <f t="shared" si="105"/>
        <v>279.75164400000006</v>
      </c>
      <c r="AI119" s="282">
        <f t="shared" si="105"/>
        <v>294.6931800000001</v>
      </c>
      <c r="AJ119" s="282">
        <f t="shared" si="105"/>
        <v>302.20068000000015</v>
      </c>
      <c r="AK119" s="282">
        <f t="shared" si="105"/>
        <v>307.20568000000014</v>
      </c>
      <c r="AL119" s="282">
        <f t="shared" si="105"/>
        <v>324.71627600000011</v>
      </c>
      <c r="AM119" s="282">
        <f t="shared" si="105"/>
        <v>342.22687200000013</v>
      </c>
      <c r="AN119" s="282">
        <f t="shared" si="105"/>
        <v>347.23187200000012</v>
      </c>
      <c r="AO119" s="282">
        <f t="shared" si="105"/>
        <v>378.67334400000004</v>
      </c>
      <c r="AP119" s="282">
        <f t="shared" si="105"/>
        <v>403.62488000000008</v>
      </c>
      <c r="AQ119" s="282">
        <f t="shared" si="105"/>
        <v>418.63988000000012</v>
      </c>
      <c r="AR119" s="282">
        <f t="shared" si="105"/>
        <v>421.14238000000012</v>
      </c>
      <c r="AS119" s="282">
        <f t="shared" si="105"/>
        <v>437.16904000000017</v>
      </c>
      <c r="AT119" s="282">
        <f t="shared" si="105"/>
        <v>437.16904000000017</v>
      </c>
      <c r="AU119" s="282">
        <f t="shared" si="105"/>
        <v>437.16904000000017</v>
      </c>
      <c r="AV119" s="282">
        <f t="shared" si="105"/>
        <v>443.93112000000013</v>
      </c>
      <c r="AW119" s="282">
        <f t="shared" si="105"/>
        <v>443.93112000000013</v>
      </c>
      <c r="AX119" s="282">
        <f t="shared" si="105"/>
        <v>457.45528000000013</v>
      </c>
      <c r="AY119" s="282">
        <f t="shared" si="105"/>
        <v>464.21736000000016</v>
      </c>
      <c r="AZ119" s="282">
        <f t="shared" si="105"/>
        <v>464.21736000000016</v>
      </c>
      <c r="BA119" s="282">
        <f t="shared" si="105"/>
        <v>464.21736000000016</v>
      </c>
      <c r="BB119" s="282">
        <f t="shared" si="105"/>
        <v>464.21736000000016</v>
      </c>
      <c r="BC119" s="125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6"/>
      <c r="BR119" s="126"/>
      <c r="BS119" s="126"/>
      <c r="BT119" s="126"/>
      <c r="BU119" s="126"/>
      <c r="BV119" s="126"/>
      <c r="BW119" s="126"/>
      <c r="BX119" s="126"/>
      <c r="BY119" s="126"/>
      <c r="BZ119" s="126"/>
      <c r="CA119" s="126"/>
      <c r="CB119" s="126"/>
      <c r="CC119" s="126"/>
      <c r="CD119" s="126"/>
      <c r="CE119" s="126"/>
      <c r="CF119" s="126"/>
      <c r="CG119" s="126"/>
      <c r="CH119" s="126"/>
      <c r="CI119" s="126"/>
      <c r="CJ119" s="126"/>
      <c r="CK119" s="126"/>
    </row>
    <row r="120" spans="2:89" s="122" customFormat="1" x14ac:dyDescent="0.2">
      <c r="B120" s="122" t="s">
        <v>109</v>
      </c>
      <c r="C120" s="123"/>
      <c r="D120" s="282">
        <f t="shared" ref="D120:BB120" si="106">D43+D99+D107+D91+D83+D59+D67+D75+D51+D35+D27+D19</f>
        <v>1.2253000000000001</v>
      </c>
      <c r="E120" s="282">
        <f t="shared" si="106"/>
        <v>1.2253000000000001</v>
      </c>
      <c r="F120" s="282">
        <f t="shared" si="106"/>
        <v>3.6759000000000004</v>
      </c>
      <c r="G120" s="282">
        <f t="shared" si="106"/>
        <v>3.6759000000000004</v>
      </c>
      <c r="H120" s="282">
        <f t="shared" si="106"/>
        <v>3.6759000000000004</v>
      </c>
      <c r="I120" s="282">
        <f t="shared" si="106"/>
        <v>3.6759000000000004</v>
      </c>
      <c r="J120" s="282">
        <f t="shared" si="106"/>
        <v>3.6759000000000004</v>
      </c>
      <c r="K120" s="282">
        <f t="shared" si="106"/>
        <v>4.9012000000000002</v>
      </c>
      <c r="L120" s="282">
        <f t="shared" si="106"/>
        <v>4.9012000000000002</v>
      </c>
      <c r="M120" s="282">
        <f t="shared" si="106"/>
        <v>4.9012000000000002</v>
      </c>
      <c r="N120" s="282">
        <f t="shared" si="106"/>
        <v>6.1265000000000001</v>
      </c>
      <c r="O120" s="282">
        <f t="shared" si="106"/>
        <v>6.1265000000000001</v>
      </c>
      <c r="P120" s="282">
        <f t="shared" si="106"/>
        <v>6.1265000000000001</v>
      </c>
      <c r="Q120" s="282">
        <f t="shared" si="106"/>
        <v>8.5770999999999997</v>
      </c>
      <c r="R120" s="282">
        <f t="shared" si="106"/>
        <v>8.5770999999999997</v>
      </c>
      <c r="S120" s="282">
        <f t="shared" si="106"/>
        <v>8.5770999999999997</v>
      </c>
      <c r="T120" s="282">
        <f t="shared" si="106"/>
        <v>8.5770999999999997</v>
      </c>
      <c r="U120" s="282">
        <f t="shared" si="106"/>
        <v>82.917460000000005</v>
      </c>
      <c r="V120" s="282">
        <f t="shared" si="106"/>
        <v>107.94246000000001</v>
      </c>
      <c r="W120" s="282">
        <f t="shared" si="106"/>
        <v>158.69571000000002</v>
      </c>
      <c r="X120" s="282">
        <f t="shared" si="106"/>
        <v>178.87886000000003</v>
      </c>
      <c r="Y120" s="282">
        <f t="shared" si="106"/>
        <v>250.50365999999997</v>
      </c>
      <c r="Z120" s="282">
        <f t="shared" si="106"/>
        <v>257.26040999999998</v>
      </c>
      <c r="AA120" s="282">
        <f t="shared" si="106"/>
        <v>269.52265999999997</v>
      </c>
      <c r="AB120" s="282">
        <f t="shared" si="106"/>
        <v>284.28741000000002</v>
      </c>
      <c r="AC120" s="282">
        <f t="shared" si="106"/>
        <v>298.80191000000002</v>
      </c>
      <c r="AD120" s="282">
        <f t="shared" si="106"/>
        <v>311.31441000000001</v>
      </c>
      <c r="AE120" s="282">
        <f t="shared" si="106"/>
        <v>324.57766000000004</v>
      </c>
      <c r="AF120" s="282">
        <f t="shared" si="106"/>
        <v>338.09116</v>
      </c>
      <c r="AG120" s="282">
        <f t="shared" si="106"/>
        <v>351.35441000000003</v>
      </c>
      <c r="AH120" s="282">
        <f t="shared" si="106"/>
        <v>361.61466000000001</v>
      </c>
      <c r="AI120" s="282">
        <f t="shared" si="106"/>
        <v>369.12216000000006</v>
      </c>
      <c r="AJ120" s="282">
        <f t="shared" si="106"/>
        <v>377.1301600000001</v>
      </c>
      <c r="AK120" s="282">
        <f t="shared" si="106"/>
        <v>381.63466000000011</v>
      </c>
      <c r="AL120" s="282">
        <f t="shared" si="106"/>
        <v>385.88891000000007</v>
      </c>
      <c r="AM120" s="282">
        <f t="shared" si="106"/>
        <v>389.39240999999998</v>
      </c>
      <c r="AN120" s="282">
        <f t="shared" si="106"/>
        <v>392.39541000000003</v>
      </c>
      <c r="AO120" s="282">
        <f t="shared" si="106"/>
        <v>416.41941000000003</v>
      </c>
      <c r="AP120" s="282">
        <f t="shared" si="106"/>
        <v>440.19316000000009</v>
      </c>
      <c r="AQ120" s="282">
        <f t="shared" si="106"/>
        <v>463.21616</v>
      </c>
      <c r="AR120" s="282">
        <f t="shared" si="106"/>
        <v>464.21716000000009</v>
      </c>
      <c r="AS120" s="282">
        <f t="shared" si="106"/>
        <v>464.21716000000009</v>
      </c>
      <c r="AT120" s="282">
        <f t="shared" si="106"/>
        <v>464.21716000000009</v>
      </c>
      <c r="AU120" s="282">
        <f t="shared" si="106"/>
        <v>464.21716000000009</v>
      </c>
      <c r="AV120" s="282">
        <f t="shared" si="106"/>
        <v>464.21716000000009</v>
      </c>
      <c r="AW120" s="282">
        <f t="shared" si="106"/>
        <v>464.21716000000009</v>
      </c>
      <c r="AX120" s="282">
        <f t="shared" si="106"/>
        <v>464.21716000000009</v>
      </c>
      <c r="AY120" s="282">
        <f t="shared" si="106"/>
        <v>464.21716000000009</v>
      </c>
      <c r="AZ120" s="282">
        <f t="shared" si="106"/>
        <v>464.21716000000009</v>
      </c>
      <c r="BA120" s="282">
        <f t="shared" si="106"/>
        <v>464.21716000000009</v>
      </c>
      <c r="BB120" s="282">
        <f t="shared" si="106"/>
        <v>464.21716000000009</v>
      </c>
      <c r="BC120" s="125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6"/>
      <c r="BR120" s="126"/>
      <c r="BS120" s="126"/>
      <c r="BT120" s="126"/>
      <c r="BU120" s="126"/>
      <c r="BV120" s="126"/>
      <c r="BW120" s="126"/>
      <c r="BX120" s="126"/>
      <c r="BY120" s="126"/>
      <c r="BZ120" s="126"/>
      <c r="CA120" s="126"/>
      <c r="CB120" s="126"/>
      <c r="CC120" s="126"/>
      <c r="CD120" s="126"/>
      <c r="CE120" s="126"/>
      <c r="CF120" s="126"/>
      <c r="CG120" s="126"/>
      <c r="CH120" s="126"/>
      <c r="CI120" s="126"/>
      <c r="CJ120" s="126"/>
      <c r="CK120" s="126"/>
    </row>
    <row r="121" spans="2:89" s="77" customFormat="1" x14ac:dyDescent="0.2">
      <c r="B121" s="87"/>
      <c r="C121" s="8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90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</row>
    <row r="122" spans="2:89" s="77" customFormat="1" x14ac:dyDescent="0.2">
      <c r="B122" s="87" t="s">
        <v>129</v>
      </c>
      <c r="C122" s="8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30"/>
      <c r="AO122" s="129"/>
      <c r="AP122" s="129"/>
      <c r="AQ122" s="129"/>
      <c r="AR122" s="129"/>
      <c r="AS122" s="129"/>
      <c r="AT122" s="129"/>
      <c r="AU122" s="129"/>
      <c r="AV122" s="129"/>
      <c r="AW122" s="129"/>
      <c r="AX122" s="129"/>
      <c r="AY122" s="129"/>
      <c r="AZ122" s="129"/>
      <c r="BA122" s="129"/>
      <c r="BB122" s="129"/>
    </row>
    <row r="123" spans="2:89" s="77" customFormat="1" x14ac:dyDescent="0.2">
      <c r="B123" s="87" t="s">
        <v>108</v>
      </c>
      <c r="C123" s="89">
        <f>+C115+C119+C111</f>
        <v>503.41716000000008</v>
      </c>
      <c r="D123" s="129">
        <f>+D115+D119+D111</f>
        <v>0</v>
      </c>
      <c r="E123" s="129">
        <f t="shared" ref="E123:BB123" si="107">+E115+E119+E111</f>
        <v>0</v>
      </c>
      <c r="F123" s="129">
        <f t="shared" si="107"/>
        <v>1.2101999999999999</v>
      </c>
      <c r="G123" s="129">
        <f t="shared" si="107"/>
        <v>1.2101999999999999</v>
      </c>
      <c r="H123" s="129">
        <f t="shared" si="107"/>
        <v>1.2101999999999999</v>
      </c>
      <c r="I123" s="129">
        <f t="shared" si="107"/>
        <v>1.2101999999999999</v>
      </c>
      <c r="J123" s="129">
        <f t="shared" si="107"/>
        <v>6.0369999999999999</v>
      </c>
      <c r="K123" s="129">
        <f t="shared" si="107"/>
        <v>10.8544</v>
      </c>
      <c r="L123" s="129">
        <f t="shared" si="107"/>
        <v>10.8544</v>
      </c>
      <c r="M123" s="129">
        <f>+M115+M119+M111</f>
        <v>12.660900000000002</v>
      </c>
      <c r="N123" s="129">
        <f t="shared" si="107"/>
        <v>15.671800000000003</v>
      </c>
      <c r="O123" s="129">
        <f t="shared" si="107"/>
        <v>15.671800000000003</v>
      </c>
      <c r="P123" s="129">
        <f t="shared" si="107"/>
        <v>18.080500000000004</v>
      </c>
      <c r="Q123" s="129">
        <f t="shared" si="107"/>
        <v>18.682700000000004</v>
      </c>
      <c r="R123" s="129">
        <f t="shared" si="107"/>
        <v>19.936800000000005</v>
      </c>
      <c r="S123" s="129">
        <f t="shared" si="107"/>
        <v>20.539000000000005</v>
      </c>
      <c r="T123" s="129">
        <f t="shared" si="107"/>
        <v>20.539000000000005</v>
      </c>
      <c r="U123" s="129">
        <f t="shared" si="107"/>
        <v>21.141200000000005</v>
      </c>
      <c r="V123" s="129">
        <f t="shared" si="107"/>
        <v>29.177436000000004</v>
      </c>
      <c r="W123" s="129">
        <f t="shared" si="107"/>
        <v>76.677436</v>
      </c>
      <c r="X123" s="129">
        <f t="shared" si="107"/>
        <v>102.906836</v>
      </c>
      <c r="Y123" s="129">
        <f t="shared" si="107"/>
        <v>108.48236300000001</v>
      </c>
      <c r="Z123" s="129">
        <f t="shared" si="107"/>
        <v>120.81997000000001</v>
      </c>
      <c r="AA123" s="129">
        <f t="shared" si="107"/>
        <v>178.37747000000002</v>
      </c>
      <c r="AB123" s="129">
        <f t="shared" si="107"/>
        <v>190.88997000000003</v>
      </c>
      <c r="AC123" s="129">
        <f t="shared" si="107"/>
        <v>208.97799700000004</v>
      </c>
      <c r="AD123" s="129">
        <f>+AD115+AD119+AD111</f>
        <v>221.49049700000003</v>
      </c>
      <c r="AE123" s="129">
        <f t="shared" si="107"/>
        <v>234.00299700000008</v>
      </c>
      <c r="AF123" s="129">
        <f t="shared" si="107"/>
        <v>256.01102400000008</v>
      </c>
      <c r="AG123" s="129">
        <f t="shared" si="107"/>
        <v>277.34014400000007</v>
      </c>
      <c r="AH123" s="129">
        <f t="shared" si="107"/>
        <v>286.02364400000005</v>
      </c>
      <c r="AI123" s="129">
        <f t="shared" si="107"/>
        <v>302.14118000000008</v>
      </c>
      <c r="AJ123" s="129">
        <f t="shared" si="107"/>
        <v>310.82468000000017</v>
      </c>
      <c r="AK123" s="129">
        <f t="shared" si="107"/>
        <v>317.00568000000015</v>
      </c>
      <c r="AL123" s="129">
        <f t="shared" si="107"/>
        <v>335.69227600000011</v>
      </c>
      <c r="AM123" s="129">
        <f t="shared" si="107"/>
        <v>354.37887200000011</v>
      </c>
      <c r="AN123" s="130">
        <f t="shared" si="107"/>
        <v>360.55987200000015</v>
      </c>
      <c r="AO123" s="129">
        <f t="shared" si="107"/>
        <v>393.17734400000006</v>
      </c>
      <c r="AP123" s="129">
        <f t="shared" si="107"/>
        <v>419.30488000000008</v>
      </c>
      <c r="AQ123" s="129">
        <f t="shared" si="107"/>
        <v>435.49588000000011</v>
      </c>
      <c r="AR123" s="129">
        <f t="shared" si="107"/>
        <v>439.56638000000009</v>
      </c>
      <c r="AS123" s="129">
        <f t="shared" si="107"/>
        <v>457.16104000000018</v>
      </c>
      <c r="AT123" s="129">
        <f t="shared" si="107"/>
        <v>458.72904000000017</v>
      </c>
      <c r="AU123" s="129">
        <f t="shared" si="107"/>
        <v>460.29704000000015</v>
      </c>
      <c r="AV123" s="129">
        <f t="shared" si="107"/>
        <v>468.62712000000016</v>
      </c>
      <c r="AW123" s="129">
        <f t="shared" si="107"/>
        <v>470.19512000000014</v>
      </c>
      <c r="AX123" s="129">
        <f t="shared" si="107"/>
        <v>485.28728000000012</v>
      </c>
      <c r="AY123" s="129">
        <f t="shared" si="107"/>
        <v>493.61736000000019</v>
      </c>
      <c r="AZ123" s="129">
        <f t="shared" si="107"/>
        <v>501.45736000000016</v>
      </c>
      <c r="BA123" s="129">
        <f t="shared" si="107"/>
        <v>503.41736000000014</v>
      </c>
      <c r="BB123" s="129">
        <f t="shared" si="107"/>
        <v>503.41736000000014</v>
      </c>
    </row>
    <row r="124" spans="2:89" s="77" customFormat="1" x14ac:dyDescent="0.2">
      <c r="B124" s="87" t="s">
        <v>109</v>
      </c>
      <c r="C124" s="89"/>
      <c r="D124" s="129">
        <f>+D116+D120+D112</f>
        <v>1.2253000000000001</v>
      </c>
      <c r="E124" s="129">
        <f t="shared" ref="E124:BB124" si="108">+E116+E120+E112</f>
        <v>1.2253000000000001</v>
      </c>
      <c r="F124" s="129">
        <f t="shared" si="108"/>
        <v>3.6759000000000004</v>
      </c>
      <c r="G124" s="129">
        <f t="shared" si="108"/>
        <v>3.6759000000000004</v>
      </c>
      <c r="H124" s="129">
        <f t="shared" si="108"/>
        <v>3.6759000000000004</v>
      </c>
      <c r="I124" s="129">
        <f t="shared" si="108"/>
        <v>3.6759000000000004</v>
      </c>
      <c r="J124" s="129">
        <f t="shared" si="108"/>
        <v>3.6759000000000004</v>
      </c>
      <c r="K124" s="129">
        <f t="shared" si="108"/>
        <v>4.9012000000000002</v>
      </c>
      <c r="L124" s="129">
        <f t="shared" si="108"/>
        <v>4.9012000000000002</v>
      </c>
      <c r="M124" s="129">
        <f>+M116+M120+M112</f>
        <v>4.9012000000000002</v>
      </c>
      <c r="N124" s="129">
        <f t="shared" si="108"/>
        <v>6.1265000000000001</v>
      </c>
      <c r="O124" s="129">
        <f t="shared" si="108"/>
        <v>6.1265000000000001</v>
      </c>
      <c r="P124" s="129">
        <f t="shared" si="108"/>
        <v>6.1265000000000001</v>
      </c>
      <c r="Q124" s="129">
        <f t="shared" si="108"/>
        <v>8.5770999999999997</v>
      </c>
      <c r="R124" s="129">
        <f t="shared" si="108"/>
        <v>8.5770999999999997</v>
      </c>
      <c r="S124" s="129">
        <f t="shared" si="108"/>
        <v>8.5770999999999997</v>
      </c>
      <c r="T124" s="129">
        <f t="shared" si="108"/>
        <v>8.5770999999999997</v>
      </c>
      <c r="U124" s="129">
        <f t="shared" si="108"/>
        <v>82.917460000000005</v>
      </c>
      <c r="V124" s="129">
        <f t="shared" si="108"/>
        <v>107.94246000000001</v>
      </c>
      <c r="W124" s="129">
        <f t="shared" si="108"/>
        <v>158.69571000000002</v>
      </c>
      <c r="X124" s="129">
        <f t="shared" si="108"/>
        <v>178.87886000000003</v>
      </c>
      <c r="Y124" s="129">
        <f t="shared" si="108"/>
        <v>250.50365999999997</v>
      </c>
      <c r="Z124" s="129">
        <f t="shared" si="108"/>
        <v>257.26040999999998</v>
      </c>
      <c r="AA124" s="129">
        <f t="shared" si="108"/>
        <v>269.52265999999997</v>
      </c>
      <c r="AB124" s="129">
        <f t="shared" si="108"/>
        <v>284.28741000000002</v>
      </c>
      <c r="AC124" s="129">
        <f t="shared" si="108"/>
        <v>298.80191000000002</v>
      </c>
      <c r="AD124" s="129">
        <f t="shared" si="108"/>
        <v>311.31441000000001</v>
      </c>
      <c r="AE124" s="129">
        <f t="shared" si="108"/>
        <v>324.57766000000004</v>
      </c>
      <c r="AF124" s="129">
        <f t="shared" si="108"/>
        <v>342.01116000000002</v>
      </c>
      <c r="AG124" s="129">
        <f t="shared" si="108"/>
        <v>355.27441000000005</v>
      </c>
      <c r="AH124" s="129">
        <f t="shared" si="108"/>
        <v>366.31866000000002</v>
      </c>
      <c r="AI124" s="129">
        <f t="shared" si="108"/>
        <v>374.61016000000006</v>
      </c>
      <c r="AJ124" s="129">
        <f t="shared" si="108"/>
        <v>383.40216000000009</v>
      </c>
      <c r="AK124" s="129">
        <f t="shared" si="108"/>
        <v>388.69066000000009</v>
      </c>
      <c r="AL124" s="129">
        <f t="shared" si="108"/>
        <v>393.72891000000004</v>
      </c>
      <c r="AM124" s="129">
        <f t="shared" si="108"/>
        <v>398.01641000000001</v>
      </c>
      <c r="AN124" s="130">
        <f t="shared" si="108"/>
        <v>401.80341000000004</v>
      </c>
      <c r="AO124" s="129">
        <f t="shared" si="108"/>
        <v>426.61141000000003</v>
      </c>
      <c r="AP124" s="129">
        <f t="shared" si="108"/>
        <v>451.16916000000009</v>
      </c>
      <c r="AQ124" s="129">
        <f t="shared" si="108"/>
        <v>474.97615999999999</v>
      </c>
      <c r="AR124" s="129">
        <f t="shared" si="108"/>
        <v>476.76116000000007</v>
      </c>
      <c r="AS124" s="129">
        <f t="shared" si="108"/>
        <v>477.54516000000007</v>
      </c>
      <c r="AT124" s="129">
        <f t="shared" si="108"/>
        <v>478.32916000000012</v>
      </c>
      <c r="AU124" s="129">
        <f t="shared" si="108"/>
        <v>479.11316000000011</v>
      </c>
      <c r="AV124" s="129">
        <f t="shared" si="108"/>
        <v>479.8971600000001</v>
      </c>
      <c r="AW124" s="129">
        <f t="shared" si="108"/>
        <v>479.8971600000001</v>
      </c>
      <c r="AX124" s="129">
        <f t="shared" si="108"/>
        <v>479.8971600000001</v>
      </c>
      <c r="AY124" s="129">
        <f t="shared" si="108"/>
        <v>479.8971600000001</v>
      </c>
      <c r="AZ124" s="129">
        <f t="shared" si="108"/>
        <v>479.8971600000001</v>
      </c>
      <c r="BA124" s="129">
        <f t="shared" si="108"/>
        <v>479.8971600000001</v>
      </c>
      <c r="BB124" s="129">
        <f t="shared" si="108"/>
        <v>503.41716000000008</v>
      </c>
    </row>
    <row r="125" spans="2:89" s="77" customFormat="1" x14ac:dyDescent="0.2">
      <c r="B125" s="87" t="s">
        <v>120</v>
      </c>
      <c r="C125" s="89"/>
      <c r="D125" s="129">
        <f>+D124-D123</f>
        <v>1.2253000000000001</v>
      </c>
      <c r="E125" s="129">
        <f t="shared" ref="E125:BB125" si="109">+E124-E123</f>
        <v>1.2253000000000001</v>
      </c>
      <c r="F125" s="129">
        <f t="shared" si="109"/>
        <v>2.4657000000000004</v>
      </c>
      <c r="G125" s="129">
        <f t="shared" si="109"/>
        <v>2.4657000000000004</v>
      </c>
      <c r="H125" s="129">
        <f t="shared" si="109"/>
        <v>2.4657000000000004</v>
      </c>
      <c r="I125" s="129">
        <f t="shared" si="109"/>
        <v>2.4657000000000004</v>
      </c>
      <c r="J125" s="129">
        <f t="shared" si="109"/>
        <v>-2.3610999999999995</v>
      </c>
      <c r="K125" s="129">
        <f t="shared" si="109"/>
        <v>-5.9531999999999998</v>
      </c>
      <c r="L125" s="129">
        <f t="shared" si="109"/>
        <v>-5.9531999999999998</v>
      </c>
      <c r="M125" s="129">
        <f>+M124-M123</f>
        <v>-7.7597000000000014</v>
      </c>
      <c r="N125" s="129">
        <f t="shared" si="109"/>
        <v>-9.5453000000000028</v>
      </c>
      <c r="O125" s="129">
        <f t="shared" si="109"/>
        <v>-9.5453000000000028</v>
      </c>
      <c r="P125" s="129">
        <f t="shared" si="109"/>
        <v>-11.954000000000004</v>
      </c>
      <c r="Q125" s="129">
        <f t="shared" si="109"/>
        <v>-10.105600000000004</v>
      </c>
      <c r="R125" s="129">
        <f t="shared" si="109"/>
        <v>-11.359700000000005</v>
      </c>
      <c r="S125" s="129">
        <f t="shared" si="109"/>
        <v>-11.961900000000005</v>
      </c>
      <c r="T125" s="129">
        <f t="shared" si="109"/>
        <v>-11.961900000000005</v>
      </c>
      <c r="U125" s="129">
        <f t="shared" si="109"/>
        <v>61.776260000000001</v>
      </c>
      <c r="V125" s="129">
        <f t="shared" si="109"/>
        <v>78.765024000000011</v>
      </c>
      <c r="W125" s="129">
        <f t="shared" si="109"/>
        <v>82.018274000000019</v>
      </c>
      <c r="X125" s="129">
        <f t="shared" si="109"/>
        <v>75.972024000000033</v>
      </c>
      <c r="Y125" s="129">
        <f t="shared" si="109"/>
        <v>142.02129699999995</v>
      </c>
      <c r="Z125" s="129">
        <f t="shared" si="109"/>
        <v>136.44043999999997</v>
      </c>
      <c r="AA125" s="129">
        <f t="shared" si="109"/>
        <v>91.145189999999957</v>
      </c>
      <c r="AB125" s="129">
        <f t="shared" si="109"/>
        <v>93.397439999999989</v>
      </c>
      <c r="AC125" s="129">
        <f t="shared" si="109"/>
        <v>89.823912999999976</v>
      </c>
      <c r="AD125" s="129">
        <f>+AD124-AD123</f>
        <v>89.823912999999976</v>
      </c>
      <c r="AE125" s="129">
        <f t="shared" si="109"/>
        <v>90.574662999999958</v>
      </c>
      <c r="AF125" s="129">
        <f t="shared" si="109"/>
        <v>86.000135999999941</v>
      </c>
      <c r="AG125" s="129">
        <f t="shared" si="109"/>
        <v>77.93426599999998</v>
      </c>
      <c r="AH125" s="129">
        <f>+AH124-AH123</f>
        <v>80.295015999999976</v>
      </c>
      <c r="AI125" s="129">
        <f t="shared" si="109"/>
        <v>72.468979999999988</v>
      </c>
      <c r="AJ125" s="129">
        <f t="shared" si="109"/>
        <v>72.577479999999923</v>
      </c>
      <c r="AK125" s="129">
        <f t="shared" si="109"/>
        <v>71.684979999999939</v>
      </c>
      <c r="AL125" s="129">
        <f t="shared" si="109"/>
        <v>58.036633999999935</v>
      </c>
      <c r="AM125" s="129">
        <f t="shared" si="109"/>
        <v>43.637537999999893</v>
      </c>
      <c r="AN125" s="130">
        <f t="shared" si="109"/>
        <v>41.243537999999887</v>
      </c>
      <c r="AO125" s="129">
        <f t="shared" si="109"/>
        <v>33.434065999999973</v>
      </c>
      <c r="AP125" s="129">
        <f t="shared" si="109"/>
        <v>31.864280000000008</v>
      </c>
      <c r="AQ125" s="129">
        <f t="shared" si="109"/>
        <v>39.48027999999988</v>
      </c>
      <c r="AR125" s="129">
        <f t="shared" si="109"/>
        <v>37.19477999999998</v>
      </c>
      <c r="AS125" s="129">
        <f t="shared" si="109"/>
        <v>20.384119999999882</v>
      </c>
      <c r="AT125" s="129">
        <f t="shared" si="109"/>
        <v>19.600119999999947</v>
      </c>
      <c r="AU125" s="129">
        <f t="shared" si="109"/>
        <v>18.816119999999955</v>
      </c>
      <c r="AV125" s="129">
        <f t="shared" si="109"/>
        <v>11.270039999999938</v>
      </c>
      <c r="AW125" s="129">
        <f t="shared" si="109"/>
        <v>9.702039999999954</v>
      </c>
      <c r="AX125" s="129">
        <f t="shared" si="109"/>
        <v>-5.3901200000000244</v>
      </c>
      <c r="AY125" s="129">
        <f t="shared" si="109"/>
        <v>-13.720200000000091</v>
      </c>
      <c r="AZ125" s="129">
        <f t="shared" si="109"/>
        <v>-21.560200000000066</v>
      </c>
      <c r="BA125" s="129">
        <f t="shared" si="109"/>
        <v>-23.520200000000045</v>
      </c>
      <c r="BB125" s="129">
        <f t="shared" si="109"/>
        <v>-2.0000000006348273E-4</v>
      </c>
    </row>
    <row r="126" spans="2:89" s="77" customFormat="1" x14ac:dyDescent="0.2">
      <c r="B126" s="87"/>
      <c r="C126" s="8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30"/>
      <c r="AO126" s="129"/>
      <c r="AP126" s="129"/>
      <c r="AQ126" s="129"/>
      <c r="AR126" s="129"/>
      <c r="AS126" s="129"/>
      <c r="AT126" s="129"/>
      <c r="AU126" s="129"/>
      <c r="AV126" s="129"/>
      <c r="AW126" s="129"/>
      <c r="AX126" s="129"/>
      <c r="AY126" s="129"/>
      <c r="AZ126" s="129"/>
      <c r="BA126" s="129"/>
      <c r="BB126" s="129"/>
    </row>
    <row r="127" spans="2:89" x14ac:dyDescent="0.2"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81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</row>
    <row r="128" spans="2:89" x14ac:dyDescent="0.2">
      <c r="B128" s="76" t="s">
        <v>160</v>
      </c>
      <c r="C128" s="233">
        <f>SUM(C4:C107)</f>
        <v>503.41716000000002</v>
      </c>
      <c r="D128" s="75">
        <f>+D58+D66+D74+D98+D106++D42+D18+D26+D34+D82+D90+D50+D10</f>
        <v>0</v>
      </c>
      <c r="E128" s="75">
        <f t="shared" ref="E128:BB128" si="110">+E58+E66+E74+E98+E106++E42+E18+E26+E34+E82+E90+E50+E10</f>
        <v>0</v>
      </c>
      <c r="F128" s="75">
        <f t="shared" si="110"/>
        <v>1.2101999999999999</v>
      </c>
      <c r="G128" s="75">
        <f t="shared" si="110"/>
        <v>1.2101999999999999</v>
      </c>
      <c r="H128" s="75">
        <f t="shared" si="110"/>
        <v>1.2101999999999999</v>
      </c>
      <c r="I128" s="75">
        <f t="shared" si="110"/>
        <v>1.2101999999999999</v>
      </c>
      <c r="J128" s="75">
        <f t="shared" si="110"/>
        <v>6.0369999999999999</v>
      </c>
      <c r="K128" s="75">
        <f t="shared" si="110"/>
        <v>10.8544</v>
      </c>
      <c r="L128" s="75">
        <f t="shared" si="110"/>
        <v>10.8544</v>
      </c>
      <c r="M128" s="75">
        <f t="shared" si="110"/>
        <v>12.660900000000002</v>
      </c>
      <c r="N128" s="75">
        <f t="shared" si="110"/>
        <v>15.671800000000003</v>
      </c>
      <c r="O128" s="75">
        <f t="shared" si="110"/>
        <v>15.671800000000003</v>
      </c>
      <c r="P128" s="75">
        <f t="shared" si="110"/>
        <v>18.080500000000004</v>
      </c>
      <c r="Q128" s="75">
        <f t="shared" si="110"/>
        <v>18.682700000000004</v>
      </c>
      <c r="R128" s="75">
        <f t="shared" si="110"/>
        <v>19.936800000000005</v>
      </c>
      <c r="S128" s="75">
        <f t="shared" si="110"/>
        <v>20.539000000000005</v>
      </c>
      <c r="T128" s="75">
        <f t="shared" si="110"/>
        <v>20.539000000000005</v>
      </c>
      <c r="U128" s="75">
        <f t="shared" si="110"/>
        <v>21.141200000000005</v>
      </c>
      <c r="V128" s="75">
        <f t="shared" si="110"/>
        <v>29.177436000000007</v>
      </c>
      <c r="W128" s="75">
        <f t="shared" si="110"/>
        <v>76.677436</v>
      </c>
      <c r="X128" s="75">
        <f t="shared" si="110"/>
        <v>102.906836</v>
      </c>
      <c r="Y128" s="75">
        <f t="shared" si="110"/>
        <v>108.48236300000001</v>
      </c>
      <c r="Z128" s="75">
        <f t="shared" si="110"/>
        <v>120.81997</v>
      </c>
      <c r="AA128" s="75">
        <f t="shared" si="110"/>
        <v>178.37747000000002</v>
      </c>
      <c r="AB128" s="75">
        <f t="shared" si="110"/>
        <v>190.88997000000003</v>
      </c>
      <c r="AC128" s="75">
        <f t="shared" si="110"/>
        <v>208.97799700000002</v>
      </c>
      <c r="AD128" s="75">
        <f t="shared" si="110"/>
        <v>221.49049700000003</v>
      </c>
      <c r="AE128" s="75">
        <f t="shared" si="110"/>
        <v>234.00299700000005</v>
      </c>
      <c r="AF128" s="75">
        <f t="shared" si="110"/>
        <v>256.01102400000008</v>
      </c>
      <c r="AG128" s="75">
        <f t="shared" si="110"/>
        <v>277.34014400000007</v>
      </c>
      <c r="AH128" s="75">
        <f t="shared" si="110"/>
        <v>286.02364400000005</v>
      </c>
      <c r="AI128" s="75">
        <f t="shared" si="110"/>
        <v>302.14118000000008</v>
      </c>
      <c r="AJ128" s="75">
        <f t="shared" si="110"/>
        <v>310.82468000000011</v>
      </c>
      <c r="AK128" s="75">
        <f t="shared" si="110"/>
        <v>317.0056800000001</v>
      </c>
      <c r="AL128" s="75">
        <f t="shared" si="110"/>
        <v>335.69227600000011</v>
      </c>
      <c r="AM128" s="75">
        <f t="shared" si="110"/>
        <v>354.37887200000006</v>
      </c>
      <c r="AN128" s="75">
        <f t="shared" si="110"/>
        <v>360.5598720000001</v>
      </c>
      <c r="AO128" s="75">
        <f t="shared" si="110"/>
        <v>393.17734400000006</v>
      </c>
      <c r="AP128" s="75">
        <f t="shared" si="110"/>
        <v>419.30488000000008</v>
      </c>
      <c r="AQ128" s="75">
        <f t="shared" si="110"/>
        <v>435.49588000000011</v>
      </c>
      <c r="AR128" s="75">
        <f t="shared" si="110"/>
        <v>439.56638000000009</v>
      </c>
      <c r="AS128" s="75">
        <f t="shared" si="110"/>
        <v>457.16104000000018</v>
      </c>
      <c r="AT128" s="75">
        <f t="shared" si="110"/>
        <v>458.72904000000017</v>
      </c>
      <c r="AU128" s="75">
        <f t="shared" si="110"/>
        <v>460.29704000000015</v>
      </c>
      <c r="AV128" s="75">
        <f t="shared" si="110"/>
        <v>468.62712000000016</v>
      </c>
      <c r="AW128" s="75">
        <f t="shared" si="110"/>
        <v>470.19512000000014</v>
      </c>
      <c r="AX128" s="75">
        <f t="shared" si="110"/>
        <v>485.28728000000012</v>
      </c>
      <c r="AY128" s="75">
        <f t="shared" si="110"/>
        <v>493.61736000000019</v>
      </c>
      <c r="AZ128" s="75">
        <f t="shared" si="110"/>
        <v>501.45736000000016</v>
      </c>
      <c r="BA128" s="75">
        <f t="shared" si="110"/>
        <v>503.41736000000014</v>
      </c>
      <c r="BB128" s="75">
        <f t="shared" si="110"/>
        <v>503.41736000000014</v>
      </c>
    </row>
    <row r="129" spans="2:54" x14ac:dyDescent="0.2">
      <c r="D129" s="75">
        <f>+D59+D67+D75+D99+D107++D43+D19+D27+D35+D83+D91+D51+D11</f>
        <v>1.2253000000000001</v>
      </c>
      <c r="E129" s="75">
        <f t="shared" ref="E129:BB129" si="111">+E59+E67+E75+E99+E107++E43+E19+E27+E35+E83+E91+E51+E11</f>
        <v>1.2253000000000001</v>
      </c>
      <c r="F129" s="75">
        <f t="shared" si="111"/>
        <v>3.6759000000000004</v>
      </c>
      <c r="G129" s="75">
        <f t="shared" si="111"/>
        <v>3.6759000000000004</v>
      </c>
      <c r="H129" s="75">
        <f t="shared" si="111"/>
        <v>3.6759000000000004</v>
      </c>
      <c r="I129" s="75">
        <f t="shared" si="111"/>
        <v>3.6759000000000004</v>
      </c>
      <c r="J129" s="75">
        <f t="shared" si="111"/>
        <v>3.6759000000000004</v>
      </c>
      <c r="K129" s="75">
        <f t="shared" si="111"/>
        <v>4.9012000000000002</v>
      </c>
      <c r="L129" s="75">
        <f t="shared" si="111"/>
        <v>4.9012000000000002</v>
      </c>
      <c r="M129" s="75">
        <f t="shared" si="111"/>
        <v>4.9012000000000002</v>
      </c>
      <c r="N129" s="75">
        <f t="shared" si="111"/>
        <v>6.1265000000000001</v>
      </c>
      <c r="O129" s="75">
        <f t="shared" si="111"/>
        <v>6.1265000000000001</v>
      </c>
      <c r="P129" s="75">
        <f t="shared" si="111"/>
        <v>6.1265000000000001</v>
      </c>
      <c r="Q129" s="75">
        <f t="shared" si="111"/>
        <v>8.5770999999999997</v>
      </c>
      <c r="R129" s="75">
        <f t="shared" si="111"/>
        <v>8.5770999999999997</v>
      </c>
      <c r="S129" s="75">
        <f t="shared" si="111"/>
        <v>8.5770999999999997</v>
      </c>
      <c r="T129" s="75">
        <f t="shared" si="111"/>
        <v>8.5770999999999997</v>
      </c>
      <c r="U129" s="75">
        <f t="shared" si="111"/>
        <v>82.917460000000005</v>
      </c>
      <c r="V129" s="75">
        <f t="shared" si="111"/>
        <v>107.94246000000001</v>
      </c>
      <c r="W129" s="75">
        <f t="shared" si="111"/>
        <v>158.69570999999999</v>
      </c>
      <c r="X129" s="75">
        <f t="shared" si="111"/>
        <v>178.87886</v>
      </c>
      <c r="Y129" s="75">
        <f t="shared" si="111"/>
        <v>250.50366</v>
      </c>
      <c r="Z129" s="75">
        <f t="shared" si="111"/>
        <v>257.26040999999998</v>
      </c>
      <c r="AA129" s="75">
        <f t="shared" si="111"/>
        <v>269.52265999999997</v>
      </c>
      <c r="AB129" s="75">
        <f t="shared" si="111"/>
        <v>284.28741000000002</v>
      </c>
      <c r="AC129" s="75">
        <f t="shared" si="111"/>
        <v>298.80191000000002</v>
      </c>
      <c r="AD129" s="75">
        <f t="shared" si="111"/>
        <v>311.31440999999995</v>
      </c>
      <c r="AE129" s="75">
        <f t="shared" si="111"/>
        <v>324.57766000000004</v>
      </c>
      <c r="AF129" s="75">
        <f t="shared" si="111"/>
        <v>342.01116000000007</v>
      </c>
      <c r="AG129" s="75">
        <f t="shared" si="111"/>
        <v>355.27441000000005</v>
      </c>
      <c r="AH129" s="75">
        <f t="shared" si="111"/>
        <v>366.31866000000008</v>
      </c>
      <c r="AI129" s="75">
        <f t="shared" si="111"/>
        <v>374.61016000000001</v>
      </c>
      <c r="AJ129" s="75">
        <f t="shared" si="111"/>
        <v>383.40216000000004</v>
      </c>
      <c r="AK129" s="75">
        <f t="shared" si="111"/>
        <v>388.69066000000004</v>
      </c>
      <c r="AL129" s="75">
        <f t="shared" si="111"/>
        <v>393.7289100000001</v>
      </c>
      <c r="AM129" s="75">
        <f t="shared" si="111"/>
        <v>398.01641000000006</v>
      </c>
      <c r="AN129" s="75">
        <f t="shared" si="111"/>
        <v>401.8034100000001</v>
      </c>
      <c r="AO129" s="75">
        <f t="shared" si="111"/>
        <v>426.61141000000009</v>
      </c>
      <c r="AP129" s="75">
        <f t="shared" si="111"/>
        <v>451.16916000000003</v>
      </c>
      <c r="AQ129" s="75">
        <f t="shared" si="111"/>
        <v>474.97616000000005</v>
      </c>
      <c r="AR129" s="75">
        <f t="shared" si="111"/>
        <v>476.76116000000002</v>
      </c>
      <c r="AS129" s="75">
        <f t="shared" si="111"/>
        <v>477.54516000000001</v>
      </c>
      <c r="AT129" s="75">
        <f t="shared" si="111"/>
        <v>478.32916000000006</v>
      </c>
      <c r="AU129" s="75">
        <f t="shared" si="111"/>
        <v>479.11316000000005</v>
      </c>
      <c r="AV129" s="75">
        <f t="shared" si="111"/>
        <v>479.89716000000004</v>
      </c>
      <c r="AW129" s="75">
        <f t="shared" si="111"/>
        <v>479.89716000000004</v>
      </c>
      <c r="AX129" s="75">
        <f t="shared" si="111"/>
        <v>479.89716000000004</v>
      </c>
      <c r="AY129" s="75">
        <f t="shared" si="111"/>
        <v>479.89716000000004</v>
      </c>
      <c r="AZ129" s="75">
        <f t="shared" si="111"/>
        <v>479.89716000000004</v>
      </c>
      <c r="BA129" s="75">
        <f t="shared" si="111"/>
        <v>479.89716000000004</v>
      </c>
      <c r="BB129" s="75">
        <f t="shared" si="111"/>
        <v>503.41716000000002</v>
      </c>
    </row>
    <row r="130" spans="2:54" x14ac:dyDescent="0.2">
      <c r="D130" s="75">
        <f>+D129-D128</f>
        <v>1.2253000000000001</v>
      </c>
      <c r="E130" s="75">
        <f t="shared" ref="E130:BB130" si="112">+E129-E128</f>
        <v>1.2253000000000001</v>
      </c>
      <c r="F130" s="75">
        <f t="shared" si="112"/>
        <v>2.4657000000000004</v>
      </c>
      <c r="G130" s="75">
        <f t="shared" si="112"/>
        <v>2.4657000000000004</v>
      </c>
      <c r="H130" s="75">
        <f t="shared" si="112"/>
        <v>2.4657000000000004</v>
      </c>
      <c r="I130" s="75">
        <f t="shared" si="112"/>
        <v>2.4657000000000004</v>
      </c>
      <c r="J130" s="75">
        <f t="shared" si="112"/>
        <v>-2.3610999999999995</v>
      </c>
      <c r="K130" s="75">
        <f t="shared" si="112"/>
        <v>-5.9531999999999998</v>
      </c>
      <c r="L130" s="75">
        <f t="shared" si="112"/>
        <v>-5.9531999999999998</v>
      </c>
      <c r="M130" s="75">
        <f t="shared" si="112"/>
        <v>-7.7597000000000014</v>
      </c>
      <c r="N130" s="75">
        <f t="shared" si="112"/>
        <v>-9.5453000000000028</v>
      </c>
      <c r="O130" s="75">
        <f t="shared" si="112"/>
        <v>-9.5453000000000028</v>
      </c>
      <c r="P130" s="75">
        <f t="shared" si="112"/>
        <v>-11.954000000000004</v>
      </c>
      <c r="Q130" s="75">
        <f t="shared" si="112"/>
        <v>-10.105600000000004</v>
      </c>
      <c r="R130" s="75">
        <f t="shared" si="112"/>
        <v>-11.359700000000005</v>
      </c>
      <c r="S130" s="75">
        <f t="shared" si="112"/>
        <v>-11.961900000000005</v>
      </c>
      <c r="T130" s="75">
        <f t="shared" si="112"/>
        <v>-11.961900000000005</v>
      </c>
      <c r="U130" s="75">
        <f t="shared" si="112"/>
        <v>61.776260000000001</v>
      </c>
      <c r="V130" s="75">
        <f t="shared" si="112"/>
        <v>78.765024000000011</v>
      </c>
      <c r="W130" s="75">
        <f t="shared" si="112"/>
        <v>82.018273999999991</v>
      </c>
      <c r="X130" s="75">
        <f t="shared" si="112"/>
        <v>75.972024000000005</v>
      </c>
      <c r="Y130" s="75">
        <f t="shared" si="112"/>
        <v>142.021297</v>
      </c>
      <c r="Z130" s="75">
        <f t="shared" si="112"/>
        <v>136.44043999999997</v>
      </c>
      <c r="AA130" s="75">
        <f t="shared" si="112"/>
        <v>91.145189999999957</v>
      </c>
      <c r="AB130" s="75">
        <f t="shared" si="112"/>
        <v>93.397439999999989</v>
      </c>
      <c r="AC130" s="75">
        <f t="shared" si="112"/>
        <v>89.823913000000005</v>
      </c>
      <c r="AD130" s="75">
        <f t="shared" si="112"/>
        <v>89.823912999999919</v>
      </c>
      <c r="AE130" s="75">
        <f t="shared" si="112"/>
        <v>90.574662999999987</v>
      </c>
      <c r="AF130" s="75">
        <f t="shared" si="112"/>
        <v>86.000135999999998</v>
      </c>
      <c r="AG130" s="75">
        <f t="shared" si="112"/>
        <v>77.93426599999998</v>
      </c>
      <c r="AH130" s="75">
        <f t="shared" si="112"/>
        <v>80.295016000000032</v>
      </c>
      <c r="AI130" s="75">
        <f t="shared" si="112"/>
        <v>72.468979999999931</v>
      </c>
      <c r="AJ130" s="75">
        <f t="shared" si="112"/>
        <v>72.577479999999923</v>
      </c>
      <c r="AK130" s="75">
        <f t="shared" si="112"/>
        <v>71.684979999999939</v>
      </c>
      <c r="AL130" s="75">
        <f t="shared" si="112"/>
        <v>58.036633999999992</v>
      </c>
      <c r="AM130" s="75">
        <f t="shared" si="112"/>
        <v>43.637538000000006</v>
      </c>
      <c r="AN130" s="81">
        <f t="shared" si="112"/>
        <v>41.243538000000001</v>
      </c>
      <c r="AO130" s="75">
        <f t="shared" si="112"/>
        <v>33.43406600000003</v>
      </c>
      <c r="AP130" s="75">
        <f t="shared" si="112"/>
        <v>31.864279999999951</v>
      </c>
      <c r="AQ130" s="75">
        <f t="shared" si="112"/>
        <v>39.480279999999937</v>
      </c>
      <c r="AR130" s="75">
        <f t="shared" si="112"/>
        <v>37.194779999999923</v>
      </c>
      <c r="AS130" s="75">
        <f t="shared" si="112"/>
        <v>20.384119999999825</v>
      </c>
      <c r="AT130" s="75">
        <f t="shared" si="112"/>
        <v>19.60011999999989</v>
      </c>
      <c r="AU130" s="75">
        <f t="shared" si="112"/>
        <v>18.816119999999898</v>
      </c>
      <c r="AV130" s="75">
        <f t="shared" si="112"/>
        <v>11.270039999999881</v>
      </c>
      <c r="AW130" s="75">
        <f t="shared" si="112"/>
        <v>9.7020399999998972</v>
      </c>
      <c r="AX130" s="75">
        <f t="shared" si="112"/>
        <v>-5.3901200000000813</v>
      </c>
      <c r="AY130" s="75">
        <f t="shared" si="112"/>
        <v>-13.720200000000148</v>
      </c>
      <c r="AZ130" s="75">
        <f t="shared" si="112"/>
        <v>-21.560200000000123</v>
      </c>
      <c r="BA130" s="75">
        <f t="shared" si="112"/>
        <v>-23.520200000000102</v>
      </c>
      <c r="BB130" s="75">
        <f t="shared" si="112"/>
        <v>-2.0000000012032615E-4</v>
      </c>
    </row>
    <row r="131" spans="2:54" x14ac:dyDescent="0.2"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81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</row>
    <row r="132" spans="2:54" x14ac:dyDescent="0.2">
      <c r="B132" s="76" t="s">
        <v>161</v>
      </c>
      <c r="C132" s="232">
        <f>+C123-C128</f>
        <v>0</v>
      </c>
      <c r="D132" s="232">
        <f>+D123-D128</f>
        <v>0</v>
      </c>
      <c r="E132" s="232">
        <f t="shared" ref="E132:AI132" si="113">+E123-E128</f>
        <v>0</v>
      </c>
      <c r="F132" s="232">
        <f t="shared" si="113"/>
        <v>0</v>
      </c>
      <c r="G132" s="232">
        <f t="shared" si="113"/>
        <v>0</v>
      </c>
      <c r="H132" s="232">
        <f t="shared" si="113"/>
        <v>0</v>
      </c>
      <c r="I132" s="232">
        <f t="shared" si="113"/>
        <v>0</v>
      </c>
      <c r="J132" s="232">
        <f t="shared" si="113"/>
        <v>0</v>
      </c>
      <c r="K132" s="232">
        <f t="shared" si="113"/>
        <v>0</v>
      </c>
      <c r="L132" s="232">
        <f t="shared" si="113"/>
        <v>0</v>
      </c>
      <c r="M132" s="232">
        <f t="shared" si="113"/>
        <v>0</v>
      </c>
      <c r="N132" s="232">
        <f t="shared" si="113"/>
        <v>0</v>
      </c>
      <c r="O132" s="232">
        <f t="shared" si="113"/>
        <v>0</v>
      </c>
      <c r="P132" s="232">
        <f t="shared" si="113"/>
        <v>0</v>
      </c>
      <c r="Q132" s="232">
        <f t="shared" si="113"/>
        <v>0</v>
      </c>
      <c r="R132" s="232">
        <f t="shared" si="113"/>
        <v>0</v>
      </c>
      <c r="S132" s="232">
        <f t="shared" si="113"/>
        <v>0</v>
      </c>
      <c r="T132" s="232">
        <f t="shared" si="113"/>
        <v>0</v>
      </c>
      <c r="U132" s="232">
        <f t="shared" si="113"/>
        <v>0</v>
      </c>
      <c r="V132" s="232">
        <f t="shared" si="113"/>
        <v>0</v>
      </c>
      <c r="W132" s="232">
        <f t="shared" si="113"/>
        <v>0</v>
      </c>
      <c r="X132" s="232">
        <f t="shared" si="113"/>
        <v>0</v>
      </c>
      <c r="Y132" s="232">
        <f t="shared" si="113"/>
        <v>0</v>
      </c>
      <c r="Z132" s="232">
        <f t="shared" si="113"/>
        <v>0</v>
      </c>
      <c r="AA132" s="232">
        <f t="shared" si="113"/>
        <v>0</v>
      </c>
      <c r="AB132" s="232">
        <f t="shared" si="113"/>
        <v>0</v>
      </c>
      <c r="AC132" s="232">
        <f t="shared" si="113"/>
        <v>0</v>
      </c>
      <c r="AD132" s="232">
        <f>+AD123-AD128</f>
        <v>0</v>
      </c>
      <c r="AE132" s="232">
        <f t="shared" si="113"/>
        <v>0</v>
      </c>
      <c r="AF132" s="232">
        <f t="shared" si="113"/>
        <v>0</v>
      </c>
      <c r="AG132" s="232">
        <f t="shared" si="113"/>
        <v>0</v>
      </c>
      <c r="AH132" s="232">
        <f t="shared" si="113"/>
        <v>0</v>
      </c>
      <c r="AI132" s="232">
        <f t="shared" si="113"/>
        <v>0</v>
      </c>
      <c r="AJ132" s="232">
        <f t="shared" ref="AJ132:BB132" si="114">+AJ123-AJ128</f>
        <v>0</v>
      </c>
      <c r="AK132" s="232">
        <f t="shared" si="114"/>
        <v>0</v>
      </c>
      <c r="AL132" s="232">
        <f t="shared" si="114"/>
        <v>0</v>
      </c>
      <c r="AM132" s="232">
        <f t="shared" si="114"/>
        <v>0</v>
      </c>
      <c r="AN132" s="238">
        <f t="shared" si="114"/>
        <v>0</v>
      </c>
      <c r="AO132" s="232">
        <f t="shared" si="114"/>
        <v>0</v>
      </c>
      <c r="AP132" s="232">
        <f t="shared" si="114"/>
        <v>0</v>
      </c>
      <c r="AQ132" s="232">
        <f t="shared" si="114"/>
        <v>0</v>
      </c>
      <c r="AR132" s="232">
        <f t="shared" si="114"/>
        <v>0</v>
      </c>
      <c r="AS132" s="232">
        <f t="shared" si="114"/>
        <v>0</v>
      </c>
      <c r="AT132" s="232">
        <f t="shared" si="114"/>
        <v>0</v>
      </c>
      <c r="AU132" s="232">
        <f t="shared" si="114"/>
        <v>0</v>
      </c>
      <c r="AV132" s="232">
        <f t="shared" si="114"/>
        <v>0</v>
      </c>
      <c r="AW132" s="232">
        <f t="shared" si="114"/>
        <v>0</v>
      </c>
      <c r="AX132" s="232">
        <f t="shared" si="114"/>
        <v>0</v>
      </c>
      <c r="AY132" s="232">
        <f t="shared" si="114"/>
        <v>0</v>
      </c>
      <c r="AZ132" s="232">
        <f t="shared" si="114"/>
        <v>0</v>
      </c>
      <c r="BA132" s="232">
        <f t="shared" si="114"/>
        <v>0</v>
      </c>
      <c r="BB132" s="232">
        <f t="shared" si="114"/>
        <v>0</v>
      </c>
    </row>
    <row r="133" spans="2:54" x14ac:dyDescent="0.2">
      <c r="D133" s="232">
        <f>+D124-D129</f>
        <v>0</v>
      </c>
      <c r="E133" s="232">
        <f t="shared" ref="E133:AI133" si="115">+E124-E129</f>
        <v>0</v>
      </c>
      <c r="F133" s="232">
        <f t="shared" si="115"/>
        <v>0</v>
      </c>
      <c r="G133" s="232">
        <f t="shared" si="115"/>
        <v>0</v>
      </c>
      <c r="H133" s="232">
        <f t="shared" si="115"/>
        <v>0</v>
      </c>
      <c r="I133" s="232">
        <f t="shared" si="115"/>
        <v>0</v>
      </c>
      <c r="J133" s="232">
        <f t="shared" si="115"/>
        <v>0</v>
      </c>
      <c r="K133" s="232">
        <f t="shared" si="115"/>
        <v>0</v>
      </c>
      <c r="L133" s="232">
        <f t="shared" si="115"/>
        <v>0</v>
      </c>
      <c r="M133" s="232">
        <f t="shared" si="115"/>
        <v>0</v>
      </c>
      <c r="N133" s="232">
        <f t="shared" si="115"/>
        <v>0</v>
      </c>
      <c r="O133" s="232">
        <f t="shared" si="115"/>
        <v>0</v>
      </c>
      <c r="P133" s="232">
        <f t="shared" si="115"/>
        <v>0</v>
      </c>
      <c r="Q133" s="232">
        <f t="shared" si="115"/>
        <v>0</v>
      </c>
      <c r="R133" s="232">
        <f t="shared" si="115"/>
        <v>0</v>
      </c>
      <c r="S133" s="232">
        <f t="shared" si="115"/>
        <v>0</v>
      </c>
      <c r="T133" s="232">
        <f t="shared" si="115"/>
        <v>0</v>
      </c>
      <c r="U133" s="232">
        <f t="shared" si="115"/>
        <v>0</v>
      </c>
      <c r="V133" s="232">
        <f t="shared" si="115"/>
        <v>0</v>
      </c>
      <c r="W133" s="232">
        <f t="shared" si="115"/>
        <v>0</v>
      </c>
      <c r="X133" s="232">
        <f t="shared" si="115"/>
        <v>0</v>
      </c>
      <c r="Y133" s="232">
        <f t="shared" si="115"/>
        <v>0</v>
      </c>
      <c r="Z133" s="232">
        <f t="shared" si="115"/>
        <v>0</v>
      </c>
      <c r="AA133" s="232">
        <f t="shared" si="115"/>
        <v>0</v>
      </c>
      <c r="AB133" s="232">
        <f t="shared" si="115"/>
        <v>0</v>
      </c>
      <c r="AC133" s="232">
        <f t="shared" si="115"/>
        <v>0</v>
      </c>
      <c r="AD133" s="232">
        <f t="shared" si="115"/>
        <v>0</v>
      </c>
      <c r="AE133" s="232">
        <f t="shared" si="115"/>
        <v>0</v>
      </c>
      <c r="AF133" s="232">
        <f t="shared" si="115"/>
        <v>0</v>
      </c>
      <c r="AG133" s="232">
        <f t="shared" si="115"/>
        <v>0</v>
      </c>
      <c r="AH133" s="232">
        <f t="shared" si="115"/>
        <v>0</v>
      </c>
      <c r="AI133" s="232">
        <f t="shared" si="115"/>
        <v>0</v>
      </c>
      <c r="AJ133" s="232">
        <f t="shared" ref="AJ133:BB133" si="116">+AJ124-AJ129</f>
        <v>0</v>
      </c>
      <c r="AK133" s="232">
        <f t="shared" si="116"/>
        <v>0</v>
      </c>
      <c r="AL133" s="232">
        <f t="shared" si="116"/>
        <v>0</v>
      </c>
      <c r="AM133" s="232">
        <f t="shared" si="116"/>
        <v>0</v>
      </c>
      <c r="AN133" s="238">
        <f t="shared" si="116"/>
        <v>0</v>
      </c>
      <c r="AO133" s="232">
        <f t="shared" si="116"/>
        <v>0</v>
      </c>
      <c r="AP133" s="232">
        <f t="shared" si="116"/>
        <v>0</v>
      </c>
      <c r="AQ133" s="232">
        <f t="shared" si="116"/>
        <v>0</v>
      </c>
      <c r="AR133" s="232">
        <f t="shared" si="116"/>
        <v>0</v>
      </c>
      <c r="AS133" s="232">
        <f t="shared" si="116"/>
        <v>0</v>
      </c>
      <c r="AT133" s="232">
        <f t="shared" si="116"/>
        <v>0</v>
      </c>
      <c r="AU133" s="232">
        <f t="shared" si="116"/>
        <v>0</v>
      </c>
      <c r="AV133" s="232">
        <f t="shared" si="116"/>
        <v>0</v>
      </c>
      <c r="AW133" s="232">
        <f t="shared" si="116"/>
        <v>0</v>
      </c>
      <c r="AX133" s="232">
        <f t="shared" si="116"/>
        <v>0</v>
      </c>
      <c r="AY133" s="232">
        <f t="shared" si="116"/>
        <v>0</v>
      </c>
      <c r="AZ133" s="232">
        <f t="shared" si="116"/>
        <v>0</v>
      </c>
      <c r="BA133" s="232">
        <f t="shared" si="116"/>
        <v>0</v>
      </c>
      <c r="BB133" s="232">
        <f t="shared" si="116"/>
        <v>0</v>
      </c>
    </row>
    <row r="134" spans="2:54" x14ac:dyDescent="0.2">
      <c r="D134" s="232">
        <f t="shared" ref="D134:AI134" si="117">+D125-D130</f>
        <v>0</v>
      </c>
      <c r="E134" s="232">
        <f t="shared" si="117"/>
        <v>0</v>
      </c>
      <c r="F134" s="232">
        <f t="shared" si="117"/>
        <v>0</v>
      </c>
      <c r="G134" s="232">
        <f t="shared" si="117"/>
        <v>0</v>
      </c>
      <c r="H134" s="232">
        <f t="shared" si="117"/>
        <v>0</v>
      </c>
      <c r="I134" s="232">
        <f t="shared" si="117"/>
        <v>0</v>
      </c>
      <c r="J134" s="232">
        <f t="shared" si="117"/>
        <v>0</v>
      </c>
      <c r="K134" s="232">
        <f t="shared" si="117"/>
        <v>0</v>
      </c>
      <c r="L134" s="232">
        <f t="shared" si="117"/>
        <v>0</v>
      </c>
      <c r="M134" s="232">
        <f t="shared" si="117"/>
        <v>0</v>
      </c>
      <c r="N134" s="232">
        <f t="shared" si="117"/>
        <v>0</v>
      </c>
      <c r="O134" s="232">
        <f t="shared" si="117"/>
        <v>0</v>
      </c>
      <c r="P134" s="232">
        <f t="shared" si="117"/>
        <v>0</v>
      </c>
      <c r="Q134" s="232">
        <f t="shared" si="117"/>
        <v>0</v>
      </c>
      <c r="R134" s="232">
        <f t="shared" si="117"/>
        <v>0</v>
      </c>
      <c r="S134" s="232">
        <f t="shared" si="117"/>
        <v>0</v>
      </c>
      <c r="T134" s="232">
        <f t="shared" si="117"/>
        <v>0</v>
      </c>
      <c r="U134" s="232">
        <f t="shared" si="117"/>
        <v>0</v>
      </c>
      <c r="V134" s="232">
        <f t="shared" si="117"/>
        <v>0</v>
      </c>
      <c r="W134" s="232">
        <f t="shared" si="117"/>
        <v>0</v>
      </c>
      <c r="X134" s="232">
        <f t="shared" si="117"/>
        <v>0</v>
      </c>
      <c r="Y134" s="232">
        <f t="shared" si="117"/>
        <v>0</v>
      </c>
      <c r="Z134" s="232">
        <f t="shared" si="117"/>
        <v>0</v>
      </c>
      <c r="AA134" s="232">
        <f t="shared" si="117"/>
        <v>0</v>
      </c>
      <c r="AB134" s="232">
        <f t="shared" si="117"/>
        <v>0</v>
      </c>
      <c r="AC134" s="232">
        <f t="shared" si="117"/>
        <v>0</v>
      </c>
      <c r="AD134" s="232">
        <f t="shared" si="117"/>
        <v>0</v>
      </c>
      <c r="AE134" s="232">
        <f t="shared" si="117"/>
        <v>0</v>
      </c>
      <c r="AF134" s="232">
        <f t="shared" si="117"/>
        <v>0</v>
      </c>
      <c r="AG134" s="232">
        <f t="shared" si="117"/>
        <v>0</v>
      </c>
      <c r="AH134" s="232">
        <f t="shared" si="117"/>
        <v>0</v>
      </c>
      <c r="AI134" s="232">
        <f t="shared" si="117"/>
        <v>0</v>
      </c>
      <c r="AJ134" s="232">
        <f t="shared" ref="AJ134:BA134" si="118">+AJ125-AJ130</f>
        <v>0</v>
      </c>
      <c r="AK134" s="232">
        <f t="shared" si="118"/>
        <v>0</v>
      </c>
      <c r="AL134" s="232">
        <f t="shared" si="118"/>
        <v>-5.6843418860808015E-14</v>
      </c>
      <c r="AM134" s="232">
        <f t="shared" si="118"/>
        <v>-1.1368683772161603E-13</v>
      </c>
      <c r="AN134" s="238">
        <f t="shared" si="118"/>
        <v>-1.1368683772161603E-13</v>
      </c>
      <c r="AO134" s="232">
        <f t="shared" si="118"/>
        <v>-5.6843418860808015E-14</v>
      </c>
      <c r="AP134" s="232">
        <f t="shared" si="118"/>
        <v>5.6843418860808015E-14</v>
      </c>
      <c r="AQ134" s="232">
        <f t="shared" si="118"/>
        <v>-5.6843418860808015E-14</v>
      </c>
      <c r="AR134" s="232">
        <f t="shared" si="118"/>
        <v>5.6843418860808015E-14</v>
      </c>
      <c r="AS134" s="232">
        <f t="shared" si="118"/>
        <v>5.6843418860808015E-14</v>
      </c>
      <c r="AT134" s="232">
        <f t="shared" si="118"/>
        <v>5.6843418860808015E-14</v>
      </c>
      <c r="AU134" s="232">
        <f t="shared" si="118"/>
        <v>5.6843418860808015E-14</v>
      </c>
      <c r="AV134" s="232">
        <f t="shared" si="118"/>
        <v>5.6843418860808015E-14</v>
      </c>
      <c r="AW134" s="232">
        <f t="shared" si="118"/>
        <v>5.6843418860808015E-14</v>
      </c>
      <c r="AX134" s="232">
        <f t="shared" si="118"/>
        <v>5.6843418860808015E-14</v>
      </c>
      <c r="AY134" s="232">
        <f t="shared" si="118"/>
        <v>5.6843418860808015E-14</v>
      </c>
      <c r="AZ134" s="232">
        <f t="shared" si="118"/>
        <v>5.6843418860808015E-14</v>
      </c>
      <c r="BA134" s="232">
        <f t="shared" si="118"/>
        <v>5.6843418860808015E-14</v>
      </c>
      <c r="BB134" s="232">
        <f>+BB125-BB130</f>
        <v>5.6843418860808015E-14</v>
      </c>
    </row>
    <row r="135" spans="2:54" x14ac:dyDescent="0.2"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81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</row>
    <row r="136" spans="2:54" x14ac:dyDescent="0.2"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81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</row>
    <row r="137" spans="2:54" x14ac:dyDescent="0.2"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81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</row>
    <row r="138" spans="2:54" x14ac:dyDescent="0.2"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81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</row>
    <row r="139" spans="2:54" x14ac:dyDescent="0.2"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81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</row>
    <row r="140" spans="2:54" x14ac:dyDescent="0.2"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81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</row>
    <row r="141" spans="2:54" x14ac:dyDescent="0.2"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81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</row>
    <row r="142" spans="2:54" x14ac:dyDescent="0.2"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81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</row>
    <row r="143" spans="2:54" x14ac:dyDescent="0.2"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81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</row>
    <row r="144" spans="2:54" x14ac:dyDescent="0.2"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81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</row>
    <row r="145" spans="4:54" x14ac:dyDescent="0.2"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81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</row>
    <row r="146" spans="4:54" x14ac:dyDescent="0.2"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81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</row>
    <row r="147" spans="4:54" x14ac:dyDescent="0.2"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81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</row>
    <row r="148" spans="4:54" x14ac:dyDescent="0.2"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81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</row>
    <row r="149" spans="4:54" x14ac:dyDescent="0.2"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81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</row>
    <row r="150" spans="4:54" x14ac:dyDescent="0.2"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81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</row>
    <row r="151" spans="4:54" x14ac:dyDescent="0.2"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81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</row>
    <row r="152" spans="4:54" x14ac:dyDescent="0.2"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81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</row>
    <row r="153" spans="4:54" x14ac:dyDescent="0.2"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81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</row>
    <row r="154" spans="4:54" x14ac:dyDescent="0.2"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81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</row>
    <row r="155" spans="4:54" x14ac:dyDescent="0.2"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81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</row>
    <row r="156" spans="4:54" x14ac:dyDescent="0.2"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81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</row>
    <row r="157" spans="4:54" x14ac:dyDescent="0.2"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81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</row>
    <row r="158" spans="4:54" x14ac:dyDescent="0.2"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81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</row>
    <row r="159" spans="4:54" x14ac:dyDescent="0.2"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81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</row>
    <row r="160" spans="4:54" x14ac:dyDescent="0.2"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81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</row>
    <row r="161" spans="4:54" x14ac:dyDescent="0.2"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81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</row>
    <row r="162" spans="4:54" x14ac:dyDescent="0.2"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81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</row>
    <row r="163" spans="4:54" x14ac:dyDescent="0.2"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81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</row>
    <row r="164" spans="4:54" x14ac:dyDescent="0.2"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81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</row>
    <row r="165" spans="4:54" x14ac:dyDescent="0.2"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81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</row>
    <row r="166" spans="4:54" x14ac:dyDescent="0.2"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81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</row>
    <row r="167" spans="4:54" x14ac:dyDescent="0.2"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81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</row>
    <row r="168" spans="4:54" x14ac:dyDescent="0.2"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81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</row>
    <row r="169" spans="4:54" x14ac:dyDescent="0.2"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81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</row>
    <row r="170" spans="4:54" x14ac:dyDescent="0.2"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81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</row>
    <row r="171" spans="4:54" x14ac:dyDescent="0.2"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81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</row>
    <row r="172" spans="4:54" x14ac:dyDescent="0.2"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81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</row>
    <row r="173" spans="4:54" x14ac:dyDescent="0.2"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81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</row>
    <row r="174" spans="4:54" x14ac:dyDescent="0.2"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81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</row>
    <row r="175" spans="4:54" x14ac:dyDescent="0.2"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81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</row>
    <row r="176" spans="4:54" x14ac:dyDescent="0.2"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81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</row>
    <row r="177" spans="4:54" x14ac:dyDescent="0.2"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81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</row>
    <row r="178" spans="4:54" x14ac:dyDescent="0.2"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81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</row>
    <row r="179" spans="4:54" x14ac:dyDescent="0.2"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81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</row>
    <row r="180" spans="4:54" x14ac:dyDescent="0.2"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81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</row>
    <row r="181" spans="4:54" x14ac:dyDescent="0.2"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81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</row>
    <row r="182" spans="4:54" x14ac:dyDescent="0.2"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81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</row>
    <row r="183" spans="4:54" x14ac:dyDescent="0.2"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81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</row>
    <row r="184" spans="4:54" x14ac:dyDescent="0.2"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81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</row>
    <row r="185" spans="4:54" x14ac:dyDescent="0.2"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81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</row>
    <row r="186" spans="4:54" x14ac:dyDescent="0.2"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81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</row>
    <row r="187" spans="4:54" x14ac:dyDescent="0.2"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81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</row>
    <row r="188" spans="4:54" x14ac:dyDescent="0.2"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81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</row>
    <row r="189" spans="4:54" x14ac:dyDescent="0.2"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81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</row>
    <row r="190" spans="4:54" x14ac:dyDescent="0.2"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81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</row>
    <row r="191" spans="4:54" x14ac:dyDescent="0.2"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81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</row>
    <row r="192" spans="4:54" x14ac:dyDescent="0.2"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81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</row>
    <row r="193" spans="4:54" x14ac:dyDescent="0.2"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81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</row>
    <row r="194" spans="4:54" x14ac:dyDescent="0.2"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81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</row>
    <row r="195" spans="4:54" x14ac:dyDescent="0.2"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81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</row>
    <row r="196" spans="4:54" x14ac:dyDescent="0.2"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81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</row>
    <row r="197" spans="4:54" x14ac:dyDescent="0.2"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81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</row>
    <row r="198" spans="4:54" x14ac:dyDescent="0.2"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81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</row>
    <row r="199" spans="4:54" x14ac:dyDescent="0.2"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81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</row>
    <row r="200" spans="4:54" x14ac:dyDescent="0.2"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81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</row>
    <row r="201" spans="4:54" x14ac:dyDescent="0.2"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81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</row>
  </sheetData>
  <mergeCells count="26">
    <mergeCell ref="C20:C25"/>
    <mergeCell ref="A4:A11"/>
    <mergeCell ref="C4:C8"/>
    <mergeCell ref="C12:C17"/>
    <mergeCell ref="A12:A19"/>
    <mergeCell ref="A20:A27"/>
    <mergeCell ref="C84:C89"/>
    <mergeCell ref="C52:C57"/>
    <mergeCell ref="A100:A107"/>
    <mergeCell ref="A92:A99"/>
    <mergeCell ref="A84:A91"/>
    <mergeCell ref="A68:A75"/>
    <mergeCell ref="C60:C65"/>
    <mergeCell ref="C68:C73"/>
    <mergeCell ref="C92:C97"/>
    <mergeCell ref="C100:C105"/>
    <mergeCell ref="C76:C81"/>
    <mergeCell ref="A28:A35"/>
    <mergeCell ref="A36:A43"/>
    <mergeCell ref="A44:A51"/>
    <mergeCell ref="A76:A83"/>
    <mergeCell ref="A52:A59"/>
    <mergeCell ref="A60:A67"/>
    <mergeCell ref="C36:C41"/>
    <mergeCell ref="C44:C49"/>
    <mergeCell ref="C28:C33"/>
  </mergeCells>
  <phoneticPr fontId="0" type="noConversion"/>
  <pageMargins left="0.18" right="0.17" top="0.1" bottom="0.1" header="0" footer="0"/>
  <pageSetup paperSize="5" scale="55" fitToWidth="2" fitToHeight="3" orientation="landscape" r:id="rId1"/>
  <headerFooter alignWithMargins="0"/>
  <rowBreaks count="1" manualBreakCount="1">
    <brk id="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3:FC488"/>
  <sheetViews>
    <sheetView topLeftCell="A431" workbookViewId="0">
      <selection activeCell="B476" sqref="B476"/>
    </sheetView>
  </sheetViews>
  <sheetFormatPr defaultRowHeight="12.75" x14ac:dyDescent="0.2"/>
  <cols>
    <col min="2" max="2" width="33.33203125" customWidth="1"/>
    <col min="3" max="3" width="12.6640625" customWidth="1"/>
    <col min="12" max="12" width="12" customWidth="1"/>
    <col min="14" max="14" width="11.6640625" customWidth="1"/>
    <col min="15" max="15" width="10.33203125" customWidth="1"/>
    <col min="16" max="16" width="10.6640625" customWidth="1"/>
    <col min="17" max="17" width="11.83203125" customWidth="1"/>
    <col min="18" max="18" width="14.33203125" customWidth="1"/>
    <col min="19" max="19" width="10.33203125" customWidth="1"/>
    <col min="21" max="21" width="10.83203125" customWidth="1"/>
    <col min="22" max="22" width="12.33203125" customWidth="1"/>
    <col min="23" max="23" width="10.5" customWidth="1"/>
    <col min="24" max="24" width="14.83203125" customWidth="1"/>
  </cols>
  <sheetData>
    <row r="3" spans="2:159" s="5" customFormat="1" ht="70.5" customHeight="1" thickBot="1" x14ac:dyDescent="0.25">
      <c r="B3" s="5" t="s">
        <v>87</v>
      </c>
      <c r="C3" s="5" t="s">
        <v>8</v>
      </c>
      <c r="E3" s="5" t="s">
        <v>1</v>
      </c>
      <c r="F3" s="5" t="s">
        <v>39</v>
      </c>
      <c r="G3" s="5" t="s">
        <v>3</v>
      </c>
      <c r="H3" s="5" t="s">
        <v>2</v>
      </c>
      <c r="I3" s="5" t="s">
        <v>24</v>
      </c>
      <c r="J3" s="12" t="s">
        <v>25</v>
      </c>
      <c r="K3" s="5" t="s">
        <v>30</v>
      </c>
      <c r="L3" s="6" t="s">
        <v>0</v>
      </c>
      <c r="M3" s="5" t="s">
        <v>26</v>
      </c>
      <c r="N3" s="5" t="s">
        <v>58</v>
      </c>
      <c r="O3" s="5" t="s">
        <v>50</v>
      </c>
      <c r="P3" s="5" t="s">
        <v>61</v>
      </c>
      <c r="Q3" s="5" t="s">
        <v>27</v>
      </c>
      <c r="R3" s="5" t="s">
        <v>23</v>
      </c>
      <c r="S3" s="5" t="s">
        <v>53</v>
      </c>
      <c r="T3" s="5" t="s">
        <v>28</v>
      </c>
      <c r="U3" s="150" t="s">
        <v>37</v>
      </c>
      <c r="V3" s="150" t="s">
        <v>128</v>
      </c>
      <c r="W3" s="151" t="s">
        <v>110</v>
      </c>
      <c r="X3" s="5" t="s">
        <v>29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</row>
    <row r="4" spans="2:159" s="36" customFormat="1" ht="27.95" customHeight="1" x14ac:dyDescent="0.2">
      <c r="B4" s="35"/>
      <c r="C4" s="7" t="s">
        <v>147</v>
      </c>
      <c r="D4" s="7">
        <v>1</v>
      </c>
      <c r="E4" s="8" t="s">
        <v>4</v>
      </c>
      <c r="F4" s="7" t="s">
        <v>76</v>
      </c>
      <c r="G4" s="8"/>
      <c r="H4" s="7" t="s">
        <v>19</v>
      </c>
      <c r="I4" s="8">
        <v>156</v>
      </c>
      <c r="J4" s="13">
        <v>10456</v>
      </c>
      <c r="K4" s="8" t="s">
        <v>31</v>
      </c>
      <c r="L4" s="9">
        <v>36739</v>
      </c>
      <c r="M4" s="8" t="s">
        <v>36</v>
      </c>
      <c r="N4" s="15">
        <v>36535</v>
      </c>
      <c r="O4" s="8" t="s">
        <v>51</v>
      </c>
      <c r="P4" s="8" t="s">
        <v>42</v>
      </c>
      <c r="Q4" s="8" t="s">
        <v>71</v>
      </c>
      <c r="R4" s="7"/>
      <c r="S4" s="7"/>
      <c r="T4" s="7" t="s">
        <v>94</v>
      </c>
      <c r="U4" s="153">
        <f>+'NTP or Sold'!C71</f>
        <v>35</v>
      </c>
      <c r="V4" s="153">
        <f>+'NTP or Sold'!Z71</f>
        <v>0</v>
      </c>
      <c r="W4" s="182">
        <f>+'NTP or Sold'!Z72</f>
        <v>1.75</v>
      </c>
      <c r="X4" s="17" t="s">
        <v>66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</row>
    <row r="5" spans="2:159" s="36" customFormat="1" ht="27.95" customHeight="1" x14ac:dyDescent="0.2">
      <c r="B5" s="35"/>
      <c r="C5" s="7" t="s">
        <v>147</v>
      </c>
      <c r="D5" s="7">
        <v>1</v>
      </c>
      <c r="E5" s="8" t="s">
        <v>4</v>
      </c>
      <c r="F5" s="7" t="s">
        <v>38</v>
      </c>
      <c r="G5" s="8">
        <v>309266</v>
      </c>
      <c r="H5" s="7" t="s">
        <v>5</v>
      </c>
      <c r="I5" s="8">
        <v>44</v>
      </c>
      <c r="J5" s="13">
        <v>9030</v>
      </c>
      <c r="K5" s="8" t="s">
        <v>31</v>
      </c>
      <c r="L5" s="9">
        <v>36739</v>
      </c>
      <c r="M5" s="8" t="s">
        <v>6</v>
      </c>
      <c r="N5" s="8" t="s">
        <v>141</v>
      </c>
      <c r="O5" s="8" t="s">
        <v>51</v>
      </c>
      <c r="P5" s="8" t="s">
        <v>42</v>
      </c>
      <c r="Q5" s="8" t="s">
        <v>7</v>
      </c>
      <c r="R5" s="7" t="s">
        <v>44</v>
      </c>
      <c r="S5" s="7" t="s">
        <v>79</v>
      </c>
      <c r="T5" s="7" t="s">
        <v>140</v>
      </c>
      <c r="U5" s="153">
        <f>+'NTP or Sold'!C79</f>
        <v>14</v>
      </c>
      <c r="V5" s="153">
        <f>+'NTP or Sold'!Z79</f>
        <v>2.7965333333333335</v>
      </c>
      <c r="W5" s="182">
        <f>+'NTP or Sold'!Z80</f>
        <v>1.3766666666666669</v>
      </c>
      <c r="X5" s="17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</row>
    <row r="6" spans="2:159" s="36" customFormat="1" ht="27.95" customHeight="1" x14ac:dyDescent="0.2">
      <c r="B6" s="35"/>
      <c r="C6" s="7" t="s">
        <v>147</v>
      </c>
      <c r="D6" s="7">
        <v>1</v>
      </c>
      <c r="E6" s="8" t="s">
        <v>4</v>
      </c>
      <c r="F6" s="7" t="s">
        <v>38</v>
      </c>
      <c r="G6" s="8">
        <v>309547</v>
      </c>
      <c r="H6" s="7" t="s">
        <v>5</v>
      </c>
      <c r="I6" s="8">
        <v>44</v>
      </c>
      <c r="J6" s="13">
        <v>9030</v>
      </c>
      <c r="K6" s="8" t="s">
        <v>31</v>
      </c>
      <c r="L6" s="9">
        <v>36770</v>
      </c>
      <c r="M6" s="8" t="s">
        <v>6</v>
      </c>
      <c r="N6" s="8" t="s">
        <v>141</v>
      </c>
      <c r="O6" s="8" t="s">
        <v>51</v>
      </c>
      <c r="P6" s="8" t="s">
        <v>42</v>
      </c>
      <c r="Q6" s="8" t="s">
        <v>7</v>
      </c>
      <c r="R6" s="7" t="s">
        <v>44</v>
      </c>
      <c r="S6" s="7" t="s">
        <v>79</v>
      </c>
      <c r="T6" s="7" t="s">
        <v>140</v>
      </c>
      <c r="U6" s="153">
        <f>+'NTP or Sold'!C87</f>
        <v>14</v>
      </c>
      <c r="V6" s="153">
        <f>+'NTP or Sold'!Z87</f>
        <v>2.7965333333333335</v>
      </c>
      <c r="W6" s="182">
        <f>+'NTP or Sold'!Z88</f>
        <v>1.3766666666666669</v>
      </c>
      <c r="X6" s="17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2:159" s="36" customFormat="1" ht="27.95" customHeight="1" x14ac:dyDescent="0.2">
      <c r="B7" s="35"/>
      <c r="C7" s="7" t="s">
        <v>147</v>
      </c>
      <c r="D7" s="7">
        <v>1</v>
      </c>
      <c r="E7" s="8" t="s">
        <v>4</v>
      </c>
      <c r="F7" s="7" t="s">
        <v>38</v>
      </c>
      <c r="G7" s="8">
        <v>309575</v>
      </c>
      <c r="H7" s="7" t="s">
        <v>5</v>
      </c>
      <c r="I7" s="8">
        <v>44</v>
      </c>
      <c r="J7" s="13">
        <v>9030</v>
      </c>
      <c r="K7" s="8" t="s">
        <v>31</v>
      </c>
      <c r="L7" s="9">
        <v>36770</v>
      </c>
      <c r="M7" s="8" t="s">
        <v>6</v>
      </c>
      <c r="N7" s="8" t="s">
        <v>141</v>
      </c>
      <c r="O7" s="8" t="s">
        <v>51</v>
      </c>
      <c r="P7" s="8" t="s">
        <v>42</v>
      </c>
      <c r="Q7" s="8" t="s">
        <v>7</v>
      </c>
      <c r="R7" s="7" t="s">
        <v>44</v>
      </c>
      <c r="S7" s="7" t="s">
        <v>79</v>
      </c>
      <c r="T7" s="7" t="s">
        <v>140</v>
      </c>
      <c r="U7" s="153">
        <f>+'NTP or Sold'!C95</f>
        <v>14</v>
      </c>
      <c r="V7" s="153">
        <f>+'NTP or Sold'!Z95</f>
        <v>2.7965333333333335</v>
      </c>
      <c r="W7" s="182">
        <f>+'NTP or Sold'!Z96</f>
        <v>1.3766666666666669</v>
      </c>
      <c r="X7" s="17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2:159" s="36" customFormat="1" ht="27.95" customHeight="1" x14ac:dyDescent="0.2">
      <c r="B8" s="35"/>
      <c r="C8" s="7" t="s">
        <v>147</v>
      </c>
      <c r="D8" s="7">
        <v>1</v>
      </c>
      <c r="E8" s="8" t="s">
        <v>4</v>
      </c>
      <c r="F8" s="7" t="s">
        <v>38</v>
      </c>
      <c r="G8" s="8">
        <v>309578</v>
      </c>
      <c r="H8" s="7" t="s">
        <v>5</v>
      </c>
      <c r="I8" s="8">
        <v>44</v>
      </c>
      <c r="J8" s="13">
        <v>9030</v>
      </c>
      <c r="K8" s="8" t="s">
        <v>31</v>
      </c>
      <c r="L8" s="9">
        <v>36770</v>
      </c>
      <c r="M8" s="8" t="s">
        <v>6</v>
      </c>
      <c r="N8" s="8" t="s">
        <v>141</v>
      </c>
      <c r="O8" s="8" t="s">
        <v>51</v>
      </c>
      <c r="P8" s="8" t="s">
        <v>42</v>
      </c>
      <c r="Q8" s="8" t="s">
        <v>7</v>
      </c>
      <c r="R8" s="7" t="s">
        <v>44</v>
      </c>
      <c r="S8" s="7" t="s">
        <v>79</v>
      </c>
      <c r="T8" s="7" t="s">
        <v>140</v>
      </c>
      <c r="U8" s="153">
        <f>+'NTP or Sold'!C103</f>
        <v>14</v>
      </c>
      <c r="V8" s="153">
        <f>+'NTP or Sold'!Z103</f>
        <v>2.7965333333333335</v>
      </c>
      <c r="W8" s="182">
        <f>+'NTP or Sold'!Z104</f>
        <v>1.3766666666666669</v>
      </c>
      <c r="X8" s="17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</row>
    <row r="9" spans="2:159" s="36" customFormat="1" ht="27.95" customHeight="1" x14ac:dyDescent="0.2">
      <c r="B9" s="35"/>
      <c r="C9" s="7" t="s">
        <v>147</v>
      </c>
      <c r="D9" s="7">
        <v>1</v>
      </c>
      <c r="E9" s="8" t="s">
        <v>4</v>
      </c>
      <c r="F9" s="7"/>
      <c r="G9" s="8"/>
      <c r="H9" s="7" t="s">
        <v>54</v>
      </c>
      <c r="I9" s="8">
        <v>33.4</v>
      </c>
      <c r="J9" s="13">
        <v>10151</v>
      </c>
      <c r="K9" s="8" t="s">
        <v>34</v>
      </c>
      <c r="L9" s="9" t="s">
        <v>41</v>
      </c>
      <c r="M9" s="8" t="s">
        <v>57</v>
      </c>
      <c r="N9" s="15">
        <v>36697</v>
      </c>
      <c r="O9" s="8" t="s">
        <v>51</v>
      </c>
      <c r="P9" s="8" t="s">
        <v>42</v>
      </c>
      <c r="Q9" s="8" t="s">
        <v>59</v>
      </c>
      <c r="R9" s="7" t="s">
        <v>60</v>
      </c>
      <c r="S9" s="7" t="s">
        <v>78</v>
      </c>
      <c r="T9" s="7" t="s">
        <v>93</v>
      </c>
      <c r="U9" s="152">
        <f>+'NTP or Sold'!C111</f>
        <v>8</v>
      </c>
      <c r="V9" s="152">
        <f>+'NTP or Sold'!AA111</f>
        <v>8</v>
      </c>
      <c r="W9" s="182">
        <f>+'NTP or Sold'!AA112</f>
        <v>8</v>
      </c>
      <c r="X9" s="17" t="s">
        <v>65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</row>
    <row r="10" spans="2:159" s="36" customFormat="1" ht="27.95" customHeight="1" x14ac:dyDescent="0.2">
      <c r="B10" s="35"/>
      <c r="C10" s="7" t="s">
        <v>147</v>
      </c>
      <c r="D10" s="7">
        <v>1</v>
      </c>
      <c r="E10" s="8" t="s">
        <v>4</v>
      </c>
      <c r="F10" s="7"/>
      <c r="G10" s="8"/>
      <c r="H10" s="7" t="s">
        <v>54</v>
      </c>
      <c r="I10" s="8">
        <v>33.4</v>
      </c>
      <c r="J10" s="13">
        <v>10151</v>
      </c>
      <c r="K10" s="8" t="s">
        <v>34</v>
      </c>
      <c r="L10" s="9" t="s">
        <v>41</v>
      </c>
      <c r="M10" s="8" t="s">
        <v>57</v>
      </c>
      <c r="N10" s="15">
        <v>36697</v>
      </c>
      <c r="O10" s="8" t="s">
        <v>51</v>
      </c>
      <c r="P10" s="8" t="s">
        <v>42</v>
      </c>
      <c r="Q10" s="8" t="s">
        <v>59</v>
      </c>
      <c r="R10" s="7" t="s">
        <v>60</v>
      </c>
      <c r="S10" s="7" t="s">
        <v>78</v>
      </c>
      <c r="T10" s="7" t="s">
        <v>93</v>
      </c>
      <c r="U10" s="153">
        <f>+'NTP or Sold'!C119</f>
        <v>8</v>
      </c>
      <c r="V10" s="153">
        <f>+'NTP or Sold'!AA119</f>
        <v>8</v>
      </c>
      <c r="W10" s="182">
        <f>+'NTP or Sold'!AA120</f>
        <v>8</v>
      </c>
      <c r="X10" s="17" t="s">
        <v>65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</row>
    <row r="11" spans="2:159" s="36" customFormat="1" ht="27.95" customHeight="1" x14ac:dyDescent="0.2">
      <c r="B11" s="35"/>
      <c r="C11" s="7" t="s">
        <v>147</v>
      </c>
      <c r="D11" s="7">
        <v>1</v>
      </c>
      <c r="E11" s="8" t="s">
        <v>4</v>
      </c>
      <c r="F11" s="7"/>
      <c r="G11" s="8"/>
      <c r="H11" s="7" t="s">
        <v>54</v>
      </c>
      <c r="I11" s="8">
        <v>33.4</v>
      </c>
      <c r="J11" s="13">
        <v>10151</v>
      </c>
      <c r="K11" s="8" t="s">
        <v>34</v>
      </c>
      <c r="L11" s="9" t="s">
        <v>41</v>
      </c>
      <c r="M11" s="8" t="s">
        <v>57</v>
      </c>
      <c r="N11" s="15">
        <v>36697</v>
      </c>
      <c r="O11" s="8" t="s">
        <v>51</v>
      </c>
      <c r="P11" s="8" t="s">
        <v>42</v>
      </c>
      <c r="Q11" s="8" t="s">
        <v>59</v>
      </c>
      <c r="R11" s="7" t="s">
        <v>60</v>
      </c>
      <c r="S11" s="7" t="s">
        <v>78</v>
      </c>
      <c r="T11" s="7" t="s">
        <v>93</v>
      </c>
      <c r="U11" s="153">
        <f>+'NTP or Sold'!C127</f>
        <v>8</v>
      </c>
      <c r="V11" s="153">
        <f>+'NTP or Sold'!AA127</f>
        <v>8</v>
      </c>
      <c r="W11" s="182">
        <f>+'NTP or Sold'!AA128</f>
        <v>8</v>
      </c>
      <c r="X11" s="17" t="s">
        <v>65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</row>
    <row r="12" spans="2:159" s="36" customFormat="1" ht="27.95" customHeight="1" x14ac:dyDescent="0.2">
      <c r="B12" s="35"/>
      <c r="C12" s="7" t="s">
        <v>147</v>
      </c>
      <c r="D12" s="7">
        <v>1</v>
      </c>
      <c r="E12" s="8" t="s">
        <v>4</v>
      </c>
      <c r="F12" s="7"/>
      <c r="G12" s="8"/>
      <c r="H12" s="7" t="s">
        <v>54</v>
      </c>
      <c r="I12" s="8">
        <v>29</v>
      </c>
      <c r="J12" s="13">
        <v>10151</v>
      </c>
      <c r="K12" s="8" t="s">
        <v>34</v>
      </c>
      <c r="L12" s="9" t="s">
        <v>41</v>
      </c>
      <c r="M12" s="8" t="s">
        <v>57</v>
      </c>
      <c r="N12" s="15">
        <v>36697</v>
      </c>
      <c r="O12" s="8" t="s">
        <v>51</v>
      </c>
      <c r="P12" s="8" t="s">
        <v>42</v>
      </c>
      <c r="Q12" s="8" t="s">
        <v>59</v>
      </c>
      <c r="R12" s="7" t="s">
        <v>60</v>
      </c>
      <c r="S12" s="7" t="s">
        <v>78</v>
      </c>
      <c r="T12" s="7" t="s">
        <v>93</v>
      </c>
      <c r="U12" s="153">
        <f>+'NTP or Sold'!C143</f>
        <v>8</v>
      </c>
      <c r="V12" s="153">
        <f>+'NTP or Sold'!AA143</f>
        <v>8</v>
      </c>
      <c r="W12" s="182">
        <f>+'NTP or Sold'!AA144</f>
        <v>8</v>
      </c>
      <c r="X12" s="17" t="s">
        <v>65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</row>
    <row r="13" spans="2:159" s="36" customFormat="1" ht="27.95" customHeight="1" x14ac:dyDescent="0.2">
      <c r="B13" s="35"/>
      <c r="C13" s="7" t="s">
        <v>147</v>
      </c>
      <c r="D13" s="7">
        <v>1</v>
      </c>
      <c r="E13" s="8" t="s">
        <v>4</v>
      </c>
      <c r="F13" s="7"/>
      <c r="G13" s="8"/>
      <c r="H13" s="7" t="s">
        <v>54</v>
      </c>
      <c r="I13" s="8">
        <v>29</v>
      </c>
      <c r="J13" s="13">
        <v>10151</v>
      </c>
      <c r="K13" s="8" t="s">
        <v>34</v>
      </c>
      <c r="L13" s="9" t="s">
        <v>41</v>
      </c>
      <c r="M13" s="8" t="s">
        <v>57</v>
      </c>
      <c r="N13" s="15">
        <v>36697</v>
      </c>
      <c r="O13" s="8" t="s">
        <v>51</v>
      </c>
      <c r="P13" s="8" t="s">
        <v>42</v>
      </c>
      <c r="Q13" s="8" t="s">
        <v>59</v>
      </c>
      <c r="R13" s="7" t="s">
        <v>60</v>
      </c>
      <c r="S13" s="7" t="s">
        <v>78</v>
      </c>
      <c r="T13" s="7" t="s">
        <v>93</v>
      </c>
      <c r="U13" s="153">
        <f>+'NTP or Sold'!C151</f>
        <v>8</v>
      </c>
      <c r="V13" s="153">
        <f>+'NTP or Sold'!AA151</f>
        <v>8</v>
      </c>
      <c r="W13" s="182">
        <f>+'NTP or Sold'!AA152</f>
        <v>8</v>
      </c>
      <c r="X13" s="17" t="s">
        <v>65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</row>
    <row r="14" spans="2:159" s="36" customFormat="1" ht="27.95" customHeight="1" x14ac:dyDescent="0.2">
      <c r="B14" s="35"/>
      <c r="C14" s="7" t="s">
        <v>147</v>
      </c>
      <c r="D14" s="7">
        <v>1</v>
      </c>
      <c r="E14" s="8" t="s">
        <v>4</v>
      </c>
      <c r="F14" s="7"/>
      <c r="G14" s="8"/>
      <c r="H14" s="7" t="s">
        <v>54</v>
      </c>
      <c r="I14" s="8">
        <v>29</v>
      </c>
      <c r="J14" s="13">
        <v>10151</v>
      </c>
      <c r="K14" s="8" t="s">
        <v>34</v>
      </c>
      <c r="L14" s="9" t="s">
        <v>41</v>
      </c>
      <c r="M14" s="8" t="s">
        <v>57</v>
      </c>
      <c r="N14" s="15">
        <v>36697</v>
      </c>
      <c r="O14" s="8" t="s">
        <v>51</v>
      </c>
      <c r="P14" s="8" t="s">
        <v>42</v>
      </c>
      <c r="Q14" s="8" t="s">
        <v>59</v>
      </c>
      <c r="R14" s="7" t="s">
        <v>60</v>
      </c>
      <c r="S14" s="7" t="s">
        <v>78</v>
      </c>
      <c r="T14" s="7" t="s">
        <v>93</v>
      </c>
      <c r="U14" s="153">
        <f>+'NTP or Sold'!C159</f>
        <v>8</v>
      </c>
      <c r="V14" s="153">
        <f>+'NTP or Sold'!AA159</f>
        <v>8</v>
      </c>
      <c r="W14" s="182">
        <f>+'NTP or Sold'!AA160</f>
        <v>8</v>
      </c>
      <c r="X14" s="17" t="s">
        <v>65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</row>
    <row r="15" spans="2:159" s="36" customFormat="1" ht="27.95" customHeight="1" x14ac:dyDescent="0.2">
      <c r="B15" s="35"/>
      <c r="C15" s="7" t="s">
        <v>147</v>
      </c>
      <c r="D15" s="7">
        <v>1</v>
      </c>
      <c r="E15" s="8" t="s">
        <v>4</v>
      </c>
      <c r="F15" s="7"/>
      <c r="G15" s="8"/>
      <c r="H15" s="7" t="s">
        <v>54</v>
      </c>
      <c r="I15" s="8">
        <v>29</v>
      </c>
      <c r="J15" s="13">
        <v>10151</v>
      </c>
      <c r="K15" s="8" t="s">
        <v>34</v>
      </c>
      <c r="L15" s="9" t="s">
        <v>41</v>
      </c>
      <c r="M15" s="8" t="s">
        <v>57</v>
      </c>
      <c r="N15" s="15">
        <v>36697</v>
      </c>
      <c r="O15" s="8" t="s">
        <v>51</v>
      </c>
      <c r="P15" s="8" t="s">
        <v>42</v>
      </c>
      <c r="Q15" s="8" t="s">
        <v>59</v>
      </c>
      <c r="R15" s="7" t="s">
        <v>60</v>
      </c>
      <c r="S15" s="7" t="s">
        <v>78</v>
      </c>
      <c r="T15" s="7" t="s">
        <v>93</v>
      </c>
      <c r="U15" s="153">
        <f>+'NTP or Sold'!C167</f>
        <v>8</v>
      </c>
      <c r="V15" s="153">
        <f>+'NTP or Sold'!AA167</f>
        <v>8</v>
      </c>
      <c r="W15" s="182">
        <f>+'NTP or Sold'!AA168</f>
        <v>8</v>
      </c>
      <c r="X15" s="17" t="s">
        <v>65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2:159" s="36" customFormat="1" ht="27.95" customHeight="1" x14ac:dyDescent="0.2">
      <c r="B16" s="35"/>
      <c r="C16" s="7" t="s">
        <v>147</v>
      </c>
      <c r="D16" s="7">
        <v>1</v>
      </c>
      <c r="E16" s="8" t="s">
        <v>4</v>
      </c>
      <c r="F16" s="7"/>
      <c r="G16" s="8"/>
      <c r="H16" s="7" t="s">
        <v>55</v>
      </c>
      <c r="I16" s="8">
        <v>31</v>
      </c>
      <c r="J16" s="13">
        <v>10151</v>
      </c>
      <c r="K16" s="8" t="s">
        <v>34</v>
      </c>
      <c r="L16" s="9" t="s">
        <v>43</v>
      </c>
      <c r="M16" s="8" t="s">
        <v>57</v>
      </c>
      <c r="N16" s="15">
        <v>36697</v>
      </c>
      <c r="O16" s="8" t="s">
        <v>51</v>
      </c>
      <c r="P16" s="8" t="s">
        <v>42</v>
      </c>
      <c r="Q16" s="8" t="s">
        <v>59</v>
      </c>
      <c r="R16" s="7" t="s">
        <v>60</v>
      </c>
      <c r="S16" s="7" t="s">
        <v>78</v>
      </c>
      <c r="T16" s="7" t="s">
        <v>93</v>
      </c>
      <c r="U16" s="153">
        <f>+'NTP or Sold'!C175</f>
        <v>7</v>
      </c>
      <c r="V16" s="153">
        <f>+'NTP or Sold'!AA175</f>
        <v>7</v>
      </c>
      <c r="W16" s="182">
        <f>+'NTP or Sold'!AA176</f>
        <v>7</v>
      </c>
      <c r="X16" s="17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93" s="36" customFormat="1" ht="27.95" customHeight="1" x14ac:dyDescent="0.2">
      <c r="B17" s="35"/>
      <c r="C17" s="7" t="s">
        <v>147</v>
      </c>
      <c r="D17" s="7">
        <v>1</v>
      </c>
      <c r="E17" s="8" t="s">
        <v>4</v>
      </c>
      <c r="F17" s="7"/>
      <c r="G17" s="8"/>
      <c r="H17" s="7" t="s">
        <v>55</v>
      </c>
      <c r="I17" s="8">
        <v>31</v>
      </c>
      <c r="J17" s="13">
        <v>10151</v>
      </c>
      <c r="K17" s="8" t="s">
        <v>34</v>
      </c>
      <c r="L17" s="9" t="s">
        <v>43</v>
      </c>
      <c r="M17" s="8" t="s">
        <v>57</v>
      </c>
      <c r="N17" s="15">
        <v>36697</v>
      </c>
      <c r="O17" s="8" t="s">
        <v>51</v>
      </c>
      <c r="P17" s="8" t="s">
        <v>42</v>
      </c>
      <c r="Q17" s="8" t="s">
        <v>59</v>
      </c>
      <c r="R17" s="7" t="s">
        <v>60</v>
      </c>
      <c r="S17" s="7" t="s">
        <v>78</v>
      </c>
      <c r="T17" s="7" t="s">
        <v>93</v>
      </c>
      <c r="U17" s="153">
        <f>+'NTP or Sold'!C183</f>
        <v>7</v>
      </c>
      <c r="V17" s="153">
        <f>+'NTP or Sold'!AA183</f>
        <v>7</v>
      </c>
      <c r="W17" s="182">
        <f>+'NTP or Sold'!AA184</f>
        <v>7</v>
      </c>
      <c r="X17" s="17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</row>
    <row r="18" spans="1:93" s="36" customFormat="1" ht="56.1" customHeight="1" x14ac:dyDescent="0.2">
      <c r="B18" s="35"/>
      <c r="C18" s="7" t="s">
        <v>162</v>
      </c>
      <c r="D18" s="7">
        <v>2</v>
      </c>
      <c r="E18" s="8" t="s">
        <v>4</v>
      </c>
      <c r="F18" s="7" t="s">
        <v>86</v>
      </c>
      <c r="G18" s="8"/>
      <c r="H18" s="7" t="s">
        <v>20</v>
      </c>
      <c r="I18" s="8">
        <v>500</v>
      </c>
      <c r="J18" s="13">
        <v>10456</v>
      </c>
      <c r="K18" s="8" t="s">
        <v>31</v>
      </c>
      <c r="L18" s="9">
        <v>37135</v>
      </c>
      <c r="M18" s="8" t="s">
        <v>6</v>
      </c>
      <c r="N18" s="15">
        <v>36739</v>
      </c>
      <c r="O18" s="8" t="s">
        <v>51</v>
      </c>
      <c r="P18" s="8" t="s">
        <v>42</v>
      </c>
      <c r="Q18" s="8" t="s">
        <v>18</v>
      </c>
      <c r="R18" s="7" t="s">
        <v>151</v>
      </c>
      <c r="S18" s="7"/>
      <c r="T18" s="7" t="s">
        <v>136</v>
      </c>
      <c r="U18" s="153">
        <f>+'NTP or Sold'!C191+('NTP or Sold'!C207/2)</f>
        <v>45.676500000000004</v>
      </c>
      <c r="V18" s="153">
        <f>+'NTP or Sold'!AB191+'NTP or Sold'!AB207/2</f>
        <v>18.814490700000004</v>
      </c>
      <c r="W18" s="183">
        <f>+'NTP or Sold'!AB192+'NTP or Sold'!AB208/2</f>
        <v>15.745985200000002</v>
      </c>
      <c r="X18" s="17" t="s">
        <v>152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</row>
    <row r="19" spans="1:93" s="36" customFormat="1" ht="56.1" customHeight="1" x14ac:dyDescent="0.2">
      <c r="B19" s="35"/>
      <c r="C19" s="7" t="s">
        <v>162</v>
      </c>
      <c r="D19" s="7">
        <v>2</v>
      </c>
      <c r="E19" s="8" t="s">
        <v>4</v>
      </c>
      <c r="F19" s="7" t="s">
        <v>86</v>
      </c>
      <c r="G19" s="8"/>
      <c r="H19" s="7" t="s">
        <v>20</v>
      </c>
      <c r="I19" s="8">
        <v>500</v>
      </c>
      <c r="J19" s="13">
        <v>10456</v>
      </c>
      <c r="K19" s="8" t="s">
        <v>31</v>
      </c>
      <c r="L19" s="9">
        <v>37165</v>
      </c>
      <c r="M19" s="8" t="s">
        <v>6</v>
      </c>
      <c r="N19" s="15">
        <v>36739</v>
      </c>
      <c r="O19" s="8" t="s">
        <v>51</v>
      </c>
      <c r="P19" s="8" t="s">
        <v>42</v>
      </c>
      <c r="Q19" s="8" t="s">
        <v>18</v>
      </c>
      <c r="R19" s="7" t="s">
        <v>151</v>
      </c>
      <c r="S19" s="7"/>
      <c r="T19" s="7" t="s">
        <v>136</v>
      </c>
      <c r="U19" s="153">
        <f>+'NTP or Sold'!C199+'NTP or Sold'!C207/2</f>
        <v>45.676500000000004</v>
      </c>
      <c r="V19" s="153">
        <f>+'NTP or Sold'!AB199+'NTP or Sold'!AB207/2</f>
        <v>17.977424940000002</v>
      </c>
      <c r="W19" s="183">
        <f>+'NTP or Sold'!AB200+'NTP or Sold'!AB208/2</f>
        <v>15.745985200000002</v>
      </c>
      <c r="X19" s="17" t="s">
        <v>152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3" s="36" customFormat="1" ht="56.1" customHeight="1" x14ac:dyDescent="0.2">
      <c r="B20" s="35"/>
      <c r="C20" s="7" t="s">
        <v>162</v>
      </c>
      <c r="D20" s="7">
        <v>2</v>
      </c>
      <c r="E20" s="8" t="s">
        <v>4</v>
      </c>
      <c r="F20" s="7" t="s">
        <v>86</v>
      </c>
      <c r="G20" s="8"/>
      <c r="H20" s="7" t="s">
        <v>20</v>
      </c>
      <c r="I20" s="8">
        <v>500</v>
      </c>
      <c r="J20" s="13">
        <v>10456</v>
      </c>
      <c r="K20" s="8" t="s">
        <v>31</v>
      </c>
      <c r="L20" s="9">
        <v>37073</v>
      </c>
      <c r="M20" s="8" t="s">
        <v>6</v>
      </c>
      <c r="N20" s="15">
        <v>36739</v>
      </c>
      <c r="O20" s="8" t="s">
        <v>51</v>
      </c>
      <c r="P20" s="8" t="s">
        <v>42</v>
      </c>
      <c r="Q20" s="8" t="s">
        <v>18</v>
      </c>
      <c r="R20" s="7" t="s">
        <v>151</v>
      </c>
      <c r="S20" s="7"/>
      <c r="T20" s="7" t="s">
        <v>137</v>
      </c>
      <c r="U20" s="153">
        <f>+'NTP or Sold'!C215+'NTP or Sold'!C231/2</f>
        <v>45.426500000000004</v>
      </c>
      <c r="V20" s="153">
        <f>+'NTP or Sold'!AB215+'NTP or Sold'!AB231/2</f>
        <v>19.588827215999999</v>
      </c>
      <c r="W20" s="183">
        <f>+'NTP or Sold'!AB216+'NTP or Sold'!AB232/2</f>
        <v>14.905072000000002</v>
      </c>
      <c r="X20" s="34" t="s">
        <v>153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</row>
    <row r="21" spans="1:93" s="36" customFormat="1" ht="56.1" customHeight="1" x14ac:dyDescent="0.2">
      <c r="B21" s="35"/>
      <c r="C21" s="7" t="s">
        <v>162</v>
      </c>
      <c r="D21" s="7">
        <v>2</v>
      </c>
      <c r="E21" s="8" t="s">
        <v>4</v>
      </c>
      <c r="F21" s="7" t="s">
        <v>86</v>
      </c>
      <c r="G21" s="8"/>
      <c r="H21" s="7" t="s">
        <v>20</v>
      </c>
      <c r="I21" s="8">
        <v>500</v>
      </c>
      <c r="J21" s="13">
        <v>10456</v>
      </c>
      <c r="K21" s="8" t="s">
        <v>31</v>
      </c>
      <c r="L21" s="9">
        <v>37104</v>
      </c>
      <c r="M21" s="8" t="s">
        <v>6</v>
      </c>
      <c r="N21" s="15">
        <v>36739</v>
      </c>
      <c r="O21" s="8" t="s">
        <v>51</v>
      </c>
      <c r="P21" s="8" t="s">
        <v>42</v>
      </c>
      <c r="Q21" s="8" t="s">
        <v>18</v>
      </c>
      <c r="R21" s="7" t="s">
        <v>151</v>
      </c>
      <c r="S21" s="7"/>
      <c r="T21" s="7" t="s">
        <v>137</v>
      </c>
      <c r="U21" s="153">
        <f>+'NTP or Sold'!C223+'NTP or Sold'!C231/2</f>
        <v>45.426500000000004</v>
      </c>
      <c r="V21" s="153">
        <f>+'NTP or Sold'!AB223+'NTP or Sold'!AB231/2</f>
        <v>18.896272416000002</v>
      </c>
      <c r="W21" s="183">
        <f>+'NTP or Sold'!AB224+'NTP or Sold'!AB232/2</f>
        <v>14.905072000000002</v>
      </c>
      <c r="X21" s="34" t="s">
        <v>153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3" s="36" customFormat="1" ht="27.95" customHeight="1" x14ac:dyDescent="0.2">
      <c r="B22" s="35">
        <f>1+'Detail by Turbine'!A17</f>
        <v>11</v>
      </c>
      <c r="C22" s="7" t="s">
        <v>11</v>
      </c>
      <c r="D22" s="7">
        <v>2</v>
      </c>
      <c r="E22" s="8" t="s">
        <v>4</v>
      </c>
      <c r="F22" s="7" t="s">
        <v>38</v>
      </c>
      <c r="G22" s="8">
        <v>309604</v>
      </c>
      <c r="H22" s="7" t="s">
        <v>5</v>
      </c>
      <c r="I22" s="8">
        <v>44</v>
      </c>
      <c r="J22" s="13">
        <v>9030</v>
      </c>
      <c r="K22" s="8" t="s">
        <v>31</v>
      </c>
      <c r="L22" s="9">
        <v>36831</v>
      </c>
      <c r="M22" s="8" t="s">
        <v>6</v>
      </c>
      <c r="N22" s="8" t="s">
        <v>122</v>
      </c>
      <c r="O22" s="8" t="s">
        <v>51</v>
      </c>
      <c r="P22" s="8" t="s">
        <v>42</v>
      </c>
      <c r="Q22" s="8" t="s">
        <v>7</v>
      </c>
      <c r="R22" s="7"/>
      <c r="S22" s="7"/>
      <c r="T22" s="7" t="s">
        <v>40</v>
      </c>
      <c r="U22" s="153">
        <f>+'NTP or Sold'!C263</f>
        <v>14.2</v>
      </c>
      <c r="V22" s="153">
        <f>+'NTP or Sold'!AD263</f>
        <v>5.6774304761904757</v>
      </c>
      <c r="W22" s="183">
        <f>+'NTP or Sold'!AD264</f>
        <v>2.3114444444444446</v>
      </c>
      <c r="X22" s="7" t="s">
        <v>156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s="36" customFormat="1" ht="27.75" customHeight="1" x14ac:dyDescent="0.2">
      <c r="B23" s="35">
        <f>1+B22</f>
        <v>12</v>
      </c>
      <c r="C23" s="7" t="s">
        <v>11</v>
      </c>
      <c r="D23" s="7">
        <v>2</v>
      </c>
      <c r="E23" s="8" t="s">
        <v>4</v>
      </c>
      <c r="F23" s="7" t="s">
        <v>38</v>
      </c>
      <c r="G23" s="8">
        <v>309719</v>
      </c>
      <c r="H23" s="7" t="s">
        <v>5</v>
      </c>
      <c r="I23" s="8">
        <v>44</v>
      </c>
      <c r="J23" s="13">
        <v>9030</v>
      </c>
      <c r="K23" s="8" t="s">
        <v>31</v>
      </c>
      <c r="L23" s="9">
        <v>36831</v>
      </c>
      <c r="M23" s="8" t="s">
        <v>6</v>
      </c>
      <c r="N23" s="8" t="s">
        <v>122</v>
      </c>
      <c r="O23" s="8" t="s">
        <v>51</v>
      </c>
      <c r="P23" s="8" t="s">
        <v>42</v>
      </c>
      <c r="Q23" s="8" t="s">
        <v>7</v>
      </c>
      <c r="R23" s="7"/>
      <c r="S23" s="7"/>
      <c r="T23" s="7" t="s">
        <v>40</v>
      </c>
      <c r="U23" s="153">
        <f>+'NTP or Sold'!C271</f>
        <v>14.2</v>
      </c>
      <c r="V23" s="153">
        <f>+'NTP or Sold'!AD271</f>
        <v>5.6774304761904757</v>
      </c>
      <c r="W23" s="183">
        <f>+'NTP or Sold'!AD272</f>
        <v>2.3114444444444446</v>
      </c>
      <c r="X23" s="7" t="s">
        <v>168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36" customFormat="1" ht="42" customHeight="1" x14ac:dyDescent="0.2">
      <c r="B24" s="35">
        <f>1+'NTP or Sold'!A42</f>
        <v>4</v>
      </c>
      <c r="C24" s="221" t="s">
        <v>9</v>
      </c>
      <c r="D24" s="221">
        <v>1</v>
      </c>
      <c r="E24" s="222" t="s">
        <v>4</v>
      </c>
      <c r="F24" s="221" t="s">
        <v>83</v>
      </c>
      <c r="G24" s="222"/>
      <c r="H24" s="221" t="s">
        <v>10</v>
      </c>
      <c r="I24" s="222">
        <v>171</v>
      </c>
      <c r="J24" s="223">
        <v>10456</v>
      </c>
      <c r="K24" s="222" t="s">
        <v>31</v>
      </c>
      <c r="L24" s="224">
        <v>36800</v>
      </c>
      <c r="M24" s="222" t="s">
        <v>57</v>
      </c>
      <c r="N24" s="230">
        <v>36801</v>
      </c>
      <c r="O24" s="222" t="s">
        <v>51</v>
      </c>
      <c r="P24" s="222" t="s">
        <v>63</v>
      </c>
      <c r="Q24" s="222" t="s">
        <v>7</v>
      </c>
      <c r="R24" s="221" t="s">
        <v>33</v>
      </c>
      <c r="S24" s="221" t="s">
        <v>155</v>
      </c>
      <c r="T24" s="221" t="s">
        <v>96</v>
      </c>
      <c r="U24" s="225">
        <f>+'NTP or Sold'!C135</f>
        <v>31.246613</v>
      </c>
      <c r="V24" s="225">
        <f>+'NTP or Sold'!AD135</f>
        <v>31.246613</v>
      </c>
      <c r="W24" s="226">
        <f>+'NTP or Sold'!AD136</f>
        <v>31.246613</v>
      </c>
      <c r="X24" s="7" t="s">
        <v>170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s="36" customFormat="1" ht="27.95" customHeight="1" x14ac:dyDescent="0.2">
      <c r="B25" s="35">
        <f>1+'NTP or Sold'!A42</f>
        <v>4</v>
      </c>
      <c r="C25" s="7" t="s">
        <v>9</v>
      </c>
      <c r="D25" s="7">
        <v>1</v>
      </c>
      <c r="E25" s="8" t="s">
        <v>4</v>
      </c>
      <c r="F25" s="7" t="s">
        <v>38</v>
      </c>
      <c r="G25" s="8">
        <v>309420</v>
      </c>
      <c r="H25" s="7" t="s">
        <v>5</v>
      </c>
      <c r="I25" s="8">
        <v>44</v>
      </c>
      <c r="J25" s="13">
        <v>9030</v>
      </c>
      <c r="K25" s="8" t="s">
        <v>31</v>
      </c>
      <c r="L25" s="9">
        <v>36770</v>
      </c>
      <c r="M25" s="8" t="s">
        <v>6</v>
      </c>
      <c r="N25" s="8" t="s">
        <v>173</v>
      </c>
      <c r="O25" s="8" t="s">
        <v>51</v>
      </c>
      <c r="P25" s="8" t="s">
        <v>62</v>
      </c>
      <c r="Q25" s="8" t="s">
        <v>7</v>
      </c>
      <c r="R25" s="7" t="s">
        <v>32</v>
      </c>
      <c r="S25" s="7" t="s">
        <v>154</v>
      </c>
      <c r="T25" s="7" t="s">
        <v>135</v>
      </c>
      <c r="U25" s="237">
        <f>+'NTP or Sold'!C279</f>
        <v>14.5</v>
      </c>
      <c r="V25" s="237">
        <f>+'NTP or Sold'!AD279</f>
        <v>5.7973761904761902</v>
      </c>
      <c r="W25" s="236">
        <f>+'NTP or Sold'!AD280</f>
        <v>2.3602777777777781</v>
      </c>
      <c r="X25" s="7" t="s">
        <v>171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s="36" customFormat="1" ht="27.95" customHeight="1" x14ac:dyDescent="0.2">
      <c r="B26" s="35">
        <f>1+B25</f>
        <v>5</v>
      </c>
      <c r="C26" s="7" t="s">
        <v>9</v>
      </c>
      <c r="D26" s="7">
        <v>1</v>
      </c>
      <c r="E26" s="8" t="s">
        <v>4</v>
      </c>
      <c r="F26" s="7" t="s">
        <v>38</v>
      </c>
      <c r="G26" s="8">
        <v>309505</v>
      </c>
      <c r="H26" s="7" t="s">
        <v>5</v>
      </c>
      <c r="I26" s="8">
        <v>44</v>
      </c>
      <c r="J26" s="13">
        <v>9030</v>
      </c>
      <c r="K26" s="8" t="s">
        <v>31</v>
      </c>
      <c r="L26" s="9">
        <v>36770</v>
      </c>
      <c r="M26" s="8" t="s">
        <v>6</v>
      </c>
      <c r="N26" s="8" t="s">
        <v>173</v>
      </c>
      <c r="O26" s="8" t="s">
        <v>51</v>
      </c>
      <c r="P26" s="8" t="s">
        <v>62</v>
      </c>
      <c r="Q26" s="8" t="s">
        <v>7</v>
      </c>
      <c r="R26" s="7" t="s">
        <v>32</v>
      </c>
      <c r="S26" s="7" t="s">
        <v>154</v>
      </c>
      <c r="T26" s="7" t="s">
        <v>135</v>
      </c>
      <c r="U26" s="153">
        <f>+'NTP or Sold'!C287</f>
        <v>14.5</v>
      </c>
      <c r="V26" s="153">
        <f>+'NTP or Sold'!AD287</f>
        <v>5.7973761904761902</v>
      </c>
      <c r="W26" s="183">
        <f>+'NTP or Sold'!AD288</f>
        <v>2.3602777777777781</v>
      </c>
      <c r="X26" s="7" t="s">
        <v>171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s="36" customFormat="1" ht="27.95" customHeight="1" x14ac:dyDescent="0.2">
      <c r="B27" s="35">
        <f>1+B26</f>
        <v>6</v>
      </c>
      <c r="C27" s="7" t="s">
        <v>9</v>
      </c>
      <c r="D27" s="7">
        <v>1</v>
      </c>
      <c r="E27" s="8" t="s">
        <v>4</v>
      </c>
      <c r="F27" s="7" t="s">
        <v>38</v>
      </c>
      <c r="G27" s="8">
        <v>309573</v>
      </c>
      <c r="H27" s="7" t="s">
        <v>5</v>
      </c>
      <c r="I27" s="8">
        <v>44</v>
      </c>
      <c r="J27" s="13">
        <v>9030</v>
      </c>
      <c r="K27" s="8" t="s">
        <v>31</v>
      </c>
      <c r="L27" s="9">
        <v>36800</v>
      </c>
      <c r="M27" s="8" t="s">
        <v>6</v>
      </c>
      <c r="N27" s="8" t="s">
        <v>173</v>
      </c>
      <c r="O27" s="8" t="s">
        <v>51</v>
      </c>
      <c r="P27" s="8" t="s">
        <v>62</v>
      </c>
      <c r="Q27" s="8" t="s">
        <v>7</v>
      </c>
      <c r="R27" s="7" t="s">
        <v>32</v>
      </c>
      <c r="S27" s="7" t="s">
        <v>154</v>
      </c>
      <c r="T27" s="7" t="s">
        <v>135</v>
      </c>
      <c r="U27" s="153">
        <f>+'NTP or Sold'!C295</f>
        <v>14.5</v>
      </c>
      <c r="V27" s="153">
        <f>+'NTP or Sold'!AD295</f>
        <v>5.7973761904761902</v>
      </c>
      <c r="W27" s="183">
        <f>+'NTP or Sold'!AD296</f>
        <v>2.3602777777777781</v>
      </c>
      <c r="X27" s="7" t="s">
        <v>171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s="36" customFormat="1" ht="27.95" customHeight="1" x14ac:dyDescent="0.2">
      <c r="B28" s="35">
        <f>1+B27</f>
        <v>7</v>
      </c>
      <c r="C28" s="7" t="s">
        <v>9</v>
      </c>
      <c r="D28" s="7">
        <v>1</v>
      </c>
      <c r="E28" s="8" t="s">
        <v>4</v>
      </c>
      <c r="F28" s="7" t="s">
        <v>38</v>
      </c>
      <c r="G28" s="8">
        <v>309601</v>
      </c>
      <c r="H28" s="7" t="s">
        <v>5</v>
      </c>
      <c r="I28" s="8">
        <v>44</v>
      </c>
      <c r="J28" s="13">
        <v>9030</v>
      </c>
      <c r="K28" s="8" t="s">
        <v>31</v>
      </c>
      <c r="L28" s="9">
        <v>36831</v>
      </c>
      <c r="M28" s="8" t="s">
        <v>6</v>
      </c>
      <c r="N28" s="8" t="s">
        <v>173</v>
      </c>
      <c r="O28" s="8" t="s">
        <v>51</v>
      </c>
      <c r="P28" s="8" t="s">
        <v>62</v>
      </c>
      <c r="Q28" s="8" t="s">
        <v>7</v>
      </c>
      <c r="R28" s="7" t="s">
        <v>32</v>
      </c>
      <c r="S28" s="7" t="s">
        <v>154</v>
      </c>
      <c r="T28" s="7" t="s">
        <v>135</v>
      </c>
      <c r="U28" s="153">
        <f>+'NTP or Sold'!C303</f>
        <v>14.5</v>
      </c>
      <c r="V28" s="153">
        <f>+'NTP or Sold'!AD303</f>
        <v>5.7973761904761902</v>
      </c>
      <c r="W28" s="183">
        <f>+'NTP or Sold'!AD304</f>
        <v>2.3602777777777781</v>
      </c>
      <c r="X28" s="7" t="s">
        <v>171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s="36" customFormat="1" ht="27.95" customHeight="1" x14ac:dyDescent="0.2">
      <c r="B29" s="35">
        <f>1+B28</f>
        <v>8</v>
      </c>
      <c r="C29" s="7" t="s">
        <v>9</v>
      </c>
      <c r="D29" s="7">
        <v>2</v>
      </c>
      <c r="E29" s="8" t="s">
        <v>4</v>
      </c>
      <c r="F29" s="7" t="s">
        <v>38</v>
      </c>
      <c r="G29" s="8">
        <v>309101</v>
      </c>
      <c r="H29" s="7" t="s">
        <v>5</v>
      </c>
      <c r="I29" s="8">
        <v>44</v>
      </c>
      <c r="J29" s="13">
        <v>9030</v>
      </c>
      <c r="K29" s="8" t="s">
        <v>31</v>
      </c>
      <c r="L29" s="9">
        <v>36678</v>
      </c>
      <c r="M29" s="8" t="s">
        <v>6</v>
      </c>
      <c r="N29" s="8" t="s">
        <v>173</v>
      </c>
      <c r="O29" s="8" t="s">
        <v>51</v>
      </c>
      <c r="P29" s="8" t="s">
        <v>62</v>
      </c>
      <c r="Q29" s="8" t="s">
        <v>7</v>
      </c>
      <c r="R29" s="7" t="s">
        <v>32</v>
      </c>
      <c r="S29" s="7" t="s">
        <v>154</v>
      </c>
      <c r="T29" s="7" t="s">
        <v>135</v>
      </c>
      <c r="U29" s="153">
        <f>+'NTP or Sold'!C311</f>
        <v>14.8</v>
      </c>
      <c r="V29" s="153">
        <f>+'NTP or Sold'!AD311</f>
        <v>5.9173219047619048</v>
      </c>
      <c r="W29" s="183">
        <f>+'NTP or Sold'!AD312</f>
        <v>2.4091111111111116</v>
      </c>
      <c r="X29" s="7" t="s">
        <v>171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s="36" customFormat="1" ht="27.95" customHeight="1" x14ac:dyDescent="0.2">
      <c r="B30" s="35">
        <f>1+B29</f>
        <v>9</v>
      </c>
      <c r="C30" s="7" t="s">
        <v>9</v>
      </c>
      <c r="D30" s="7">
        <v>2</v>
      </c>
      <c r="E30" s="8" t="s">
        <v>4</v>
      </c>
      <c r="F30" s="7" t="s">
        <v>38</v>
      </c>
      <c r="G30" s="8">
        <v>309123</v>
      </c>
      <c r="H30" s="7" t="s">
        <v>5</v>
      </c>
      <c r="I30" s="8">
        <v>44</v>
      </c>
      <c r="J30" s="13">
        <v>9030</v>
      </c>
      <c r="K30" s="8" t="s">
        <v>31</v>
      </c>
      <c r="L30" s="9">
        <v>36678</v>
      </c>
      <c r="M30" s="8" t="s">
        <v>6</v>
      </c>
      <c r="N30" s="8" t="s">
        <v>173</v>
      </c>
      <c r="O30" s="8" t="s">
        <v>51</v>
      </c>
      <c r="P30" s="8" t="s">
        <v>62</v>
      </c>
      <c r="Q30" s="8" t="s">
        <v>7</v>
      </c>
      <c r="R30" s="7" t="s">
        <v>32</v>
      </c>
      <c r="S30" s="7" t="s">
        <v>154</v>
      </c>
      <c r="T30" s="7" t="s">
        <v>135</v>
      </c>
      <c r="U30" s="153">
        <f>+'NTP or Sold'!C319</f>
        <v>14.8</v>
      </c>
      <c r="V30" s="153">
        <f>+'NTP or Sold'!AD319</f>
        <v>5.9173219047619048</v>
      </c>
      <c r="W30" s="183">
        <f>+'NTP or Sold'!AD320</f>
        <v>2.4091111111111116</v>
      </c>
      <c r="X30" s="7" t="s">
        <v>171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s="36" customFormat="1" ht="27.95" customHeight="1" x14ac:dyDescent="0.2">
      <c r="A31" s="35">
        <f>1+'NTP or Sold'!A44</f>
        <v>8</v>
      </c>
      <c r="B31" s="7" t="s">
        <v>56</v>
      </c>
      <c r="C31" s="7">
        <v>4</v>
      </c>
      <c r="D31" s="8" t="s">
        <v>4</v>
      </c>
      <c r="E31" s="7"/>
      <c r="F31" s="8"/>
      <c r="G31" s="7" t="s">
        <v>10</v>
      </c>
      <c r="H31" s="8">
        <v>171</v>
      </c>
      <c r="I31" s="10">
        <v>10456</v>
      </c>
      <c r="J31" s="8" t="s">
        <v>31</v>
      </c>
      <c r="K31" s="9"/>
      <c r="L31" s="8"/>
      <c r="M31" s="8" t="s">
        <v>64</v>
      </c>
      <c r="N31" s="8" t="s">
        <v>51</v>
      </c>
      <c r="O31" s="8" t="s">
        <v>42</v>
      </c>
      <c r="P31" s="8" t="s">
        <v>7</v>
      </c>
      <c r="Q31" s="7"/>
      <c r="R31" s="7"/>
      <c r="S31" s="7" t="s">
        <v>95</v>
      </c>
      <c r="T31" s="153">
        <f>+'NTP or Sold'!C327</f>
        <v>0</v>
      </c>
      <c r="U31" s="153">
        <f>+'NTP or Sold'!AD327</f>
        <v>0</v>
      </c>
      <c r="V31" s="183">
        <f>+'NTP or Sold'!AD327</f>
        <v>0</v>
      </c>
      <c r="W31" s="7" t="s">
        <v>172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 spans="1:93" s="36" customFormat="1" ht="30" customHeight="1" x14ac:dyDescent="0.2">
      <c r="A32" s="35">
        <f>+'NTP or Sold'!A42+1</f>
        <v>4</v>
      </c>
      <c r="B32" s="7" t="s">
        <v>9</v>
      </c>
      <c r="C32" s="7">
        <v>1</v>
      </c>
      <c r="D32" s="8" t="s">
        <v>4</v>
      </c>
      <c r="E32" s="7" t="s">
        <v>38</v>
      </c>
      <c r="F32" s="8">
        <v>308898</v>
      </c>
      <c r="G32" s="7" t="s">
        <v>5</v>
      </c>
      <c r="H32" s="8">
        <v>44</v>
      </c>
      <c r="I32" s="13">
        <v>9030</v>
      </c>
      <c r="J32" s="8" t="s">
        <v>31</v>
      </c>
      <c r="K32" s="9">
        <v>36697</v>
      </c>
      <c r="L32" s="8" t="s">
        <v>6</v>
      </c>
      <c r="M32" s="15">
        <v>36879</v>
      </c>
      <c r="N32" s="8" t="s">
        <v>51</v>
      </c>
      <c r="O32" s="8" t="s">
        <v>42</v>
      </c>
      <c r="P32" s="8" t="s">
        <v>12</v>
      </c>
      <c r="Q32" s="7" t="s">
        <v>45</v>
      </c>
      <c r="R32" s="7" t="s">
        <v>150</v>
      </c>
      <c r="S32" s="7" t="s">
        <v>166</v>
      </c>
      <c r="T32" s="153">
        <f>+'NTP or Sold'!C335</f>
        <v>14.2</v>
      </c>
      <c r="U32" s="153">
        <f>+'NTP or Sold'!AF335</f>
        <v>7.0979038095238085</v>
      </c>
      <c r="V32" s="236">
        <f>+'NTP or Sold'!AF336</f>
        <v>2.7690000000000001</v>
      </c>
      <c r="W32" s="7" t="s">
        <v>169</v>
      </c>
      <c r="X32" s="7" t="s">
        <v>175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</row>
    <row r="33" spans="1:92" s="36" customFormat="1" ht="30" customHeight="1" x14ac:dyDescent="0.2">
      <c r="A33" s="35">
        <f t="shared" ref="A33:A39" si="0">1+A32</f>
        <v>5</v>
      </c>
      <c r="B33" s="7" t="s">
        <v>9</v>
      </c>
      <c r="C33" s="7">
        <v>1</v>
      </c>
      <c r="D33" s="8" t="s">
        <v>4</v>
      </c>
      <c r="E33" s="7" t="s">
        <v>38</v>
      </c>
      <c r="F33" s="8">
        <v>308951</v>
      </c>
      <c r="G33" s="7" t="s">
        <v>5</v>
      </c>
      <c r="H33" s="8">
        <v>44</v>
      </c>
      <c r="I33" s="13">
        <v>9030</v>
      </c>
      <c r="J33" s="8" t="s">
        <v>31</v>
      </c>
      <c r="K33" s="9">
        <v>36708</v>
      </c>
      <c r="L33" s="8" t="s">
        <v>6</v>
      </c>
      <c r="M33" s="15">
        <v>36879</v>
      </c>
      <c r="N33" s="8" t="s">
        <v>51</v>
      </c>
      <c r="O33" s="8" t="s">
        <v>42</v>
      </c>
      <c r="P33" s="8" t="s">
        <v>12</v>
      </c>
      <c r="Q33" s="7" t="s">
        <v>45</v>
      </c>
      <c r="R33" s="7" t="s">
        <v>150</v>
      </c>
      <c r="S33" s="7" t="s">
        <v>166</v>
      </c>
      <c r="T33" s="153">
        <f>+'NTP or Sold'!C343</f>
        <v>14.2</v>
      </c>
      <c r="U33" s="153">
        <f>+'NTP or Sold'!AF343</f>
        <v>7.0979038095238085</v>
      </c>
      <c r="V33" s="236">
        <f>+'NTP or Sold'!AF344</f>
        <v>2.7690000000000001</v>
      </c>
      <c r="W33" s="7" t="s">
        <v>169</v>
      </c>
      <c r="X33" s="7" t="s">
        <v>175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</row>
    <row r="34" spans="1:92" s="36" customFormat="1" ht="30" customHeight="1" x14ac:dyDescent="0.2">
      <c r="A34" s="35">
        <f t="shared" si="0"/>
        <v>6</v>
      </c>
      <c r="B34" s="7" t="s">
        <v>9</v>
      </c>
      <c r="C34" s="7">
        <v>1</v>
      </c>
      <c r="D34" s="8" t="s">
        <v>4</v>
      </c>
      <c r="E34" s="7" t="s">
        <v>38</v>
      </c>
      <c r="F34" s="8">
        <v>308972</v>
      </c>
      <c r="G34" s="7" t="s">
        <v>5</v>
      </c>
      <c r="H34" s="8">
        <v>44</v>
      </c>
      <c r="I34" s="13">
        <v>9030</v>
      </c>
      <c r="J34" s="8" t="s">
        <v>31</v>
      </c>
      <c r="K34" s="9">
        <v>36739</v>
      </c>
      <c r="L34" s="8" t="s">
        <v>6</v>
      </c>
      <c r="M34" s="15">
        <v>36879</v>
      </c>
      <c r="N34" s="8" t="s">
        <v>51</v>
      </c>
      <c r="O34" s="8" t="s">
        <v>42</v>
      </c>
      <c r="P34" s="8" t="s">
        <v>12</v>
      </c>
      <c r="Q34" s="7" t="s">
        <v>45</v>
      </c>
      <c r="R34" s="7" t="s">
        <v>150</v>
      </c>
      <c r="S34" s="7" t="s">
        <v>166</v>
      </c>
      <c r="T34" s="153">
        <f>+'NTP or Sold'!C351</f>
        <v>14.2</v>
      </c>
      <c r="U34" s="153">
        <f>+'NTP or Sold'!AF351</f>
        <v>7.0979038095238085</v>
      </c>
      <c r="V34" s="236">
        <f>+'NTP or Sold'!AF352</f>
        <v>2.7690000000000001</v>
      </c>
      <c r="W34" s="7" t="s">
        <v>169</v>
      </c>
      <c r="X34" s="7" t="s">
        <v>175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</row>
    <row r="35" spans="1:92" s="36" customFormat="1" ht="30" customHeight="1" x14ac:dyDescent="0.2">
      <c r="A35" s="35">
        <f t="shared" si="0"/>
        <v>7</v>
      </c>
      <c r="B35" s="7" t="s">
        <v>9</v>
      </c>
      <c r="C35" s="7">
        <v>1</v>
      </c>
      <c r="D35" s="8" t="s">
        <v>4</v>
      </c>
      <c r="E35" s="7" t="s">
        <v>38</v>
      </c>
      <c r="F35" s="8">
        <v>308999</v>
      </c>
      <c r="G35" s="7" t="s">
        <v>5</v>
      </c>
      <c r="H35" s="8">
        <v>44</v>
      </c>
      <c r="I35" s="13">
        <v>9030</v>
      </c>
      <c r="J35" s="8" t="s">
        <v>31</v>
      </c>
      <c r="K35" s="9">
        <v>36708</v>
      </c>
      <c r="L35" s="8" t="s">
        <v>6</v>
      </c>
      <c r="M35" s="15">
        <v>36879</v>
      </c>
      <c r="N35" s="8" t="s">
        <v>51</v>
      </c>
      <c r="O35" s="8" t="s">
        <v>42</v>
      </c>
      <c r="P35" s="8" t="s">
        <v>12</v>
      </c>
      <c r="Q35" s="7" t="s">
        <v>45</v>
      </c>
      <c r="R35" s="7" t="s">
        <v>150</v>
      </c>
      <c r="S35" s="7" t="s">
        <v>166</v>
      </c>
      <c r="T35" s="153">
        <f>+'NTP or Sold'!C359</f>
        <v>14.2</v>
      </c>
      <c r="U35" s="153">
        <f>+'NTP or Sold'!AF359</f>
        <v>7.0979038095238085</v>
      </c>
      <c r="V35" s="236">
        <f>+'NTP or Sold'!AF360</f>
        <v>2.7690000000000001</v>
      </c>
      <c r="W35" s="7" t="s">
        <v>169</v>
      </c>
      <c r="X35" s="7" t="s">
        <v>175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</row>
    <row r="36" spans="1:92" s="36" customFormat="1" ht="30" customHeight="1" x14ac:dyDescent="0.2">
      <c r="A36" s="35">
        <f t="shared" si="0"/>
        <v>8</v>
      </c>
      <c r="B36" s="7" t="s">
        <v>9</v>
      </c>
      <c r="C36" s="7">
        <v>1</v>
      </c>
      <c r="D36" s="8" t="s">
        <v>4</v>
      </c>
      <c r="E36" s="7" t="s">
        <v>38</v>
      </c>
      <c r="F36" s="8">
        <v>309020</v>
      </c>
      <c r="G36" s="7" t="s">
        <v>5</v>
      </c>
      <c r="H36" s="8">
        <v>44</v>
      </c>
      <c r="I36" s="13">
        <v>9030</v>
      </c>
      <c r="J36" s="8" t="s">
        <v>31</v>
      </c>
      <c r="K36" s="9">
        <v>36708</v>
      </c>
      <c r="L36" s="8" t="s">
        <v>6</v>
      </c>
      <c r="M36" s="15">
        <v>36879</v>
      </c>
      <c r="N36" s="8" t="s">
        <v>51</v>
      </c>
      <c r="O36" s="8" t="s">
        <v>42</v>
      </c>
      <c r="P36" s="8" t="s">
        <v>12</v>
      </c>
      <c r="Q36" s="7" t="s">
        <v>45</v>
      </c>
      <c r="R36" s="7" t="s">
        <v>150</v>
      </c>
      <c r="S36" s="7" t="s">
        <v>166</v>
      </c>
      <c r="T36" s="153">
        <f>+'NTP or Sold'!C367</f>
        <v>14.2</v>
      </c>
      <c r="U36" s="153">
        <f>+'NTP or Sold'!AF367</f>
        <v>7.0979038095238085</v>
      </c>
      <c r="V36" s="236">
        <f>+'NTP or Sold'!AF368</f>
        <v>2.7690000000000001</v>
      </c>
      <c r="W36" s="7" t="s">
        <v>169</v>
      </c>
      <c r="X36" s="7" t="s">
        <v>175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spans="1:92" s="36" customFormat="1" ht="30" customHeight="1" x14ac:dyDescent="0.2">
      <c r="A37" s="35">
        <f t="shared" si="0"/>
        <v>9</v>
      </c>
      <c r="B37" s="7" t="s">
        <v>9</v>
      </c>
      <c r="C37" s="7">
        <v>1</v>
      </c>
      <c r="D37" s="8" t="s">
        <v>4</v>
      </c>
      <c r="E37" s="7" t="s">
        <v>38</v>
      </c>
      <c r="F37" s="8">
        <v>309073</v>
      </c>
      <c r="G37" s="7" t="s">
        <v>5</v>
      </c>
      <c r="H37" s="8">
        <v>44</v>
      </c>
      <c r="I37" s="13">
        <v>9030</v>
      </c>
      <c r="J37" s="8" t="s">
        <v>31</v>
      </c>
      <c r="K37" s="9">
        <v>36708</v>
      </c>
      <c r="L37" s="8" t="s">
        <v>6</v>
      </c>
      <c r="M37" s="15">
        <v>36879</v>
      </c>
      <c r="N37" s="8" t="s">
        <v>51</v>
      </c>
      <c r="O37" s="8" t="s">
        <v>42</v>
      </c>
      <c r="P37" s="8" t="s">
        <v>12</v>
      </c>
      <c r="Q37" s="7" t="s">
        <v>45</v>
      </c>
      <c r="R37" s="7" t="s">
        <v>150</v>
      </c>
      <c r="S37" s="7" t="s">
        <v>166</v>
      </c>
      <c r="T37" s="153">
        <f>+'NTP or Sold'!C375</f>
        <v>14.2</v>
      </c>
      <c r="U37" s="153">
        <f>+'NTP or Sold'!AF375</f>
        <v>7.0979038095238085</v>
      </c>
      <c r="V37" s="236">
        <f>+'NTP or Sold'!AF376</f>
        <v>2.7690000000000001</v>
      </c>
      <c r="W37" s="7" t="s">
        <v>169</v>
      </c>
      <c r="X37" s="7" t="s">
        <v>175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</row>
    <row r="38" spans="1:92" s="36" customFormat="1" ht="30" customHeight="1" x14ac:dyDescent="0.2">
      <c r="A38" s="35">
        <f t="shared" si="0"/>
        <v>10</v>
      </c>
      <c r="B38" s="7" t="s">
        <v>9</v>
      </c>
      <c r="C38" s="7">
        <v>1</v>
      </c>
      <c r="D38" s="8" t="s">
        <v>4</v>
      </c>
      <c r="E38" s="7" t="s">
        <v>38</v>
      </c>
      <c r="F38" s="8" t="s">
        <v>77</v>
      </c>
      <c r="G38" s="7" t="s">
        <v>5</v>
      </c>
      <c r="H38" s="8">
        <v>44</v>
      </c>
      <c r="I38" s="13">
        <v>9030</v>
      </c>
      <c r="J38" s="8" t="s">
        <v>31</v>
      </c>
      <c r="K38" s="9">
        <v>36526</v>
      </c>
      <c r="L38" s="8" t="s">
        <v>6</v>
      </c>
      <c r="M38" s="15">
        <v>36879</v>
      </c>
      <c r="N38" s="8" t="s">
        <v>51</v>
      </c>
      <c r="O38" s="8" t="s">
        <v>42</v>
      </c>
      <c r="P38" s="8" t="s">
        <v>12</v>
      </c>
      <c r="Q38" s="7" t="s">
        <v>45</v>
      </c>
      <c r="R38" s="7" t="s">
        <v>150</v>
      </c>
      <c r="S38" s="7" t="s">
        <v>166</v>
      </c>
      <c r="T38" s="153">
        <f>+'NTP or Sold'!C383</f>
        <v>14.2</v>
      </c>
      <c r="U38" s="153">
        <f>+'NTP or Sold'!AF383</f>
        <v>7.0979038095238085</v>
      </c>
      <c r="V38" s="236">
        <f>+'NTP or Sold'!AF384</f>
        <v>2.7690000000000001</v>
      </c>
      <c r="W38" s="7" t="s">
        <v>169</v>
      </c>
      <c r="X38" s="7" t="s">
        <v>175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</row>
    <row r="39" spans="1:92" s="36" customFormat="1" ht="30" customHeight="1" thickBot="1" x14ac:dyDescent="0.25">
      <c r="A39" s="35">
        <f t="shared" si="0"/>
        <v>11</v>
      </c>
      <c r="B39" s="7" t="s">
        <v>9</v>
      </c>
      <c r="C39" s="7">
        <v>1</v>
      </c>
      <c r="D39" s="8" t="s">
        <v>4</v>
      </c>
      <c r="E39" s="7" t="s">
        <v>38</v>
      </c>
      <c r="F39" s="8" t="s">
        <v>77</v>
      </c>
      <c r="G39" s="7" t="s">
        <v>5</v>
      </c>
      <c r="H39" s="8">
        <v>44</v>
      </c>
      <c r="I39" s="13">
        <v>9030</v>
      </c>
      <c r="J39" s="8" t="s">
        <v>31</v>
      </c>
      <c r="K39" s="9">
        <v>36526</v>
      </c>
      <c r="L39" s="8" t="s">
        <v>6</v>
      </c>
      <c r="M39" s="15">
        <v>36879</v>
      </c>
      <c r="N39" s="8" t="s">
        <v>51</v>
      </c>
      <c r="O39" s="8" t="s">
        <v>42</v>
      </c>
      <c r="P39" s="8" t="s">
        <v>12</v>
      </c>
      <c r="Q39" s="7" t="s">
        <v>45</v>
      </c>
      <c r="R39" s="7" t="s">
        <v>150</v>
      </c>
      <c r="S39" s="7" t="s">
        <v>166</v>
      </c>
      <c r="T39" s="153">
        <f>+'NTP or Sold'!C391</f>
        <v>14.2</v>
      </c>
      <c r="U39" s="153">
        <f>+'NTP or Sold'!AF391</f>
        <v>7.0979038095238085</v>
      </c>
      <c r="V39" s="236">
        <f>+'NTP or Sold'!AF392</f>
        <v>2.7690000000000001</v>
      </c>
      <c r="W39" s="7" t="s">
        <v>169</v>
      </c>
      <c r="X39" s="7" t="s">
        <v>175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</row>
    <row r="40" spans="1:92" s="36" customFormat="1" ht="27.95" customHeight="1" x14ac:dyDescent="0.2">
      <c r="A40" s="35">
        <v>1</v>
      </c>
      <c r="B40" s="7" t="s">
        <v>9</v>
      </c>
      <c r="C40" s="7">
        <v>1</v>
      </c>
      <c r="D40" s="8" t="s">
        <v>4</v>
      </c>
      <c r="E40" s="14"/>
      <c r="F40" s="8"/>
      <c r="G40" s="7" t="s">
        <v>10</v>
      </c>
      <c r="H40" s="8">
        <v>171</v>
      </c>
      <c r="I40" s="13">
        <v>10456</v>
      </c>
      <c r="J40" s="8" t="s">
        <v>31</v>
      </c>
      <c r="K40" s="9">
        <v>37438</v>
      </c>
      <c r="L40" s="8" t="s">
        <v>186</v>
      </c>
      <c r="M40" s="8" t="s">
        <v>142</v>
      </c>
      <c r="N40" s="8" t="s">
        <v>51</v>
      </c>
      <c r="O40" s="8" t="s">
        <v>42</v>
      </c>
      <c r="P40" s="8" t="s">
        <v>179</v>
      </c>
      <c r="Q40" s="7" t="s">
        <v>46</v>
      </c>
      <c r="R40" s="7" t="s">
        <v>149</v>
      </c>
      <c r="S40" s="7" t="s">
        <v>181</v>
      </c>
      <c r="T40" s="153">
        <f>+'NTP or Sold'!C239/2</f>
        <v>64.706000000000003</v>
      </c>
      <c r="U40" s="153">
        <f>+'NTP or Sold'!AG239/2</f>
        <v>8.4117800000000003</v>
      </c>
      <c r="V40" s="184">
        <f>+'NTP or Sold'!AG240/2</f>
        <v>8.4117800000000003</v>
      </c>
      <c r="W40" s="235" t="s">
        <v>148</v>
      </c>
      <c r="X40" s="7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</row>
    <row r="41" spans="1:92" s="36" customFormat="1" ht="27.95" customHeight="1" thickBot="1" x14ac:dyDescent="0.25">
      <c r="A41" s="35">
        <f>1+A40</f>
        <v>2</v>
      </c>
      <c r="B41" s="7" t="s">
        <v>9</v>
      </c>
      <c r="C41" s="7">
        <v>1</v>
      </c>
      <c r="D41" s="8" t="s">
        <v>4</v>
      </c>
      <c r="E41" s="7"/>
      <c r="F41" s="8"/>
      <c r="G41" s="7" t="s">
        <v>10</v>
      </c>
      <c r="H41" s="8">
        <v>171</v>
      </c>
      <c r="I41" s="13">
        <v>10456</v>
      </c>
      <c r="J41" s="8" t="s">
        <v>31</v>
      </c>
      <c r="K41" s="9">
        <v>37438</v>
      </c>
      <c r="L41" s="8" t="s">
        <v>186</v>
      </c>
      <c r="M41" s="8" t="s">
        <v>143</v>
      </c>
      <c r="N41" s="8" t="s">
        <v>51</v>
      </c>
      <c r="O41" s="8" t="s">
        <v>42</v>
      </c>
      <c r="P41" s="8" t="s">
        <v>179</v>
      </c>
      <c r="Q41" s="7" t="s">
        <v>46</v>
      </c>
      <c r="R41" s="7" t="s">
        <v>149</v>
      </c>
      <c r="S41" s="7" t="s">
        <v>181</v>
      </c>
      <c r="T41" s="153">
        <f>+'NTP or Sold'!C239/2</f>
        <v>64.706000000000003</v>
      </c>
      <c r="U41" s="153">
        <f>+'NTP or Sold'!AG239/2</f>
        <v>8.4117800000000003</v>
      </c>
      <c r="V41" s="185">
        <f>+'NTP or Sold'!AG240/2</f>
        <v>8.4117800000000003</v>
      </c>
      <c r="W41" s="235" t="s">
        <v>148</v>
      </c>
      <c r="X41" s="7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</row>
    <row r="42" spans="1:92" s="36" customFormat="1" ht="27.95" customHeight="1" x14ac:dyDescent="0.2">
      <c r="A42" s="35">
        <f>1+A41</f>
        <v>3</v>
      </c>
      <c r="B42" s="7" t="s">
        <v>9</v>
      </c>
      <c r="C42" s="7">
        <v>1</v>
      </c>
      <c r="D42" s="8" t="s">
        <v>4</v>
      </c>
      <c r="E42" s="7"/>
      <c r="F42" s="8"/>
      <c r="G42" s="7" t="s">
        <v>10</v>
      </c>
      <c r="H42" s="8">
        <v>171</v>
      </c>
      <c r="I42" s="13">
        <v>10456</v>
      </c>
      <c r="J42" s="8" t="s">
        <v>31</v>
      </c>
      <c r="K42" s="9">
        <v>37438</v>
      </c>
      <c r="L42" s="8" t="s">
        <v>186</v>
      </c>
      <c r="M42" s="8" t="s">
        <v>142</v>
      </c>
      <c r="N42" s="8" t="s">
        <v>51</v>
      </c>
      <c r="O42" s="8" t="s">
        <v>42</v>
      </c>
      <c r="P42" s="8" t="s">
        <v>179</v>
      </c>
      <c r="Q42" s="7" t="s">
        <v>46</v>
      </c>
      <c r="R42" s="7" t="s">
        <v>149</v>
      </c>
      <c r="S42" s="7" t="s">
        <v>181</v>
      </c>
      <c r="T42" s="153">
        <f>+'NTP or Sold'!C247</f>
        <v>68.587000000000003</v>
      </c>
      <c r="U42" s="153">
        <f>+'NTP or Sold'!AG247</f>
        <v>8.9163100000000011</v>
      </c>
      <c r="V42" s="186">
        <f>+'NTP or Sold'!AG248</f>
        <v>8.9163100000000011</v>
      </c>
      <c r="W42" s="7" t="s">
        <v>88</v>
      </c>
      <c r="X42" s="7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</row>
    <row r="43" spans="1:92" s="36" customFormat="1" ht="27.95" customHeight="1" x14ac:dyDescent="0.2">
      <c r="A43" s="35">
        <f>1+A42</f>
        <v>4</v>
      </c>
      <c r="B43" s="7" t="s">
        <v>9</v>
      </c>
      <c r="C43" s="7"/>
      <c r="D43" s="8" t="s">
        <v>4</v>
      </c>
      <c r="E43" s="7"/>
      <c r="F43" s="8"/>
      <c r="G43" s="7" t="s">
        <v>10</v>
      </c>
      <c r="H43" s="8"/>
      <c r="I43" s="13"/>
      <c r="J43" s="8"/>
      <c r="K43" s="9"/>
      <c r="L43" s="8" t="s">
        <v>186</v>
      </c>
      <c r="M43" s="8" t="s">
        <v>178</v>
      </c>
      <c r="N43" s="8" t="s">
        <v>51</v>
      </c>
      <c r="O43" s="8" t="s">
        <v>42</v>
      </c>
      <c r="P43" s="8" t="s">
        <v>179</v>
      </c>
      <c r="Q43" s="7"/>
      <c r="R43" s="7"/>
      <c r="S43" s="7" t="s">
        <v>180</v>
      </c>
      <c r="T43" s="153">
        <f>+'NTP or Sold'!C255</f>
        <v>66</v>
      </c>
      <c r="U43" s="153">
        <v>0</v>
      </c>
      <c r="V43" s="186">
        <v>2.5</v>
      </c>
      <c r="W43" s="7"/>
      <c r="X43" s="7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</row>
    <row r="44" spans="1:92" s="36" customFormat="1" ht="42" customHeight="1" x14ac:dyDescent="0.2">
      <c r="A44" s="35">
        <f>1+'Detail by Turbine'!A13</f>
        <v>7</v>
      </c>
      <c r="B44" s="7" t="s">
        <v>56</v>
      </c>
      <c r="C44" s="7">
        <v>2</v>
      </c>
      <c r="D44" s="8" t="s">
        <v>4</v>
      </c>
      <c r="E44" s="7" t="s">
        <v>85</v>
      </c>
      <c r="F44" s="8"/>
      <c r="G44" s="7" t="s">
        <v>19</v>
      </c>
      <c r="H44" s="8">
        <v>171</v>
      </c>
      <c r="I44" s="13">
        <v>10456</v>
      </c>
      <c r="J44" s="8" t="s">
        <v>31</v>
      </c>
      <c r="K44" s="9">
        <v>37135</v>
      </c>
      <c r="L44" s="8" t="s">
        <v>57</v>
      </c>
      <c r="M44" s="8" t="s">
        <v>178</v>
      </c>
      <c r="N44" s="8" t="s">
        <v>51</v>
      </c>
      <c r="O44" s="8" t="s">
        <v>42</v>
      </c>
      <c r="P44" s="8" t="s">
        <v>188</v>
      </c>
      <c r="Q44" s="7" t="s">
        <v>47</v>
      </c>
      <c r="R44" s="7"/>
      <c r="S44" s="7" t="s">
        <v>189</v>
      </c>
      <c r="T44" s="153">
        <f>+'NTP or Sold'!C399</f>
        <v>36.24736</v>
      </c>
      <c r="U44" s="153">
        <f>+'NTP or Sold'!AH399</f>
        <v>35.613031199999995</v>
      </c>
      <c r="V44" s="183">
        <f>+'NTP or Sold'!AH400</f>
        <v>35.703649599999999</v>
      </c>
      <c r="W44" s="7"/>
      <c r="X44" s="7" t="s">
        <v>187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</row>
    <row r="45" spans="1:92" s="255" customFormat="1" ht="27.95" customHeight="1" x14ac:dyDescent="0.2">
      <c r="A45" s="35">
        <v>1</v>
      </c>
      <c r="B45" s="250" t="s">
        <v>9</v>
      </c>
      <c r="C45" s="250">
        <v>1</v>
      </c>
      <c r="D45" s="251" t="s">
        <v>4</v>
      </c>
      <c r="E45" s="250"/>
      <c r="F45" s="251"/>
      <c r="G45" s="250" t="s">
        <v>5</v>
      </c>
      <c r="H45" s="251"/>
      <c r="I45" s="252"/>
      <c r="J45" s="251" t="s">
        <v>31</v>
      </c>
      <c r="K45" s="253">
        <v>37591</v>
      </c>
      <c r="L45" s="251"/>
      <c r="M45" s="251" t="s">
        <v>191</v>
      </c>
      <c r="N45" s="251" t="s">
        <v>51</v>
      </c>
      <c r="O45" s="251" t="s">
        <v>42</v>
      </c>
      <c r="P45" s="251" t="s">
        <v>179</v>
      </c>
      <c r="Q45" s="250" t="s">
        <v>48</v>
      </c>
      <c r="R45" s="250"/>
      <c r="S45" s="250" t="s">
        <v>190</v>
      </c>
      <c r="T45" s="254">
        <f>+'NTP or Sold'!C439</f>
        <v>15.769724999999999</v>
      </c>
      <c r="U45" s="254">
        <f>+'NTP or Sold'!AI439</f>
        <v>5.5194037499999995</v>
      </c>
      <c r="V45" s="254">
        <f>+'NTP or Sold'!AI440</f>
        <v>4.7309175000000003</v>
      </c>
      <c r="W45" s="250"/>
      <c r="X45" s="250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</row>
    <row r="46" spans="1:92" s="255" customFormat="1" ht="27.95" customHeight="1" x14ac:dyDescent="0.2">
      <c r="A46" s="35">
        <f>1+A45</f>
        <v>2</v>
      </c>
      <c r="B46" s="250" t="s">
        <v>9</v>
      </c>
      <c r="C46" s="250">
        <v>1</v>
      </c>
      <c r="D46" s="251" t="s">
        <v>4</v>
      </c>
      <c r="E46" s="250"/>
      <c r="F46" s="251"/>
      <c r="G46" s="250" t="s">
        <v>5</v>
      </c>
      <c r="H46" s="251"/>
      <c r="I46" s="252"/>
      <c r="J46" s="251" t="s">
        <v>31</v>
      </c>
      <c r="K46" s="253">
        <v>37257</v>
      </c>
      <c r="L46" s="251"/>
      <c r="M46" s="251" t="s">
        <v>191</v>
      </c>
      <c r="N46" s="251" t="s">
        <v>51</v>
      </c>
      <c r="O46" s="251" t="s">
        <v>42</v>
      </c>
      <c r="P46" s="251" t="s">
        <v>179</v>
      </c>
      <c r="Q46" s="250" t="s">
        <v>48</v>
      </c>
      <c r="R46" s="250"/>
      <c r="S46" s="250" t="s">
        <v>190</v>
      </c>
      <c r="T46" s="254">
        <f>+'NTP or Sold'!C447</f>
        <v>15.769724999999999</v>
      </c>
      <c r="U46" s="254">
        <f>+'NTP or Sold'!AI447</f>
        <v>5.5194037499999995</v>
      </c>
      <c r="V46" s="254">
        <f>+'NTP or Sold'!AI448</f>
        <v>4.7309175000000003</v>
      </c>
      <c r="W46" s="250"/>
      <c r="X46" s="250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</row>
    <row r="47" spans="1:92" s="255" customFormat="1" ht="27.95" customHeight="1" x14ac:dyDescent="0.2">
      <c r="A47" s="35">
        <f>1+A46</f>
        <v>3</v>
      </c>
      <c r="B47" s="250" t="s">
        <v>9</v>
      </c>
      <c r="C47" s="250">
        <v>1</v>
      </c>
      <c r="D47" s="251" t="s">
        <v>4</v>
      </c>
      <c r="E47" s="250"/>
      <c r="F47" s="251"/>
      <c r="G47" s="250" t="s">
        <v>5</v>
      </c>
      <c r="H47" s="251"/>
      <c r="I47" s="252"/>
      <c r="J47" s="251" t="s">
        <v>31</v>
      </c>
      <c r="K47" s="253">
        <v>37257</v>
      </c>
      <c r="L47" s="251"/>
      <c r="M47" s="251" t="s">
        <v>191</v>
      </c>
      <c r="N47" s="251" t="s">
        <v>51</v>
      </c>
      <c r="O47" s="251" t="s">
        <v>42</v>
      </c>
      <c r="P47" s="251" t="s">
        <v>179</v>
      </c>
      <c r="Q47" s="250" t="s">
        <v>48</v>
      </c>
      <c r="R47" s="250"/>
      <c r="S47" s="250" t="s">
        <v>190</v>
      </c>
      <c r="T47" s="254">
        <f>+'NTP or Sold'!C455</f>
        <v>15.769724999999999</v>
      </c>
      <c r="U47" s="254">
        <f>+'NTP or Sold'!AI455</f>
        <v>5.5194037499999995</v>
      </c>
      <c r="V47" s="254">
        <f>+'NTP or Sold'!AI456</f>
        <v>4.7309175000000003</v>
      </c>
      <c r="W47" s="250"/>
      <c r="X47" s="250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</row>
    <row r="48" spans="1:92" s="255" customFormat="1" ht="27.95" customHeight="1" x14ac:dyDescent="0.2">
      <c r="A48" s="35">
        <f>1+A47</f>
        <v>4</v>
      </c>
      <c r="B48" s="250" t="s">
        <v>9</v>
      </c>
      <c r="C48" s="250">
        <v>1</v>
      </c>
      <c r="D48" s="251" t="s">
        <v>4</v>
      </c>
      <c r="E48" s="250"/>
      <c r="F48" s="251"/>
      <c r="G48" s="250" t="s">
        <v>5</v>
      </c>
      <c r="H48" s="251"/>
      <c r="I48" s="252"/>
      <c r="J48" s="251" t="s">
        <v>31</v>
      </c>
      <c r="K48" s="253">
        <v>37257</v>
      </c>
      <c r="L48" s="251"/>
      <c r="M48" s="251" t="s">
        <v>191</v>
      </c>
      <c r="N48" s="251" t="s">
        <v>51</v>
      </c>
      <c r="O48" s="251" t="s">
        <v>42</v>
      </c>
      <c r="P48" s="251" t="s">
        <v>179</v>
      </c>
      <c r="Q48" s="250" t="s">
        <v>48</v>
      </c>
      <c r="R48" s="250"/>
      <c r="S48" s="250" t="s">
        <v>190</v>
      </c>
      <c r="T48" s="254">
        <f>+'NTP or Sold'!C463</f>
        <v>15.769724999999999</v>
      </c>
      <c r="U48" s="254">
        <f>+'NTP or Sold'!AI463</f>
        <v>5.5194037499999995</v>
      </c>
      <c r="V48" s="254">
        <f>+'NTP or Sold'!AI464</f>
        <v>4.7309175000000003</v>
      </c>
      <c r="W48" s="250"/>
      <c r="X48" s="250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</row>
    <row r="49" spans="1:102" s="270" customFormat="1" ht="56.1" customHeight="1" x14ac:dyDescent="0.2">
      <c r="A49" s="35">
        <f>1+'Detail by Turbine'!A21</f>
        <v>15</v>
      </c>
      <c r="B49" s="263" t="s">
        <v>11</v>
      </c>
      <c r="C49" s="263">
        <v>3</v>
      </c>
      <c r="D49" s="264" t="s">
        <v>14</v>
      </c>
      <c r="E49" s="263"/>
      <c r="F49" s="264"/>
      <c r="G49" s="263" t="s">
        <v>134</v>
      </c>
      <c r="H49" s="264">
        <v>110</v>
      </c>
      <c r="I49" s="265" t="s">
        <v>42</v>
      </c>
      <c r="J49" s="264" t="s">
        <v>34</v>
      </c>
      <c r="K49" s="266" t="s">
        <v>41</v>
      </c>
      <c r="L49" s="264" t="s">
        <v>57</v>
      </c>
      <c r="M49" s="264" t="s">
        <v>122</v>
      </c>
      <c r="N49" s="264" t="s">
        <v>51</v>
      </c>
      <c r="O49" s="264" t="s">
        <v>42</v>
      </c>
      <c r="P49" s="264" t="s">
        <v>179</v>
      </c>
      <c r="Q49" s="263" t="s">
        <v>49</v>
      </c>
      <c r="R49" s="263"/>
      <c r="S49" s="263" t="s">
        <v>40</v>
      </c>
      <c r="T49" s="268">
        <f>+'NTP or Sold'!C471</f>
        <v>2.2999999999999998</v>
      </c>
      <c r="U49" s="268">
        <f>+'NTP or Sold'!AK471</f>
        <v>2.2999999999999998</v>
      </c>
      <c r="V49" s="269">
        <f>+'NTP or Sold'!AK472</f>
        <v>0</v>
      </c>
      <c r="W49" s="263" t="s">
        <v>67</v>
      </c>
      <c r="X49" s="26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</row>
    <row r="50" spans="1:102" s="255" customFormat="1" ht="229.5" x14ac:dyDescent="0.2">
      <c r="A50" s="35">
        <v>1</v>
      </c>
      <c r="B50" s="250" t="s">
        <v>9</v>
      </c>
      <c r="C50" s="250">
        <v>3</v>
      </c>
      <c r="D50" s="251" t="s">
        <v>4</v>
      </c>
      <c r="E50" s="250" t="s">
        <v>84</v>
      </c>
      <c r="F50" s="251"/>
      <c r="G50" s="250" t="s">
        <v>17</v>
      </c>
      <c r="H50" s="251">
        <v>83</v>
      </c>
      <c r="I50" s="252">
        <v>11900</v>
      </c>
      <c r="J50" s="251" t="s">
        <v>31</v>
      </c>
      <c r="K50" s="253">
        <v>36586</v>
      </c>
      <c r="L50" s="251" t="s">
        <v>186</v>
      </c>
      <c r="M50" s="251" t="s">
        <v>204</v>
      </c>
      <c r="N50" s="251" t="s">
        <v>51</v>
      </c>
      <c r="O50" s="251" t="s">
        <v>42</v>
      </c>
      <c r="P50" s="251" t="s">
        <v>179</v>
      </c>
      <c r="Q50" s="250"/>
      <c r="R50" s="250"/>
      <c r="S50" s="250" t="s">
        <v>193</v>
      </c>
      <c r="T50" s="254">
        <f>+'NTP or Sold'!C479</f>
        <v>19.1325</v>
      </c>
      <c r="U50" s="254">
        <f>+'NTP or Sold'!AM479</f>
        <v>13.584075000000004</v>
      </c>
      <c r="V50" s="256">
        <f>+'NTP or Sold'!AM480</f>
        <v>7.6530000000000005</v>
      </c>
      <c r="W50" s="250"/>
      <c r="X50" s="250" t="s">
        <v>205</v>
      </c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</row>
    <row r="51" spans="1:102" s="255" customFormat="1" ht="229.5" x14ac:dyDescent="0.2">
      <c r="A51" s="35">
        <f>1+A50</f>
        <v>2</v>
      </c>
      <c r="B51" s="250" t="s">
        <v>9</v>
      </c>
      <c r="C51" s="250">
        <v>2</v>
      </c>
      <c r="D51" s="251" t="s">
        <v>4</v>
      </c>
      <c r="E51" s="250" t="s">
        <v>84</v>
      </c>
      <c r="F51" s="251"/>
      <c r="G51" s="250" t="s">
        <v>17</v>
      </c>
      <c r="H51" s="251">
        <v>83</v>
      </c>
      <c r="I51" s="252">
        <v>11900</v>
      </c>
      <c r="J51" s="251" t="s">
        <v>31</v>
      </c>
      <c r="K51" s="253">
        <v>36951</v>
      </c>
      <c r="L51" s="251" t="s">
        <v>186</v>
      </c>
      <c r="M51" s="251" t="s">
        <v>204</v>
      </c>
      <c r="N51" s="251" t="s">
        <v>51</v>
      </c>
      <c r="O51" s="251" t="s">
        <v>42</v>
      </c>
      <c r="P51" s="251" t="s">
        <v>179</v>
      </c>
      <c r="Q51" s="250"/>
      <c r="R51" s="250"/>
      <c r="S51" s="250" t="s">
        <v>193</v>
      </c>
      <c r="T51" s="254">
        <f>+'NTP or Sold'!C487</f>
        <v>19.1325</v>
      </c>
      <c r="U51" s="254">
        <f>+'NTP or Sold'!AM487</f>
        <v>19.1325</v>
      </c>
      <c r="V51" s="256">
        <f>+'NTP or Sold'!AM488</f>
        <v>19.1325</v>
      </c>
      <c r="W51" s="250"/>
      <c r="X51" s="250" t="s">
        <v>205</v>
      </c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</row>
    <row r="64" spans="1:102" s="77" customFormat="1" ht="13.5" thickBot="1" x14ac:dyDescent="0.25">
      <c r="B64" s="87"/>
      <c r="C64" s="86"/>
      <c r="D64" s="78">
        <v>36069</v>
      </c>
      <c r="E64" s="78">
        <f t="shared" ref="E64:BB64" si="1">+D64+31</f>
        <v>36100</v>
      </c>
      <c r="F64" s="78">
        <f t="shared" si="1"/>
        <v>36131</v>
      </c>
      <c r="G64" s="78">
        <f t="shared" si="1"/>
        <v>36162</v>
      </c>
      <c r="H64" s="78">
        <f t="shared" si="1"/>
        <v>36193</v>
      </c>
      <c r="I64" s="78">
        <f t="shared" si="1"/>
        <v>36224</v>
      </c>
      <c r="J64" s="78">
        <f t="shared" si="1"/>
        <v>36255</v>
      </c>
      <c r="K64" s="78">
        <f t="shared" si="1"/>
        <v>36286</v>
      </c>
      <c r="L64" s="78">
        <f t="shared" si="1"/>
        <v>36317</v>
      </c>
      <c r="M64" s="78">
        <f t="shared" si="1"/>
        <v>36348</v>
      </c>
      <c r="N64" s="78">
        <f t="shared" si="1"/>
        <v>36379</v>
      </c>
      <c r="O64" s="78">
        <f t="shared" si="1"/>
        <v>36410</v>
      </c>
      <c r="P64" s="78">
        <f t="shared" si="1"/>
        <v>36441</v>
      </c>
      <c r="Q64" s="78">
        <f t="shared" si="1"/>
        <v>36472</v>
      </c>
      <c r="R64" s="78">
        <f t="shared" si="1"/>
        <v>36503</v>
      </c>
      <c r="S64" s="78">
        <f t="shared" si="1"/>
        <v>36534</v>
      </c>
      <c r="T64" s="78">
        <f t="shared" si="1"/>
        <v>36565</v>
      </c>
      <c r="U64" s="78">
        <f t="shared" si="1"/>
        <v>36596</v>
      </c>
      <c r="V64" s="78">
        <f t="shared" si="1"/>
        <v>36627</v>
      </c>
      <c r="W64" s="78">
        <f t="shared" si="1"/>
        <v>36658</v>
      </c>
      <c r="X64" s="78">
        <f t="shared" si="1"/>
        <v>36689</v>
      </c>
      <c r="Y64" s="78">
        <f t="shared" si="1"/>
        <v>36720</v>
      </c>
      <c r="Z64" s="80">
        <f t="shared" si="1"/>
        <v>36751</v>
      </c>
      <c r="AA64" s="78">
        <f t="shared" si="1"/>
        <v>36782</v>
      </c>
      <c r="AB64" s="78">
        <f t="shared" si="1"/>
        <v>36813</v>
      </c>
      <c r="AC64" s="78">
        <f t="shared" si="1"/>
        <v>36844</v>
      </c>
      <c r="AD64" s="78">
        <f t="shared" si="1"/>
        <v>36875</v>
      </c>
      <c r="AE64" s="78">
        <f t="shared" si="1"/>
        <v>36906</v>
      </c>
      <c r="AF64" s="78">
        <f t="shared" si="1"/>
        <v>36937</v>
      </c>
      <c r="AG64" s="78">
        <f t="shared" si="1"/>
        <v>36968</v>
      </c>
      <c r="AH64" s="78">
        <f t="shared" si="1"/>
        <v>36999</v>
      </c>
      <c r="AI64" s="78">
        <f t="shared" si="1"/>
        <v>37030</v>
      </c>
      <c r="AJ64" s="78">
        <f t="shared" si="1"/>
        <v>37061</v>
      </c>
      <c r="AK64" s="78">
        <f t="shared" si="1"/>
        <v>37092</v>
      </c>
      <c r="AL64" s="78">
        <f t="shared" si="1"/>
        <v>37123</v>
      </c>
      <c r="AM64" s="78">
        <f t="shared" si="1"/>
        <v>37154</v>
      </c>
      <c r="AN64" s="78">
        <f t="shared" si="1"/>
        <v>37185</v>
      </c>
      <c r="AO64" s="78">
        <f t="shared" si="1"/>
        <v>37216</v>
      </c>
      <c r="AP64" s="78">
        <f t="shared" si="1"/>
        <v>37247</v>
      </c>
      <c r="AQ64" s="78">
        <f t="shared" si="1"/>
        <v>37278</v>
      </c>
      <c r="AR64" s="78">
        <f t="shared" si="1"/>
        <v>37309</v>
      </c>
      <c r="AS64" s="78">
        <f t="shared" si="1"/>
        <v>37340</v>
      </c>
      <c r="AT64" s="78">
        <f t="shared" si="1"/>
        <v>37371</v>
      </c>
      <c r="AU64" s="78">
        <f t="shared" si="1"/>
        <v>37402</v>
      </c>
      <c r="AV64" s="78">
        <f t="shared" si="1"/>
        <v>37433</v>
      </c>
      <c r="AW64" s="78">
        <f t="shared" si="1"/>
        <v>37464</v>
      </c>
      <c r="AX64" s="78">
        <f t="shared" si="1"/>
        <v>37495</v>
      </c>
      <c r="AY64" s="78">
        <f t="shared" si="1"/>
        <v>37526</v>
      </c>
      <c r="AZ64" s="78">
        <f t="shared" si="1"/>
        <v>37557</v>
      </c>
      <c r="BA64" s="78">
        <f t="shared" si="1"/>
        <v>37588</v>
      </c>
      <c r="BB64" s="78">
        <f t="shared" si="1"/>
        <v>37619</v>
      </c>
      <c r="BC64" s="132" t="s">
        <v>115</v>
      </c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</row>
    <row r="65" spans="2:89" s="190" customFormat="1" ht="15" customHeight="1" thickTop="1" x14ac:dyDescent="0.2">
      <c r="B65" s="195" t="str">
        <f>+'NTP or Sold'!H4</f>
        <v>7FA - now simple cycle</v>
      </c>
      <c r="C65" s="292" t="str">
        <f>+'NTP or Sold'!T4</f>
        <v>East Coast Power - Linden 6 (ECP)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81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05"/>
      <c r="AR65" s="205"/>
      <c r="AS65" s="205"/>
      <c r="AT65" s="205"/>
      <c r="AU65" s="205"/>
      <c r="AV65" s="205"/>
      <c r="AW65" s="205"/>
      <c r="AX65" s="205"/>
      <c r="AY65" s="205"/>
      <c r="AZ65" s="205"/>
      <c r="BA65" s="189"/>
    </row>
    <row r="66" spans="2:89" s="194" customFormat="1" x14ac:dyDescent="0.2">
      <c r="B66" s="191" t="s">
        <v>104</v>
      </c>
      <c r="C66" s="294"/>
      <c r="D66" s="192">
        <v>0</v>
      </c>
      <c r="E66" s="192">
        <v>0</v>
      </c>
      <c r="F66" s="192">
        <v>0</v>
      </c>
      <c r="G66" s="192">
        <v>0</v>
      </c>
      <c r="H66" s="192">
        <v>0</v>
      </c>
      <c r="I66" s="192">
        <v>0</v>
      </c>
      <c r="J66" s="192">
        <v>0</v>
      </c>
      <c r="K66" s="192">
        <v>0</v>
      </c>
      <c r="L66" s="192">
        <v>0</v>
      </c>
      <c r="M66" s="192">
        <v>0</v>
      </c>
      <c r="N66" s="192">
        <v>0</v>
      </c>
      <c r="O66" s="192">
        <v>0</v>
      </c>
      <c r="P66" s="192">
        <v>0</v>
      </c>
      <c r="Q66" s="192">
        <v>0</v>
      </c>
      <c r="R66" s="192">
        <v>0</v>
      </c>
      <c r="S66" s="192">
        <v>0</v>
      </c>
      <c r="T66" s="192">
        <v>0</v>
      </c>
      <c r="U66" s="192">
        <v>0</v>
      </c>
      <c r="V66" s="192">
        <v>0</v>
      </c>
      <c r="W66" s="192">
        <v>0</v>
      </c>
      <c r="X66" s="192">
        <v>0</v>
      </c>
      <c r="Y66" s="192">
        <v>0</v>
      </c>
      <c r="Z66" s="82">
        <v>0</v>
      </c>
      <c r="AA66" s="192">
        <v>0</v>
      </c>
      <c r="AB66" s="192">
        <v>0</v>
      </c>
      <c r="AC66" s="192">
        <v>0.05</v>
      </c>
      <c r="AD66" s="192">
        <v>0.05</v>
      </c>
      <c r="AE66" s="192">
        <v>0.01</v>
      </c>
      <c r="AF66" s="192">
        <v>0.01</v>
      </c>
      <c r="AG66" s="192">
        <v>0.01</v>
      </c>
      <c r="AH66" s="192">
        <v>0.01</v>
      </c>
      <c r="AI66" s="192">
        <v>0.01</v>
      </c>
      <c r="AJ66" s="192">
        <v>0.01</v>
      </c>
      <c r="AK66" s="192">
        <v>0.04</v>
      </c>
      <c r="AL66" s="192">
        <v>0.05</v>
      </c>
      <c r="AM66" s="192">
        <v>0.05</v>
      </c>
      <c r="AN66" s="192">
        <v>0.05</v>
      </c>
      <c r="AO66" s="192">
        <v>0.05</v>
      </c>
      <c r="AP66" s="192">
        <v>0.05</v>
      </c>
      <c r="AQ66" s="192">
        <v>0.05</v>
      </c>
      <c r="AR66" s="192">
        <v>0.05</v>
      </c>
      <c r="AS66" s="192">
        <v>0.05</v>
      </c>
      <c r="AT66" s="192">
        <v>0.05</v>
      </c>
      <c r="AU66" s="192">
        <v>0.05</v>
      </c>
      <c r="AV66" s="192">
        <v>0.1</v>
      </c>
      <c r="AW66" s="192">
        <v>0.15</v>
      </c>
      <c r="AX66" s="192">
        <v>0.05</v>
      </c>
      <c r="AY66" s="192">
        <v>0</v>
      </c>
      <c r="AZ66" s="192">
        <v>0</v>
      </c>
      <c r="BA66" s="193">
        <v>0</v>
      </c>
      <c r="BB66" s="191">
        <v>0</v>
      </c>
      <c r="BC66" s="194">
        <f>SUM(N66:BB66)</f>
        <v>1.0000000000000002</v>
      </c>
    </row>
    <row r="67" spans="2:89" s="194" customFormat="1" x14ac:dyDescent="0.2">
      <c r="B67" s="191" t="s">
        <v>105</v>
      </c>
      <c r="C67" s="294"/>
      <c r="D67" s="192">
        <f>+D66</f>
        <v>0</v>
      </c>
      <c r="E67" s="192">
        <f t="shared" ref="E67:AJ67" si="2">+D67+E66</f>
        <v>0</v>
      </c>
      <c r="F67" s="192">
        <f t="shared" si="2"/>
        <v>0</v>
      </c>
      <c r="G67" s="192">
        <f t="shared" si="2"/>
        <v>0</v>
      </c>
      <c r="H67" s="192">
        <f t="shared" si="2"/>
        <v>0</v>
      </c>
      <c r="I67" s="192">
        <f t="shared" si="2"/>
        <v>0</v>
      </c>
      <c r="J67" s="192">
        <f t="shared" si="2"/>
        <v>0</v>
      </c>
      <c r="K67" s="192">
        <f t="shared" si="2"/>
        <v>0</v>
      </c>
      <c r="L67" s="192">
        <f t="shared" si="2"/>
        <v>0</v>
      </c>
      <c r="M67" s="192">
        <f t="shared" si="2"/>
        <v>0</v>
      </c>
      <c r="N67" s="192">
        <f t="shared" si="2"/>
        <v>0</v>
      </c>
      <c r="O67" s="192">
        <f t="shared" si="2"/>
        <v>0</v>
      </c>
      <c r="P67" s="192">
        <f t="shared" si="2"/>
        <v>0</v>
      </c>
      <c r="Q67" s="192">
        <f t="shared" si="2"/>
        <v>0</v>
      </c>
      <c r="R67" s="192">
        <f t="shared" si="2"/>
        <v>0</v>
      </c>
      <c r="S67" s="192">
        <f t="shared" si="2"/>
        <v>0</v>
      </c>
      <c r="T67" s="192">
        <f t="shared" si="2"/>
        <v>0</v>
      </c>
      <c r="U67" s="192">
        <f t="shared" si="2"/>
        <v>0</v>
      </c>
      <c r="V67" s="192">
        <f t="shared" si="2"/>
        <v>0</v>
      </c>
      <c r="W67" s="192">
        <f t="shared" si="2"/>
        <v>0</v>
      </c>
      <c r="X67" s="192">
        <f t="shared" si="2"/>
        <v>0</v>
      </c>
      <c r="Y67" s="192">
        <f t="shared" si="2"/>
        <v>0</v>
      </c>
      <c r="Z67" s="82">
        <f t="shared" si="2"/>
        <v>0</v>
      </c>
      <c r="AA67" s="192">
        <f t="shared" si="2"/>
        <v>0</v>
      </c>
      <c r="AB67" s="192">
        <f t="shared" si="2"/>
        <v>0</v>
      </c>
      <c r="AC67" s="192">
        <f t="shared" si="2"/>
        <v>0.05</v>
      </c>
      <c r="AD67" s="192">
        <f t="shared" si="2"/>
        <v>0.1</v>
      </c>
      <c r="AE67" s="192">
        <f t="shared" si="2"/>
        <v>0.11</v>
      </c>
      <c r="AF67" s="192">
        <f t="shared" si="2"/>
        <v>0.12</v>
      </c>
      <c r="AG67" s="192">
        <f t="shared" si="2"/>
        <v>0.13</v>
      </c>
      <c r="AH67" s="192">
        <f t="shared" si="2"/>
        <v>0.14000000000000001</v>
      </c>
      <c r="AI67" s="192">
        <f t="shared" si="2"/>
        <v>0.15000000000000002</v>
      </c>
      <c r="AJ67" s="192">
        <f t="shared" si="2"/>
        <v>0.16000000000000003</v>
      </c>
      <c r="AK67" s="192">
        <f t="shared" ref="AK67:BB67" si="3">+AJ67+AK66</f>
        <v>0.20000000000000004</v>
      </c>
      <c r="AL67" s="192">
        <f t="shared" si="3"/>
        <v>0.25000000000000006</v>
      </c>
      <c r="AM67" s="192">
        <f t="shared" si="3"/>
        <v>0.30000000000000004</v>
      </c>
      <c r="AN67" s="192">
        <f t="shared" si="3"/>
        <v>0.35000000000000003</v>
      </c>
      <c r="AO67" s="192">
        <f t="shared" si="3"/>
        <v>0.4</v>
      </c>
      <c r="AP67" s="192">
        <f t="shared" si="3"/>
        <v>0.45</v>
      </c>
      <c r="AQ67" s="192">
        <f t="shared" si="3"/>
        <v>0.5</v>
      </c>
      <c r="AR67" s="192">
        <f t="shared" si="3"/>
        <v>0.55000000000000004</v>
      </c>
      <c r="AS67" s="192">
        <f t="shared" si="3"/>
        <v>0.60000000000000009</v>
      </c>
      <c r="AT67" s="192">
        <f t="shared" si="3"/>
        <v>0.65000000000000013</v>
      </c>
      <c r="AU67" s="192">
        <f t="shared" si="3"/>
        <v>0.70000000000000018</v>
      </c>
      <c r="AV67" s="192">
        <f t="shared" si="3"/>
        <v>0.80000000000000016</v>
      </c>
      <c r="AW67" s="192">
        <f t="shared" si="3"/>
        <v>0.95000000000000018</v>
      </c>
      <c r="AX67" s="192">
        <f t="shared" si="3"/>
        <v>1.0000000000000002</v>
      </c>
      <c r="AY67" s="192">
        <f t="shared" si="3"/>
        <v>1.0000000000000002</v>
      </c>
      <c r="AZ67" s="192">
        <f t="shared" si="3"/>
        <v>1.0000000000000002</v>
      </c>
      <c r="BA67" s="193">
        <f t="shared" si="3"/>
        <v>1.0000000000000002</v>
      </c>
      <c r="BB67" s="191">
        <f t="shared" si="3"/>
        <v>1.0000000000000002</v>
      </c>
    </row>
    <row r="68" spans="2:89" s="194" customFormat="1" x14ac:dyDescent="0.2">
      <c r="B68" s="191" t="s">
        <v>106</v>
      </c>
      <c r="C68" s="294"/>
      <c r="D68" s="192">
        <v>0</v>
      </c>
      <c r="E68" s="192">
        <v>0</v>
      </c>
      <c r="F68" s="192">
        <v>0</v>
      </c>
      <c r="G68" s="192">
        <v>0</v>
      </c>
      <c r="H68" s="192">
        <v>0</v>
      </c>
      <c r="I68" s="192">
        <v>0</v>
      </c>
      <c r="J68" s="192">
        <v>0</v>
      </c>
      <c r="K68" s="192">
        <v>0</v>
      </c>
      <c r="L68" s="192">
        <v>0</v>
      </c>
      <c r="M68" s="192">
        <v>0</v>
      </c>
      <c r="N68" s="192">
        <v>0</v>
      </c>
      <c r="O68" s="192">
        <v>0</v>
      </c>
      <c r="P68" s="192">
        <v>0</v>
      </c>
      <c r="Q68" s="192">
        <v>0</v>
      </c>
      <c r="R68" s="192">
        <f t="shared" ref="R68:BB68" si="4">R69-Q69</f>
        <v>0.05</v>
      </c>
      <c r="S68" s="192">
        <f t="shared" si="4"/>
        <v>0</v>
      </c>
      <c r="T68" s="192">
        <f t="shared" si="4"/>
        <v>0</v>
      </c>
      <c r="U68" s="192">
        <f t="shared" si="4"/>
        <v>0</v>
      </c>
      <c r="V68" s="192">
        <f t="shared" si="4"/>
        <v>0</v>
      </c>
      <c r="W68" s="192">
        <f t="shared" si="4"/>
        <v>0</v>
      </c>
      <c r="X68" s="192">
        <f t="shared" si="4"/>
        <v>0</v>
      </c>
      <c r="Y68" s="192">
        <f t="shared" si="4"/>
        <v>0</v>
      </c>
      <c r="Z68" s="82">
        <f t="shared" si="4"/>
        <v>0</v>
      </c>
      <c r="AA68" s="192">
        <f t="shared" si="4"/>
        <v>0</v>
      </c>
      <c r="AB68" s="192">
        <f t="shared" si="4"/>
        <v>0</v>
      </c>
      <c r="AC68" s="192">
        <f t="shared" si="4"/>
        <v>0</v>
      </c>
      <c r="AD68" s="192">
        <f t="shared" si="4"/>
        <v>0.05</v>
      </c>
      <c r="AE68" s="192">
        <f t="shared" si="4"/>
        <v>9.999999999999995E-3</v>
      </c>
      <c r="AF68" s="192">
        <f t="shared" si="4"/>
        <v>9.999999999999995E-3</v>
      </c>
      <c r="AG68" s="192">
        <f t="shared" si="4"/>
        <v>1.0000000000000009E-2</v>
      </c>
      <c r="AH68" s="192">
        <f t="shared" si="4"/>
        <v>1.0000000000000009E-2</v>
      </c>
      <c r="AI68" s="192">
        <f t="shared" si="4"/>
        <v>9.9999999999999811E-3</v>
      </c>
      <c r="AJ68" s="192">
        <f t="shared" si="4"/>
        <v>1.0000000000000009E-2</v>
      </c>
      <c r="AK68" s="192">
        <f t="shared" si="4"/>
        <v>1.8999999999999989E-2</v>
      </c>
      <c r="AL68" s="192">
        <f t="shared" si="4"/>
        <v>2.8999999999999998E-2</v>
      </c>
      <c r="AM68" s="192">
        <f t="shared" si="4"/>
        <v>3.4000000000000002E-2</v>
      </c>
      <c r="AN68" s="192">
        <f t="shared" si="4"/>
        <v>6.0999999999999999E-2</v>
      </c>
      <c r="AO68" s="192">
        <f t="shared" si="4"/>
        <v>6.2E-2</v>
      </c>
      <c r="AP68" s="192">
        <f t="shared" si="4"/>
        <v>4.7999999999999987E-2</v>
      </c>
      <c r="AQ68" s="192">
        <f t="shared" si="4"/>
        <v>6.0999999999999999E-2</v>
      </c>
      <c r="AR68" s="192">
        <f t="shared" si="4"/>
        <v>5.7000000000000051E-2</v>
      </c>
      <c r="AS68" s="192">
        <f t="shared" si="4"/>
        <v>2.5000000000000022E-2</v>
      </c>
      <c r="AT68" s="192">
        <f t="shared" si="4"/>
        <v>2.8999999999999915E-2</v>
      </c>
      <c r="AU68" s="192">
        <f t="shared" si="4"/>
        <v>3.9000000000000035E-2</v>
      </c>
      <c r="AV68" s="192">
        <f t="shared" si="4"/>
        <v>2.0000000000000018E-2</v>
      </c>
      <c r="AW68" s="192">
        <f t="shared" si="4"/>
        <v>2.4000000000000021E-2</v>
      </c>
      <c r="AX68" s="192">
        <f t="shared" si="4"/>
        <v>0.33199999999999996</v>
      </c>
      <c r="AY68" s="192">
        <f t="shared" si="4"/>
        <v>0</v>
      </c>
      <c r="AZ68" s="192">
        <f t="shared" si="4"/>
        <v>0</v>
      </c>
      <c r="BA68" s="193">
        <f t="shared" si="4"/>
        <v>0</v>
      </c>
      <c r="BB68" s="191">
        <f t="shared" si="4"/>
        <v>0</v>
      </c>
      <c r="BC68" s="194">
        <f>SUM(N68:BB68)</f>
        <v>1</v>
      </c>
    </row>
    <row r="69" spans="2:89" s="194" customFormat="1" x14ac:dyDescent="0.2">
      <c r="B69" s="191" t="s">
        <v>107</v>
      </c>
      <c r="C69" s="294"/>
      <c r="D69" s="192">
        <f>+D68</f>
        <v>0</v>
      </c>
      <c r="E69" s="192">
        <f t="shared" ref="E69:Q69" si="5">+D69+E68</f>
        <v>0</v>
      </c>
      <c r="F69" s="192">
        <f t="shared" si="5"/>
        <v>0</v>
      </c>
      <c r="G69" s="192">
        <f t="shared" si="5"/>
        <v>0</v>
      </c>
      <c r="H69" s="192">
        <f t="shared" si="5"/>
        <v>0</v>
      </c>
      <c r="I69" s="192">
        <f t="shared" si="5"/>
        <v>0</v>
      </c>
      <c r="J69" s="192">
        <f t="shared" si="5"/>
        <v>0</v>
      </c>
      <c r="K69" s="192">
        <f t="shared" si="5"/>
        <v>0</v>
      </c>
      <c r="L69" s="192">
        <f t="shared" si="5"/>
        <v>0</v>
      </c>
      <c r="M69" s="192">
        <f t="shared" si="5"/>
        <v>0</v>
      </c>
      <c r="N69" s="192">
        <f t="shared" si="5"/>
        <v>0</v>
      </c>
      <c r="O69" s="192">
        <f t="shared" si="5"/>
        <v>0</v>
      </c>
      <c r="P69" s="192">
        <f t="shared" si="5"/>
        <v>0</v>
      </c>
      <c r="Q69" s="192">
        <f t="shared" si="5"/>
        <v>0</v>
      </c>
      <c r="R69" s="192">
        <v>0.05</v>
      </c>
      <c r="S69" s="192">
        <v>0.05</v>
      </c>
      <c r="T69" s="192">
        <v>0.05</v>
      </c>
      <c r="U69" s="192">
        <v>0.05</v>
      </c>
      <c r="V69" s="192">
        <v>0.05</v>
      </c>
      <c r="W69" s="192">
        <v>0.05</v>
      </c>
      <c r="X69" s="192">
        <v>0.05</v>
      </c>
      <c r="Y69" s="192">
        <v>0.05</v>
      </c>
      <c r="Z69" s="82">
        <v>0.05</v>
      </c>
      <c r="AA69" s="192">
        <v>0.05</v>
      </c>
      <c r="AB69" s="192">
        <v>0.05</v>
      </c>
      <c r="AC69" s="192">
        <v>0.05</v>
      </c>
      <c r="AD69" s="192">
        <v>0.1</v>
      </c>
      <c r="AE69" s="192">
        <v>0.11</v>
      </c>
      <c r="AF69" s="192">
        <v>0.12</v>
      </c>
      <c r="AG69" s="192">
        <v>0.13</v>
      </c>
      <c r="AH69" s="192">
        <v>0.14000000000000001</v>
      </c>
      <c r="AI69" s="192">
        <v>0.15</v>
      </c>
      <c r="AJ69" s="192">
        <v>0.16</v>
      </c>
      <c r="AK69" s="192">
        <v>0.17899999999999999</v>
      </c>
      <c r="AL69" s="192">
        <v>0.20799999999999999</v>
      </c>
      <c r="AM69" s="192">
        <v>0.24199999999999999</v>
      </c>
      <c r="AN69" s="192">
        <v>0.30299999999999999</v>
      </c>
      <c r="AO69" s="192">
        <v>0.36499999999999999</v>
      </c>
      <c r="AP69" s="192">
        <v>0.41299999999999998</v>
      </c>
      <c r="AQ69" s="192">
        <v>0.47399999999999998</v>
      </c>
      <c r="AR69" s="192">
        <v>0.53100000000000003</v>
      </c>
      <c r="AS69" s="192">
        <v>0.55600000000000005</v>
      </c>
      <c r="AT69" s="192">
        <v>0.58499999999999996</v>
      </c>
      <c r="AU69" s="192">
        <v>0.624</v>
      </c>
      <c r="AV69" s="192">
        <v>0.64400000000000002</v>
      </c>
      <c r="AW69" s="192">
        <v>0.66800000000000004</v>
      </c>
      <c r="AX69" s="192">
        <v>1</v>
      </c>
      <c r="AY69" s="192">
        <v>1</v>
      </c>
      <c r="AZ69" s="192">
        <v>1</v>
      </c>
      <c r="BA69" s="193">
        <v>1</v>
      </c>
      <c r="BB69" s="191">
        <v>1</v>
      </c>
    </row>
    <row r="70" spans="2:89" s="209" customFormat="1" x14ac:dyDescent="0.2">
      <c r="B70" s="206"/>
      <c r="C70" s="294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83"/>
      <c r="AA70" s="207"/>
      <c r="AB70" s="207"/>
      <c r="AC70" s="207"/>
      <c r="AD70" s="207"/>
      <c r="AE70" s="207"/>
      <c r="AF70" s="207"/>
      <c r="AG70" s="207"/>
      <c r="AH70" s="207"/>
      <c r="AI70" s="207"/>
      <c r="AJ70" s="207"/>
      <c r="AK70" s="207"/>
      <c r="AL70" s="207"/>
      <c r="AM70" s="207"/>
      <c r="AN70" s="207"/>
      <c r="AO70" s="207"/>
      <c r="AP70" s="207"/>
      <c r="AQ70" s="207"/>
      <c r="AR70" s="207"/>
      <c r="AS70" s="207"/>
      <c r="AT70" s="207"/>
      <c r="AU70" s="207"/>
      <c r="AV70" s="207"/>
      <c r="AW70" s="207"/>
      <c r="AX70" s="207"/>
      <c r="AY70" s="207"/>
      <c r="AZ70" s="207"/>
      <c r="BA70" s="208"/>
      <c r="BB70" s="206"/>
    </row>
    <row r="71" spans="2:89" s="195" customFormat="1" x14ac:dyDescent="0.2">
      <c r="B71" s="195" t="s">
        <v>108</v>
      </c>
      <c r="C71" s="196">
        <v>35</v>
      </c>
      <c r="D71" s="197">
        <f t="shared" ref="D71:AI71" si="6">+D67*$C71</f>
        <v>0</v>
      </c>
      <c r="E71" s="197">
        <f t="shared" si="6"/>
        <v>0</v>
      </c>
      <c r="F71" s="197">
        <f t="shared" si="6"/>
        <v>0</v>
      </c>
      <c r="G71" s="197">
        <f t="shared" si="6"/>
        <v>0</v>
      </c>
      <c r="H71" s="197">
        <f t="shared" si="6"/>
        <v>0</v>
      </c>
      <c r="I71" s="197">
        <f t="shared" si="6"/>
        <v>0</v>
      </c>
      <c r="J71" s="197">
        <f t="shared" si="6"/>
        <v>0</v>
      </c>
      <c r="K71" s="197">
        <f t="shared" si="6"/>
        <v>0</v>
      </c>
      <c r="L71" s="197">
        <f t="shared" si="6"/>
        <v>0</v>
      </c>
      <c r="M71" s="197">
        <f t="shared" si="6"/>
        <v>0</v>
      </c>
      <c r="N71" s="197">
        <f t="shared" si="6"/>
        <v>0</v>
      </c>
      <c r="O71" s="197">
        <f t="shared" si="6"/>
        <v>0</v>
      </c>
      <c r="P71" s="197">
        <f t="shared" si="6"/>
        <v>0</v>
      </c>
      <c r="Q71" s="197">
        <f t="shared" si="6"/>
        <v>0</v>
      </c>
      <c r="R71" s="197">
        <f t="shared" si="6"/>
        <v>0</v>
      </c>
      <c r="S71" s="197">
        <f t="shared" si="6"/>
        <v>0</v>
      </c>
      <c r="T71" s="197">
        <f t="shared" si="6"/>
        <v>0</v>
      </c>
      <c r="U71" s="197">
        <f t="shared" si="6"/>
        <v>0</v>
      </c>
      <c r="V71" s="197">
        <f t="shared" si="6"/>
        <v>0</v>
      </c>
      <c r="W71" s="197">
        <f t="shared" si="6"/>
        <v>0</v>
      </c>
      <c r="X71" s="197">
        <f t="shared" si="6"/>
        <v>0</v>
      </c>
      <c r="Y71" s="197">
        <f t="shared" si="6"/>
        <v>0</v>
      </c>
      <c r="Z71" s="90">
        <f t="shared" si="6"/>
        <v>0</v>
      </c>
      <c r="AA71" s="197">
        <f t="shared" si="6"/>
        <v>0</v>
      </c>
      <c r="AB71" s="197">
        <f t="shared" si="6"/>
        <v>0</v>
      </c>
      <c r="AC71" s="197">
        <f t="shared" si="6"/>
        <v>1.75</v>
      </c>
      <c r="AD71" s="197">
        <f t="shared" si="6"/>
        <v>3.5</v>
      </c>
      <c r="AE71" s="197">
        <f t="shared" si="6"/>
        <v>3.85</v>
      </c>
      <c r="AF71" s="197">
        <f t="shared" si="6"/>
        <v>4.2</v>
      </c>
      <c r="AG71" s="197">
        <f t="shared" si="6"/>
        <v>4.55</v>
      </c>
      <c r="AH71" s="197">
        <f t="shared" si="6"/>
        <v>4.9000000000000004</v>
      </c>
      <c r="AI71" s="197">
        <f t="shared" si="6"/>
        <v>5.2500000000000009</v>
      </c>
      <c r="AJ71" s="197">
        <f t="shared" ref="AJ71:BB71" si="7">+AJ67*$C71</f>
        <v>5.6000000000000014</v>
      </c>
      <c r="AK71" s="197">
        <f t="shared" si="7"/>
        <v>7.0000000000000018</v>
      </c>
      <c r="AL71" s="197">
        <f t="shared" si="7"/>
        <v>8.7500000000000018</v>
      </c>
      <c r="AM71" s="197">
        <f t="shared" si="7"/>
        <v>10.500000000000002</v>
      </c>
      <c r="AN71" s="197">
        <f t="shared" si="7"/>
        <v>12.250000000000002</v>
      </c>
      <c r="AO71" s="197">
        <f t="shared" si="7"/>
        <v>14</v>
      </c>
      <c r="AP71" s="197">
        <f t="shared" si="7"/>
        <v>15.75</v>
      </c>
      <c r="AQ71" s="197">
        <f t="shared" si="7"/>
        <v>17.5</v>
      </c>
      <c r="AR71" s="197">
        <f t="shared" si="7"/>
        <v>19.25</v>
      </c>
      <c r="AS71" s="197">
        <f t="shared" si="7"/>
        <v>21.000000000000004</v>
      </c>
      <c r="AT71" s="197">
        <f t="shared" si="7"/>
        <v>22.750000000000004</v>
      </c>
      <c r="AU71" s="197">
        <f t="shared" si="7"/>
        <v>24.500000000000007</v>
      </c>
      <c r="AV71" s="197">
        <f t="shared" si="7"/>
        <v>28.000000000000007</v>
      </c>
      <c r="AW71" s="197">
        <f t="shared" si="7"/>
        <v>33.250000000000007</v>
      </c>
      <c r="AX71" s="197">
        <f t="shared" si="7"/>
        <v>35.000000000000007</v>
      </c>
      <c r="AY71" s="197">
        <f t="shared" si="7"/>
        <v>35.000000000000007</v>
      </c>
      <c r="AZ71" s="197">
        <f t="shared" si="7"/>
        <v>35.000000000000007</v>
      </c>
      <c r="BA71" s="198">
        <f t="shared" si="7"/>
        <v>35.000000000000007</v>
      </c>
      <c r="BB71" s="199">
        <f t="shared" si="7"/>
        <v>35.000000000000007</v>
      </c>
      <c r="BC71" s="199"/>
      <c r="BF71" s="199"/>
      <c r="BG71" s="199"/>
      <c r="BH71" s="199"/>
      <c r="BI71" s="199"/>
      <c r="BJ71" s="199"/>
      <c r="BK71" s="199"/>
      <c r="BL71" s="199"/>
      <c r="BM71" s="199"/>
      <c r="BN71" s="199"/>
      <c r="BO71" s="199"/>
      <c r="BP71" s="199"/>
      <c r="BQ71" s="199"/>
      <c r="BR71" s="199"/>
      <c r="BS71" s="199"/>
      <c r="BT71" s="199"/>
      <c r="BU71" s="199"/>
      <c r="BV71" s="199"/>
      <c r="BW71" s="199"/>
      <c r="BX71" s="199"/>
      <c r="BY71" s="199"/>
      <c r="BZ71" s="199"/>
      <c r="CA71" s="199"/>
      <c r="CB71" s="199"/>
      <c r="CC71" s="199"/>
      <c r="CD71" s="199"/>
      <c r="CE71" s="199"/>
      <c r="CF71" s="199"/>
      <c r="CG71" s="199"/>
      <c r="CH71" s="199"/>
      <c r="CI71" s="199"/>
      <c r="CJ71" s="199"/>
      <c r="CK71" s="199"/>
    </row>
    <row r="72" spans="2:89" s="200" customFormat="1" ht="13.5" thickBot="1" x14ac:dyDescent="0.25">
      <c r="B72" s="200" t="s">
        <v>109</v>
      </c>
      <c r="C72" s="201" t="str">
        <f>+'NTP or Sold'!C4</f>
        <v>NTP</v>
      </c>
      <c r="D72" s="202">
        <f t="shared" ref="D72:AI72" si="8">+D69*$C71</f>
        <v>0</v>
      </c>
      <c r="E72" s="202">
        <f t="shared" si="8"/>
        <v>0</v>
      </c>
      <c r="F72" s="202">
        <f t="shared" si="8"/>
        <v>0</v>
      </c>
      <c r="G72" s="202">
        <f t="shared" si="8"/>
        <v>0</v>
      </c>
      <c r="H72" s="202">
        <f t="shared" si="8"/>
        <v>0</v>
      </c>
      <c r="I72" s="202">
        <f t="shared" si="8"/>
        <v>0</v>
      </c>
      <c r="J72" s="202">
        <f t="shared" si="8"/>
        <v>0</v>
      </c>
      <c r="K72" s="202">
        <f t="shared" si="8"/>
        <v>0</v>
      </c>
      <c r="L72" s="202">
        <f t="shared" si="8"/>
        <v>0</v>
      </c>
      <c r="M72" s="202">
        <f t="shared" si="8"/>
        <v>0</v>
      </c>
      <c r="N72" s="202">
        <f t="shared" si="8"/>
        <v>0</v>
      </c>
      <c r="O72" s="202">
        <f t="shared" si="8"/>
        <v>0</v>
      </c>
      <c r="P72" s="202">
        <f t="shared" si="8"/>
        <v>0</v>
      </c>
      <c r="Q72" s="202">
        <f t="shared" si="8"/>
        <v>0</v>
      </c>
      <c r="R72" s="202">
        <f t="shared" si="8"/>
        <v>1.75</v>
      </c>
      <c r="S72" s="202">
        <f t="shared" si="8"/>
        <v>1.75</v>
      </c>
      <c r="T72" s="202">
        <f t="shared" si="8"/>
        <v>1.75</v>
      </c>
      <c r="U72" s="202">
        <f t="shared" si="8"/>
        <v>1.75</v>
      </c>
      <c r="V72" s="202">
        <f t="shared" si="8"/>
        <v>1.75</v>
      </c>
      <c r="W72" s="202">
        <f t="shared" si="8"/>
        <v>1.75</v>
      </c>
      <c r="X72" s="202">
        <f t="shared" si="8"/>
        <v>1.75</v>
      </c>
      <c r="Y72" s="202">
        <f t="shared" si="8"/>
        <v>1.75</v>
      </c>
      <c r="Z72" s="136">
        <f t="shared" si="8"/>
        <v>1.75</v>
      </c>
      <c r="AA72" s="202">
        <f t="shared" si="8"/>
        <v>1.75</v>
      </c>
      <c r="AB72" s="202">
        <f t="shared" si="8"/>
        <v>1.75</v>
      </c>
      <c r="AC72" s="202">
        <f t="shared" si="8"/>
        <v>1.75</v>
      </c>
      <c r="AD72" s="202">
        <f t="shared" si="8"/>
        <v>3.5</v>
      </c>
      <c r="AE72" s="202">
        <f t="shared" si="8"/>
        <v>3.85</v>
      </c>
      <c r="AF72" s="202">
        <f t="shared" si="8"/>
        <v>4.2</v>
      </c>
      <c r="AG72" s="202">
        <f t="shared" si="8"/>
        <v>4.55</v>
      </c>
      <c r="AH72" s="202">
        <f t="shared" si="8"/>
        <v>4.9000000000000004</v>
      </c>
      <c r="AI72" s="202">
        <f t="shared" si="8"/>
        <v>5.25</v>
      </c>
      <c r="AJ72" s="202">
        <f t="shared" ref="AJ72:BB72" si="9">+AJ69*$C71</f>
        <v>5.6000000000000005</v>
      </c>
      <c r="AK72" s="202">
        <f t="shared" si="9"/>
        <v>6.2649999999999997</v>
      </c>
      <c r="AL72" s="202">
        <f t="shared" si="9"/>
        <v>7.2799999999999994</v>
      </c>
      <c r="AM72" s="202">
        <f t="shared" si="9"/>
        <v>8.4699999999999989</v>
      </c>
      <c r="AN72" s="202">
        <f t="shared" si="9"/>
        <v>10.605</v>
      </c>
      <c r="AO72" s="202">
        <f t="shared" si="9"/>
        <v>12.775</v>
      </c>
      <c r="AP72" s="202">
        <f t="shared" si="9"/>
        <v>14.455</v>
      </c>
      <c r="AQ72" s="202">
        <f t="shared" si="9"/>
        <v>16.59</v>
      </c>
      <c r="AR72" s="202">
        <f t="shared" si="9"/>
        <v>18.585000000000001</v>
      </c>
      <c r="AS72" s="202">
        <f t="shared" si="9"/>
        <v>19.46</v>
      </c>
      <c r="AT72" s="202">
        <f t="shared" si="9"/>
        <v>20.474999999999998</v>
      </c>
      <c r="AU72" s="202">
        <f t="shared" si="9"/>
        <v>21.84</v>
      </c>
      <c r="AV72" s="202">
        <f t="shared" si="9"/>
        <v>22.54</v>
      </c>
      <c r="AW72" s="202">
        <f t="shared" si="9"/>
        <v>23.380000000000003</v>
      </c>
      <c r="AX72" s="202">
        <f t="shared" si="9"/>
        <v>35</v>
      </c>
      <c r="AY72" s="202">
        <f t="shared" si="9"/>
        <v>35</v>
      </c>
      <c r="AZ72" s="202">
        <f t="shared" si="9"/>
        <v>35</v>
      </c>
      <c r="BA72" s="203">
        <f t="shared" si="9"/>
        <v>35</v>
      </c>
      <c r="BB72" s="204">
        <f t="shared" si="9"/>
        <v>35</v>
      </c>
      <c r="BC72" s="204"/>
      <c r="BF72" s="204"/>
      <c r="BG72" s="204"/>
      <c r="BH72" s="204"/>
      <c r="BI72" s="204"/>
      <c r="BJ72" s="204"/>
      <c r="BK72" s="204"/>
      <c r="BL72" s="204"/>
      <c r="BM72" s="204"/>
      <c r="BN72" s="204"/>
      <c r="BO72" s="204"/>
      <c r="BP72" s="204"/>
      <c r="BQ72" s="204"/>
      <c r="BR72" s="204"/>
      <c r="BS72" s="204"/>
      <c r="BT72" s="204"/>
      <c r="BU72" s="204"/>
      <c r="BV72" s="204"/>
      <c r="BW72" s="204"/>
      <c r="BX72" s="204"/>
      <c r="BY72" s="204"/>
      <c r="BZ72" s="204"/>
      <c r="CA72" s="204"/>
      <c r="CB72" s="204"/>
      <c r="CC72" s="204"/>
      <c r="CD72" s="204"/>
      <c r="CE72" s="204"/>
      <c r="CF72" s="204"/>
      <c r="CG72" s="204"/>
      <c r="CH72" s="204"/>
      <c r="CI72" s="204"/>
      <c r="CJ72" s="204"/>
      <c r="CK72" s="204"/>
    </row>
    <row r="73" spans="2:89" s="190" customFormat="1" ht="15" customHeight="1" thickTop="1" x14ac:dyDescent="0.2">
      <c r="B73" s="187" t="str">
        <f>+'NTP or Sold'!H5</f>
        <v>LM6000</v>
      </c>
      <c r="C73" s="292" t="str">
        <f>+'NTP or Sold'!T5</f>
        <v>Sandhill Power / Austin (ENA)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84"/>
      <c r="AA73" s="188"/>
      <c r="AB73" s="188"/>
      <c r="AC73" s="188"/>
      <c r="AD73" s="188"/>
      <c r="AE73" s="188"/>
      <c r="AF73" s="188"/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9"/>
    </row>
    <row r="74" spans="2:89" s="194" customFormat="1" x14ac:dyDescent="0.2">
      <c r="B74" s="191" t="s">
        <v>104</v>
      </c>
      <c r="C74" s="293"/>
      <c r="D74" s="192">
        <v>0</v>
      </c>
      <c r="E74" s="192">
        <v>0</v>
      </c>
      <c r="F74" s="192">
        <v>0</v>
      </c>
      <c r="G74" s="192">
        <v>0</v>
      </c>
      <c r="H74" s="192">
        <v>0</v>
      </c>
      <c r="I74" s="192">
        <v>0</v>
      </c>
      <c r="J74" s="192">
        <v>0</v>
      </c>
      <c r="K74" s="192">
        <v>0</v>
      </c>
      <c r="L74" s="192">
        <v>0</v>
      </c>
      <c r="M74" s="192">
        <v>0</v>
      </c>
      <c r="N74" s="192">
        <f>16.7/336</f>
        <v>4.9702380952380949E-2</v>
      </c>
      <c r="O74" s="192">
        <v>0</v>
      </c>
      <c r="P74" s="192">
        <v>0</v>
      </c>
      <c r="Q74" s="192">
        <v>0</v>
      </c>
      <c r="R74" s="192">
        <v>0</v>
      </c>
      <c r="S74" s="192">
        <v>0</v>
      </c>
      <c r="T74" s="192">
        <v>0</v>
      </c>
      <c r="U74" s="192">
        <v>0</v>
      </c>
      <c r="V74" s="192">
        <v>0</v>
      </c>
      <c r="W74" s="192">
        <v>0</v>
      </c>
      <c r="X74" s="192">
        <f t="shared" ref="X74:AO74" si="10">+(0.95-0.0497)/18</f>
        <v>5.0016666666666668E-2</v>
      </c>
      <c r="Y74" s="192">
        <f t="shared" si="10"/>
        <v>5.0016666666666668E-2</v>
      </c>
      <c r="Z74" s="82">
        <f t="shared" si="10"/>
        <v>5.0016666666666668E-2</v>
      </c>
      <c r="AA74" s="192">
        <f t="shared" si="10"/>
        <v>5.0016666666666668E-2</v>
      </c>
      <c r="AB74" s="192">
        <f t="shared" si="10"/>
        <v>5.0016666666666668E-2</v>
      </c>
      <c r="AC74" s="192">
        <f t="shared" si="10"/>
        <v>5.0016666666666668E-2</v>
      </c>
      <c r="AD74" s="192">
        <f t="shared" si="10"/>
        <v>5.0016666666666668E-2</v>
      </c>
      <c r="AE74" s="192">
        <f t="shared" si="10"/>
        <v>5.0016666666666668E-2</v>
      </c>
      <c r="AF74" s="192">
        <f t="shared" si="10"/>
        <v>5.0016666666666668E-2</v>
      </c>
      <c r="AG74" s="192">
        <f t="shared" si="10"/>
        <v>5.0016666666666668E-2</v>
      </c>
      <c r="AH74" s="192">
        <f t="shared" si="10"/>
        <v>5.0016666666666668E-2</v>
      </c>
      <c r="AI74" s="192">
        <f t="shared" si="10"/>
        <v>5.0016666666666668E-2</v>
      </c>
      <c r="AJ74" s="192">
        <f t="shared" si="10"/>
        <v>5.0016666666666668E-2</v>
      </c>
      <c r="AK74" s="192">
        <f t="shared" si="10"/>
        <v>5.0016666666666668E-2</v>
      </c>
      <c r="AL74" s="192">
        <f t="shared" si="10"/>
        <v>5.0016666666666668E-2</v>
      </c>
      <c r="AM74" s="192">
        <f t="shared" si="10"/>
        <v>5.0016666666666668E-2</v>
      </c>
      <c r="AN74" s="192">
        <f t="shared" si="10"/>
        <v>5.0016666666666668E-2</v>
      </c>
      <c r="AO74" s="192">
        <f t="shared" si="10"/>
        <v>5.0016666666666668E-2</v>
      </c>
      <c r="AP74" s="192">
        <v>0</v>
      </c>
      <c r="AQ74" s="192">
        <v>0</v>
      </c>
      <c r="AR74" s="192">
        <v>0</v>
      </c>
      <c r="AS74" s="192">
        <v>0</v>
      </c>
      <c r="AT74" s="192">
        <v>0.05</v>
      </c>
      <c r="AU74" s="192">
        <v>0</v>
      </c>
      <c r="AV74" s="192">
        <v>0</v>
      </c>
      <c r="AW74" s="192">
        <v>0</v>
      </c>
      <c r="AX74" s="192">
        <v>0</v>
      </c>
      <c r="AY74" s="192">
        <v>0</v>
      </c>
      <c r="AZ74" s="192">
        <v>0</v>
      </c>
      <c r="BA74" s="193">
        <v>0</v>
      </c>
      <c r="BB74" s="191">
        <v>0</v>
      </c>
      <c r="BC74" s="194">
        <f>SUM(N74:BB74)</f>
        <v>1.0000023809523813</v>
      </c>
    </row>
    <row r="75" spans="2:89" s="194" customFormat="1" x14ac:dyDescent="0.2">
      <c r="B75" s="191" t="s">
        <v>105</v>
      </c>
      <c r="C75" s="293"/>
      <c r="D75" s="192">
        <f>+D74</f>
        <v>0</v>
      </c>
      <c r="E75" s="192">
        <f t="shared" ref="E75:AJ75" si="11">+D75+E74</f>
        <v>0</v>
      </c>
      <c r="F75" s="192">
        <f t="shared" si="11"/>
        <v>0</v>
      </c>
      <c r="G75" s="192">
        <f t="shared" si="11"/>
        <v>0</v>
      </c>
      <c r="H75" s="192">
        <f t="shared" si="11"/>
        <v>0</v>
      </c>
      <c r="I75" s="192">
        <f t="shared" si="11"/>
        <v>0</v>
      </c>
      <c r="J75" s="192">
        <f t="shared" si="11"/>
        <v>0</v>
      </c>
      <c r="K75" s="192">
        <f t="shared" si="11"/>
        <v>0</v>
      </c>
      <c r="L75" s="192">
        <f t="shared" si="11"/>
        <v>0</v>
      </c>
      <c r="M75" s="192">
        <f t="shared" si="11"/>
        <v>0</v>
      </c>
      <c r="N75" s="192">
        <f t="shared" si="11"/>
        <v>4.9702380952380949E-2</v>
      </c>
      <c r="O75" s="192">
        <f t="shared" si="11"/>
        <v>4.9702380952380949E-2</v>
      </c>
      <c r="P75" s="192">
        <f t="shared" si="11"/>
        <v>4.9702380952380949E-2</v>
      </c>
      <c r="Q75" s="192">
        <f t="shared" si="11"/>
        <v>4.9702380952380949E-2</v>
      </c>
      <c r="R75" s="192">
        <f t="shared" si="11"/>
        <v>4.9702380952380949E-2</v>
      </c>
      <c r="S75" s="192">
        <f t="shared" si="11"/>
        <v>4.9702380952380949E-2</v>
      </c>
      <c r="T75" s="192">
        <f t="shared" si="11"/>
        <v>4.9702380952380949E-2</v>
      </c>
      <c r="U75" s="192">
        <f t="shared" si="11"/>
        <v>4.9702380952380949E-2</v>
      </c>
      <c r="V75" s="192">
        <f t="shared" si="11"/>
        <v>4.9702380952380949E-2</v>
      </c>
      <c r="W75" s="192">
        <f t="shared" si="11"/>
        <v>4.9702380952380949E-2</v>
      </c>
      <c r="X75" s="192">
        <f t="shared" si="11"/>
        <v>9.9719047619047624E-2</v>
      </c>
      <c r="Y75" s="192">
        <f t="shared" si="11"/>
        <v>0.14973571428571431</v>
      </c>
      <c r="Z75" s="82">
        <f t="shared" si="11"/>
        <v>0.19975238095238096</v>
      </c>
      <c r="AA75" s="192">
        <f t="shared" si="11"/>
        <v>0.24976904761904761</v>
      </c>
      <c r="AB75" s="192">
        <f t="shared" si="11"/>
        <v>0.29978571428571427</v>
      </c>
      <c r="AC75" s="192">
        <f t="shared" si="11"/>
        <v>0.34980238095238092</v>
      </c>
      <c r="AD75" s="192">
        <f t="shared" si="11"/>
        <v>0.39981904761904757</v>
      </c>
      <c r="AE75" s="192">
        <f t="shared" si="11"/>
        <v>0.44983571428571423</v>
      </c>
      <c r="AF75" s="192">
        <f t="shared" si="11"/>
        <v>0.49985238095238088</v>
      </c>
      <c r="AG75" s="192">
        <f t="shared" si="11"/>
        <v>0.54986904761904754</v>
      </c>
      <c r="AH75" s="192">
        <f t="shared" si="11"/>
        <v>0.59988571428571424</v>
      </c>
      <c r="AI75" s="192">
        <f t="shared" si="11"/>
        <v>0.64990238095238095</v>
      </c>
      <c r="AJ75" s="192">
        <f t="shared" si="11"/>
        <v>0.69991904761904766</v>
      </c>
      <c r="AK75" s="192">
        <f t="shared" ref="AK75:BB75" si="12">+AJ75+AK74</f>
        <v>0.74993571428571437</v>
      </c>
      <c r="AL75" s="192">
        <f t="shared" si="12"/>
        <v>0.79995238095238108</v>
      </c>
      <c r="AM75" s="192">
        <f t="shared" si="12"/>
        <v>0.84996904761904779</v>
      </c>
      <c r="AN75" s="192">
        <f t="shared" si="12"/>
        <v>0.8999857142857145</v>
      </c>
      <c r="AO75" s="192">
        <f t="shared" si="12"/>
        <v>0.95000238095238121</v>
      </c>
      <c r="AP75" s="192">
        <f t="shared" si="12"/>
        <v>0.95000238095238121</v>
      </c>
      <c r="AQ75" s="192">
        <f t="shared" si="12"/>
        <v>0.95000238095238121</v>
      </c>
      <c r="AR75" s="192">
        <f t="shared" si="12"/>
        <v>0.95000238095238121</v>
      </c>
      <c r="AS75" s="192">
        <f t="shared" si="12"/>
        <v>0.95000238095238121</v>
      </c>
      <c r="AT75" s="192">
        <f t="shared" si="12"/>
        <v>1.0000023809523813</v>
      </c>
      <c r="AU75" s="192">
        <f t="shared" si="12"/>
        <v>1.0000023809523813</v>
      </c>
      <c r="AV75" s="192">
        <f t="shared" si="12"/>
        <v>1.0000023809523813</v>
      </c>
      <c r="AW75" s="192">
        <f t="shared" si="12"/>
        <v>1.0000023809523813</v>
      </c>
      <c r="AX75" s="192">
        <f t="shared" si="12"/>
        <v>1.0000023809523813</v>
      </c>
      <c r="AY75" s="192">
        <f t="shared" si="12"/>
        <v>1.0000023809523813</v>
      </c>
      <c r="AZ75" s="192">
        <f t="shared" si="12"/>
        <v>1.0000023809523813</v>
      </c>
      <c r="BA75" s="193">
        <f t="shared" si="12"/>
        <v>1.0000023809523813</v>
      </c>
      <c r="BB75" s="191">
        <f t="shared" si="12"/>
        <v>1.0000023809523813</v>
      </c>
    </row>
    <row r="76" spans="2:89" s="194" customFormat="1" x14ac:dyDescent="0.2">
      <c r="B76" s="191" t="s">
        <v>106</v>
      </c>
      <c r="C76" s="293"/>
      <c r="D76" s="192">
        <v>0</v>
      </c>
      <c r="E76" s="192">
        <v>0</v>
      </c>
      <c r="F76" s="192">
        <v>0</v>
      </c>
      <c r="G76" s="192">
        <v>0</v>
      </c>
      <c r="H76" s="192">
        <v>0</v>
      </c>
      <c r="I76" s="192">
        <v>0</v>
      </c>
      <c r="J76" s="192">
        <v>0</v>
      </c>
      <c r="K76" s="192">
        <v>0</v>
      </c>
      <c r="L76" s="192">
        <v>0</v>
      </c>
      <c r="M76" s="192">
        <v>0</v>
      </c>
      <c r="N76" s="192">
        <v>0.05</v>
      </c>
      <c r="O76" s="192">
        <v>0</v>
      </c>
      <c r="P76" s="192">
        <v>0</v>
      </c>
      <c r="Q76" s="192">
        <v>0</v>
      </c>
      <c r="R76" s="192">
        <v>0</v>
      </c>
      <c r="S76" s="192">
        <v>0</v>
      </c>
      <c r="T76" s="192">
        <v>0</v>
      </c>
      <c r="U76" s="192">
        <v>0</v>
      </c>
      <c r="V76" s="192">
        <v>0</v>
      </c>
      <c r="W76" s="192">
        <v>0</v>
      </c>
      <c r="X76" s="192">
        <f t="shared" ref="X76:AO76" si="13">+(0.34-0.05)/18</f>
        <v>1.6111111111111114E-2</v>
      </c>
      <c r="Y76" s="192">
        <f t="shared" si="13"/>
        <v>1.6111111111111114E-2</v>
      </c>
      <c r="Z76" s="82">
        <f t="shared" si="13"/>
        <v>1.6111111111111114E-2</v>
      </c>
      <c r="AA76" s="192">
        <f t="shared" si="13"/>
        <v>1.6111111111111114E-2</v>
      </c>
      <c r="AB76" s="192">
        <f t="shared" si="13"/>
        <v>1.6111111111111114E-2</v>
      </c>
      <c r="AC76" s="192">
        <f t="shared" si="13"/>
        <v>1.6111111111111114E-2</v>
      </c>
      <c r="AD76" s="192">
        <f t="shared" si="13"/>
        <v>1.6111111111111114E-2</v>
      </c>
      <c r="AE76" s="192">
        <f t="shared" si="13"/>
        <v>1.6111111111111114E-2</v>
      </c>
      <c r="AF76" s="192">
        <f t="shared" si="13"/>
        <v>1.6111111111111114E-2</v>
      </c>
      <c r="AG76" s="192">
        <f t="shared" si="13"/>
        <v>1.6111111111111114E-2</v>
      </c>
      <c r="AH76" s="192">
        <f t="shared" si="13"/>
        <v>1.6111111111111114E-2</v>
      </c>
      <c r="AI76" s="192">
        <f t="shared" si="13"/>
        <v>1.6111111111111114E-2</v>
      </c>
      <c r="AJ76" s="192">
        <f t="shared" si="13"/>
        <v>1.6111111111111114E-2</v>
      </c>
      <c r="AK76" s="192">
        <f t="shared" si="13"/>
        <v>1.6111111111111114E-2</v>
      </c>
      <c r="AL76" s="192">
        <f t="shared" si="13"/>
        <v>1.6111111111111114E-2</v>
      </c>
      <c r="AM76" s="192">
        <f t="shared" si="13"/>
        <v>1.6111111111111114E-2</v>
      </c>
      <c r="AN76" s="192">
        <f t="shared" si="13"/>
        <v>1.6111111111111114E-2</v>
      </c>
      <c r="AO76" s="192">
        <f t="shared" si="13"/>
        <v>1.6111111111111114E-2</v>
      </c>
      <c r="AP76" s="192">
        <v>0.66</v>
      </c>
      <c r="AQ76" s="192">
        <v>0</v>
      </c>
      <c r="AR76" s="192">
        <v>0</v>
      </c>
      <c r="AS76" s="192">
        <v>0</v>
      </c>
      <c r="AT76" s="192">
        <v>0</v>
      </c>
      <c r="AU76" s="192">
        <v>0</v>
      </c>
      <c r="AV76" s="192">
        <v>0</v>
      </c>
      <c r="AW76" s="192">
        <v>0</v>
      </c>
      <c r="AX76" s="192">
        <v>0</v>
      </c>
      <c r="AY76" s="192">
        <v>0</v>
      </c>
      <c r="AZ76" s="192">
        <v>0</v>
      </c>
      <c r="BA76" s="193">
        <v>0</v>
      </c>
      <c r="BB76" s="191">
        <v>0</v>
      </c>
      <c r="BC76" s="194">
        <f>SUM(N76:BB76)</f>
        <v>1</v>
      </c>
    </row>
    <row r="77" spans="2:89" s="194" customFormat="1" x14ac:dyDescent="0.2">
      <c r="B77" s="191" t="s">
        <v>107</v>
      </c>
      <c r="C77" s="293"/>
      <c r="D77" s="192">
        <f>+D76</f>
        <v>0</v>
      </c>
      <c r="E77" s="192">
        <f t="shared" ref="E77:AJ77" si="14">+D77+E76</f>
        <v>0</v>
      </c>
      <c r="F77" s="192">
        <f t="shared" si="14"/>
        <v>0</v>
      </c>
      <c r="G77" s="192">
        <f t="shared" si="14"/>
        <v>0</v>
      </c>
      <c r="H77" s="192">
        <f t="shared" si="14"/>
        <v>0</v>
      </c>
      <c r="I77" s="192">
        <f t="shared" si="14"/>
        <v>0</v>
      </c>
      <c r="J77" s="192">
        <f t="shared" si="14"/>
        <v>0</v>
      </c>
      <c r="K77" s="192">
        <f t="shared" si="14"/>
        <v>0</v>
      </c>
      <c r="L77" s="192">
        <f t="shared" si="14"/>
        <v>0</v>
      </c>
      <c r="M77" s="192">
        <f t="shared" si="14"/>
        <v>0</v>
      </c>
      <c r="N77" s="192">
        <f t="shared" si="14"/>
        <v>0.05</v>
      </c>
      <c r="O77" s="192">
        <f t="shared" si="14"/>
        <v>0.05</v>
      </c>
      <c r="P77" s="192">
        <f t="shared" si="14"/>
        <v>0.05</v>
      </c>
      <c r="Q77" s="192">
        <f t="shared" si="14"/>
        <v>0.05</v>
      </c>
      <c r="R77" s="192">
        <f t="shared" si="14"/>
        <v>0.05</v>
      </c>
      <c r="S77" s="192">
        <f t="shared" si="14"/>
        <v>0.05</v>
      </c>
      <c r="T77" s="192">
        <f t="shared" si="14"/>
        <v>0.05</v>
      </c>
      <c r="U77" s="192">
        <f t="shared" si="14"/>
        <v>0.05</v>
      </c>
      <c r="V77" s="192">
        <f t="shared" si="14"/>
        <v>0.05</v>
      </c>
      <c r="W77" s="192">
        <f t="shared" si="14"/>
        <v>0.05</v>
      </c>
      <c r="X77" s="192">
        <f t="shared" si="14"/>
        <v>6.611111111111112E-2</v>
      </c>
      <c r="Y77" s="192">
        <f t="shared" si="14"/>
        <v>8.2222222222222238E-2</v>
      </c>
      <c r="Z77" s="82">
        <f t="shared" si="14"/>
        <v>9.8333333333333356E-2</v>
      </c>
      <c r="AA77" s="192">
        <f t="shared" si="14"/>
        <v>0.11444444444444447</v>
      </c>
      <c r="AB77" s="192">
        <f t="shared" si="14"/>
        <v>0.13055555555555559</v>
      </c>
      <c r="AC77" s="192">
        <f t="shared" si="14"/>
        <v>0.1466666666666667</v>
      </c>
      <c r="AD77" s="192">
        <f t="shared" si="14"/>
        <v>0.1627777777777778</v>
      </c>
      <c r="AE77" s="192">
        <f t="shared" si="14"/>
        <v>0.1788888888888889</v>
      </c>
      <c r="AF77" s="192">
        <f t="shared" si="14"/>
        <v>0.19500000000000001</v>
      </c>
      <c r="AG77" s="192">
        <f t="shared" si="14"/>
        <v>0.21111111111111111</v>
      </c>
      <c r="AH77" s="192">
        <f t="shared" si="14"/>
        <v>0.22722222222222221</v>
      </c>
      <c r="AI77" s="192">
        <f t="shared" si="14"/>
        <v>0.24333333333333332</v>
      </c>
      <c r="AJ77" s="192">
        <f t="shared" si="14"/>
        <v>0.25944444444444442</v>
      </c>
      <c r="AK77" s="192">
        <f t="shared" ref="AK77:BB77" si="15">+AJ77+AK76</f>
        <v>0.27555555555555555</v>
      </c>
      <c r="AL77" s="192">
        <f t="shared" si="15"/>
        <v>0.29166666666666669</v>
      </c>
      <c r="AM77" s="192">
        <f t="shared" si="15"/>
        <v>0.30777777777777782</v>
      </c>
      <c r="AN77" s="192">
        <f t="shared" si="15"/>
        <v>0.32388888888888895</v>
      </c>
      <c r="AO77" s="192">
        <f t="shared" si="15"/>
        <v>0.34000000000000008</v>
      </c>
      <c r="AP77" s="192">
        <f t="shared" si="15"/>
        <v>1</v>
      </c>
      <c r="AQ77" s="192">
        <f t="shared" si="15"/>
        <v>1</v>
      </c>
      <c r="AR77" s="192">
        <f t="shared" si="15"/>
        <v>1</v>
      </c>
      <c r="AS77" s="192">
        <f t="shared" si="15"/>
        <v>1</v>
      </c>
      <c r="AT77" s="192">
        <f t="shared" si="15"/>
        <v>1</v>
      </c>
      <c r="AU77" s="192">
        <f t="shared" si="15"/>
        <v>1</v>
      </c>
      <c r="AV77" s="192">
        <f t="shared" si="15"/>
        <v>1</v>
      </c>
      <c r="AW77" s="192">
        <f t="shared" si="15"/>
        <v>1</v>
      </c>
      <c r="AX77" s="192">
        <f t="shared" si="15"/>
        <v>1</v>
      </c>
      <c r="AY77" s="192">
        <f t="shared" si="15"/>
        <v>1</v>
      </c>
      <c r="AZ77" s="192">
        <f t="shared" si="15"/>
        <v>1</v>
      </c>
      <c r="BA77" s="193">
        <f t="shared" si="15"/>
        <v>1</v>
      </c>
      <c r="BB77" s="191">
        <f t="shared" si="15"/>
        <v>1</v>
      </c>
    </row>
    <row r="78" spans="2:89" s="209" customFormat="1" x14ac:dyDescent="0.2">
      <c r="B78" s="206"/>
      <c r="C78" s="293"/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07"/>
      <c r="Z78" s="83"/>
      <c r="AA78" s="207"/>
      <c r="AB78" s="207"/>
      <c r="AC78" s="207"/>
      <c r="AD78" s="207"/>
      <c r="AE78" s="207"/>
      <c r="AF78" s="207"/>
      <c r="AG78" s="207"/>
      <c r="AH78" s="207"/>
      <c r="AI78" s="207"/>
      <c r="AJ78" s="207"/>
      <c r="AK78" s="207"/>
      <c r="AL78" s="207"/>
      <c r="AM78" s="207"/>
      <c r="AN78" s="207"/>
      <c r="AO78" s="207"/>
      <c r="AP78" s="207"/>
      <c r="AQ78" s="207"/>
      <c r="AR78" s="207"/>
      <c r="AS78" s="207"/>
      <c r="AT78" s="207"/>
      <c r="AU78" s="207"/>
      <c r="AV78" s="207"/>
      <c r="AW78" s="207"/>
      <c r="AX78" s="207"/>
      <c r="AY78" s="207"/>
      <c r="AZ78" s="207"/>
      <c r="BA78" s="208"/>
      <c r="BB78" s="206"/>
    </row>
    <row r="79" spans="2:89" s="195" customFormat="1" x14ac:dyDescent="0.2">
      <c r="B79" s="195" t="s">
        <v>108</v>
      </c>
      <c r="C79" s="196">
        <v>14</v>
      </c>
      <c r="D79" s="197">
        <f t="shared" ref="D79:AI79" si="16">+D75*$C79</f>
        <v>0</v>
      </c>
      <c r="E79" s="197">
        <f t="shared" si="16"/>
        <v>0</v>
      </c>
      <c r="F79" s="197">
        <f t="shared" si="16"/>
        <v>0</v>
      </c>
      <c r="G79" s="197">
        <f t="shared" si="16"/>
        <v>0</v>
      </c>
      <c r="H79" s="197">
        <f t="shared" si="16"/>
        <v>0</v>
      </c>
      <c r="I79" s="197">
        <f t="shared" si="16"/>
        <v>0</v>
      </c>
      <c r="J79" s="197">
        <f t="shared" si="16"/>
        <v>0</v>
      </c>
      <c r="K79" s="197">
        <f t="shared" si="16"/>
        <v>0</v>
      </c>
      <c r="L79" s="197">
        <f t="shared" si="16"/>
        <v>0</v>
      </c>
      <c r="M79" s="197">
        <f t="shared" si="16"/>
        <v>0</v>
      </c>
      <c r="N79" s="197">
        <f t="shared" si="16"/>
        <v>0.6958333333333333</v>
      </c>
      <c r="O79" s="197">
        <f t="shared" si="16"/>
        <v>0.6958333333333333</v>
      </c>
      <c r="P79" s="197">
        <f t="shared" si="16"/>
        <v>0.6958333333333333</v>
      </c>
      <c r="Q79" s="197">
        <f t="shared" si="16"/>
        <v>0.6958333333333333</v>
      </c>
      <c r="R79" s="197">
        <f t="shared" si="16"/>
        <v>0.6958333333333333</v>
      </c>
      <c r="S79" s="197">
        <f t="shared" si="16"/>
        <v>0.6958333333333333</v>
      </c>
      <c r="T79" s="197">
        <f t="shared" si="16"/>
        <v>0.6958333333333333</v>
      </c>
      <c r="U79" s="197">
        <f t="shared" si="16"/>
        <v>0.6958333333333333</v>
      </c>
      <c r="V79" s="197">
        <f t="shared" si="16"/>
        <v>0.6958333333333333</v>
      </c>
      <c r="W79" s="197">
        <f t="shared" si="16"/>
        <v>0.6958333333333333</v>
      </c>
      <c r="X79" s="197">
        <f t="shared" si="16"/>
        <v>1.3960666666666668</v>
      </c>
      <c r="Y79" s="197">
        <f t="shared" si="16"/>
        <v>2.0963000000000003</v>
      </c>
      <c r="Z79" s="90">
        <f t="shared" si="16"/>
        <v>2.7965333333333335</v>
      </c>
      <c r="AA79" s="197">
        <f t="shared" si="16"/>
        <v>3.4967666666666668</v>
      </c>
      <c r="AB79" s="197">
        <f t="shared" si="16"/>
        <v>4.1970000000000001</v>
      </c>
      <c r="AC79" s="197">
        <f t="shared" si="16"/>
        <v>4.8972333333333324</v>
      </c>
      <c r="AD79" s="197">
        <f t="shared" si="16"/>
        <v>5.5974666666666657</v>
      </c>
      <c r="AE79" s="197">
        <f t="shared" si="16"/>
        <v>6.297699999999999</v>
      </c>
      <c r="AF79" s="197">
        <f t="shared" si="16"/>
        <v>6.9979333333333322</v>
      </c>
      <c r="AG79" s="197">
        <f t="shared" si="16"/>
        <v>7.6981666666666655</v>
      </c>
      <c r="AH79" s="197">
        <f t="shared" si="16"/>
        <v>8.3983999999999988</v>
      </c>
      <c r="AI79" s="197">
        <f t="shared" si="16"/>
        <v>9.0986333333333338</v>
      </c>
      <c r="AJ79" s="197">
        <f t="shared" ref="AJ79:BB79" si="17">+AJ75*$C79</f>
        <v>9.7988666666666671</v>
      </c>
      <c r="AK79" s="197">
        <f t="shared" si="17"/>
        <v>10.499100000000002</v>
      </c>
      <c r="AL79" s="197">
        <f t="shared" si="17"/>
        <v>11.199333333333335</v>
      </c>
      <c r="AM79" s="197">
        <f t="shared" si="17"/>
        <v>11.899566666666669</v>
      </c>
      <c r="AN79" s="197">
        <f t="shared" si="17"/>
        <v>12.599800000000004</v>
      </c>
      <c r="AO79" s="197">
        <f t="shared" si="17"/>
        <v>13.300033333333337</v>
      </c>
      <c r="AP79" s="197">
        <f t="shared" si="17"/>
        <v>13.300033333333337</v>
      </c>
      <c r="AQ79" s="197">
        <f t="shared" si="17"/>
        <v>13.300033333333337</v>
      </c>
      <c r="AR79" s="197">
        <f t="shared" si="17"/>
        <v>13.300033333333337</v>
      </c>
      <c r="AS79" s="197">
        <f t="shared" si="17"/>
        <v>13.300033333333337</v>
      </c>
      <c r="AT79" s="197">
        <f t="shared" si="17"/>
        <v>14.000033333333338</v>
      </c>
      <c r="AU79" s="197">
        <f t="shared" si="17"/>
        <v>14.000033333333338</v>
      </c>
      <c r="AV79" s="197">
        <f t="shared" si="17"/>
        <v>14.000033333333338</v>
      </c>
      <c r="AW79" s="197">
        <f t="shared" si="17"/>
        <v>14.000033333333338</v>
      </c>
      <c r="AX79" s="197">
        <f t="shared" si="17"/>
        <v>14.000033333333338</v>
      </c>
      <c r="AY79" s="197">
        <f t="shared" si="17"/>
        <v>14.000033333333338</v>
      </c>
      <c r="AZ79" s="197">
        <f t="shared" si="17"/>
        <v>14.000033333333338</v>
      </c>
      <c r="BA79" s="198">
        <f t="shared" si="17"/>
        <v>14.000033333333338</v>
      </c>
      <c r="BB79" s="199">
        <f t="shared" si="17"/>
        <v>14.000033333333338</v>
      </c>
      <c r="BC79" s="199"/>
      <c r="BF79" s="199"/>
      <c r="BG79" s="199"/>
      <c r="BH79" s="199"/>
      <c r="BI79" s="199"/>
      <c r="BJ79" s="199"/>
      <c r="BK79" s="199"/>
      <c r="BL79" s="199"/>
      <c r="BM79" s="199"/>
      <c r="BN79" s="199"/>
      <c r="BO79" s="199"/>
      <c r="BP79" s="199"/>
      <c r="BQ79" s="199"/>
      <c r="BR79" s="199"/>
      <c r="BS79" s="199"/>
      <c r="BT79" s="199"/>
      <c r="BU79" s="199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</row>
    <row r="80" spans="2:89" s="200" customFormat="1" ht="13.5" thickBot="1" x14ac:dyDescent="0.25">
      <c r="B80" s="200" t="s">
        <v>109</v>
      </c>
      <c r="C80" s="201" t="str">
        <f>+'NTP or Sold'!C5</f>
        <v>NTP</v>
      </c>
      <c r="D80" s="202">
        <f t="shared" ref="D80:AI80" si="18">+D77*$C79</f>
        <v>0</v>
      </c>
      <c r="E80" s="202">
        <f t="shared" si="18"/>
        <v>0</v>
      </c>
      <c r="F80" s="202">
        <f t="shared" si="18"/>
        <v>0</v>
      </c>
      <c r="G80" s="202">
        <f t="shared" si="18"/>
        <v>0</v>
      </c>
      <c r="H80" s="202">
        <f t="shared" si="18"/>
        <v>0</v>
      </c>
      <c r="I80" s="202">
        <f t="shared" si="18"/>
        <v>0</v>
      </c>
      <c r="J80" s="202">
        <f t="shared" si="18"/>
        <v>0</v>
      </c>
      <c r="K80" s="202">
        <f t="shared" si="18"/>
        <v>0</v>
      </c>
      <c r="L80" s="202">
        <f t="shared" si="18"/>
        <v>0</v>
      </c>
      <c r="M80" s="202">
        <f t="shared" si="18"/>
        <v>0</v>
      </c>
      <c r="N80" s="202">
        <f t="shared" si="18"/>
        <v>0.70000000000000007</v>
      </c>
      <c r="O80" s="202">
        <f t="shared" si="18"/>
        <v>0.70000000000000007</v>
      </c>
      <c r="P80" s="202">
        <f t="shared" si="18"/>
        <v>0.70000000000000007</v>
      </c>
      <c r="Q80" s="202">
        <f t="shared" si="18"/>
        <v>0.70000000000000007</v>
      </c>
      <c r="R80" s="202">
        <f t="shared" si="18"/>
        <v>0.70000000000000007</v>
      </c>
      <c r="S80" s="202">
        <f t="shared" si="18"/>
        <v>0.70000000000000007</v>
      </c>
      <c r="T80" s="202">
        <f t="shared" si="18"/>
        <v>0.70000000000000007</v>
      </c>
      <c r="U80" s="202">
        <f t="shared" si="18"/>
        <v>0.70000000000000007</v>
      </c>
      <c r="V80" s="202">
        <f t="shared" si="18"/>
        <v>0.70000000000000007</v>
      </c>
      <c r="W80" s="202">
        <f t="shared" si="18"/>
        <v>0.70000000000000007</v>
      </c>
      <c r="X80" s="202">
        <f t="shared" si="18"/>
        <v>0.92555555555555569</v>
      </c>
      <c r="Y80" s="202">
        <f t="shared" si="18"/>
        <v>1.1511111111111114</v>
      </c>
      <c r="Z80" s="136">
        <f t="shared" si="18"/>
        <v>1.3766666666666669</v>
      </c>
      <c r="AA80" s="202">
        <f t="shared" si="18"/>
        <v>1.6022222222222227</v>
      </c>
      <c r="AB80" s="202">
        <f t="shared" si="18"/>
        <v>1.8277777777777784</v>
      </c>
      <c r="AC80" s="202">
        <f t="shared" si="18"/>
        <v>2.0533333333333337</v>
      </c>
      <c r="AD80" s="202">
        <f t="shared" si="18"/>
        <v>2.278888888888889</v>
      </c>
      <c r="AE80" s="202">
        <f t="shared" si="18"/>
        <v>2.5044444444444447</v>
      </c>
      <c r="AF80" s="202">
        <f t="shared" si="18"/>
        <v>2.73</v>
      </c>
      <c r="AG80" s="202">
        <f t="shared" si="18"/>
        <v>2.9555555555555557</v>
      </c>
      <c r="AH80" s="202">
        <f t="shared" si="18"/>
        <v>3.181111111111111</v>
      </c>
      <c r="AI80" s="202">
        <f t="shared" si="18"/>
        <v>3.4066666666666663</v>
      </c>
      <c r="AJ80" s="202">
        <f t="shared" ref="AJ80:BB80" si="19">+AJ77*$C79</f>
        <v>3.632222222222222</v>
      </c>
      <c r="AK80" s="202">
        <f t="shared" si="19"/>
        <v>3.8577777777777778</v>
      </c>
      <c r="AL80" s="202">
        <f t="shared" si="19"/>
        <v>4.0833333333333339</v>
      </c>
      <c r="AM80" s="202">
        <f t="shared" si="19"/>
        <v>4.3088888888888892</v>
      </c>
      <c r="AN80" s="202">
        <f t="shared" si="19"/>
        <v>4.5344444444444454</v>
      </c>
      <c r="AO80" s="202">
        <f t="shared" si="19"/>
        <v>4.7600000000000016</v>
      </c>
      <c r="AP80" s="202">
        <f t="shared" si="19"/>
        <v>14</v>
      </c>
      <c r="AQ80" s="202">
        <f t="shared" si="19"/>
        <v>14</v>
      </c>
      <c r="AR80" s="202">
        <f t="shared" si="19"/>
        <v>14</v>
      </c>
      <c r="AS80" s="202">
        <f t="shared" si="19"/>
        <v>14</v>
      </c>
      <c r="AT80" s="202">
        <f t="shared" si="19"/>
        <v>14</v>
      </c>
      <c r="AU80" s="202">
        <f t="shared" si="19"/>
        <v>14</v>
      </c>
      <c r="AV80" s="202">
        <f t="shared" si="19"/>
        <v>14</v>
      </c>
      <c r="AW80" s="202">
        <f t="shared" si="19"/>
        <v>14</v>
      </c>
      <c r="AX80" s="202">
        <f t="shared" si="19"/>
        <v>14</v>
      </c>
      <c r="AY80" s="202">
        <f t="shared" si="19"/>
        <v>14</v>
      </c>
      <c r="AZ80" s="202">
        <f t="shared" si="19"/>
        <v>14</v>
      </c>
      <c r="BA80" s="203">
        <f t="shared" si="19"/>
        <v>14</v>
      </c>
      <c r="BB80" s="204">
        <f t="shared" si="19"/>
        <v>14</v>
      </c>
      <c r="BC80" s="204"/>
      <c r="BF80" s="204"/>
      <c r="BG80" s="204"/>
      <c r="BH80" s="204"/>
      <c r="BI80" s="204"/>
      <c r="BJ80" s="204"/>
      <c r="BK80" s="204"/>
      <c r="BL80" s="204"/>
      <c r="BM80" s="204"/>
      <c r="BN80" s="204"/>
      <c r="BO80" s="204"/>
      <c r="BP80" s="204"/>
      <c r="BQ80" s="204"/>
      <c r="BR80" s="204"/>
      <c r="BS80" s="204"/>
      <c r="BT80" s="204"/>
      <c r="BU80" s="204"/>
      <c r="BV80" s="204"/>
      <c r="BW80" s="204"/>
      <c r="BX80" s="204"/>
      <c r="BY80" s="204"/>
      <c r="BZ80" s="204"/>
      <c r="CA80" s="204"/>
      <c r="CB80" s="204"/>
      <c r="CC80" s="204"/>
      <c r="CD80" s="204"/>
      <c r="CE80" s="204"/>
      <c r="CF80" s="204"/>
      <c r="CG80" s="204"/>
      <c r="CH80" s="204"/>
      <c r="CI80" s="204"/>
      <c r="CJ80" s="204"/>
      <c r="CK80" s="204"/>
    </row>
    <row r="81" spans="2:89" s="190" customFormat="1" ht="15" customHeight="1" thickTop="1" x14ac:dyDescent="0.2">
      <c r="B81" s="187" t="str">
        <f>+'NTP or Sold'!H6</f>
        <v>LM6000</v>
      </c>
      <c r="C81" s="292" t="str">
        <f>+'NTP or Sold'!T6</f>
        <v>Sandhill Power / Austin (ENA)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84"/>
      <c r="AA81" s="188"/>
      <c r="AB81" s="188"/>
      <c r="AC81" s="188"/>
      <c r="AD81" s="188"/>
      <c r="AE81" s="188"/>
      <c r="AF81" s="188"/>
      <c r="AG81" s="188"/>
      <c r="AH81" s="188"/>
      <c r="AI81" s="188"/>
      <c r="AJ81" s="188"/>
      <c r="AK81" s="188"/>
      <c r="AL81" s="188"/>
      <c r="AM81" s="188"/>
      <c r="AN81" s="188"/>
      <c r="AO81" s="188"/>
      <c r="AP81" s="188"/>
      <c r="AQ81" s="188"/>
      <c r="AR81" s="188"/>
      <c r="AS81" s="188"/>
      <c r="AT81" s="188"/>
      <c r="AU81" s="188"/>
      <c r="AV81" s="188"/>
      <c r="AW81" s="188"/>
      <c r="AX81" s="188"/>
      <c r="AY81" s="188"/>
      <c r="AZ81" s="188"/>
      <c r="BA81" s="189"/>
    </row>
    <row r="82" spans="2:89" s="194" customFormat="1" x14ac:dyDescent="0.2">
      <c r="B82" s="191" t="s">
        <v>104</v>
      </c>
      <c r="C82" s="293"/>
      <c r="D82" s="192">
        <v>0</v>
      </c>
      <c r="E82" s="192">
        <v>0</v>
      </c>
      <c r="F82" s="192">
        <v>0</v>
      </c>
      <c r="G82" s="192">
        <v>0</v>
      </c>
      <c r="H82" s="192">
        <v>0</v>
      </c>
      <c r="I82" s="192">
        <v>0</v>
      </c>
      <c r="J82" s="192">
        <v>0</v>
      </c>
      <c r="K82" s="192">
        <v>0</v>
      </c>
      <c r="L82" s="192">
        <v>0</v>
      </c>
      <c r="M82" s="192">
        <v>0</v>
      </c>
      <c r="N82" s="192">
        <f>16.7/336</f>
        <v>4.9702380952380949E-2</v>
      </c>
      <c r="O82" s="192">
        <v>0</v>
      </c>
      <c r="P82" s="192">
        <v>0</v>
      </c>
      <c r="Q82" s="192">
        <v>0</v>
      </c>
      <c r="R82" s="192">
        <v>0</v>
      </c>
      <c r="S82" s="192">
        <v>0</v>
      </c>
      <c r="T82" s="192">
        <v>0</v>
      </c>
      <c r="U82" s="192">
        <v>0</v>
      </c>
      <c r="V82" s="192">
        <v>0</v>
      </c>
      <c r="W82" s="192">
        <v>0</v>
      </c>
      <c r="X82" s="192">
        <f t="shared" ref="X82:AO82" si="20">+(0.95-0.0497)/18</f>
        <v>5.0016666666666668E-2</v>
      </c>
      <c r="Y82" s="192">
        <f t="shared" si="20"/>
        <v>5.0016666666666668E-2</v>
      </c>
      <c r="Z82" s="82">
        <f t="shared" si="20"/>
        <v>5.0016666666666668E-2</v>
      </c>
      <c r="AA82" s="192">
        <f t="shared" si="20"/>
        <v>5.0016666666666668E-2</v>
      </c>
      <c r="AB82" s="192">
        <f t="shared" si="20"/>
        <v>5.0016666666666668E-2</v>
      </c>
      <c r="AC82" s="192">
        <f t="shared" si="20"/>
        <v>5.0016666666666668E-2</v>
      </c>
      <c r="AD82" s="192">
        <f t="shared" si="20"/>
        <v>5.0016666666666668E-2</v>
      </c>
      <c r="AE82" s="192">
        <f t="shared" si="20"/>
        <v>5.0016666666666668E-2</v>
      </c>
      <c r="AF82" s="192">
        <f t="shared" si="20"/>
        <v>5.0016666666666668E-2</v>
      </c>
      <c r="AG82" s="192">
        <f t="shared" si="20"/>
        <v>5.0016666666666668E-2</v>
      </c>
      <c r="AH82" s="192">
        <f t="shared" si="20"/>
        <v>5.0016666666666668E-2</v>
      </c>
      <c r="AI82" s="192">
        <f t="shared" si="20"/>
        <v>5.0016666666666668E-2</v>
      </c>
      <c r="AJ82" s="192">
        <f t="shared" si="20"/>
        <v>5.0016666666666668E-2</v>
      </c>
      <c r="AK82" s="192">
        <f t="shared" si="20"/>
        <v>5.0016666666666668E-2</v>
      </c>
      <c r="AL82" s="192">
        <f t="shared" si="20"/>
        <v>5.0016666666666668E-2</v>
      </c>
      <c r="AM82" s="192">
        <f t="shared" si="20"/>
        <v>5.0016666666666668E-2</v>
      </c>
      <c r="AN82" s="192">
        <f t="shared" si="20"/>
        <v>5.0016666666666668E-2</v>
      </c>
      <c r="AO82" s="192">
        <f t="shared" si="20"/>
        <v>5.0016666666666668E-2</v>
      </c>
      <c r="AP82" s="192">
        <v>0</v>
      </c>
      <c r="AQ82" s="192">
        <v>0</v>
      </c>
      <c r="AR82" s="192">
        <v>0</v>
      </c>
      <c r="AS82" s="192">
        <v>0</v>
      </c>
      <c r="AT82" s="192">
        <v>0.05</v>
      </c>
      <c r="AU82" s="192">
        <v>0</v>
      </c>
      <c r="AV82" s="192">
        <v>0</v>
      </c>
      <c r="AW82" s="192">
        <v>0</v>
      </c>
      <c r="AX82" s="192">
        <v>0</v>
      </c>
      <c r="AY82" s="192">
        <v>0</v>
      </c>
      <c r="AZ82" s="192">
        <v>0</v>
      </c>
      <c r="BA82" s="193">
        <v>0</v>
      </c>
      <c r="BB82" s="191">
        <v>0</v>
      </c>
      <c r="BC82" s="194">
        <f>SUM(N82:BB82)</f>
        <v>1.0000023809523813</v>
      </c>
    </row>
    <row r="83" spans="2:89" s="194" customFormat="1" x14ac:dyDescent="0.2">
      <c r="B83" s="191" t="s">
        <v>105</v>
      </c>
      <c r="C83" s="293"/>
      <c r="D83" s="192">
        <f>+D82</f>
        <v>0</v>
      </c>
      <c r="E83" s="192">
        <f t="shared" ref="E83:AJ83" si="21">+D83+E82</f>
        <v>0</v>
      </c>
      <c r="F83" s="192">
        <f t="shared" si="21"/>
        <v>0</v>
      </c>
      <c r="G83" s="192">
        <f t="shared" si="21"/>
        <v>0</v>
      </c>
      <c r="H83" s="192">
        <f t="shared" si="21"/>
        <v>0</v>
      </c>
      <c r="I83" s="192">
        <f t="shared" si="21"/>
        <v>0</v>
      </c>
      <c r="J83" s="192">
        <f t="shared" si="21"/>
        <v>0</v>
      </c>
      <c r="K83" s="192">
        <f t="shared" si="21"/>
        <v>0</v>
      </c>
      <c r="L83" s="192">
        <f t="shared" si="21"/>
        <v>0</v>
      </c>
      <c r="M83" s="192">
        <f t="shared" si="21"/>
        <v>0</v>
      </c>
      <c r="N83" s="192">
        <f t="shared" si="21"/>
        <v>4.9702380952380949E-2</v>
      </c>
      <c r="O83" s="192">
        <f t="shared" si="21"/>
        <v>4.9702380952380949E-2</v>
      </c>
      <c r="P83" s="192">
        <f t="shared" si="21"/>
        <v>4.9702380952380949E-2</v>
      </c>
      <c r="Q83" s="192">
        <f t="shared" si="21"/>
        <v>4.9702380952380949E-2</v>
      </c>
      <c r="R83" s="192">
        <f t="shared" si="21"/>
        <v>4.9702380952380949E-2</v>
      </c>
      <c r="S83" s="192">
        <f t="shared" si="21"/>
        <v>4.9702380952380949E-2</v>
      </c>
      <c r="T83" s="192">
        <f t="shared" si="21"/>
        <v>4.9702380952380949E-2</v>
      </c>
      <c r="U83" s="192">
        <f t="shared" si="21"/>
        <v>4.9702380952380949E-2</v>
      </c>
      <c r="V83" s="192">
        <f t="shared" si="21"/>
        <v>4.9702380952380949E-2</v>
      </c>
      <c r="W83" s="192">
        <f t="shared" si="21"/>
        <v>4.9702380952380949E-2</v>
      </c>
      <c r="X83" s="192">
        <f t="shared" si="21"/>
        <v>9.9719047619047624E-2</v>
      </c>
      <c r="Y83" s="192">
        <f t="shared" si="21"/>
        <v>0.14973571428571431</v>
      </c>
      <c r="Z83" s="82">
        <f t="shared" si="21"/>
        <v>0.19975238095238096</v>
      </c>
      <c r="AA83" s="192">
        <f t="shared" si="21"/>
        <v>0.24976904761904761</v>
      </c>
      <c r="AB83" s="192">
        <f t="shared" si="21"/>
        <v>0.29978571428571427</v>
      </c>
      <c r="AC83" s="192">
        <f t="shared" si="21"/>
        <v>0.34980238095238092</v>
      </c>
      <c r="AD83" s="192">
        <f t="shared" si="21"/>
        <v>0.39981904761904757</v>
      </c>
      <c r="AE83" s="192">
        <f t="shared" si="21"/>
        <v>0.44983571428571423</v>
      </c>
      <c r="AF83" s="192">
        <f t="shared" si="21"/>
        <v>0.49985238095238088</v>
      </c>
      <c r="AG83" s="192">
        <f t="shared" si="21"/>
        <v>0.54986904761904754</v>
      </c>
      <c r="AH83" s="192">
        <f t="shared" si="21"/>
        <v>0.59988571428571424</v>
      </c>
      <c r="AI83" s="192">
        <f t="shared" si="21"/>
        <v>0.64990238095238095</v>
      </c>
      <c r="AJ83" s="192">
        <f t="shared" si="21"/>
        <v>0.69991904761904766</v>
      </c>
      <c r="AK83" s="192">
        <f t="shared" ref="AK83:BB83" si="22">+AJ83+AK82</f>
        <v>0.74993571428571437</v>
      </c>
      <c r="AL83" s="192">
        <f t="shared" si="22"/>
        <v>0.79995238095238108</v>
      </c>
      <c r="AM83" s="192">
        <f t="shared" si="22"/>
        <v>0.84996904761904779</v>
      </c>
      <c r="AN83" s="192">
        <f t="shared" si="22"/>
        <v>0.8999857142857145</v>
      </c>
      <c r="AO83" s="192">
        <f t="shared" si="22"/>
        <v>0.95000238095238121</v>
      </c>
      <c r="AP83" s="192">
        <f t="shared" si="22"/>
        <v>0.95000238095238121</v>
      </c>
      <c r="AQ83" s="192">
        <f t="shared" si="22"/>
        <v>0.95000238095238121</v>
      </c>
      <c r="AR83" s="192">
        <f t="shared" si="22"/>
        <v>0.95000238095238121</v>
      </c>
      <c r="AS83" s="192">
        <f t="shared" si="22"/>
        <v>0.95000238095238121</v>
      </c>
      <c r="AT83" s="192">
        <f t="shared" si="22"/>
        <v>1.0000023809523813</v>
      </c>
      <c r="AU83" s="192">
        <f t="shared" si="22"/>
        <v>1.0000023809523813</v>
      </c>
      <c r="AV83" s="192">
        <f t="shared" si="22"/>
        <v>1.0000023809523813</v>
      </c>
      <c r="AW83" s="192">
        <f t="shared" si="22"/>
        <v>1.0000023809523813</v>
      </c>
      <c r="AX83" s="192">
        <f t="shared" si="22"/>
        <v>1.0000023809523813</v>
      </c>
      <c r="AY83" s="192">
        <f t="shared" si="22"/>
        <v>1.0000023809523813</v>
      </c>
      <c r="AZ83" s="192">
        <f t="shared" si="22"/>
        <v>1.0000023809523813</v>
      </c>
      <c r="BA83" s="193">
        <f t="shared" si="22"/>
        <v>1.0000023809523813</v>
      </c>
      <c r="BB83" s="191">
        <f t="shared" si="22"/>
        <v>1.0000023809523813</v>
      </c>
    </row>
    <row r="84" spans="2:89" s="194" customFormat="1" x14ac:dyDescent="0.2">
      <c r="B84" s="191" t="s">
        <v>106</v>
      </c>
      <c r="C84" s="293"/>
      <c r="D84" s="192">
        <v>0</v>
      </c>
      <c r="E84" s="192">
        <v>0</v>
      </c>
      <c r="F84" s="192">
        <v>0</v>
      </c>
      <c r="G84" s="192">
        <v>0</v>
      </c>
      <c r="H84" s="192">
        <v>0</v>
      </c>
      <c r="I84" s="192">
        <v>0</v>
      </c>
      <c r="J84" s="192">
        <v>0</v>
      </c>
      <c r="K84" s="192">
        <v>0</v>
      </c>
      <c r="L84" s="192">
        <v>0</v>
      </c>
      <c r="M84" s="192">
        <v>0</v>
      </c>
      <c r="N84" s="192">
        <v>0.05</v>
      </c>
      <c r="O84" s="192">
        <v>0</v>
      </c>
      <c r="P84" s="192">
        <v>0</v>
      </c>
      <c r="Q84" s="192">
        <v>0</v>
      </c>
      <c r="R84" s="192">
        <v>0</v>
      </c>
      <c r="S84" s="192">
        <v>0</v>
      </c>
      <c r="T84" s="192">
        <v>0</v>
      </c>
      <c r="U84" s="192">
        <v>0</v>
      </c>
      <c r="V84" s="192">
        <v>0</v>
      </c>
      <c r="W84" s="192">
        <v>0</v>
      </c>
      <c r="X84" s="192">
        <f t="shared" ref="X84:AO84" si="23">+(0.34-0.05)/18</f>
        <v>1.6111111111111114E-2</v>
      </c>
      <c r="Y84" s="192">
        <f t="shared" si="23"/>
        <v>1.6111111111111114E-2</v>
      </c>
      <c r="Z84" s="82">
        <f t="shared" si="23"/>
        <v>1.6111111111111114E-2</v>
      </c>
      <c r="AA84" s="192">
        <f t="shared" si="23"/>
        <v>1.6111111111111114E-2</v>
      </c>
      <c r="AB84" s="192">
        <f t="shared" si="23"/>
        <v>1.6111111111111114E-2</v>
      </c>
      <c r="AC84" s="192">
        <f t="shared" si="23"/>
        <v>1.6111111111111114E-2</v>
      </c>
      <c r="AD84" s="192">
        <f t="shared" si="23"/>
        <v>1.6111111111111114E-2</v>
      </c>
      <c r="AE84" s="192">
        <f t="shared" si="23"/>
        <v>1.6111111111111114E-2</v>
      </c>
      <c r="AF84" s="192">
        <f t="shared" si="23"/>
        <v>1.6111111111111114E-2</v>
      </c>
      <c r="AG84" s="192">
        <f t="shared" si="23"/>
        <v>1.6111111111111114E-2</v>
      </c>
      <c r="AH84" s="192">
        <f t="shared" si="23"/>
        <v>1.6111111111111114E-2</v>
      </c>
      <c r="AI84" s="192">
        <f t="shared" si="23"/>
        <v>1.6111111111111114E-2</v>
      </c>
      <c r="AJ84" s="192">
        <f t="shared" si="23"/>
        <v>1.6111111111111114E-2</v>
      </c>
      <c r="AK84" s="192">
        <f t="shared" si="23"/>
        <v>1.6111111111111114E-2</v>
      </c>
      <c r="AL84" s="192">
        <f t="shared" si="23"/>
        <v>1.6111111111111114E-2</v>
      </c>
      <c r="AM84" s="192">
        <f t="shared" si="23"/>
        <v>1.6111111111111114E-2</v>
      </c>
      <c r="AN84" s="192">
        <f t="shared" si="23"/>
        <v>1.6111111111111114E-2</v>
      </c>
      <c r="AO84" s="192">
        <f t="shared" si="23"/>
        <v>1.6111111111111114E-2</v>
      </c>
      <c r="AP84" s="192">
        <v>0.66</v>
      </c>
      <c r="AQ84" s="192">
        <v>0</v>
      </c>
      <c r="AR84" s="192">
        <v>0</v>
      </c>
      <c r="AS84" s="192">
        <v>0</v>
      </c>
      <c r="AT84" s="192">
        <v>0</v>
      </c>
      <c r="AU84" s="192">
        <v>0</v>
      </c>
      <c r="AV84" s="192">
        <v>0</v>
      </c>
      <c r="AW84" s="192">
        <v>0</v>
      </c>
      <c r="AX84" s="192">
        <v>0</v>
      </c>
      <c r="AY84" s="192">
        <v>0</v>
      </c>
      <c r="AZ84" s="192">
        <v>0</v>
      </c>
      <c r="BA84" s="193">
        <v>0</v>
      </c>
      <c r="BB84" s="191">
        <v>0</v>
      </c>
      <c r="BC84" s="194">
        <f>SUM(N84:BB84)</f>
        <v>1</v>
      </c>
    </row>
    <row r="85" spans="2:89" s="194" customFormat="1" x14ac:dyDescent="0.2">
      <c r="B85" s="191" t="s">
        <v>107</v>
      </c>
      <c r="C85" s="293"/>
      <c r="D85" s="192">
        <f>+D84</f>
        <v>0</v>
      </c>
      <c r="E85" s="192">
        <f t="shared" ref="E85:AJ85" si="24">+D85+E84</f>
        <v>0</v>
      </c>
      <c r="F85" s="192">
        <f t="shared" si="24"/>
        <v>0</v>
      </c>
      <c r="G85" s="192">
        <f t="shared" si="24"/>
        <v>0</v>
      </c>
      <c r="H85" s="192">
        <f t="shared" si="24"/>
        <v>0</v>
      </c>
      <c r="I85" s="192">
        <f t="shared" si="24"/>
        <v>0</v>
      </c>
      <c r="J85" s="192">
        <f t="shared" si="24"/>
        <v>0</v>
      </c>
      <c r="K85" s="192">
        <f t="shared" si="24"/>
        <v>0</v>
      </c>
      <c r="L85" s="192">
        <f t="shared" si="24"/>
        <v>0</v>
      </c>
      <c r="M85" s="192">
        <f t="shared" si="24"/>
        <v>0</v>
      </c>
      <c r="N85" s="192">
        <f t="shared" si="24"/>
        <v>0.05</v>
      </c>
      <c r="O85" s="192">
        <f t="shared" si="24"/>
        <v>0.05</v>
      </c>
      <c r="P85" s="192">
        <f t="shared" si="24"/>
        <v>0.05</v>
      </c>
      <c r="Q85" s="192">
        <f t="shared" si="24"/>
        <v>0.05</v>
      </c>
      <c r="R85" s="192">
        <f t="shared" si="24"/>
        <v>0.05</v>
      </c>
      <c r="S85" s="192">
        <f t="shared" si="24"/>
        <v>0.05</v>
      </c>
      <c r="T85" s="192">
        <f t="shared" si="24"/>
        <v>0.05</v>
      </c>
      <c r="U85" s="192">
        <f t="shared" si="24"/>
        <v>0.05</v>
      </c>
      <c r="V85" s="192">
        <f t="shared" si="24"/>
        <v>0.05</v>
      </c>
      <c r="W85" s="192">
        <f t="shared" si="24"/>
        <v>0.05</v>
      </c>
      <c r="X85" s="192">
        <f t="shared" si="24"/>
        <v>6.611111111111112E-2</v>
      </c>
      <c r="Y85" s="192">
        <f t="shared" si="24"/>
        <v>8.2222222222222238E-2</v>
      </c>
      <c r="Z85" s="82">
        <f t="shared" si="24"/>
        <v>9.8333333333333356E-2</v>
      </c>
      <c r="AA85" s="192">
        <f t="shared" si="24"/>
        <v>0.11444444444444447</v>
      </c>
      <c r="AB85" s="192">
        <f t="shared" si="24"/>
        <v>0.13055555555555559</v>
      </c>
      <c r="AC85" s="192">
        <f t="shared" si="24"/>
        <v>0.1466666666666667</v>
      </c>
      <c r="AD85" s="192">
        <f t="shared" si="24"/>
        <v>0.1627777777777778</v>
      </c>
      <c r="AE85" s="192">
        <f t="shared" si="24"/>
        <v>0.1788888888888889</v>
      </c>
      <c r="AF85" s="192">
        <f t="shared" si="24"/>
        <v>0.19500000000000001</v>
      </c>
      <c r="AG85" s="192">
        <f t="shared" si="24"/>
        <v>0.21111111111111111</v>
      </c>
      <c r="AH85" s="192">
        <f t="shared" si="24"/>
        <v>0.22722222222222221</v>
      </c>
      <c r="AI85" s="192">
        <f t="shared" si="24"/>
        <v>0.24333333333333332</v>
      </c>
      <c r="AJ85" s="192">
        <f t="shared" si="24"/>
        <v>0.25944444444444442</v>
      </c>
      <c r="AK85" s="192">
        <f t="shared" ref="AK85:BB85" si="25">+AJ85+AK84</f>
        <v>0.27555555555555555</v>
      </c>
      <c r="AL85" s="192">
        <f t="shared" si="25"/>
        <v>0.29166666666666669</v>
      </c>
      <c r="AM85" s="192">
        <f t="shared" si="25"/>
        <v>0.30777777777777782</v>
      </c>
      <c r="AN85" s="192">
        <f t="shared" si="25"/>
        <v>0.32388888888888895</v>
      </c>
      <c r="AO85" s="192">
        <f t="shared" si="25"/>
        <v>0.34000000000000008</v>
      </c>
      <c r="AP85" s="192">
        <f t="shared" si="25"/>
        <v>1</v>
      </c>
      <c r="AQ85" s="192">
        <f t="shared" si="25"/>
        <v>1</v>
      </c>
      <c r="AR85" s="192">
        <f t="shared" si="25"/>
        <v>1</v>
      </c>
      <c r="AS85" s="192">
        <f t="shared" si="25"/>
        <v>1</v>
      </c>
      <c r="AT85" s="192">
        <f t="shared" si="25"/>
        <v>1</v>
      </c>
      <c r="AU85" s="192">
        <f t="shared" si="25"/>
        <v>1</v>
      </c>
      <c r="AV85" s="192">
        <f t="shared" si="25"/>
        <v>1</v>
      </c>
      <c r="AW85" s="192">
        <f t="shared" si="25"/>
        <v>1</v>
      </c>
      <c r="AX85" s="192">
        <f t="shared" si="25"/>
        <v>1</v>
      </c>
      <c r="AY85" s="192">
        <f t="shared" si="25"/>
        <v>1</v>
      </c>
      <c r="AZ85" s="192">
        <f t="shared" si="25"/>
        <v>1</v>
      </c>
      <c r="BA85" s="193">
        <f t="shared" si="25"/>
        <v>1</v>
      </c>
      <c r="BB85" s="191">
        <f t="shared" si="25"/>
        <v>1</v>
      </c>
    </row>
    <row r="86" spans="2:89" s="209" customFormat="1" x14ac:dyDescent="0.2">
      <c r="B86" s="206"/>
      <c r="C86" s="293"/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83"/>
      <c r="AA86" s="207"/>
      <c r="AB86" s="207"/>
      <c r="AC86" s="207"/>
      <c r="AD86" s="207"/>
      <c r="AE86" s="207"/>
      <c r="AF86" s="207"/>
      <c r="AG86" s="207"/>
      <c r="AH86" s="207"/>
      <c r="AI86" s="207"/>
      <c r="AJ86" s="207"/>
      <c r="AK86" s="207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207"/>
      <c r="AW86" s="207"/>
      <c r="AX86" s="207"/>
      <c r="AY86" s="207"/>
      <c r="AZ86" s="207"/>
      <c r="BA86" s="208"/>
      <c r="BB86" s="206"/>
    </row>
    <row r="87" spans="2:89" s="195" customFormat="1" x14ac:dyDescent="0.2">
      <c r="B87" s="195" t="s">
        <v>108</v>
      </c>
      <c r="C87" s="196">
        <v>14</v>
      </c>
      <c r="D87" s="197">
        <f t="shared" ref="D87:AI87" si="26">+D83*$C87</f>
        <v>0</v>
      </c>
      <c r="E87" s="197">
        <f t="shared" si="26"/>
        <v>0</v>
      </c>
      <c r="F87" s="197">
        <f t="shared" si="26"/>
        <v>0</v>
      </c>
      <c r="G87" s="197">
        <f t="shared" si="26"/>
        <v>0</v>
      </c>
      <c r="H87" s="197">
        <f t="shared" si="26"/>
        <v>0</v>
      </c>
      <c r="I87" s="197">
        <f t="shared" si="26"/>
        <v>0</v>
      </c>
      <c r="J87" s="197">
        <f t="shared" si="26"/>
        <v>0</v>
      </c>
      <c r="K87" s="197">
        <f t="shared" si="26"/>
        <v>0</v>
      </c>
      <c r="L87" s="197">
        <f t="shared" si="26"/>
        <v>0</v>
      </c>
      <c r="M87" s="197">
        <f t="shared" si="26"/>
        <v>0</v>
      </c>
      <c r="N87" s="197">
        <f t="shared" si="26"/>
        <v>0.6958333333333333</v>
      </c>
      <c r="O87" s="197">
        <f t="shared" si="26"/>
        <v>0.6958333333333333</v>
      </c>
      <c r="P87" s="197">
        <f t="shared" si="26"/>
        <v>0.6958333333333333</v>
      </c>
      <c r="Q87" s="197">
        <f t="shared" si="26"/>
        <v>0.6958333333333333</v>
      </c>
      <c r="R87" s="197">
        <f t="shared" si="26"/>
        <v>0.6958333333333333</v>
      </c>
      <c r="S87" s="197">
        <f t="shared" si="26"/>
        <v>0.6958333333333333</v>
      </c>
      <c r="T87" s="197">
        <f t="shared" si="26"/>
        <v>0.6958333333333333</v>
      </c>
      <c r="U87" s="197">
        <f t="shared" si="26"/>
        <v>0.6958333333333333</v>
      </c>
      <c r="V87" s="197">
        <f t="shared" si="26"/>
        <v>0.6958333333333333</v>
      </c>
      <c r="W87" s="197">
        <f t="shared" si="26"/>
        <v>0.6958333333333333</v>
      </c>
      <c r="X87" s="197">
        <f t="shared" si="26"/>
        <v>1.3960666666666668</v>
      </c>
      <c r="Y87" s="197">
        <f t="shared" si="26"/>
        <v>2.0963000000000003</v>
      </c>
      <c r="Z87" s="90">
        <f t="shared" si="26"/>
        <v>2.7965333333333335</v>
      </c>
      <c r="AA87" s="197">
        <f t="shared" si="26"/>
        <v>3.4967666666666668</v>
      </c>
      <c r="AB87" s="197">
        <f t="shared" si="26"/>
        <v>4.1970000000000001</v>
      </c>
      <c r="AC87" s="197">
        <f t="shared" si="26"/>
        <v>4.8972333333333324</v>
      </c>
      <c r="AD87" s="197">
        <f t="shared" si="26"/>
        <v>5.5974666666666657</v>
      </c>
      <c r="AE87" s="197">
        <f t="shared" si="26"/>
        <v>6.297699999999999</v>
      </c>
      <c r="AF87" s="197">
        <f t="shared" si="26"/>
        <v>6.9979333333333322</v>
      </c>
      <c r="AG87" s="197">
        <f t="shared" si="26"/>
        <v>7.6981666666666655</v>
      </c>
      <c r="AH87" s="197">
        <f t="shared" si="26"/>
        <v>8.3983999999999988</v>
      </c>
      <c r="AI87" s="197">
        <f t="shared" si="26"/>
        <v>9.0986333333333338</v>
      </c>
      <c r="AJ87" s="197">
        <f t="shared" ref="AJ87:BB87" si="27">+AJ83*$C87</f>
        <v>9.7988666666666671</v>
      </c>
      <c r="AK87" s="197">
        <f t="shared" si="27"/>
        <v>10.499100000000002</v>
      </c>
      <c r="AL87" s="197">
        <f t="shared" si="27"/>
        <v>11.199333333333335</v>
      </c>
      <c r="AM87" s="197">
        <f t="shared" si="27"/>
        <v>11.899566666666669</v>
      </c>
      <c r="AN87" s="197">
        <f t="shared" si="27"/>
        <v>12.599800000000004</v>
      </c>
      <c r="AO87" s="197">
        <f t="shared" si="27"/>
        <v>13.300033333333337</v>
      </c>
      <c r="AP87" s="197">
        <f t="shared" si="27"/>
        <v>13.300033333333337</v>
      </c>
      <c r="AQ87" s="197">
        <f t="shared" si="27"/>
        <v>13.300033333333337</v>
      </c>
      <c r="AR87" s="197">
        <f t="shared" si="27"/>
        <v>13.300033333333337</v>
      </c>
      <c r="AS87" s="197">
        <f t="shared" si="27"/>
        <v>13.300033333333337</v>
      </c>
      <c r="AT87" s="197">
        <f t="shared" si="27"/>
        <v>14.000033333333338</v>
      </c>
      <c r="AU87" s="197">
        <f t="shared" si="27"/>
        <v>14.000033333333338</v>
      </c>
      <c r="AV87" s="197">
        <f t="shared" si="27"/>
        <v>14.000033333333338</v>
      </c>
      <c r="AW87" s="197">
        <f t="shared" si="27"/>
        <v>14.000033333333338</v>
      </c>
      <c r="AX87" s="197">
        <f t="shared" si="27"/>
        <v>14.000033333333338</v>
      </c>
      <c r="AY87" s="197">
        <f t="shared" si="27"/>
        <v>14.000033333333338</v>
      </c>
      <c r="AZ87" s="197">
        <f t="shared" si="27"/>
        <v>14.000033333333338</v>
      </c>
      <c r="BA87" s="198">
        <f t="shared" si="27"/>
        <v>14.000033333333338</v>
      </c>
      <c r="BB87" s="199">
        <f t="shared" si="27"/>
        <v>14.000033333333338</v>
      </c>
      <c r="BC87" s="199"/>
      <c r="BF87" s="199"/>
      <c r="BG87" s="199"/>
      <c r="BH87" s="199"/>
      <c r="BI87" s="199"/>
      <c r="BJ87" s="199"/>
      <c r="BK87" s="199"/>
      <c r="BL87" s="199"/>
      <c r="BM87" s="199"/>
      <c r="BN87" s="199"/>
      <c r="BO87" s="199"/>
      <c r="BP87" s="199"/>
      <c r="BQ87" s="199"/>
      <c r="BR87" s="199"/>
      <c r="BS87" s="199"/>
      <c r="BT87" s="199"/>
      <c r="BU87" s="199"/>
      <c r="BV87" s="199"/>
      <c r="BW87" s="199"/>
      <c r="BX87" s="199"/>
      <c r="BY87" s="199"/>
      <c r="BZ87" s="199"/>
      <c r="CA87" s="199"/>
      <c r="CB87" s="199"/>
      <c r="CC87" s="199"/>
      <c r="CD87" s="199"/>
      <c r="CE87" s="199"/>
      <c r="CF87" s="199"/>
      <c r="CG87" s="199"/>
      <c r="CH87" s="199"/>
      <c r="CI87" s="199"/>
      <c r="CJ87" s="199"/>
      <c r="CK87" s="199"/>
    </row>
    <row r="88" spans="2:89" s="200" customFormat="1" ht="13.5" thickBot="1" x14ac:dyDescent="0.25">
      <c r="B88" s="200" t="s">
        <v>109</v>
      </c>
      <c r="C88" s="201" t="str">
        <f>+'NTP or Sold'!C6</f>
        <v>NTP</v>
      </c>
      <c r="D88" s="202">
        <f t="shared" ref="D88:AI88" si="28">+D85*$C87</f>
        <v>0</v>
      </c>
      <c r="E88" s="202">
        <f t="shared" si="28"/>
        <v>0</v>
      </c>
      <c r="F88" s="202">
        <f t="shared" si="28"/>
        <v>0</v>
      </c>
      <c r="G88" s="202">
        <f t="shared" si="28"/>
        <v>0</v>
      </c>
      <c r="H88" s="202">
        <f t="shared" si="28"/>
        <v>0</v>
      </c>
      <c r="I88" s="202">
        <f t="shared" si="28"/>
        <v>0</v>
      </c>
      <c r="J88" s="202">
        <f t="shared" si="28"/>
        <v>0</v>
      </c>
      <c r="K88" s="202">
        <f t="shared" si="28"/>
        <v>0</v>
      </c>
      <c r="L88" s="202">
        <f t="shared" si="28"/>
        <v>0</v>
      </c>
      <c r="M88" s="202">
        <f t="shared" si="28"/>
        <v>0</v>
      </c>
      <c r="N88" s="202">
        <f t="shared" si="28"/>
        <v>0.70000000000000007</v>
      </c>
      <c r="O88" s="202">
        <f t="shared" si="28"/>
        <v>0.70000000000000007</v>
      </c>
      <c r="P88" s="202">
        <f t="shared" si="28"/>
        <v>0.70000000000000007</v>
      </c>
      <c r="Q88" s="202">
        <f t="shared" si="28"/>
        <v>0.70000000000000007</v>
      </c>
      <c r="R88" s="202">
        <f t="shared" si="28"/>
        <v>0.70000000000000007</v>
      </c>
      <c r="S88" s="202">
        <f t="shared" si="28"/>
        <v>0.70000000000000007</v>
      </c>
      <c r="T88" s="202">
        <f t="shared" si="28"/>
        <v>0.70000000000000007</v>
      </c>
      <c r="U88" s="202">
        <f t="shared" si="28"/>
        <v>0.70000000000000007</v>
      </c>
      <c r="V88" s="202">
        <f t="shared" si="28"/>
        <v>0.70000000000000007</v>
      </c>
      <c r="W88" s="202">
        <f t="shared" si="28"/>
        <v>0.70000000000000007</v>
      </c>
      <c r="X88" s="202">
        <f t="shared" si="28"/>
        <v>0.92555555555555569</v>
      </c>
      <c r="Y88" s="202">
        <f t="shared" si="28"/>
        <v>1.1511111111111114</v>
      </c>
      <c r="Z88" s="136">
        <f t="shared" si="28"/>
        <v>1.3766666666666669</v>
      </c>
      <c r="AA88" s="202">
        <f t="shared" si="28"/>
        <v>1.6022222222222227</v>
      </c>
      <c r="AB88" s="202">
        <f t="shared" si="28"/>
        <v>1.8277777777777784</v>
      </c>
      <c r="AC88" s="202">
        <f t="shared" si="28"/>
        <v>2.0533333333333337</v>
      </c>
      <c r="AD88" s="202">
        <f t="shared" si="28"/>
        <v>2.278888888888889</v>
      </c>
      <c r="AE88" s="202">
        <f t="shared" si="28"/>
        <v>2.5044444444444447</v>
      </c>
      <c r="AF88" s="202">
        <f t="shared" si="28"/>
        <v>2.73</v>
      </c>
      <c r="AG88" s="202">
        <f t="shared" si="28"/>
        <v>2.9555555555555557</v>
      </c>
      <c r="AH88" s="202">
        <f t="shared" si="28"/>
        <v>3.181111111111111</v>
      </c>
      <c r="AI88" s="202">
        <f t="shared" si="28"/>
        <v>3.4066666666666663</v>
      </c>
      <c r="AJ88" s="202">
        <f t="shared" ref="AJ88:BB88" si="29">+AJ85*$C87</f>
        <v>3.632222222222222</v>
      </c>
      <c r="AK88" s="202">
        <f t="shared" si="29"/>
        <v>3.8577777777777778</v>
      </c>
      <c r="AL88" s="202">
        <f t="shared" si="29"/>
        <v>4.0833333333333339</v>
      </c>
      <c r="AM88" s="202">
        <f t="shared" si="29"/>
        <v>4.3088888888888892</v>
      </c>
      <c r="AN88" s="202">
        <f t="shared" si="29"/>
        <v>4.5344444444444454</v>
      </c>
      <c r="AO88" s="202">
        <f t="shared" si="29"/>
        <v>4.7600000000000016</v>
      </c>
      <c r="AP88" s="202">
        <f t="shared" si="29"/>
        <v>14</v>
      </c>
      <c r="AQ88" s="202">
        <f t="shared" si="29"/>
        <v>14</v>
      </c>
      <c r="AR88" s="202">
        <f t="shared" si="29"/>
        <v>14</v>
      </c>
      <c r="AS88" s="202">
        <f t="shared" si="29"/>
        <v>14</v>
      </c>
      <c r="AT88" s="202">
        <f t="shared" si="29"/>
        <v>14</v>
      </c>
      <c r="AU88" s="202">
        <f t="shared" si="29"/>
        <v>14</v>
      </c>
      <c r="AV88" s="202">
        <f t="shared" si="29"/>
        <v>14</v>
      </c>
      <c r="AW88" s="202">
        <f t="shared" si="29"/>
        <v>14</v>
      </c>
      <c r="AX88" s="202">
        <f t="shared" si="29"/>
        <v>14</v>
      </c>
      <c r="AY88" s="202">
        <f t="shared" si="29"/>
        <v>14</v>
      </c>
      <c r="AZ88" s="202">
        <f t="shared" si="29"/>
        <v>14</v>
      </c>
      <c r="BA88" s="203">
        <f t="shared" si="29"/>
        <v>14</v>
      </c>
      <c r="BB88" s="204">
        <f t="shared" si="29"/>
        <v>14</v>
      </c>
      <c r="BC88" s="204"/>
      <c r="BF88" s="204"/>
      <c r="BG88" s="204"/>
      <c r="BH88" s="204"/>
      <c r="BI88" s="204"/>
      <c r="BJ88" s="204"/>
      <c r="BK88" s="204"/>
      <c r="BL88" s="204"/>
      <c r="BM88" s="204"/>
      <c r="BN88" s="204"/>
      <c r="BO88" s="204"/>
      <c r="BP88" s="204"/>
      <c r="BQ88" s="204"/>
      <c r="BR88" s="204"/>
      <c r="BS88" s="204"/>
      <c r="BT88" s="204"/>
      <c r="BU88" s="204"/>
      <c r="BV88" s="204"/>
      <c r="BW88" s="204"/>
      <c r="BX88" s="204"/>
      <c r="BY88" s="204"/>
      <c r="BZ88" s="204"/>
      <c r="CA88" s="204"/>
      <c r="CB88" s="204"/>
      <c r="CC88" s="204"/>
      <c r="CD88" s="204"/>
      <c r="CE88" s="204"/>
      <c r="CF88" s="204"/>
      <c r="CG88" s="204"/>
      <c r="CH88" s="204"/>
      <c r="CI88" s="204"/>
      <c r="CJ88" s="204"/>
      <c r="CK88" s="204"/>
    </row>
    <row r="89" spans="2:89" s="190" customFormat="1" ht="15" customHeight="1" thickTop="1" x14ac:dyDescent="0.2">
      <c r="B89" s="187" t="str">
        <f>+'NTP or Sold'!H7</f>
        <v>LM6000</v>
      </c>
      <c r="C89" s="292" t="str">
        <f>+'NTP or Sold'!T7</f>
        <v>Sandhill Power / Austin (ENA)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  <c r="X89" s="188"/>
      <c r="Y89" s="188"/>
      <c r="Z89" s="84"/>
      <c r="AA89" s="188"/>
      <c r="AB89" s="188"/>
      <c r="AC89" s="188"/>
      <c r="AD89" s="188"/>
      <c r="AE89" s="188"/>
      <c r="AF89" s="188"/>
      <c r="AG89" s="188"/>
      <c r="AH89" s="188"/>
      <c r="AI89" s="188"/>
      <c r="AJ89" s="188"/>
      <c r="AK89" s="188"/>
      <c r="AL89" s="188"/>
      <c r="AM89" s="188"/>
      <c r="AN89" s="188"/>
      <c r="AO89" s="188"/>
      <c r="AP89" s="188"/>
      <c r="AQ89" s="188"/>
      <c r="AR89" s="188"/>
      <c r="AS89" s="188"/>
      <c r="AT89" s="188"/>
      <c r="AU89" s="188"/>
      <c r="AV89" s="188"/>
      <c r="AW89" s="188"/>
      <c r="AX89" s="188"/>
      <c r="AY89" s="188"/>
      <c r="AZ89" s="188"/>
      <c r="BA89" s="189"/>
    </row>
    <row r="90" spans="2:89" s="194" customFormat="1" x14ac:dyDescent="0.2">
      <c r="B90" s="191" t="s">
        <v>104</v>
      </c>
      <c r="C90" s="293"/>
      <c r="D90" s="192">
        <v>0</v>
      </c>
      <c r="E90" s="192">
        <v>0</v>
      </c>
      <c r="F90" s="192">
        <v>0</v>
      </c>
      <c r="G90" s="192">
        <v>0</v>
      </c>
      <c r="H90" s="192">
        <v>0</v>
      </c>
      <c r="I90" s="192">
        <v>0</v>
      </c>
      <c r="J90" s="192">
        <v>0</v>
      </c>
      <c r="K90" s="192">
        <v>0</v>
      </c>
      <c r="L90" s="192">
        <v>0</v>
      </c>
      <c r="M90" s="192">
        <v>0</v>
      </c>
      <c r="N90" s="192">
        <f>16.7/336</f>
        <v>4.9702380952380949E-2</v>
      </c>
      <c r="O90" s="192">
        <v>0</v>
      </c>
      <c r="P90" s="192">
        <v>0</v>
      </c>
      <c r="Q90" s="192">
        <v>0</v>
      </c>
      <c r="R90" s="192">
        <v>0</v>
      </c>
      <c r="S90" s="192">
        <v>0</v>
      </c>
      <c r="T90" s="192">
        <v>0</v>
      </c>
      <c r="U90" s="192">
        <v>0</v>
      </c>
      <c r="V90" s="192">
        <v>0</v>
      </c>
      <c r="W90" s="192">
        <v>0</v>
      </c>
      <c r="X90" s="192">
        <f t="shared" ref="X90:AO90" si="30">+(0.95-0.0497)/18</f>
        <v>5.0016666666666668E-2</v>
      </c>
      <c r="Y90" s="192">
        <f t="shared" si="30"/>
        <v>5.0016666666666668E-2</v>
      </c>
      <c r="Z90" s="82">
        <f t="shared" si="30"/>
        <v>5.0016666666666668E-2</v>
      </c>
      <c r="AA90" s="192">
        <f t="shared" si="30"/>
        <v>5.0016666666666668E-2</v>
      </c>
      <c r="AB90" s="192">
        <f t="shared" si="30"/>
        <v>5.0016666666666668E-2</v>
      </c>
      <c r="AC90" s="192">
        <f t="shared" si="30"/>
        <v>5.0016666666666668E-2</v>
      </c>
      <c r="AD90" s="192">
        <f t="shared" si="30"/>
        <v>5.0016666666666668E-2</v>
      </c>
      <c r="AE90" s="192">
        <f t="shared" si="30"/>
        <v>5.0016666666666668E-2</v>
      </c>
      <c r="AF90" s="192">
        <f t="shared" si="30"/>
        <v>5.0016666666666668E-2</v>
      </c>
      <c r="AG90" s="192">
        <f t="shared" si="30"/>
        <v>5.0016666666666668E-2</v>
      </c>
      <c r="AH90" s="192">
        <f t="shared" si="30"/>
        <v>5.0016666666666668E-2</v>
      </c>
      <c r="AI90" s="192">
        <f t="shared" si="30"/>
        <v>5.0016666666666668E-2</v>
      </c>
      <c r="AJ90" s="192">
        <f t="shared" si="30"/>
        <v>5.0016666666666668E-2</v>
      </c>
      <c r="AK90" s="192">
        <f t="shared" si="30"/>
        <v>5.0016666666666668E-2</v>
      </c>
      <c r="AL90" s="192">
        <f t="shared" si="30"/>
        <v>5.0016666666666668E-2</v>
      </c>
      <c r="AM90" s="192">
        <f t="shared" si="30"/>
        <v>5.0016666666666668E-2</v>
      </c>
      <c r="AN90" s="192">
        <f t="shared" si="30"/>
        <v>5.0016666666666668E-2</v>
      </c>
      <c r="AO90" s="192">
        <f t="shared" si="30"/>
        <v>5.0016666666666668E-2</v>
      </c>
      <c r="AP90" s="192">
        <v>0</v>
      </c>
      <c r="AQ90" s="192">
        <v>0</v>
      </c>
      <c r="AR90" s="192">
        <v>0</v>
      </c>
      <c r="AS90" s="192">
        <v>0</v>
      </c>
      <c r="AT90" s="192">
        <v>0.05</v>
      </c>
      <c r="AU90" s="192">
        <v>0</v>
      </c>
      <c r="AV90" s="192">
        <v>0</v>
      </c>
      <c r="AW90" s="192">
        <v>0</v>
      </c>
      <c r="AX90" s="192">
        <v>0</v>
      </c>
      <c r="AY90" s="192">
        <v>0</v>
      </c>
      <c r="AZ90" s="192">
        <v>0</v>
      </c>
      <c r="BA90" s="193">
        <v>0</v>
      </c>
      <c r="BB90" s="191">
        <v>0</v>
      </c>
      <c r="BC90" s="194">
        <f>SUM(N90:BB90)</f>
        <v>1.0000023809523813</v>
      </c>
    </row>
    <row r="91" spans="2:89" s="194" customFormat="1" x14ac:dyDescent="0.2">
      <c r="B91" s="191" t="s">
        <v>105</v>
      </c>
      <c r="C91" s="293"/>
      <c r="D91" s="192">
        <f>+D90</f>
        <v>0</v>
      </c>
      <c r="E91" s="192">
        <f t="shared" ref="E91:AJ91" si="31">+D91+E90</f>
        <v>0</v>
      </c>
      <c r="F91" s="192">
        <f t="shared" si="31"/>
        <v>0</v>
      </c>
      <c r="G91" s="192">
        <f t="shared" si="31"/>
        <v>0</v>
      </c>
      <c r="H91" s="192">
        <f t="shared" si="31"/>
        <v>0</v>
      </c>
      <c r="I91" s="192">
        <f t="shared" si="31"/>
        <v>0</v>
      </c>
      <c r="J91" s="192">
        <f t="shared" si="31"/>
        <v>0</v>
      </c>
      <c r="K91" s="192">
        <f t="shared" si="31"/>
        <v>0</v>
      </c>
      <c r="L91" s="192">
        <f t="shared" si="31"/>
        <v>0</v>
      </c>
      <c r="M91" s="192">
        <f t="shared" si="31"/>
        <v>0</v>
      </c>
      <c r="N91" s="192">
        <f t="shared" si="31"/>
        <v>4.9702380952380949E-2</v>
      </c>
      <c r="O91" s="192">
        <f t="shared" si="31"/>
        <v>4.9702380952380949E-2</v>
      </c>
      <c r="P91" s="192">
        <f t="shared" si="31"/>
        <v>4.9702380952380949E-2</v>
      </c>
      <c r="Q91" s="192">
        <f t="shared" si="31"/>
        <v>4.9702380952380949E-2</v>
      </c>
      <c r="R91" s="192">
        <f t="shared" si="31"/>
        <v>4.9702380952380949E-2</v>
      </c>
      <c r="S91" s="192">
        <f t="shared" si="31"/>
        <v>4.9702380952380949E-2</v>
      </c>
      <c r="T91" s="192">
        <f t="shared" si="31"/>
        <v>4.9702380952380949E-2</v>
      </c>
      <c r="U91" s="192">
        <f t="shared" si="31"/>
        <v>4.9702380952380949E-2</v>
      </c>
      <c r="V91" s="192">
        <f t="shared" si="31"/>
        <v>4.9702380952380949E-2</v>
      </c>
      <c r="W91" s="192">
        <f t="shared" si="31"/>
        <v>4.9702380952380949E-2</v>
      </c>
      <c r="X91" s="192">
        <f t="shared" si="31"/>
        <v>9.9719047619047624E-2</v>
      </c>
      <c r="Y91" s="192">
        <f t="shared" si="31"/>
        <v>0.14973571428571431</v>
      </c>
      <c r="Z91" s="82">
        <f t="shared" si="31"/>
        <v>0.19975238095238096</v>
      </c>
      <c r="AA91" s="192">
        <f t="shared" si="31"/>
        <v>0.24976904761904761</v>
      </c>
      <c r="AB91" s="192">
        <f t="shared" si="31"/>
        <v>0.29978571428571427</v>
      </c>
      <c r="AC91" s="192">
        <f t="shared" si="31"/>
        <v>0.34980238095238092</v>
      </c>
      <c r="AD91" s="192">
        <f t="shared" si="31"/>
        <v>0.39981904761904757</v>
      </c>
      <c r="AE91" s="192">
        <f t="shared" si="31"/>
        <v>0.44983571428571423</v>
      </c>
      <c r="AF91" s="192">
        <f t="shared" si="31"/>
        <v>0.49985238095238088</v>
      </c>
      <c r="AG91" s="192">
        <f t="shared" si="31"/>
        <v>0.54986904761904754</v>
      </c>
      <c r="AH91" s="192">
        <f t="shared" si="31"/>
        <v>0.59988571428571424</v>
      </c>
      <c r="AI91" s="192">
        <f t="shared" si="31"/>
        <v>0.64990238095238095</v>
      </c>
      <c r="AJ91" s="192">
        <f t="shared" si="31"/>
        <v>0.69991904761904766</v>
      </c>
      <c r="AK91" s="192">
        <f t="shared" ref="AK91:BB91" si="32">+AJ91+AK90</f>
        <v>0.74993571428571437</v>
      </c>
      <c r="AL91" s="192">
        <f t="shared" si="32"/>
        <v>0.79995238095238108</v>
      </c>
      <c r="AM91" s="192">
        <f t="shared" si="32"/>
        <v>0.84996904761904779</v>
      </c>
      <c r="AN91" s="192">
        <f t="shared" si="32"/>
        <v>0.8999857142857145</v>
      </c>
      <c r="AO91" s="192">
        <f t="shared" si="32"/>
        <v>0.95000238095238121</v>
      </c>
      <c r="AP91" s="192">
        <f t="shared" si="32"/>
        <v>0.95000238095238121</v>
      </c>
      <c r="AQ91" s="192">
        <f t="shared" si="32"/>
        <v>0.95000238095238121</v>
      </c>
      <c r="AR91" s="192">
        <f t="shared" si="32"/>
        <v>0.95000238095238121</v>
      </c>
      <c r="AS91" s="192">
        <f t="shared" si="32"/>
        <v>0.95000238095238121</v>
      </c>
      <c r="AT91" s="192">
        <f t="shared" si="32"/>
        <v>1.0000023809523813</v>
      </c>
      <c r="AU91" s="192">
        <f t="shared" si="32"/>
        <v>1.0000023809523813</v>
      </c>
      <c r="AV91" s="192">
        <f t="shared" si="32"/>
        <v>1.0000023809523813</v>
      </c>
      <c r="AW91" s="192">
        <f t="shared" si="32"/>
        <v>1.0000023809523813</v>
      </c>
      <c r="AX91" s="192">
        <f t="shared" si="32"/>
        <v>1.0000023809523813</v>
      </c>
      <c r="AY91" s="192">
        <f t="shared" si="32"/>
        <v>1.0000023809523813</v>
      </c>
      <c r="AZ91" s="192">
        <f t="shared" si="32"/>
        <v>1.0000023809523813</v>
      </c>
      <c r="BA91" s="193">
        <f t="shared" si="32"/>
        <v>1.0000023809523813</v>
      </c>
      <c r="BB91" s="191">
        <f t="shared" si="32"/>
        <v>1.0000023809523813</v>
      </c>
    </row>
    <row r="92" spans="2:89" s="194" customFormat="1" x14ac:dyDescent="0.2">
      <c r="B92" s="191" t="s">
        <v>106</v>
      </c>
      <c r="C92" s="293"/>
      <c r="D92" s="192">
        <v>0</v>
      </c>
      <c r="E92" s="192">
        <v>0</v>
      </c>
      <c r="F92" s="192">
        <v>0</v>
      </c>
      <c r="G92" s="192">
        <v>0</v>
      </c>
      <c r="H92" s="192">
        <v>0</v>
      </c>
      <c r="I92" s="192">
        <v>0</v>
      </c>
      <c r="J92" s="192">
        <v>0</v>
      </c>
      <c r="K92" s="192">
        <v>0</v>
      </c>
      <c r="L92" s="192">
        <v>0</v>
      </c>
      <c r="M92" s="192">
        <v>0</v>
      </c>
      <c r="N92" s="192">
        <v>0.05</v>
      </c>
      <c r="O92" s="192">
        <v>0</v>
      </c>
      <c r="P92" s="192">
        <v>0</v>
      </c>
      <c r="Q92" s="192">
        <v>0</v>
      </c>
      <c r="R92" s="192">
        <v>0</v>
      </c>
      <c r="S92" s="192">
        <v>0</v>
      </c>
      <c r="T92" s="192">
        <v>0</v>
      </c>
      <c r="U92" s="192">
        <v>0</v>
      </c>
      <c r="V92" s="192">
        <v>0</v>
      </c>
      <c r="W92" s="192">
        <v>0</v>
      </c>
      <c r="X92" s="192">
        <f t="shared" ref="X92:AO92" si="33">+(0.34-0.05)/18</f>
        <v>1.6111111111111114E-2</v>
      </c>
      <c r="Y92" s="192">
        <f t="shared" si="33"/>
        <v>1.6111111111111114E-2</v>
      </c>
      <c r="Z92" s="82">
        <f t="shared" si="33"/>
        <v>1.6111111111111114E-2</v>
      </c>
      <c r="AA92" s="192">
        <f t="shared" si="33"/>
        <v>1.6111111111111114E-2</v>
      </c>
      <c r="AB92" s="192">
        <f t="shared" si="33"/>
        <v>1.6111111111111114E-2</v>
      </c>
      <c r="AC92" s="192">
        <f t="shared" si="33"/>
        <v>1.6111111111111114E-2</v>
      </c>
      <c r="AD92" s="192">
        <f t="shared" si="33"/>
        <v>1.6111111111111114E-2</v>
      </c>
      <c r="AE92" s="192">
        <f t="shared" si="33"/>
        <v>1.6111111111111114E-2</v>
      </c>
      <c r="AF92" s="192">
        <f t="shared" si="33"/>
        <v>1.6111111111111114E-2</v>
      </c>
      <c r="AG92" s="192">
        <f t="shared" si="33"/>
        <v>1.6111111111111114E-2</v>
      </c>
      <c r="AH92" s="192">
        <f t="shared" si="33"/>
        <v>1.6111111111111114E-2</v>
      </c>
      <c r="AI92" s="192">
        <f t="shared" si="33"/>
        <v>1.6111111111111114E-2</v>
      </c>
      <c r="AJ92" s="192">
        <f t="shared" si="33"/>
        <v>1.6111111111111114E-2</v>
      </c>
      <c r="AK92" s="192">
        <f t="shared" si="33"/>
        <v>1.6111111111111114E-2</v>
      </c>
      <c r="AL92" s="192">
        <f t="shared" si="33"/>
        <v>1.6111111111111114E-2</v>
      </c>
      <c r="AM92" s="192">
        <f t="shared" si="33"/>
        <v>1.6111111111111114E-2</v>
      </c>
      <c r="AN92" s="192">
        <f t="shared" si="33"/>
        <v>1.6111111111111114E-2</v>
      </c>
      <c r="AO92" s="192">
        <f t="shared" si="33"/>
        <v>1.6111111111111114E-2</v>
      </c>
      <c r="AP92" s="192">
        <v>0.66</v>
      </c>
      <c r="AQ92" s="192">
        <v>0</v>
      </c>
      <c r="AR92" s="192">
        <v>0</v>
      </c>
      <c r="AS92" s="192">
        <v>0</v>
      </c>
      <c r="AT92" s="192">
        <v>0</v>
      </c>
      <c r="AU92" s="192">
        <v>0</v>
      </c>
      <c r="AV92" s="192">
        <v>0</v>
      </c>
      <c r="AW92" s="192">
        <v>0</v>
      </c>
      <c r="AX92" s="192">
        <v>0</v>
      </c>
      <c r="AY92" s="192">
        <v>0</v>
      </c>
      <c r="AZ92" s="192">
        <v>0</v>
      </c>
      <c r="BA92" s="193">
        <v>0</v>
      </c>
      <c r="BB92" s="191">
        <v>0</v>
      </c>
      <c r="BC92" s="194">
        <f>SUM(N92:BB92)</f>
        <v>1</v>
      </c>
    </row>
    <row r="93" spans="2:89" s="194" customFormat="1" x14ac:dyDescent="0.2">
      <c r="B93" s="191" t="s">
        <v>107</v>
      </c>
      <c r="C93" s="293"/>
      <c r="D93" s="192">
        <f>+D92</f>
        <v>0</v>
      </c>
      <c r="E93" s="192">
        <f t="shared" ref="E93:AJ93" si="34">+D93+E92</f>
        <v>0</v>
      </c>
      <c r="F93" s="192">
        <f t="shared" si="34"/>
        <v>0</v>
      </c>
      <c r="G93" s="192">
        <f t="shared" si="34"/>
        <v>0</v>
      </c>
      <c r="H93" s="192">
        <f t="shared" si="34"/>
        <v>0</v>
      </c>
      <c r="I93" s="192">
        <f t="shared" si="34"/>
        <v>0</v>
      </c>
      <c r="J93" s="192">
        <f t="shared" si="34"/>
        <v>0</v>
      </c>
      <c r="K93" s="192">
        <f t="shared" si="34"/>
        <v>0</v>
      </c>
      <c r="L93" s="192">
        <f t="shared" si="34"/>
        <v>0</v>
      </c>
      <c r="M93" s="192">
        <f t="shared" si="34"/>
        <v>0</v>
      </c>
      <c r="N93" s="192">
        <f t="shared" si="34"/>
        <v>0.05</v>
      </c>
      <c r="O93" s="192">
        <f t="shared" si="34"/>
        <v>0.05</v>
      </c>
      <c r="P93" s="192">
        <f t="shared" si="34"/>
        <v>0.05</v>
      </c>
      <c r="Q93" s="192">
        <f t="shared" si="34"/>
        <v>0.05</v>
      </c>
      <c r="R93" s="192">
        <f t="shared" si="34"/>
        <v>0.05</v>
      </c>
      <c r="S93" s="192">
        <f t="shared" si="34"/>
        <v>0.05</v>
      </c>
      <c r="T93" s="192">
        <f t="shared" si="34"/>
        <v>0.05</v>
      </c>
      <c r="U93" s="192">
        <f t="shared" si="34"/>
        <v>0.05</v>
      </c>
      <c r="V93" s="192">
        <f t="shared" si="34"/>
        <v>0.05</v>
      </c>
      <c r="W93" s="192">
        <f t="shared" si="34"/>
        <v>0.05</v>
      </c>
      <c r="X93" s="192">
        <f t="shared" si="34"/>
        <v>6.611111111111112E-2</v>
      </c>
      <c r="Y93" s="192">
        <f t="shared" si="34"/>
        <v>8.2222222222222238E-2</v>
      </c>
      <c r="Z93" s="82">
        <f t="shared" si="34"/>
        <v>9.8333333333333356E-2</v>
      </c>
      <c r="AA93" s="192">
        <f t="shared" si="34"/>
        <v>0.11444444444444447</v>
      </c>
      <c r="AB93" s="192">
        <f t="shared" si="34"/>
        <v>0.13055555555555559</v>
      </c>
      <c r="AC93" s="192">
        <f t="shared" si="34"/>
        <v>0.1466666666666667</v>
      </c>
      <c r="AD93" s="192">
        <f t="shared" si="34"/>
        <v>0.1627777777777778</v>
      </c>
      <c r="AE93" s="192">
        <f t="shared" si="34"/>
        <v>0.1788888888888889</v>
      </c>
      <c r="AF93" s="192">
        <f t="shared" si="34"/>
        <v>0.19500000000000001</v>
      </c>
      <c r="AG93" s="192">
        <f t="shared" si="34"/>
        <v>0.21111111111111111</v>
      </c>
      <c r="AH93" s="192">
        <f t="shared" si="34"/>
        <v>0.22722222222222221</v>
      </c>
      <c r="AI93" s="192">
        <f t="shared" si="34"/>
        <v>0.24333333333333332</v>
      </c>
      <c r="AJ93" s="192">
        <f t="shared" si="34"/>
        <v>0.25944444444444442</v>
      </c>
      <c r="AK93" s="192">
        <f t="shared" ref="AK93:BB93" si="35">+AJ93+AK92</f>
        <v>0.27555555555555555</v>
      </c>
      <c r="AL93" s="192">
        <f t="shared" si="35"/>
        <v>0.29166666666666669</v>
      </c>
      <c r="AM93" s="192">
        <f t="shared" si="35"/>
        <v>0.30777777777777782</v>
      </c>
      <c r="AN93" s="192">
        <f t="shared" si="35"/>
        <v>0.32388888888888895</v>
      </c>
      <c r="AO93" s="192">
        <f t="shared" si="35"/>
        <v>0.34000000000000008</v>
      </c>
      <c r="AP93" s="192">
        <f t="shared" si="35"/>
        <v>1</v>
      </c>
      <c r="AQ93" s="192">
        <f t="shared" si="35"/>
        <v>1</v>
      </c>
      <c r="AR93" s="192">
        <f t="shared" si="35"/>
        <v>1</v>
      </c>
      <c r="AS93" s="192">
        <f t="shared" si="35"/>
        <v>1</v>
      </c>
      <c r="AT93" s="192">
        <f t="shared" si="35"/>
        <v>1</v>
      </c>
      <c r="AU93" s="192">
        <f t="shared" si="35"/>
        <v>1</v>
      </c>
      <c r="AV93" s="192">
        <f t="shared" si="35"/>
        <v>1</v>
      </c>
      <c r="AW93" s="192">
        <f t="shared" si="35"/>
        <v>1</v>
      </c>
      <c r="AX93" s="192">
        <f t="shared" si="35"/>
        <v>1</v>
      </c>
      <c r="AY93" s="192">
        <f t="shared" si="35"/>
        <v>1</v>
      </c>
      <c r="AZ93" s="192">
        <f t="shared" si="35"/>
        <v>1</v>
      </c>
      <c r="BA93" s="193">
        <f t="shared" si="35"/>
        <v>1</v>
      </c>
      <c r="BB93" s="191">
        <f t="shared" si="35"/>
        <v>1</v>
      </c>
    </row>
    <row r="94" spans="2:89" s="209" customFormat="1" x14ac:dyDescent="0.2">
      <c r="B94" s="206"/>
      <c r="C94" s="293"/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83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07"/>
      <c r="AX94" s="207"/>
      <c r="AY94" s="207"/>
      <c r="AZ94" s="207"/>
      <c r="BA94" s="208"/>
      <c r="BB94" s="206"/>
    </row>
    <row r="95" spans="2:89" s="195" customFormat="1" x14ac:dyDescent="0.2">
      <c r="B95" s="195" t="s">
        <v>108</v>
      </c>
      <c r="C95" s="196">
        <v>14</v>
      </c>
      <c r="D95" s="197">
        <f t="shared" ref="D95:AI95" si="36">+D91*$C95</f>
        <v>0</v>
      </c>
      <c r="E95" s="197">
        <f t="shared" si="36"/>
        <v>0</v>
      </c>
      <c r="F95" s="197">
        <f t="shared" si="36"/>
        <v>0</v>
      </c>
      <c r="G95" s="197">
        <f t="shared" si="36"/>
        <v>0</v>
      </c>
      <c r="H95" s="197">
        <f t="shared" si="36"/>
        <v>0</v>
      </c>
      <c r="I95" s="197">
        <f t="shared" si="36"/>
        <v>0</v>
      </c>
      <c r="J95" s="197">
        <f t="shared" si="36"/>
        <v>0</v>
      </c>
      <c r="K95" s="197">
        <f t="shared" si="36"/>
        <v>0</v>
      </c>
      <c r="L95" s="197">
        <f t="shared" si="36"/>
        <v>0</v>
      </c>
      <c r="M95" s="197">
        <f t="shared" si="36"/>
        <v>0</v>
      </c>
      <c r="N95" s="197">
        <f t="shared" si="36"/>
        <v>0.6958333333333333</v>
      </c>
      <c r="O95" s="197">
        <f t="shared" si="36"/>
        <v>0.6958333333333333</v>
      </c>
      <c r="P95" s="197">
        <f t="shared" si="36"/>
        <v>0.6958333333333333</v>
      </c>
      <c r="Q95" s="197">
        <f t="shared" si="36"/>
        <v>0.6958333333333333</v>
      </c>
      <c r="R95" s="197">
        <f t="shared" si="36"/>
        <v>0.6958333333333333</v>
      </c>
      <c r="S95" s="197">
        <f t="shared" si="36"/>
        <v>0.6958333333333333</v>
      </c>
      <c r="T95" s="197">
        <f t="shared" si="36"/>
        <v>0.6958333333333333</v>
      </c>
      <c r="U95" s="197">
        <f t="shared" si="36"/>
        <v>0.6958333333333333</v>
      </c>
      <c r="V95" s="197">
        <f t="shared" si="36"/>
        <v>0.6958333333333333</v>
      </c>
      <c r="W95" s="197">
        <f t="shared" si="36"/>
        <v>0.6958333333333333</v>
      </c>
      <c r="X95" s="197">
        <f t="shared" si="36"/>
        <v>1.3960666666666668</v>
      </c>
      <c r="Y95" s="197">
        <f t="shared" si="36"/>
        <v>2.0963000000000003</v>
      </c>
      <c r="Z95" s="90">
        <f t="shared" si="36"/>
        <v>2.7965333333333335</v>
      </c>
      <c r="AA95" s="197">
        <f t="shared" si="36"/>
        <v>3.4967666666666668</v>
      </c>
      <c r="AB95" s="197">
        <f t="shared" si="36"/>
        <v>4.1970000000000001</v>
      </c>
      <c r="AC95" s="197">
        <f t="shared" si="36"/>
        <v>4.8972333333333324</v>
      </c>
      <c r="AD95" s="197">
        <f t="shared" si="36"/>
        <v>5.5974666666666657</v>
      </c>
      <c r="AE95" s="197">
        <f t="shared" si="36"/>
        <v>6.297699999999999</v>
      </c>
      <c r="AF95" s="197">
        <f t="shared" si="36"/>
        <v>6.9979333333333322</v>
      </c>
      <c r="AG95" s="197">
        <f t="shared" si="36"/>
        <v>7.6981666666666655</v>
      </c>
      <c r="AH95" s="197">
        <f t="shared" si="36"/>
        <v>8.3983999999999988</v>
      </c>
      <c r="AI95" s="197">
        <f t="shared" si="36"/>
        <v>9.0986333333333338</v>
      </c>
      <c r="AJ95" s="197">
        <f t="shared" ref="AJ95:BB95" si="37">+AJ91*$C95</f>
        <v>9.7988666666666671</v>
      </c>
      <c r="AK95" s="197">
        <f t="shared" si="37"/>
        <v>10.499100000000002</v>
      </c>
      <c r="AL95" s="197">
        <f t="shared" si="37"/>
        <v>11.199333333333335</v>
      </c>
      <c r="AM95" s="197">
        <f t="shared" si="37"/>
        <v>11.899566666666669</v>
      </c>
      <c r="AN95" s="197">
        <f t="shared" si="37"/>
        <v>12.599800000000004</v>
      </c>
      <c r="AO95" s="197">
        <f t="shared" si="37"/>
        <v>13.300033333333337</v>
      </c>
      <c r="AP95" s="197">
        <f t="shared" si="37"/>
        <v>13.300033333333337</v>
      </c>
      <c r="AQ95" s="197">
        <f t="shared" si="37"/>
        <v>13.300033333333337</v>
      </c>
      <c r="AR95" s="197">
        <f t="shared" si="37"/>
        <v>13.300033333333337</v>
      </c>
      <c r="AS95" s="197">
        <f t="shared" si="37"/>
        <v>13.300033333333337</v>
      </c>
      <c r="AT95" s="197">
        <f t="shared" si="37"/>
        <v>14.000033333333338</v>
      </c>
      <c r="AU95" s="197">
        <f t="shared" si="37"/>
        <v>14.000033333333338</v>
      </c>
      <c r="AV95" s="197">
        <f t="shared" si="37"/>
        <v>14.000033333333338</v>
      </c>
      <c r="AW95" s="197">
        <f t="shared" si="37"/>
        <v>14.000033333333338</v>
      </c>
      <c r="AX95" s="197">
        <f t="shared" si="37"/>
        <v>14.000033333333338</v>
      </c>
      <c r="AY95" s="197">
        <f t="shared" si="37"/>
        <v>14.000033333333338</v>
      </c>
      <c r="AZ95" s="197">
        <f t="shared" si="37"/>
        <v>14.000033333333338</v>
      </c>
      <c r="BA95" s="198">
        <f t="shared" si="37"/>
        <v>14.000033333333338</v>
      </c>
      <c r="BB95" s="199">
        <f t="shared" si="37"/>
        <v>14.000033333333338</v>
      </c>
      <c r="BC95" s="199"/>
      <c r="BF95" s="199"/>
      <c r="BG95" s="199"/>
      <c r="BH95" s="199"/>
      <c r="BI95" s="199"/>
      <c r="BJ95" s="199"/>
      <c r="BK95" s="199"/>
      <c r="BL95" s="199"/>
      <c r="BM95" s="199"/>
      <c r="BN95" s="199"/>
      <c r="BO95" s="199"/>
      <c r="BP95" s="199"/>
      <c r="BQ95" s="199"/>
      <c r="BR95" s="199"/>
      <c r="BS95" s="199"/>
      <c r="BT95" s="199"/>
      <c r="BU95" s="199"/>
      <c r="BV95" s="199"/>
      <c r="BW95" s="199"/>
      <c r="BX95" s="199"/>
      <c r="BY95" s="199"/>
      <c r="BZ95" s="199"/>
      <c r="CA95" s="199"/>
      <c r="CB95" s="199"/>
      <c r="CC95" s="199"/>
      <c r="CD95" s="199"/>
      <c r="CE95" s="199"/>
      <c r="CF95" s="199"/>
      <c r="CG95" s="199"/>
      <c r="CH95" s="199"/>
      <c r="CI95" s="199"/>
      <c r="CJ95" s="199"/>
      <c r="CK95" s="199"/>
    </row>
    <row r="96" spans="2:89" s="200" customFormat="1" ht="13.5" thickBot="1" x14ac:dyDescent="0.25">
      <c r="B96" s="200" t="s">
        <v>109</v>
      </c>
      <c r="C96" s="201" t="str">
        <f>+'NTP or Sold'!C7</f>
        <v>NTP</v>
      </c>
      <c r="D96" s="202">
        <f t="shared" ref="D96:AI96" si="38">+D93*$C95</f>
        <v>0</v>
      </c>
      <c r="E96" s="202">
        <f t="shared" si="38"/>
        <v>0</v>
      </c>
      <c r="F96" s="202">
        <f t="shared" si="38"/>
        <v>0</v>
      </c>
      <c r="G96" s="202">
        <f t="shared" si="38"/>
        <v>0</v>
      </c>
      <c r="H96" s="202">
        <f t="shared" si="38"/>
        <v>0</v>
      </c>
      <c r="I96" s="202">
        <f t="shared" si="38"/>
        <v>0</v>
      </c>
      <c r="J96" s="202">
        <f t="shared" si="38"/>
        <v>0</v>
      </c>
      <c r="K96" s="202">
        <f t="shared" si="38"/>
        <v>0</v>
      </c>
      <c r="L96" s="202">
        <f t="shared" si="38"/>
        <v>0</v>
      </c>
      <c r="M96" s="202">
        <f t="shared" si="38"/>
        <v>0</v>
      </c>
      <c r="N96" s="202">
        <f t="shared" si="38"/>
        <v>0.70000000000000007</v>
      </c>
      <c r="O96" s="202">
        <f t="shared" si="38"/>
        <v>0.70000000000000007</v>
      </c>
      <c r="P96" s="202">
        <f t="shared" si="38"/>
        <v>0.70000000000000007</v>
      </c>
      <c r="Q96" s="202">
        <f t="shared" si="38"/>
        <v>0.70000000000000007</v>
      </c>
      <c r="R96" s="202">
        <f t="shared" si="38"/>
        <v>0.70000000000000007</v>
      </c>
      <c r="S96" s="202">
        <f t="shared" si="38"/>
        <v>0.70000000000000007</v>
      </c>
      <c r="T96" s="202">
        <f t="shared" si="38"/>
        <v>0.70000000000000007</v>
      </c>
      <c r="U96" s="202">
        <f t="shared" si="38"/>
        <v>0.70000000000000007</v>
      </c>
      <c r="V96" s="202">
        <f t="shared" si="38"/>
        <v>0.70000000000000007</v>
      </c>
      <c r="W96" s="202">
        <f t="shared" si="38"/>
        <v>0.70000000000000007</v>
      </c>
      <c r="X96" s="202">
        <f t="shared" si="38"/>
        <v>0.92555555555555569</v>
      </c>
      <c r="Y96" s="202">
        <f t="shared" si="38"/>
        <v>1.1511111111111114</v>
      </c>
      <c r="Z96" s="136">
        <f t="shared" si="38"/>
        <v>1.3766666666666669</v>
      </c>
      <c r="AA96" s="202">
        <f t="shared" si="38"/>
        <v>1.6022222222222227</v>
      </c>
      <c r="AB96" s="202">
        <f t="shared" si="38"/>
        <v>1.8277777777777784</v>
      </c>
      <c r="AC96" s="202">
        <f t="shared" si="38"/>
        <v>2.0533333333333337</v>
      </c>
      <c r="AD96" s="202">
        <f t="shared" si="38"/>
        <v>2.278888888888889</v>
      </c>
      <c r="AE96" s="202">
        <f t="shared" si="38"/>
        <v>2.5044444444444447</v>
      </c>
      <c r="AF96" s="202">
        <f t="shared" si="38"/>
        <v>2.73</v>
      </c>
      <c r="AG96" s="202">
        <f t="shared" si="38"/>
        <v>2.9555555555555557</v>
      </c>
      <c r="AH96" s="202">
        <f t="shared" si="38"/>
        <v>3.181111111111111</v>
      </c>
      <c r="AI96" s="202">
        <f t="shared" si="38"/>
        <v>3.4066666666666663</v>
      </c>
      <c r="AJ96" s="202">
        <f t="shared" ref="AJ96:BB96" si="39">+AJ93*$C95</f>
        <v>3.632222222222222</v>
      </c>
      <c r="AK96" s="202">
        <f t="shared" si="39"/>
        <v>3.8577777777777778</v>
      </c>
      <c r="AL96" s="202">
        <f t="shared" si="39"/>
        <v>4.0833333333333339</v>
      </c>
      <c r="AM96" s="202">
        <f t="shared" si="39"/>
        <v>4.3088888888888892</v>
      </c>
      <c r="AN96" s="202">
        <f t="shared" si="39"/>
        <v>4.5344444444444454</v>
      </c>
      <c r="AO96" s="202">
        <f t="shared" si="39"/>
        <v>4.7600000000000016</v>
      </c>
      <c r="AP96" s="202">
        <f t="shared" si="39"/>
        <v>14</v>
      </c>
      <c r="AQ96" s="202">
        <f t="shared" si="39"/>
        <v>14</v>
      </c>
      <c r="AR96" s="202">
        <f t="shared" si="39"/>
        <v>14</v>
      </c>
      <c r="AS96" s="202">
        <f t="shared" si="39"/>
        <v>14</v>
      </c>
      <c r="AT96" s="202">
        <f t="shared" si="39"/>
        <v>14</v>
      </c>
      <c r="AU96" s="202">
        <f t="shared" si="39"/>
        <v>14</v>
      </c>
      <c r="AV96" s="202">
        <f t="shared" si="39"/>
        <v>14</v>
      </c>
      <c r="AW96" s="202">
        <f t="shared" si="39"/>
        <v>14</v>
      </c>
      <c r="AX96" s="202">
        <f t="shared" si="39"/>
        <v>14</v>
      </c>
      <c r="AY96" s="202">
        <f t="shared" si="39"/>
        <v>14</v>
      </c>
      <c r="AZ96" s="202">
        <f t="shared" si="39"/>
        <v>14</v>
      </c>
      <c r="BA96" s="203">
        <f t="shared" si="39"/>
        <v>14</v>
      </c>
      <c r="BB96" s="204">
        <f t="shared" si="39"/>
        <v>14</v>
      </c>
      <c r="BC96" s="204"/>
      <c r="BF96" s="204"/>
      <c r="BG96" s="204"/>
      <c r="BH96" s="204"/>
      <c r="BI96" s="204"/>
      <c r="BJ96" s="204"/>
      <c r="BK96" s="204"/>
      <c r="BL96" s="204"/>
      <c r="BM96" s="204"/>
      <c r="BN96" s="204"/>
      <c r="BO96" s="204"/>
      <c r="BP96" s="204"/>
      <c r="BQ96" s="204"/>
      <c r="BR96" s="204"/>
      <c r="BS96" s="204"/>
      <c r="BT96" s="204"/>
      <c r="BU96" s="204"/>
      <c r="BV96" s="204"/>
      <c r="BW96" s="204"/>
      <c r="BX96" s="204"/>
      <c r="BY96" s="204"/>
      <c r="BZ96" s="204"/>
      <c r="CA96" s="204"/>
      <c r="CB96" s="204"/>
      <c r="CC96" s="204"/>
      <c r="CD96" s="204"/>
      <c r="CE96" s="204"/>
      <c r="CF96" s="204"/>
      <c r="CG96" s="204"/>
      <c r="CH96" s="204"/>
      <c r="CI96" s="204"/>
      <c r="CJ96" s="204"/>
      <c r="CK96" s="204"/>
    </row>
    <row r="97" spans="2:89" s="190" customFormat="1" ht="15" customHeight="1" thickTop="1" x14ac:dyDescent="0.2">
      <c r="B97" s="187" t="str">
        <f>+'NTP or Sold'!H8</f>
        <v>LM6000</v>
      </c>
      <c r="C97" s="292" t="str">
        <f>+'NTP or Sold'!T8</f>
        <v>Sandhill Power / Austin (ENA)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84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188"/>
      <c r="AU97" s="188"/>
      <c r="AV97" s="188"/>
      <c r="AW97" s="188"/>
      <c r="AX97" s="188"/>
      <c r="AY97" s="188"/>
      <c r="AZ97" s="188"/>
      <c r="BA97" s="189"/>
    </row>
    <row r="98" spans="2:89" s="194" customFormat="1" x14ac:dyDescent="0.2">
      <c r="B98" s="191" t="s">
        <v>104</v>
      </c>
      <c r="C98" s="293"/>
      <c r="D98" s="192">
        <v>0</v>
      </c>
      <c r="E98" s="192">
        <v>0</v>
      </c>
      <c r="F98" s="192">
        <v>0</v>
      </c>
      <c r="G98" s="192">
        <v>0</v>
      </c>
      <c r="H98" s="192">
        <v>0</v>
      </c>
      <c r="I98" s="192">
        <v>0</v>
      </c>
      <c r="J98" s="192">
        <v>0</v>
      </c>
      <c r="K98" s="192">
        <v>0</v>
      </c>
      <c r="L98" s="192">
        <v>0</v>
      </c>
      <c r="M98" s="192">
        <v>0</v>
      </c>
      <c r="N98" s="192">
        <f>16.7/336</f>
        <v>4.9702380952380949E-2</v>
      </c>
      <c r="O98" s="192">
        <v>0</v>
      </c>
      <c r="P98" s="192">
        <v>0</v>
      </c>
      <c r="Q98" s="192">
        <v>0</v>
      </c>
      <c r="R98" s="192">
        <v>0</v>
      </c>
      <c r="S98" s="192">
        <v>0</v>
      </c>
      <c r="T98" s="192">
        <v>0</v>
      </c>
      <c r="U98" s="192">
        <v>0</v>
      </c>
      <c r="V98" s="192">
        <v>0</v>
      </c>
      <c r="W98" s="192">
        <v>0</v>
      </c>
      <c r="X98" s="192">
        <f t="shared" ref="X98:AO98" si="40">+(0.95-0.0497)/18</f>
        <v>5.0016666666666668E-2</v>
      </c>
      <c r="Y98" s="192">
        <f t="shared" si="40"/>
        <v>5.0016666666666668E-2</v>
      </c>
      <c r="Z98" s="82">
        <f t="shared" si="40"/>
        <v>5.0016666666666668E-2</v>
      </c>
      <c r="AA98" s="192">
        <f t="shared" si="40"/>
        <v>5.0016666666666668E-2</v>
      </c>
      <c r="AB98" s="192">
        <f t="shared" si="40"/>
        <v>5.0016666666666668E-2</v>
      </c>
      <c r="AC98" s="192">
        <f t="shared" si="40"/>
        <v>5.0016666666666668E-2</v>
      </c>
      <c r="AD98" s="192">
        <f t="shared" si="40"/>
        <v>5.0016666666666668E-2</v>
      </c>
      <c r="AE98" s="192">
        <f t="shared" si="40"/>
        <v>5.0016666666666668E-2</v>
      </c>
      <c r="AF98" s="192">
        <f t="shared" si="40"/>
        <v>5.0016666666666668E-2</v>
      </c>
      <c r="AG98" s="192">
        <f t="shared" si="40"/>
        <v>5.0016666666666668E-2</v>
      </c>
      <c r="AH98" s="192">
        <f t="shared" si="40"/>
        <v>5.0016666666666668E-2</v>
      </c>
      <c r="AI98" s="192">
        <f t="shared" si="40"/>
        <v>5.0016666666666668E-2</v>
      </c>
      <c r="AJ98" s="192">
        <f t="shared" si="40"/>
        <v>5.0016666666666668E-2</v>
      </c>
      <c r="AK98" s="192">
        <f t="shared" si="40"/>
        <v>5.0016666666666668E-2</v>
      </c>
      <c r="AL98" s="192">
        <f t="shared" si="40"/>
        <v>5.0016666666666668E-2</v>
      </c>
      <c r="AM98" s="192">
        <f t="shared" si="40"/>
        <v>5.0016666666666668E-2</v>
      </c>
      <c r="AN98" s="192">
        <f t="shared" si="40"/>
        <v>5.0016666666666668E-2</v>
      </c>
      <c r="AO98" s="192">
        <f t="shared" si="40"/>
        <v>5.0016666666666668E-2</v>
      </c>
      <c r="AP98" s="192">
        <v>0</v>
      </c>
      <c r="AQ98" s="192">
        <v>0</v>
      </c>
      <c r="AR98" s="192">
        <v>0</v>
      </c>
      <c r="AS98" s="192">
        <v>0</v>
      </c>
      <c r="AT98" s="192">
        <v>0.05</v>
      </c>
      <c r="AU98" s="192">
        <v>0</v>
      </c>
      <c r="AV98" s="192">
        <v>0</v>
      </c>
      <c r="AW98" s="192">
        <v>0</v>
      </c>
      <c r="AX98" s="192">
        <v>0</v>
      </c>
      <c r="AY98" s="192">
        <v>0</v>
      </c>
      <c r="AZ98" s="192">
        <v>0</v>
      </c>
      <c r="BA98" s="193">
        <v>0</v>
      </c>
      <c r="BB98" s="191">
        <v>0</v>
      </c>
      <c r="BC98" s="194">
        <f>SUM(N98:BB98)</f>
        <v>1.0000023809523813</v>
      </c>
    </row>
    <row r="99" spans="2:89" s="194" customFormat="1" x14ac:dyDescent="0.2">
      <c r="B99" s="191" t="s">
        <v>105</v>
      </c>
      <c r="C99" s="293"/>
      <c r="D99" s="192">
        <f>+D98</f>
        <v>0</v>
      </c>
      <c r="E99" s="192">
        <f t="shared" ref="E99:AJ99" si="41">+D99+E98</f>
        <v>0</v>
      </c>
      <c r="F99" s="192">
        <f t="shared" si="41"/>
        <v>0</v>
      </c>
      <c r="G99" s="192">
        <f t="shared" si="41"/>
        <v>0</v>
      </c>
      <c r="H99" s="192">
        <f t="shared" si="41"/>
        <v>0</v>
      </c>
      <c r="I99" s="192">
        <f t="shared" si="41"/>
        <v>0</v>
      </c>
      <c r="J99" s="192">
        <f t="shared" si="41"/>
        <v>0</v>
      </c>
      <c r="K99" s="192">
        <f t="shared" si="41"/>
        <v>0</v>
      </c>
      <c r="L99" s="192">
        <f t="shared" si="41"/>
        <v>0</v>
      </c>
      <c r="M99" s="192">
        <f t="shared" si="41"/>
        <v>0</v>
      </c>
      <c r="N99" s="192">
        <f t="shared" si="41"/>
        <v>4.9702380952380949E-2</v>
      </c>
      <c r="O99" s="192">
        <f t="shared" si="41"/>
        <v>4.9702380952380949E-2</v>
      </c>
      <c r="P99" s="192">
        <f t="shared" si="41"/>
        <v>4.9702380952380949E-2</v>
      </c>
      <c r="Q99" s="192">
        <f t="shared" si="41"/>
        <v>4.9702380952380949E-2</v>
      </c>
      <c r="R99" s="192">
        <f t="shared" si="41"/>
        <v>4.9702380952380949E-2</v>
      </c>
      <c r="S99" s="192">
        <f t="shared" si="41"/>
        <v>4.9702380952380949E-2</v>
      </c>
      <c r="T99" s="192">
        <f t="shared" si="41"/>
        <v>4.9702380952380949E-2</v>
      </c>
      <c r="U99" s="192">
        <f t="shared" si="41"/>
        <v>4.9702380952380949E-2</v>
      </c>
      <c r="V99" s="192">
        <f t="shared" si="41"/>
        <v>4.9702380952380949E-2</v>
      </c>
      <c r="W99" s="192">
        <f t="shared" si="41"/>
        <v>4.9702380952380949E-2</v>
      </c>
      <c r="X99" s="192">
        <f t="shared" si="41"/>
        <v>9.9719047619047624E-2</v>
      </c>
      <c r="Y99" s="192">
        <f t="shared" si="41"/>
        <v>0.14973571428571431</v>
      </c>
      <c r="Z99" s="82">
        <f t="shared" si="41"/>
        <v>0.19975238095238096</v>
      </c>
      <c r="AA99" s="192">
        <f t="shared" si="41"/>
        <v>0.24976904761904761</v>
      </c>
      <c r="AB99" s="192">
        <f t="shared" si="41"/>
        <v>0.29978571428571427</v>
      </c>
      <c r="AC99" s="192">
        <f t="shared" si="41"/>
        <v>0.34980238095238092</v>
      </c>
      <c r="AD99" s="192">
        <f t="shared" si="41"/>
        <v>0.39981904761904757</v>
      </c>
      <c r="AE99" s="192">
        <f t="shared" si="41"/>
        <v>0.44983571428571423</v>
      </c>
      <c r="AF99" s="192">
        <f t="shared" si="41"/>
        <v>0.49985238095238088</v>
      </c>
      <c r="AG99" s="192">
        <f t="shared" si="41"/>
        <v>0.54986904761904754</v>
      </c>
      <c r="AH99" s="192">
        <f t="shared" si="41"/>
        <v>0.59988571428571424</v>
      </c>
      <c r="AI99" s="192">
        <f t="shared" si="41"/>
        <v>0.64990238095238095</v>
      </c>
      <c r="AJ99" s="192">
        <f t="shared" si="41"/>
        <v>0.69991904761904766</v>
      </c>
      <c r="AK99" s="192">
        <f t="shared" ref="AK99:BB99" si="42">+AJ99+AK98</f>
        <v>0.74993571428571437</v>
      </c>
      <c r="AL99" s="192">
        <f t="shared" si="42"/>
        <v>0.79995238095238108</v>
      </c>
      <c r="AM99" s="192">
        <f t="shared" si="42"/>
        <v>0.84996904761904779</v>
      </c>
      <c r="AN99" s="192">
        <f t="shared" si="42"/>
        <v>0.8999857142857145</v>
      </c>
      <c r="AO99" s="192">
        <f t="shared" si="42"/>
        <v>0.95000238095238121</v>
      </c>
      <c r="AP99" s="192">
        <f t="shared" si="42"/>
        <v>0.95000238095238121</v>
      </c>
      <c r="AQ99" s="192">
        <f t="shared" si="42"/>
        <v>0.95000238095238121</v>
      </c>
      <c r="AR99" s="192">
        <f t="shared" si="42"/>
        <v>0.95000238095238121</v>
      </c>
      <c r="AS99" s="192">
        <f t="shared" si="42"/>
        <v>0.95000238095238121</v>
      </c>
      <c r="AT99" s="192">
        <f t="shared" si="42"/>
        <v>1.0000023809523813</v>
      </c>
      <c r="AU99" s="192">
        <f t="shared" si="42"/>
        <v>1.0000023809523813</v>
      </c>
      <c r="AV99" s="192">
        <f t="shared" si="42"/>
        <v>1.0000023809523813</v>
      </c>
      <c r="AW99" s="192">
        <f t="shared" si="42"/>
        <v>1.0000023809523813</v>
      </c>
      <c r="AX99" s="192">
        <f t="shared" si="42"/>
        <v>1.0000023809523813</v>
      </c>
      <c r="AY99" s="192">
        <f t="shared" si="42"/>
        <v>1.0000023809523813</v>
      </c>
      <c r="AZ99" s="192">
        <f t="shared" si="42"/>
        <v>1.0000023809523813</v>
      </c>
      <c r="BA99" s="193">
        <f t="shared" si="42"/>
        <v>1.0000023809523813</v>
      </c>
      <c r="BB99" s="191">
        <f t="shared" si="42"/>
        <v>1.0000023809523813</v>
      </c>
    </row>
    <row r="100" spans="2:89" s="194" customFormat="1" x14ac:dyDescent="0.2">
      <c r="B100" s="191" t="s">
        <v>106</v>
      </c>
      <c r="C100" s="293"/>
      <c r="D100" s="192">
        <v>0</v>
      </c>
      <c r="E100" s="192">
        <v>0</v>
      </c>
      <c r="F100" s="192">
        <v>0</v>
      </c>
      <c r="G100" s="192">
        <v>0</v>
      </c>
      <c r="H100" s="192">
        <v>0</v>
      </c>
      <c r="I100" s="192">
        <v>0</v>
      </c>
      <c r="J100" s="192">
        <v>0</v>
      </c>
      <c r="K100" s="192">
        <v>0</v>
      </c>
      <c r="L100" s="192">
        <v>0</v>
      </c>
      <c r="M100" s="192">
        <v>0</v>
      </c>
      <c r="N100" s="192">
        <v>0.05</v>
      </c>
      <c r="O100" s="192">
        <v>0</v>
      </c>
      <c r="P100" s="192">
        <v>0</v>
      </c>
      <c r="Q100" s="192">
        <v>0</v>
      </c>
      <c r="R100" s="192">
        <v>0</v>
      </c>
      <c r="S100" s="192">
        <v>0</v>
      </c>
      <c r="T100" s="192">
        <v>0</v>
      </c>
      <c r="U100" s="192">
        <v>0</v>
      </c>
      <c r="V100" s="192">
        <v>0</v>
      </c>
      <c r="W100" s="192">
        <v>0</v>
      </c>
      <c r="X100" s="192">
        <f t="shared" ref="X100:AO100" si="43">+(0.34-0.05)/18</f>
        <v>1.6111111111111114E-2</v>
      </c>
      <c r="Y100" s="192">
        <f t="shared" si="43"/>
        <v>1.6111111111111114E-2</v>
      </c>
      <c r="Z100" s="82">
        <f t="shared" si="43"/>
        <v>1.6111111111111114E-2</v>
      </c>
      <c r="AA100" s="192">
        <f t="shared" si="43"/>
        <v>1.6111111111111114E-2</v>
      </c>
      <c r="AB100" s="192">
        <f t="shared" si="43"/>
        <v>1.6111111111111114E-2</v>
      </c>
      <c r="AC100" s="192">
        <f t="shared" si="43"/>
        <v>1.6111111111111114E-2</v>
      </c>
      <c r="AD100" s="192">
        <f t="shared" si="43"/>
        <v>1.6111111111111114E-2</v>
      </c>
      <c r="AE100" s="192">
        <f t="shared" si="43"/>
        <v>1.6111111111111114E-2</v>
      </c>
      <c r="AF100" s="192">
        <f t="shared" si="43"/>
        <v>1.6111111111111114E-2</v>
      </c>
      <c r="AG100" s="192">
        <f t="shared" si="43"/>
        <v>1.6111111111111114E-2</v>
      </c>
      <c r="AH100" s="192">
        <f t="shared" si="43"/>
        <v>1.6111111111111114E-2</v>
      </c>
      <c r="AI100" s="192">
        <f t="shared" si="43"/>
        <v>1.6111111111111114E-2</v>
      </c>
      <c r="AJ100" s="192">
        <f t="shared" si="43"/>
        <v>1.6111111111111114E-2</v>
      </c>
      <c r="AK100" s="192">
        <f t="shared" si="43"/>
        <v>1.6111111111111114E-2</v>
      </c>
      <c r="AL100" s="192">
        <f t="shared" si="43"/>
        <v>1.6111111111111114E-2</v>
      </c>
      <c r="AM100" s="192">
        <f t="shared" si="43"/>
        <v>1.6111111111111114E-2</v>
      </c>
      <c r="AN100" s="192">
        <f t="shared" si="43"/>
        <v>1.6111111111111114E-2</v>
      </c>
      <c r="AO100" s="192">
        <f t="shared" si="43"/>
        <v>1.6111111111111114E-2</v>
      </c>
      <c r="AP100" s="192">
        <v>0.66</v>
      </c>
      <c r="AQ100" s="192">
        <v>0</v>
      </c>
      <c r="AR100" s="192">
        <v>0</v>
      </c>
      <c r="AS100" s="192">
        <v>0</v>
      </c>
      <c r="AT100" s="192">
        <v>0</v>
      </c>
      <c r="AU100" s="192">
        <v>0</v>
      </c>
      <c r="AV100" s="192">
        <v>0</v>
      </c>
      <c r="AW100" s="192">
        <v>0</v>
      </c>
      <c r="AX100" s="192">
        <v>0</v>
      </c>
      <c r="AY100" s="192">
        <v>0</v>
      </c>
      <c r="AZ100" s="192">
        <v>0</v>
      </c>
      <c r="BA100" s="193">
        <v>0</v>
      </c>
      <c r="BB100" s="191">
        <v>0</v>
      </c>
      <c r="BC100" s="194">
        <f>SUM(N100:BB100)</f>
        <v>1</v>
      </c>
    </row>
    <row r="101" spans="2:89" s="194" customFormat="1" x14ac:dyDescent="0.2">
      <c r="B101" s="191" t="s">
        <v>107</v>
      </c>
      <c r="C101" s="293"/>
      <c r="D101" s="192">
        <f>+D100</f>
        <v>0</v>
      </c>
      <c r="E101" s="192">
        <f t="shared" ref="E101:AJ101" si="44">+D101+E100</f>
        <v>0</v>
      </c>
      <c r="F101" s="192">
        <f t="shared" si="44"/>
        <v>0</v>
      </c>
      <c r="G101" s="192">
        <f t="shared" si="44"/>
        <v>0</v>
      </c>
      <c r="H101" s="192">
        <f t="shared" si="44"/>
        <v>0</v>
      </c>
      <c r="I101" s="192">
        <f t="shared" si="44"/>
        <v>0</v>
      </c>
      <c r="J101" s="192">
        <f t="shared" si="44"/>
        <v>0</v>
      </c>
      <c r="K101" s="192">
        <f t="shared" si="44"/>
        <v>0</v>
      </c>
      <c r="L101" s="192">
        <f t="shared" si="44"/>
        <v>0</v>
      </c>
      <c r="M101" s="192">
        <f t="shared" si="44"/>
        <v>0</v>
      </c>
      <c r="N101" s="192">
        <f t="shared" si="44"/>
        <v>0.05</v>
      </c>
      <c r="O101" s="192">
        <f t="shared" si="44"/>
        <v>0.05</v>
      </c>
      <c r="P101" s="192">
        <f t="shared" si="44"/>
        <v>0.05</v>
      </c>
      <c r="Q101" s="192">
        <f t="shared" si="44"/>
        <v>0.05</v>
      </c>
      <c r="R101" s="192">
        <f t="shared" si="44"/>
        <v>0.05</v>
      </c>
      <c r="S101" s="192">
        <f t="shared" si="44"/>
        <v>0.05</v>
      </c>
      <c r="T101" s="192">
        <f t="shared" si="44"/>
        <v>0.05</v>
      </c>
      <c r="U101" s="192">
        <f t="shared" si="44"/>
        <v>0.05</v>
      </c>
      <c r="V101" s="192">
        <f t="shared" si="44"/>
        <v>0.05</v>
      </c>
      <c r="W101" s="192">
        <f t="shared" si="44"/>
        <v>0.05</v>
      </c>
      <c r="X101" s="192">
        <f t="shared" si="44"/>
        <v>6.611111111111112E-2</v>
      </c>
      <c r="Y101" s="192">
        <f t="shared" si="44"/>
        <v>8.2222222222222238E-2</v>
      </c>
      <c r="Z101" s="82">
        <f t="shared" si="44"/>
        <v>9.8333333333333356E-2</v>
      </c>
      <c r="AA101" s="192">
        <f t="shared" si="44"/>
        <v>0.11444444444444447</v>
      </c>
      <c r="AB101" s="192">
        <f t="shared" si="44"/>
        <v>0.13055555555555559</v>
      </c>
      <c r="AC101" s="192">
        <f t="shared" si="44"/>
        <v>0.1466666666666667</v>
      </c>
      <c r="AD101" s="192">
        <f t="shared" si="44"/>
        <v>0.1627777777777778</v>
      </c>
      <c r="AE101" s="192">
        <f t="shared" si="44"/>
        <v>0.1788888888888889</v>
      </c>
      <c r="AF101" s="192">
        <f t="shared" si="44"/>
        <v>0.19500000000000001</v>
      </c>
      <c r="AG101" s="192">
        <f t="shared" si="44"/>
        <v>0.21111111111111111</v>
      </c>
      <c r="AH101" s="192">
        <f t="shared" si="44"/>
        <v>0.22722222222222221</v>
      </c>
      <c r="AI101" s="192">
        <f t="shared" si="44"/>
        <v>0.24333333333333332</v>
      </c>
      <c r="AJ101" s="192">
        <f t="shared" si="44"/>
        <v>0.25944444444444442</v>
      </c>
      <c r="AK101" s="192">
        <f t="shared" ref="AK101:BB101" si="45">+AJ101+AK100</f>
        <v>0.27555555555555555</v>
      </c>
      <c r="AL101" s="192">
        <f t="shared" si="45"/>
        <v>0.29166666666666669</v>
      </c>
      <c r="AM101" s="192">
        <f t="shared" si="45"/>
        <v>0.30777777777777782</v>
      </c>
      <c r="AN101" s="192">
        <f t="shared" si="45"/>
        <v>0.32388888888888895</v>
      </c>
      <c r="AO101" s="192">
        <f t="shared" si="45"/>
        <v>0.34000000000000008</v>
      </c>
      <c r="AP101" s="192">
        <f t="shared" si="45"/>
        <v>1</v>
      </c>
      <c r="AQ101" s="192">
        <f t="shared" si="45"/>
        <v>1</v>
      </c>
      <c r="AR101" s="192">
        <f t="shared" si="45"/>
        <v>1</v>
      </c>
      <c r="AS101" s="192">
        <f t="shared" si="45"/>
        <v>1</v>
      </c>
      <c r="AT101" s="192">
        <f t="shared" si="45"/>
        <v>1</v>
      </c>
      <c r="AU101" s="192">
        <f t="shared" si="45"/>
        <v>1</v>
      </c>
      <c r="AV101" s="192">
        <f t="shared" si="45"/>
        <v>1</v>
      </c>
      <c r="AW101" s="192">
        <f t="shared" si="45"/>
        <v>1</v>
      </c>
      <c r="AX101" s="192">
        <f t="shared" si="45"/>
        <v>1</v>
      </c>
      <c r="AY101" s="192">
        <f t="shared" si="45"/>
        <v>1</v>
      </c>
      <c r="AZ101" s="192">
        <f t="shared" si="45"/>
        <v>1</v>
      </c>
      <c r="BA101" s="193">
        <f t="shared" si="45"/>
        <v>1</v>
      </c>
      <c r="BB101" s="191">
        <f t="shared" si="45"/>
        <v>1</v>
      </c>
    </row>
    <row r="102" spans="2:89" s="209" customFormat="1" x14ac:dyDescent="0.2">
      <c r="B102" s="206"/>
      <c r="C102" s="293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83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8"/>
      <c r="BB102" s="206"/>
    </row>
    <row r="103" spans="2:89" s="195" customFormat="1" x14ac:dyDescent="0.2">
      <c r="B103" s="195" t="s">
        <v>108</v>
      </c>
      <c r="C103" s="196">
        <v>14</v>
      </c>
      <c r="D103" s="197">
        <f t="shared" ref="D103:AI103" si="46">+D99*$C103</f>
        <v>0</v>
      </c>
      <c r="E103" s="197">
        <f t="shared" si="46"/>
        <v>0</v>
      </c>
      <c r="F103" s="197">
        <f t="shared" si="46"/>
        <v>0</v>
      </c>
      <c r="G103" s="197">
        <f t="shared" si="46"/>
        <v>0</v>
      </c>
      <c r="H103" s="197">
        <f t="shared" si="46"/>
        <v>0</v>
      </c>
      <c r="I103" s="197">
        <f t="shared" si="46"/>
        <v>0</v>
      </c>
      <c r="J103" s="197">
        <f t="shared" si="46"/>
        <v>0</v>
      </c>
      <c r="K103" s="197">
        <f t="shared" si="46"/>
        <v>0</v>
      </c>
      <c r="L103" s="197">
        <f t="shared" si="46"/>
        <v>0</v>
      </c>
      <c r="M103" s="197">
        <f t="shared" si="46"/>
        <v>0</v>
      </c>
      <c r="N103" s="197">
        <f t="shared" si="46"/>
        <v>0.6958333333333333</v>
      </c>
      <c r="O103" s="197">
        <f t="shared" si="46"/>
        <v>0.6958333333333333</v>
      </c>
      <c r="P103" s="197">
        <f t="shared" si="46"/>
        <v>0.6958333333333333</v>
      </c>
      <c r="Q103" s="197">
        <f t="shared" si="46"/>
        <v>0.6958333333333333</v>
      </c>
      <c r="R103" s="197">
        <f t="shared" si="46"/>
        <v>0.6958333333333333</v>
      </c>
      <c r="S103" s="197">
        <f t="shared" si="46"/>
        <v>0.6958333333333333</v>
      </c>
      <c r="T103" s="197">
        <f t="shared" si="46"/>
        <v>0.6958333333333333</v>
      </c>
      <c r="U103" s="197">
        <f t="shared" si="46"/>
        <v>0.6958333333333333</v>
      </c>
      <c r="V103" s="197">
        <f t="shared" si="46"/>
        <v>0.6958333333333333</v>
      </c>
      <c r="W103" s="197">
        <f t="shared" si="46"/>
        <v>0.6958333333333333</v>
      </c>
      <c r="X103" s="197">
        <f t="shared" si="46"/>
        <v>1.3960666666666668</v>
      </c>
      <c r="Y103" s="197">
        <f t="shared" si="46"/>
        <v>2.0963000000000003</v>
      </c>
      <c r="Z103" s="90">
        <f t="shared" si="46"/>
        <v>2.7965333333333335</v>
      </c>
      <c r="AA103" s="197">
        <f t="shared" si="46"/>
        <v>3.4967666666666668</v>
      </c>
      <c r="AB103" s="197">
        <f t="shared" si="46"/>
        <v>4.1970000000000001</v>
      </c>
      <c r="AC103" s="197">
        <f t="shared" si="46"/>
        <v>4.8972333333333324</v>
      </c>
      <c r="AD103" s="197">
        <f t="shared" si="46"/>
        <v>5.5974666666666657</v>
      </c>
      <c r="AE103" s="197">
        <f t="shared" si="46"/>
        <v>6.297699999999999</v>
      </c>
      <c r="AF103" s="197">
        <f t="shared" si="46"/>
        <v>6.9979333333333322</v>
      </c>
      <c r="AG103" s="197">
        <f t="shared" si="46"/>
        <v>7.6981666666666655</v>
      </c>
      <c r="AH103" s="197">
        <f t="shared" si="46"/>
        <v>8.3983999999999988</v>
      </c>
      <c r="AI103" s="197">
        <f t="shared" si="46"/>
        <v>9.0986333333333338</v>
      </c>
      <c r="AJ103" s="197">
        <f t="shared" ref="AJ103:BB103" si="47">+AJ99*$C103</f>
        <v>9.7988666666666671</v>
      </c>
      <c r="AK103" s="197">
        <f t="shared" si="47"/>
        <v>10.499100000000002</v>
      </c>
      <c r="AL103" s="197">
        <f t="shared" si="47"/>
        <v>11.199333333333335</v>
      </c>
      <c r="AM103" s="197">
        <f t="shared" si="47"/>
        <v>11.899566666666669</v>
      </c>
      <c r="AN103" s="197">
        <f t="shared" si="47"/>
        <v>12.599800000000004</v>
      </c>
      <c r="AO103" s="197">
        <f t="shared" si="47"/>
        <v>13.300033333333337</v>
      </c>
      <c r="AP103" s="197">
        <f t="shared" si="47"/>
        <v>13.300033333333337</v>
      </c>
      <c r="AQ103" s="197">
        <f t="shared" si="47"/>
        <v>13.300033333333337</v>
      </c>
      <c r="AR103" s="197">
        <f t="shared" si="47"/>
        <v>13.300033333333337</v>
      </c>
      <c r="AS103" s="197">
        <f t="shared" si="47"/>
        <v>13.300033333333337</v>
      </c>
      <c r="AT103" s="197">
        <f t="shared" si="47"/>
        <v>14.000033333333338</v>
      </c>
      <c r="AU103" s="197">
        <f t="shared" si="47"/>
        <v>14.000033333333338</v>
      </c>
      <c r="AV103" s="197">
        <f t="shared" si="47"/>
        <v>14.000033333333338</v>
      </c>
      <c r="AW103" s="197">
        <f t="shared" si="47"/>
        <v>14.000033333333338</v>
      </c>
      <c r="AX103" s="197">
        <f t="shared" si="47"/>
        <v>14.000033333333338</v>
      </c>
      <c r="AY103" s="197">
        <f t="shared" si="47"/>
        <v>14.000033333333338</v>
      </c>
      <c r="AZ103" s="197">
        <f t="shared" si="47"/>
        <v>14.000033333333338</v>
      </c>
      <c r="BA103" s="198">
        <f t="shared" si="47"/>
        <v>14.000033333333338</v>
      </c>
      <c r="BB103" s="199">
        <f t="shared" si="47"/>
        <v>14.000033333333338</v>
      </c>
      <c r="BC103" s="199"/>
      <c r="BF103" s="199"/>
      <c r="BG103" s="199"/>
      <c r="BH103" s="199"/>
      <c r="BI103" s="199"/>
      <c r="BJ103" s="199"/>
      <c r="BK103" s="199"/>
      <c r="BL103" s="199"/>
      <c r="BM103" s="199"/>
      <c r="BN103" s="199"/>
      <c r="BO103" s="199"/>
      <c r="BP103" s="199"/>
      <c r="BQ103" s="199"/>
      <c r="BR103" s="199"/>
      <c r="BS103" s="199"/>
      <c r="BT103" s="199"/>
      <c r="BU103" s="199"/>
      <c r="BV103" s="199"/>
      <c r="BW103" s="199"/>
      <c r="BX103" s="199"/>
      <c r="BY103" s="199"/>
      <c r="BZ103" s="199"/>
      <c r="CA103" s="199"/>
      <c r="CB103" s="199"/>
      <c r="CC103" s="199"/>
      <c r="CD103" s="199"/>
      <c r="CE103" s="199"/>
      <c r="CF103" s="199"/>
      <c r="CG103" s="199"/>
      <c r="CH103" s="199"/>
      <c r="CI103" s="199"/>
      <c r="CJ103" s="199"/>
      <c r="CK103" s="199"/>
    </row>
    <row r="104" spans="2:89" s="200" customFormat="1" ht="13.5" thickBot="1" x14ac:dyDescent="0.25">
      <c r="B104" s="200" t="s">
        <v>109</v>
      </c>
      <c r="C104" s="201" t="str">
        <f>+'NTP or Sold'!C8</f>
        <v>NTP</v>
      </c>
      <c r="D104" s="202">
        <f t="shared" ref="D104:AI104" si="48">+D101*$C103</f>
        <v>0</v>
      </c>
      <c r="E104" s="202">
        <f t="shared" si="48"/>
        <v>0</v>
      </c>
      <c r="F104" s="202">
        <f t="shared" si="48"/>
        <v>0</v>
      </c>
      <c r="G104" s="202">
        <f t="shared" si="48"/>
        <v>0</v>
      </c>
      <c r="H104" s="202">
        <f t="shared" si="48"/>
        <v>0</v>
      </c>
      <c r="I104" s="202">
        <f t="shared" si="48"/>
        <v>0</v>
      </c>
      <c r="J104" s="202">
        <f t="shared" si="48"/>
        <v>0</v>
      </c>
      <c r="K104" s="202">
        <f t="shared" si="48"/>
        <v>0</v>
      </c>
      <c r="L104" s="202">
        <f t="shared" si="48"/>
        <v>0</v>
      </c>
      <c r="M104" s="202">
        <f t="shared" si="48"/>
        <v>0</v>
      </c>
      <c r="N104" s="202">
        <f t="shared" si="48"/>
        <v>0.70000000000000007</v>
      </c>
      <c r="O104" s="202">
        <f t="shared" si="48"/>
        <v>0.70000000000000007</v>
      </c>
      <c r="P104" s="202">
        <f t="shared" si="48"/>
        <v>0.70000000000000007</v>
      </c>
      <c r="Q104" s="202">
        <f t="shared" si="48"/>
        <v>0.70000000000000007</v>
      </c>
      <c r="R104" s="202">
        <f t="shared" si="48"/>
        <v>0.70000000000000007</v>
      </c>
      <c r="S104" s="202">
        <f t="shared" si="48"/>
        <v>0.70000000000000007</v>
      </c>
      <c r="T104" s="202">
        <f t="shared" si="48"/>
        <v>0.70000000000000007</v>
      </c>
      <c r="U104" s="202">
        <f t="shared" si="48"/>
        <v>0.70000000000000007</v>
      </c>
      <c r="V104" s="202">
        <f t="shared" si="48"/>
        <v>0.70000000000000007</v>
      </c>
      <c r="W104" s="202">
        <f t="shared" si="48"/>
        <v>0.70000000000000007</v>
      </c>
      <c r="X104" s="202">
        <f t="shared" si="48"/>
        <v>0.92555555555555569</v>
      </c>
      <c r="Y104" s="202">
        <f t="shared" si="48"/>
        <v>1.1511111111111114</v>
      </c>
      <c r="Z104" s="136">
        <f t="shared" si="48"/>
        <v>1.3766666666666669</v>
      </c>
      <c r="AA104" s="202">
        <f t="shared" si="48"/>
        <v>1.6022222222222227</v>
      </c>
      <c r="AB104" s="202">
        <f t="shared" si="48"/>
        <v>1.8277777777777784</v>
      </c>
      <c r="AC104" s="202">
        <f t="shared" si="48"/>
        <v>2.0533333333333337</v>
      </c>
      <c r="AD104" s="202">
        <f t="shared" si="48"/>
        <v>2.278888888888889</v>
      </c>
      <c r="AE104" s="202">
        <f t="shared" si="48"/>
        <v>2.5044444444444447</v>
      </c>
      <c r="AF104" s="202">
        <f t="shared" si="48"/>
        <v>2.73</v>
      </c>
      <c r="AG104" s="202">
        <f t="shared" si="48"/>
        <v>2.9555555555555557</v>
      </c>
      <c r="AH104" s="202">
        <f t="shared" si="48"/>
        <v>3.181111111111111</v>
      </c>
      <c r="AI104" s="202">
        <f t="shared" si="48"/>
        <v>3.4066666666666663</v>
      </c>
      <c r="AJ104" s="202">
        <f t="shared" ref="AJ104:BB104" si="49">+AJ101*$C103</f>
        <v>3.632222222222222</v>
      </c>
      <c r="AK104" s="202">
        <f t="shared" si="49"/>
        <v>3.8577777777777778</v>
      </c>
      <c r="AL104" s="202">
        <f t="shared" si="49"/>
        <v>4.0833333333333339</v>
      </c>
      <c r="AM104" s="202">
        <f t="shared" si="49"/>
        <v>4.3088888888888892</v>
      </c>
      <c r="AN104" s="202">
        <f t="shared" si="49"/>
        <v>4.5344444444444454</v>
      </c>
      <c r="AO104" s="202">
        <f t="shared" si="49"/>
        <v>4.7600000000000016</v>
      </c>
      <c r="AP104" s="202">
        <f t="shared" si="49"/>
        <v>14</v>
      </c>
      <c r="AQ104" s="202">
        <f t="shared" si="49"/>
        <v>14</v>
      </c>
      <c r="AR104" s="202">
        <f t="shared" si="49"/>
        <v>14</v>
      </c>
      <c r="AS104" s="202">
        <f t="shared" si="49"/>
        <v>14</v>
      </c>
      <c r="AT104" s="202">
        <f t="shared" si="49"/>
        <v>14</v>
      </c>
      <c r="AU104" s="202">
        <f t="shared" si="49"/>
        <v>14</v>
      </c>
      <c r="AV104" s="202">
        <f t="shared" si="49"/>
        <v>14</v>
      </c>
      <c r="AW104" s="202">
        <f t="shared" si="49"/>
        <v>14</v>
      </c>
      <c r="AX104" s="202">
        <f t="shared" si="49"/>
        <v>14</v>
      </c>
      <c r="AY104" s="202">
        <f t="shared" si="49"/>
        <v>14</v>
      </c>
      <c r="AZ104" s="202">
        <f t="shared" si="49"/>
        <v>14</v>
      </c>
      <c r="BA104" s="203">
        <f t="shared" si="49"/>
        <v>14</v>
      </c>
      <c r="BB104" s="204">
        <f t="shared" si="49"/>
        <v>14</v>
      </c>
      <c r="BC104" s="204"/>
      <c r="BF104" s="204"/>
      <c r="BG104" s="204"/>
      <c r="BH104" s="204"/>
      <c r="BI104" s="204"/>
      <c r="BJ104" s="204"/>
      <c r="BK104" s="204"/>
      <c r="BL104" s="204"/>
      <c r="BM104" s="204"/>
      <c r="BN104" s="204"/>
      <c r="BO104" s="204"/>
      <c r="BP104" s="204"/>
      <c r="BQ104" s="204"/>
      <c r="BR104" s="204"/>
      <c r="BS104" s="204"/>
      <c r="BT104" s="204"/>
      <c r="BU104" s="204"/>
      <c r="BV104" s="204"/>
      <c r="BW104" s="204"/>
      <c r="BX104" s="204"/>
      <c r="BY104" s="204"/>
      <c r="BZ104" s="204"/>
      <c r="CA104" s="204"/>
      <c r="CB104" s="204"/>
      <c r="CC104" s="204"/>
      <c r="CD104" s="204"/>
      <c r="CE104" s="204"/>
      <c r="CF104" s="204"/>
      <c r="CG104" s="204"/>
      <c r="CH104" s="204"/>
      <c r="CI104" s="204"/>
      <c r="CJ104" s="204"/>
      <c r="CK104" s="204"/>
    </row>
    <row r="105" spans="2:89" s="190" customFormat="1" ht="15" customHeight="1" thickTop="1" x14ac:dyDescent="0.2">
      <c r="B105" s="195" t="str">
        <f>+'NTP or Sold'!H9</f>
        <v>Fr 6B 60 hz power barges</v>
      </c>
      <c r="C105" s="292" t="str">
        <f>+'NTP or Sold'!T9</f>
        <v>Nigeria Barge II (APACHI)</v>
      </c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81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189"/>
    </row>
    <row r="106" spans="2:89" s="194" customFormat="1" x14ac:dyDescent="0.2">
      <c r="B106" s="191" t="s">
        <v>104</v>
      </c>
      <c r="C106" s="293"/>
      <c r="D106" s="192">
        <v>0</v>
      </c>
      <c r="E106" s="192">
        <v>0</v>
      </c>
      <c r="F106" s="192">
        <v>0</v>
      </c>
      <c r="G106" s="192">
        <v>0</v>
      </c>
      <c r="H106" s="192">
        <v>0</v>
      </c>
      <c r="I106" s="192">
        <v>0</v>
      </c>
      <c r="J106" s="192">
        <v>0</v>
      </c>
      <c r="K106" s="192">
        <v>0</v>
      </c>
      <c r="L106" s="192">
        <v>0</v>
      </c>
      <c r="M106" s="192">
        <v>0</v>
      </c>
      <c r="N106" s="192">
        <v>0</v>
      </c>
      <c r="O106" s="192">
        <v>0</v>
      </c>
      <c r="P106" s="192">
        <v>0</v>
      </c>
      <c r="Q106" s="192">
        <v>0</v>
      </c>
      <c r="R106" s="192">
        <v>0</v>
      </c>
      <c r="S106" s="192">
        <v>0</v>
      </c>
      <c r="T106" s="192">
        <v>0</v>
      </c>
      <c r="U106" s="192">
        <v>0</v>
      </c>
      <c r="V106" s="192">
        <v>0</v>
      </c>
      <c r="W106" s="192">
        <v>1</v>
      </c>
      <c r="X106" s="192">
        <v>0</v>
      </c>
      <c r="Y106" s="192">
        <v>0</v>
      </c>
      <c r="Z106" s="192">
        <v>0</v>
      </c>
      <c r="AA106" s="82">
        <v>0</v>
      </c>
      <c r="AB106" s="192">
        <v>0</v>
      </c>
      <c r="AC106" s="192">
        <v>0</v>
      </c>
      <c r="AD106" s="192">
        <v>0</v>
      </c>
      <c r="AE106" s="192">
        <v>0</v>
      </c>
      <c r="AF106" s="192">
        <v>0</v>
      </c>
      <c r="AG106" s="192">
        <v>0</v>
      </c>
      <c r="AH106" s="192">
        <v>0</v>
      </c>
      <c r="AI106" s="192">
        <v>0</v>
      </c>
      <c r="AJ106" s="192">
        <v>0</v>
      </c>
      <c r="AK106" s="192">
        <v>0</v>
      </c>
      <c r="AL106" s="192">
        <v>0</v>
      </c>
      <c r="AM106" s="192">
        <v>0</v>
      </c>
      <c r="AN106" s="192">
        <v>0</v>
      </c>
      <c r="AO106" s="192">
        <v>0</v>
      </c>
      <c r="AP106" s="192">
        <v>0</v>
      </c>
      <c r="AQ106" s="192">
        <v>0</v>
      </c>
      <c r="AR106" s="192">
        <v>0</v>
      </c>
      <c r="AS106" s="192">
        <v>0</v>
      </c>
      <c r="AT106" s="192">
        <v>0</v>
      </c>
      <c r="AU106" s="192">
        <v>0</v>
      </c>
      <c r="AV106" s="192">
        <v>0</v>
      </c>
      <c r="AW106" s="192">
        <v>0</v>
      </c>
      <c r="AX106" s="192">
        <v>0</v>
      </c>
      <c r="AY106" s="192">
        <v>0</v>
      </c>
      <c r="AZ106" s="192">
        <v>0</v>
      </c>
      <c r="BA106" s="193">
        <v>0</v>
      </c>
      <c r="BB106" s="191">
        <v>0</v>
      </c>
      <c r="BC106" s="194">
        <f>SUM(N106:BB106)</f>
        <v>1</v>
      </c>
    </row>
    <row r="107" spans="2:89" s="194" customFormat="1" x14ac:dyDescent="0.2">
      <c r="B107" s="191" t="s">
        <v>105</v>
      </c>
      <c r="C107" s="293"/>
      <c r="D107" s="192">
        <f>+D106</f>
        <v>0</v>
      </c>
      <c r="E107" s="192">
        <f t="shared" ref="E107:AJ107" si="50">+D107+E106</f>
        <v>0</v>
      </c>
      <c r="F107" s="192">
        <f t="shared" si="50"/>
        <v>0</v>
      </c>
      <c r="G107" s="192">
        <f t="shared" si="50"/>
        <v>0</v>
      </c>
      <c r="H107" s="192">
        <f t="shared" si="50"/>
        <v>0</v>
      </c>
      <c r="I107" s="192">
        <f t="shared" si="50"/>
        <v>0</v>
      </c>
      <c r="J107" s="192">
        <f t="shared" si="50"/>
        <v>0</v>
      </c>
      <c r="K107" s="192">
        <f t="shared" si="50"/>
        <v>0</v>
      </c>
      <c r="L107" s="192">
        <f t="shared" si="50"/>
        <v>0</v>
      </c>
      <c r="M107" s="192">
        <f t="shared" si="50"/>
        <v>0</v>
      </c>
      <c r="N107" s="192">
        <f t="shared" si="50"/>
        <v>0</v>
      </c>
      <c r="O107" s="192">
        <f t="shared" si="50"/>
        <v>0</v>
      </c>
      <c r="P107" s="192">
        <f t="shared" si="50"/>
        <v>0</v>
      </c>
      <c r="Q107" s="192">
        <f t="shared" si="50"/>
        <v>0</v>
      </c>
      <c r="R107" s="192">
        <f t="shared" si="50"/>
        <v>0</v>
      </c>
      <c r="S107" s="192">
        <f t="shared" si="50"/>
        <v>0</v>
      </c>
      <c r="T107" s="192">
        <f t="shared" si="50"/>
        <v>0</v>
      </c>
      <c r="U107" s="192">
        <f t="shared" si="50"/>
        <v>0</v>
      </c>
      <c r="V107" s="192">
        <f t="shared" si="50"/>
        <v>0</v>
      </c>
      <c r="W107" s="192">
        <f t="shared" si="50"/>
        <v>1</v>
      </c>
      <c r="X107" s="192">
        <f t="shared" si="50"/>
        <v>1</v>
      </c>
      <c r="Y107" s="192">
        <f t="shared" si="50"/>
        <v>1</v>
      </c>
      <c r="Z107" s="192">
        <f t="shared" si="50"/>
        <v>1</v>
      </c>
      <c r="AA107" s="82">
        <f t="shared" si="50"/>
        <v>1</v>
      </c>
      <c r="AB107" s="192">
        <f t="shared" si="50"/>
        <v>1</v>
      </c>
      <c r="AC107" s="192">
        <f t="shared" si="50"/>
        <v>1</v>
      </c>
      <c r="AD107" s="192">
        <f t="shared" si="50"/>
        <v>1</v>
      </c>
      <c r="AE107" s="192">
        <f t="shared" si="50"/>
        <v>1</v>
      </c>
      <c r="AF107" s="192">
        <f t="shared" si="50"/>
        <v>1</v>
      </c>
      <c r="AG107" s="192">
        <f t="shared" si="50"/>
        <v>1</v>
      </c>
      <c r="AH107" s="192">
        <f t="shared" si="50"/>
        <v>1</v>
      </c>
      <c r="AI107" s="192">
        <f t="shared" si="50"/>
        <v>1</v>
      </c>
      <c r="AJ107" s="192">
        <f t="shared" si="50"/>
        <v>1</v>
      </c>
      <c r="AK107" s="192">
        <f t="shared" ref="AK107:BB107" si="51">+AJ107+AK106</f>
        <v>1</v>
      </c>
      <c r="AL107" s="192">
        <f t="shared" si="51"/>
        <v>1</v>
      </c>
      <c r="AM107" s="192">
        <f t="shared" si="51"/>
        <v>1</v>
      </c>
      <c r="AN107" s="192">
        <f t="shared" si="51"/>
        <v>1</v>
      </c>
      <c r="AO107" s="192">
        <f t="shared" si="51"/>
        <v>1</v>
      </c>
      <c r="AP107" s="192">
        <f t="shared" si="51"/>
        <v>1</v>
      </c>
      <c r="AQ107" s="192">
        <f t="shared" si="51"/>
        <v>1</v>
      </c>
      <c r="AR107" s="192">
        <f t="shared" si="51"/>
        <v>1</v>
      </c>
      <c r="AS107" s="192">
        <f t="shared" si="51"/>
        <v>1</v>
      </c>
      <c r="AT107" s="192">
        <f t="shared" si="51"/>
        <v>1</v>
      </c>
      <c r="AU107" s="192">
        <f t="shared" si="51"/>
        <v>1</v>
      </c>
      <c r="AV107" s="192">
        <f t="shared" si="51"/>
        <v>1</v>
      </c>
      <c r="AW107" s="192">
        <f t="shared" si="51"/>
        <v>1</v>
      </c>
      <c r="AX107" s="192">
        <f t="shared" si="51"/>
        <v>1</v>
      </c>
      <c r="AY107" s="192">
        <f t="shared" si="51"/>
        <v>1</v>
      </c>
      <c r="AZ107" s="192">
        <f t="shared" si="51"/>
        <v>1</v>
      </c>
      <c r="BA107" s="193">
        <f t="shared" si="51"/>
        <v>1</v>
      </c>
      <c r="BB107" s="191">
        <f t="shared" si="51"/>
        <v>1</v>
      </c>
    </row>
    <row r="108" spans="2:89" s="194" customFormat="1" x14ac:dyDescent="0.2">
      <c r="B108" s="191" t="s">
        <v>106</v>
      </c>
      <c r="C108" s="293"/>
      <c r="D108" s="192">
        <v>0</v>
      </c>
      <c r="E108" s="192">
        <v>0</v>
      </c>
      <c r="F108" s="192">
        <v>0</v>
      </c>
      <c r="G108" s="192">
        <v>0</v>
      </c>
      <c r="H108" s="192">
        <v>0</v>
      </c>
      <c r="I108" s="192">
        <v>0</v>
      </c>
      <c r="J108" s="192">
        <v>0</v>
      </c>
      <c r="K108" s="192">
        <v>0</v>
      </c>
      <c r="L108" s="192">
        <v>0</v>
      </c>
      <c r="M108" s="192">
        <v>0</v>
      </c>
      <c r="N108" s="192">
        <v>0</v>
      </c>
      <c r="O108" s="192">
        <v>0</v>
      </c>
      <c r="P108" s="192">
        <v>0</v>
      </c>
      <c r="Q108" s="192">
        <v>0</v>
      </c>
      <c r="R108" s="192">
        <v>0</v>
      </c>
      <c r="S108" s="192">
        <v>0</v>
      </c>
      <c r="T108" s="192">
        <v>0</v>
      </c>
      <c r="U108" s="192">
        <v>0</v>
      </c>
      <c r="V108" s="192">
        <v>0</v>
      </c>
      <c r="W108" s="192">
        <v>1</v>
      </c>
      <c r="X108" s="192">
        <v>0</v>
      </c>
      <c r="Y108" s="192">
        <v>0</v>
      </c>
      <c r="Z108" s="192">
        <v>0</v>
      </c>
      <c r="AA108" s="82">
        <v>0</v>
      </c>
      <c r="AB108" s="192">
        <v>0</v>
      </c>
      <c r="AC108" s="192">
        <v>0</v>
      </c>
      <c r="AD108" s="192">
        <v>0</v>
      </c>
      <c r="AE108" s="192">
        <v>0</v>
      </c>
      <c r="AF108" s="192">
        <v>0</v>
      </c>
      <c r="AG108" s="192">
        <v>0</v>
      </c>
      <c r="AH108" s="192">
        <v>0</v>
      </c>
      <c r="AI108" s="192">
        <v>0</v>
      </c>
      <c r="AJ108" s="192">
        <v>0</v>
      </c>
      <c r="AK108" s="192">
        <v>0</v>
      </c>
      <c r="AL108" s="192">
        <v>0</v>
      </c>
      <c r="AM108" s="192">
        <v>0</v>
      </c>
      <c r="AN108" s="192">
        <v>0</v>
      </c>
      <c r="AO108" s="192">
        <v>0</v>
      </c>
      <c r="AP108" s="192">
        <v>0</v>
      </c>
      <c r="AQ108" s="192">
        <v>0</v>
      </c>
      <c r="AR108" s="192">
        <v>0</v>
      </c>
      <c r="AS108" s="192">
        <v>0</v>
      </c>
      <c r="AT108" s="192">
        <v>0</v>
      </c>
      <c r="AU108" s="192">
        <v>0</v>
      </c>
      <c r="AV108" s="192">
        <v>0</v>
      </c>
      <c r="AW108" s="192">
        <v>0</v>
      </c>
      <c r="AX108" s="192">
        <v>0</v>
      </c>
      <c r="AY108" s="192">
        <v>0</v>
      </c>
      <c r="AZ108" s="192">
        <v>0</v>
      </c>
      <c r="BA108" s="193">
        <v>0</v>
      </c>
      <c r="BB108" s="191">
        <v>0</v>
      </c>
      <c r="BC108" s="194">
        <f>SUM(N108:BB108)</f>
        <v>1</v>
      </c>
    </row>
    <row r="109" spans="2:89" s="194" customFormat="1" x14ac:dyDescent="0.2">
      <c r="B109" s="191" t="s">
        <v>107</v>
      </c>
      <c r="C109" s="293"/>
      <c r="D109" s="192">
        <f>+D108</f>
        <v>0</v>
      </c>
      <c r="E109" s="192">
        <f t="shared" ref="E109:AJ109" si="52">+D109+E108</f>
        <v>0</v>
      </c>
      <c r="F109" s="192">
        <f t="shared" si="52"/>
        <v>0</v>
      </c>
      <c r="G109" s="192">
        <f t="shared" si="52"/>
        <v>0</v>
      </c>
      <c r="H109" s="192">
        <f t="shared" si="52"/>
        <v>0</v>
      </c>
      <c r="I109" s="192">
        <f t="shared" si="52"/>
        <v>0</v>
      </c>
      <c r="J109" s="192">
        <f t="shared" si="52"/>
        <v>0</v>
      </c>
      <c r="K109" s="192">
        <f t="shared" si="52"/>
        <v>0</v>
      </c>
      <c r="L109" s="192">
        <f t="shared" si="52"/>
        <v>0</v>
      </c>
      <c r="M109" s="192">
        <f t="shared" si="52"/>
        <v>0</v>
      </c>
      <c r="N109" s="192">
        <f t="shared" si="52"/>
        <v>0</v>
      </c>
      <c r="O109" s="192">
        <f t="shared" si="52"/>
        <v>0</v>
      </c>
      <c r="P109" s="192">
        <f t="shared" si="52"/>
        <v>0</v>
      </c>
      <c r="Q109" s="192">
        <f t="shared" si="52"/>
        <v>0</v>
      </c>
      <c r="R109" s="192">
        <f t="shared" si="52"/>
        <v>0</v>
      </c>
      <c r="S109" s="192">
        <f t="shared" si="52"/>
        <v>0</v>
      </c>
      <c r="T109" s="192">
        <f t="shared" si="52"/>
        <v>0</v>
      </c>
      <c r="U109" s="192">
        <f t="shared" si="52"/>
        <v>0</v>
      </c>
      <c r="V109" s="192">
        <f t="shared" si="52"/>
        <v>0</v>
      </c>
      <c r="W109" s="192">
        <f t="shared" si="52"/>
        <v>1</v>
      </c>
      <c r="X109" s="192">
        <f t="shared" si="52"/>
        <v>1</v>
      </c>
      <c r="Y109" s="192">
        <f t="shared" si="52"/>
        <v>1</v>
      </c>
      <c r="Z109" s="192">
        <f t="shared" si="52"/>
        <v>1</v>
      </c>
      <c r="AA109" s="82">
        <f t="shared" si="52"/>
        <v>1</v>
      </c>
      <c r="AB109" s="192">
        <f t="shared" si="52"/>
        <v>1</v>
      </c>
      <c r="AC109" s="192">
        <f t="shared" si="52"/>
        <v>1</v>
      </c>
      <c r="AD109" s="192">
        <f t="shared" si="52"/>
        <v>1</v>
      </c>
      <c r="AE109" s="192">
        <f t="shared" si="52"/>
        <v>1</v>
      </c>
      <c r="AF109" s="192">
        <f t="shared" si="52"/>
        <v>1</v>
      </c>
      <c r="AG109" s="192">
        <f t="shared" si="52"/>
        <v>1</v>
      </c>
      <c r="AH109" s="192">
        <f t="shared" si="52"/>
        <v>1</v>
      </c>
      <c r="AI109" s="192">
        <f t="shared" si="52"/>
        <v>1</v>
      </c>
      <c r="AJ109" s="192">
        <f t="shared" si="52"/>
        <v>1</v>
      </c>
      <c r="AK109" s="192">
        <f t="shared" ref="AK109:BB109" si="53">+AJ109+AK108</f>
        <v>1</v>
      </c>
      <c r="AL109" s="192">
        <f t="shared" si="53"/>
        <v>1</v>
      </c>
      <c r="AM109" s="192">
        <f t="shared" si="53"/>
        <v>1</v>
      </c>
      <c r="AN109" s="192">
        <f t="shared" si="53"/>
        <v>1</v>
      </c>
      <c r="AO109" s="192">
        <f t="shared" si="53"/>
        <v>1</v>
      </c>
      <c r="AP109" s="192">
        <f t="shared" si="53"/>
        <v>1</v>
      </c>
      <c r="AQ109" s="192">
        <f t="shared" si="53"/>
        <v>1</v>
      </c>
      <c r="AR109" s="192">
        <f t="shared" si="53"/>
        <v>1</v>
      </c>
      <c r="AS109" s="192">
        <f t="shared" si="53"/>
        <v>1</v>
      </c>
      <c r="AT109" s="192">
        <f t="shared" si="53"/>
        <v>1</v>
      </c>
      <c r="AU109" s="192">
        <f t="shared" si="53"/>
        <v>1</v>
      </c>
      <c r="AV109" s="192">
        <f t="shared" si="53"/>
        <v>1</v>
      </c>
      <c r="AW109" s="192">
        <f t="shared" si="53"/>
        <v>1</v>
      </c>
      <c r="AX109" s="192">
        <f t="shared" si="53"/>
        <v>1</v>
      </c>
      <c r="AY109" s="192">
        <f t="shared" si="53"/>
        <v>1</v>
      </c>
      <c r="AZ109" s="192">
        <f t="shared" si="53"/>
        <v>1</v>
      </c>
      <c r="BA109" s="193">
        <f t="shared" si="53"/>
        <v>1</v>
      </c>
      <c r="BB109" s="191">
        <f t="shared" si="53"/>
        <v>1</v>
      </c>
    </row>
    <row r="110" spans="2:89" s="209" customFormat="1" x14ac:dyDescent="0.2">
      <c r="B110" s="206"/>
      <c r="C110" s="293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83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8"/>
      <c r="BB110" s="206"/>
    </row>
    <row r="111" spans="2:89" s="195" customFormat="1" x14ac:dyDescent="0.2">
      <c r="B111" s="195" t="s">
        <v>108</v>
      </c>
      <c r="C111" s="196">
        <v>8</v>
      </c>
      <c r="D111" s="197">
        <f t="shared" ref="D111:AI111" si="54">+D107*$C111</f>
        <v>0</v>
      </c>
      <c r="E111" s="197">
        <f t="shared" si="54"/>
        <v>0</v>
      </c>
      <c r="F111" s="197">
        <f t="shared" si="54"/>
        <v>0</v>
      </c>
      <c r="G111" s="197">
        <f t="shared" si="54"/>
        <v>0</v>
      </c>
      <c r="H111" s="197">
        <f t="shared" si="54"/>
        <v>0</v>
      </c>
      <c r="I111" s="197">
        <f t="shared" si="54"/>
        <v>0</v>
      </c>
      <c r="J111" s="197">
        <f t="shared" si="54"/>
        <v>0</v>
      </c>
      <c r="K111" s="197">
        <f t="shared" si="54"/>
        <v>0</v>
      </c>
      <c r="L111" s="197">
        <f t="shared" si="54"/>
        <v>0</v>
      </c>
      <c r="M111" s="197">
        <f t="shared" si="54"/>
        <v>0</v>
      </c>
      <c r="N111" s="197">
        <f t="shared" si="54"/>
        <v>0</v>
      </c>
      <c r="O111" s="197">
        <f t="shared" si="54"/>
        <v>0</v>
      </c>
      <c r="P111" s="197">
        <f t="shared" si="54"/>
        <v>0</v>
      </c>
      <c r="Q111" s="197">
        <f t="shared" si="54"/>
        <v>0</v>
      </c>
      <c r="R111" s="197">
        <f t="shared" si="54"/>
        <v>0</v>
      </c>
      <c r="S111" s="197">
        <f t="shared" si="54"/>
        <v>0</v>
      </c>
      <c r="T111" s="197">
        <f t="shared" si="54"/>
        <v>0</v>
      </c>
      <c r="U111" s="197">
        <f t="shared" si="54"/>
        <v>0</v>
      </c>
      <c r="V111" s="197">
        <f t="shared" si="54"/>
        <v>0</v>
      </c>
      <c r="W111" s="197">
        <f t="shared" si="54"/>
        <v>8</v>
      </c>
      <c r="X111" s="197">
        <f t="shared" si="54"/>
        <v>8</v>
      </c>
      <c r="Y111" s="197">
        <f t="shared" si="54"/>
        <v>8</v>
      </c>
      <c r="Z111" s="197">
        <f t="shared" si="54"/>
        <v>8</v>
      </c>
      <c r="AA111" s="90">
        <f t="shared" si="54"/>
        <v>8</v>
      </c>
      <c r="AB111" s="197">
        <f t="shared" si="54"/>
        <v>8</v>
      </c>
      <c r="AC111" s="197">
        <f t="shared" si="54"/>
        <v>8</v>
      </c>
      <c r="AD111" s="197">
        <f t="shared" si="54"/>
        <v>8</v>
      </c>
      <c r="AE111" s="197">
        <f t="shared" si="54"/>
        <v>8</v>
      </c>
      <c r="AF111" s="197">
        <f t="shared" si="54"/>
        <v>8</v>
      </c>
      <c r="AG111" s="197">
        <f t="shared" si="54"/>
        <v>8</v>
      </c>
      <c r="AH111" s="197">
        <f t="shared" si="54"/>
        <v>8</v>
      </c>
      <c r="AI111" s="197">
        <f t="shared" si="54"/>
        <v>8</v>
      </c>
      <c r="AJ111" s="197">
        <f t="shared" ref="AJ111:BB111" si="55">+AJ107*$C111</f>
        <v>8</v>
      </c>
      <c r="AK111" s="197">
        <f t="shared" si="55"/>
        <v>8</v>
      </c>
      <c r="AL111" s="197">
        <f t="shared" si="55"/>
        <v>8</v>
      </c>
      <c r="AM111" s="197">
        <f t="shared" si="55"/>
        <v>8</v>
      </c>
      <c r="AN111" s="197">
        <f t="shared" si="55"/>
        <v>8</v>
      </c>
      <c r="AO111" s="197">
        <f t="shared" si="55"/>
        <v>8</v>
      </c>
      <c r="AP111" s="197">
        <f t="shared" si="55"/>
        <v>8</v>
      </c>
      <c r="AQ111" s="197">
        <f t="shared" si="55"/>
        <v>8</v>
      </c>
      <c r="AR111" s="197">
        <f t="shared" si="55"/>
        <v>8</v>
      </c>
      <c r="AS111" s="197">
        <f t="shared" si="55"/>
        <v>8</v>
      </c>
      <c r="AT111" s="197">
        <f t="shared" si="55"/>
        <v>8</v>
      </c>
      <c r="AU111" s="197">
        <f t="shared" si="55"/>
        <v>8</v>
      </c>
      <c r="AV111" s="197">
        <f t="shared" si="55"/>
        <v>8</v>
      </c>
      <c r="AW111" s="197">
        <f t="shared" si="55"/>
        <v>8</v>
      </c>
      <c r="AX111" s="197">
        <f t="shared" si="55"/>
        <v>8</v>
      </c>
      <c r="AY111" s="197">
        <f t="shared" si="55"/>
        <v>8</v>
      </c>
      <c r="AZ111" s="197">
        <f t="shared" si="55"/>
        <v>8</v>
      </c>
      <c r="BA111" s="198">
        <f t="shared" si="55"/>
        <v>8</v>
      </c>
      <c r="BB111" s="199">
        <f t="shared" si="55"/>
        <v>8</v>
      </c>
      <c r="BC111" s="199"/>
      <c r="BF111" s="199"/>
      <c r="BG111" s="199"/>
      <c r="BH111" s="199"/>
      <c r="BI111" s="199"/>
      <c r="BJ111" s="199"/>
      <c r="BK111" s="199"/>
      <c r="BL111" s="199"/>
      <c r="BM111" s="199"/>
      <c r="BN111" s="199"/>
      <c r="BO111" s="199"/>
      <c r="BP111" s="199"/>
      <c r="BQ111" s="199"/>
      <c r="BR111" s="199"/>
      <c r="BS111" s="199"/>
      <c r="BT111" s="199"/>
      <c r="BU111" s="199"/>
      <c r="BV111" s="199"/>
      <c r="BW111" s="199"/>
      <c r="BX111" s="199"/>
      <c r="BY111" s="199"/>
      <c r="BZ111" s="199"/>
      <c r="CA111" s="199"/>
      <c r="CB111" s="199"/>
      <c r="CC111" s="199"/>
      <c r="CD111" s="199"/>
      <c r="CE111" s="199"/>
      <c r="CF111" s="199"/>
      <c r="CG111" s="199"/>
      <c r="CH111" s="199"/>
      <c r="CI111" s="199"/>
      <c r="CJ111" s="199"/>
      <c r="CK111" s="199"/>
    </row>
    <row r="112" spans="2:89" s="200" customFormat="1" ht="13.5" thickBot="1" x14ac:dyDescent="0.25">
      <c r="B112" s="200" t="s">
        <v>109</v>
      </c>
      <c r="C112" s="201" t="str">
        <f>+'NTP or Sold'!C9</f>
        <v>NTP</v>
      </c>
      <c r="D112" s="202">
        <f t="shared" ref="D112:AI112" si="56">+D109*$C111</f>
        <v>0</v>
      </c>
      <c r="E112" s="202">
        <f t="shared" si="56"/>
        <v>0</v>
      </c>
      <c r="F112" s="202">
        <f t="shared" si="56"/>
        <v>0</v>
      </c>
      <c r="G112" s="202">
        <f t="shared" si="56"/>
        <v>0</v>
      </c>
      <c r="H112" s="202">
        <f t="shared" si="56"/>
        <v>0</v>
      </c>
      <c r="I112" s="202">
        <f t="shared" si="56"/>
        <v>0</v>
      </c>
      <c r="J112" s="202">
        <f t="shared" si="56"/>
        <v>0</v>
      </c>
      <c r="K112" s="202">
        <f t="shared" si="56"/>
        <v>0</v>
      </c>
      <c r="L112" s="202">
        <f t="shared" si="56"/>
        <v>0</v>
      </c>
      <c r="M112" s="202">
        <f t="shared" si="56"/>
        <v>0</v>
      </c>
      <c r="N112" s="202">
        <f t="shared" si="56"/>
        <v>0</v>
      </c>
      <c r="O112" s="202">
        <f t="shared" si="56"/>
        <v>0</v>
      </c>
      <c r="P112" s="202">
        <f t="shared" si="56"/>
        <v>0</v>
      </c>
      <c r="Q112" s="202">
        <f t="shared" si="56"/>
        <v>0</v>
      </c>
      <c r="R112" s="202">
        <f t="shared" si="56"/>
        <v>0</v>
      </c>
      <c r="S112" s="202">
        <f t="shared" si="56"/>
        <v>0</v>
      </c>
      <c r="T112" s="202">
        <f t="shared" si="56"/>
        <v>0</v>
      </c>
      <c r="U112" s="202">
        <f t="shared" si="56"/>
        <v>0</v>
      </c>
      <c r="V112" s="202">
        <f t="shared" si="56"/>
        <v>0</v>
      </c>
      <c r="W112" s="202">
        <f t="shared" si="56"/>
        <v>8</v>
      </c>
      <c r="X112" s="202">
        <f t="shared" si="56"/>
        <v>8</v>
      </c>
      <c r="Y112" s="202">
        <f t="shared" si="56"/>
        <v>8</v>
      </c>
      <c r="Z112" s="202">
        <f t="shared" si="56"/>
        <v>8</v>
      </c>
      <c r="AA112" s="136">
        <f t="shared" si="56"/>
        <v>8</v>
      </c>
      <c r="AB112" s="202">
        <f t="shared" si="56"/>
        <v>8</v>
      </c>
      <c r="AC112" s="202">
        <f t="shared" si="56"/>
        <v>8</v>
      </c>
      <c r="AD112" s="202">
        <f t="shared" si="56"/>
        <v>8</v>
      </c>
      <c r="AE112" s="202">
        <f t="shared" si="56"/>
        <v>8</v>
      </c>
      <c r="AF112" s="202">
        <f t="shared" si="56"/>
        <v>8</v>
      </c>
      <c r="AG112" s="202">
        <f t="shared" si="56"/>
        <v>8</v>
      </c>
      <c r="AH112" s="202">
        <f t="shared" si="56"/>
        <v>8</v>
      </c>
      <c r="AI112" s="202">
        <f t="shared" si="56"/>
        <v>8</v>
      </c>
      <c r="AJ112" s="202">
        <f t="shared" ref="AJ112:BB112" si="57">+AJ109*$C111</f>
        <v>8</v>
      </c>
      <c r="AK112" s="202">
        <f t="shared" si="57"/>
        <v>8</v>
      </c>
      <c r="AL112" s="202">
        <f t="shared" si="57"/>
        <v>8</v>
      </c>
      <c r="AM112" s="202">
        <f t="shared" si="57"/>
        <v>8</v>
      </c>
      <c r="AN112" s="202">
        <f t="shared" si="57"/>
        <v>8</v>
      </c>
      <c r="AO112" s="202">
        <f t="shared" si="57"/>
        <v>8</v>
      </c>
      <c r="AP112" s="202">
        <f t="shared" si="57"/>
        <v>8</v>
      </c>
      <c r="AQ112" s="202">
        <f t="shared" si="57"/>
        <v>8</v>
      </c>
      <c r="AR112" s="202">
        <f t="shared" si="57"/>
        <v>8</v>
      </c>
      <c r="AS112" s="202">
        <f t="shared" si="57"/>
        <v>8</v>
      </c>
      <c r="AT112" s="202">
        <f t="shared" si="57"/>
        <v>8</v>
      </c>
      <c r="AU112" s="202">
        <f t="shared" si="57"/>
        <v>8</v>
      </c>
      <c r="AV112" s="202">
        <f t="shared" si="57"/>
        <v>8</v>
      </c>
      <c r="AW112" s="202">
        <f t="shared" si="57"/>
        <v>8</v>
      </c>
      <c r="AX112" s="202">
        <f t="shared" si="57"/>
        <v>8</v>
      </c>
      <c r="AY112" s="202">
        <f t="shared" si="57"/>
        <v>8</v>
      </c>
      <c r="AZ112" s="202">
        <f t="shared" si="57"/>
        <v>8</v>
      </c>
      <c r="BA112" s="203">
        <f t="shared" si="57"/>
        <v>8</v>
      </c>
      <c r="BB112" s="204">
        <f t="shared" si="57"/>
        <v>8</v>
      </c>
      <c r="BC112" s="204"/>
      <c r="BF112" s="204"/>
      <c r="BG112" s="204"/>
      <c r="BH112" s="204"/>
      <c r="BI112" s="204"/>
      <c r="BJ112" s="204"/>
      <c r="BK112" s="204"/>
      <c r="BL112" s="204"/>
      <c r="BM112" s="204"/>
      <c r="BN112" s="204"/>
      <c r="BO112" s="204"/>
      <c r="BP112" s="204"/>
      <c r="BQ112" s="204"/>
      <c r="BR112" s="204"/>
      <c r="BS112" s="204"/>
      <c r="BT112" s="204"/>
      <c r="BU112" s="204"/>
      <c r="BV112" s="204"/>
      <c r="BW112" s="204"/>
      <c r="BX112" s="204"/>
      <c r="BY112" s="204"/>
      <c r="BZ112" s="204"/>
      <c r="CA112" s="204"/>
      <c r="CB112" s="204"/>
      <c r="CC112" s="204"/>
      <c r="CD112" s="204"/>
      <c r="CE112" s="204"/>
      <c r="CF112" s="204"/>
      <c r="CG112" s="204"/>
      <c r="CH112" s="204"/>
      <c r="CI112" s="204"/>
      <c r="CJ112" s="204"/>
      <c r="CK112" s="204"/>
    </row>
    <row r="113" spans="2:89" s="190" customFormat="1" ht="15" customHeight="1" thickTop="1" x14ac:dyDescent="0.2">
      <c r="B113" s="195" t="str">
        <f>+'NTP or Sold'!H10</f>
        <v>Fr 6B 60 hz power barges</v>
      </c>
      <c r="C113" s="292" t="str">
        <f>+'NTP or Sold'!T10</f>
        <v>Nigeria Barge II (APACHI)</v>
      </c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81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205"/>
      <c r="AW113" s="205"/>
      <c r="AX113" s="205"/>
      <c r="AY113" s="205"/>
      <c r="AZ113" s="205"/>
      <c r="BA113" s="189"/>
    </row>
    <row r="114" spans="2:89" s="194" customFormat="1" x14ac:dyDescent="0.2">
      <c r="B114" s="191" t="s">
        <v>104</v>
      </c>
      <c r="C114" s="293"/>
      <c r="D114" s="192">
        <v>0</v>
      </c>
      <c r="E114" s="192">
        <v>0</v>
      </c>
      <c r="F114" s="192">
        <v>0</v>
      </c>
      <c r="G114" s="192">
        <v>0</v>
      </c>
      <c r="H114" s="192">
        <v>0</v>
      </c>
      <c r="I114" s="192">
        <v>0</v>
      </c>
      <c r="J114" s="192">
        <v>0</v>
      </c>
      <c r="K114" s="192">
        <v>0</v>
      </c>
      <c r="L114" s="192">
        <v>0</v>
      </c>
      <c r="M114" s="192">
        <v>0</v>
      </c>
      <c r="N114" s="192">
        <v>0</v>
      </c>
      <c r="O114" s="192">
        <v>0</v>
      </c>
      <c r="P114" s="192">
        <v>0</v>
      </c>
      <c r="Q114" s="192">
        <v>0</v>
      </c>
      <c r="R114" s="192">
        <v>0</v>
      </c>
      <c r="S114" s="192">
        <v>0</v>
      </c>
      <c r="T114" s="192">
        <v>0</v>
      </c>
      <c r="U114" s="192">
        <v>0</v>
      </c>
      <c r="V114" s="192">
        <v>0</v>
      </c>
      <c r="W114" s="192">
        <v>1</v>
      </c>
      <c r="X114" s="192">
        <v>0</v>
      </c>
      <c r="Y114" s="192">
        <v>0</v>
      </c>
      <c r="Z114" s="192">
        <v>0</v>
      </c>
      <c r="AA114" s="82">
        <v>0</v>
      </c>
      <c r="AB114" s="192">
        <v>0</v>
      </c>
      <c r="AC114" s="192">
        <v>0</v>
      </c>
      <c r="AD114" s="192">
        <v>0</v>
      </c>
      <c r="AE114" s="192">
        <v>0</v>
      </c>
      <c r="AF114" s="192">
        <v>0</v>
      </c>
      <c r="AG114" s="192">
        <v>0</v>
      </c>
      <c r="AH114" s="192">
        <v>0</v>
      </c>
      <c r="AI114" s="192">
        <v>0</v>
      </c>
      <c r="AJ114" s="192">
        <v>0</v>
      </c>
      <c r="AK114" s="192">
        <v>0</v>
      </c>
      <c r="AL114" s="192">
        <v>0</v>
      </c>
      <c r="AM114" s="192">
        <v>0</v>
      </c>
      <c r="AN114" s="192">
        <v>0</v>
      </c>
      <c r="AO114" s="192">
        <v>0</v>
      </c>
      <c r="AP114" s="192">
        <v>0</v>
      </c>
      <c r="AQ114" s="192">
        <v>0</v>
      </c>
      <c r="AR114" s="192">
        <v>0</v>
      </c>
      <c r="AS114" s="192">
        <v>0</v>
      </c>
      <c r="AT114" s="192">
        <v>0</v>
      </c>
      <c r="AU114" s="192">
        <v>0</v>
      </c>
      <c r="AV114" s="192">
        <v>0</v>
      </c>
      <c r="AW114" s="192">
        <v>0</v>
      </c>
      <c r="AX114" s="192">
        <v>0</v>
      </c>
      <c r="AY114" s="192">
        <v>0</v>
      </c>
      <c r="AZ114" s="192">
        <v>0</v>
      </c>
      <c r="BA114" s="193">
        <v>0</v>
      </c>
      <c r="BB114" s="191">
        <v>0</v>
      </c>
      <c r="BC114" s="194">
        <f>SUM(N114:BB114)</f>
        <v>1</v>
      </c>
    </row>
    <row r="115" spans="2:89" s="194" customFormat="1" x14ac:dyDescent="0.2">
      <c r="B115" s="191" t="s">
        <v>105</v>
      </c>
      <c r="C115" s="293"/>
      <c r="D115" s="192">
        <f>+D114</f>
        <v>0</v>
      </c>
      <c r="E115" s="192">
        <f t="shared" ref="E115:AJ115" si="58">+D115+E114</f>
        <v>0</v>
      </c>
      <c r="F115" s="192">
        <f t="shared" si="58"/>
        <v>0</v>
      </c>
      <c r="G115" s="192">
        <f t="shared" si="58"/>
        <v>0</v>
      </c>
      <c r="H115" s="192">
        <f t="shared" si="58"/>
        <v>0</v>
      </c>
      <c r="I115" s="192">
        <f t="shared" si="58"/>
        <v>0</v>
      </c>
      <c r="J115" s="192">
        <f t="shared" si="58"/>
        <v>0</v>
      </c>
      <c r="K115" s="192">
        <f t="shared" si="58"/>
        <v>0</v>
      </c>
      <c r="L115" s="192">
        <f t="shared" si="58"/>
        <v>0</v>
      </c>
      <c r="M115" s="192">
        <f t="shared" si="58"/>
        <v>0</v>
      </c>
      <c r="N115" s="192">
        <f t="shared" si="58"/>
        <v>0</v>
      </c>
      <c r="O115" s="192">
        <f t="shared" si="58"/>
        <v>0</v>
      </c>
      <c r="P115" s="192">
        <f t="shared" si="58"/>
        <v>0</v>
      </c>
      <c r="Q115" s="192">
        <f t="shared" si="58"/>
        <v>0</v>
      </c>
      <c r="R115" s="192">
        <f t="shared" si="58"/>
        <v>0</v>
      </c>
      <c r="S115" s="192">
        <f t="shared" si="58"/>
        <v>0</v>
      </c>
      <c r="T115" s="192">
        <f t="shared" si="58"/>
        <v>0</v>
      </c>
      <c r="U115" s="192">
        <f t="shared" si="58"/>
        <v>0</v>
      </c>
      <c r="V115" s="192">
        <f t="shared" si="58"/>
        <v>0</v>
      </c>
      <c r="W115" s="192">
        <f t="shared" si="58"/>
        <v>1</v>
      </c>
      <c r="X115" s="192">
        <f t="shared" si="58"/>
        <v>1</v>
      </c>
      <c r="Y115" s="192">
        <f t="shared" si="58"/>
        <v>1</v>
      </c>
      <c r="Z115" s="192">
        <f t="shared" si="58"/>
        <v>1</v>
      </c>
      <c r="AA115" s="82">
        <f t="shared" si="58"/>
        <v>1</v>
      </c>
      <c r="AB115" s="192">
        <f t="shared" si="58"/>
        <v>1</v>
      </c>
      <c r="AC115" s="192">
        <f t="shared" si="58"/>
        <v>1</v>
      </c>
      <c r="AD115" s="192">
        <f t="shared" si="58"/>
        <v>1</v>
      </c>
      <c r="AE115" s="192">
        <f t="shared" si="58"/>
        <v>1</v>
      </c>
      <c r="AF115" s="192">
        <f t="shared" si="58"/>
        <v>1</v>
      </c>
      <c r="AG115" s="192">
        <f t="shared" si="58"/>
        <v>1</v>
      </c>
      <c r="AH115" s="192">
        <f t="shared" si="58"/>
        <v>1</v>
      </c>
      <c r="AI115" s="192">
        <f t="shared" si="58"/>
        <v>1</v>
      </c>
      <c r="AJ115" s="192">
        <f t="shared" si="58"/>
        <v>1</v>
      </c>
      <c r="AK115" s="192">
        <f t="shared" ref="AK115:BB115" si="59">+AJ115+AK114</f>
        <v>1</v>
      </c>
      <c r="AL115" s="192">
        <f t="shared" si="59"/>
        <v>1</v>
      </c>
      <c r="AM115" s="192">
        <f t="shared" si="59"/>
        <v>1</v>
      </c>
      <c r="AN115" s="192">
        <f t="shared" si="59"/>
        <v>1</v>
      </c>
      <c r="AO115" s="192">
        <f t="shared" si="59"/>
        <v>1</v>
      </c>
      <c r="AP115" s="192">
        <f t="shared" si="59"/>
        <v>1</v>
      </c>
      <c r="AQ115" s="192">
        <f t="shared" si="59"/>
        <v>1</v>
      </c>
      <c r="AR115" s="192">
        <f t="shared" si="59"/>
        <v>1</v>
      </c>
      <c r="AS115" s="192">
        <f t="shared" si="59"/>
        <v>1</v>
      </c>
      <c r="AT115" s="192">
        <f t="shared" si="59"/>
        <v>1</v>
      </c>
      <c r="AU115" s="192">
        <f t="shared" si="59"/>
        <v>1</v>
      </c>
      <c r="AV115" s="192">
        <f t="shared" si="59"/>
        <v>1</v>
      </c>
      <c r="AW115" s="192">
        <f t="shared" si="59"/>
        <v>1</v>
      </c>
      <c r="AX115" s="192">
        <f t="shared" si="59"/>
        <v>1</v>
      </c>
      <c r="AY115" s="192">
        <f t="shared" si="59"/>
        <v>1</v>
      </c>
      <c r="AZ115" s="192">
        <f t="shared" si="59"/>
        <v>1</v>
      </c>
      <c r="BA115" s="193">
        <f t="shared" si="59"/>
        <v>1</v>
      </c>
      <c r="BB115" s="191">
        <f t="shared" si="59"/>
        <v>1</v>
      </c>
    </row>
    <row r="116" spans="2:89" s="194" customFormat="1" x14ac:dyDescent="0.2">
      <c r="B116" s="191" t="s">
        <v>106</v>
      </c>
      <c r="C116" s="293"/>
      <c r="D116" s="192">
        <v>0</v>
      </c>
      <c r="E116" s="192">
        <v>0</v>
      </c>
      <c r="F116" s="192">
        <v>0</v>
      </c>
      <c r="G116" s="192">
        <v>0</v>
      </c>
      <c r="H116" s="192">
        <v>0</v>
      </c>
      <c r="I116" s="192">
        <v>0</v>
      </c>
      <c r="J116" s="192">
        <v>0</v>
      </c>
      <c r="K116" s="192">
        <v>0</v>
      </c>
      <c r="L116" s="192">
        <v>0</v>
      </c>
      <c r="M116" s="192">
        <v>0</v>
      </c>
      <c r="N116" s="192">
        <v>0</v>
      </c>
      <c r="O116" s="192">
        <v>0</v>
      </c>
      <c r="P116" s="192">
        <v>0</v>
      </c>
      <c r="Q116" s="192">
        <v>0</v>
      </c>
      <c r="R116" s="192">
        <v>0</v>
      </c>
      <c r="S116" s="192">
        <v>0</v>
      </c>
      <c r="T116" s="192">
        <v>0</v>
      </c>
      <c r="U116" s="192">
        <v>0</v>
      </c>
      <c r="V116" s="192">
        <v>0</v>
      </c>
      <c r="W116" s="192">
        <v>1</v>
      </c>
      <c r="X116" s="192">
        <v>0</v>
      </c>
      <c r="Y116" s="192">
        <v>0</v>
      </c>
      <c r="Z116" s="192">
        <v>0</v>
      </c>
      <c r="AA116" s="82">
        <v>0</v>
      </c>
      <c r="AB116" s="192">
        <v>0</v>
      </c>
      <c r="AC116" s="192">
        <v>0</v>
      </c>
      <c r="AD116" s="192">
        <v>0</v>
      </c>
      <c r="AE116" s="192">
        <v>0</v>
      </c>
      <c r="AF116" s="192">
        <v>0</v>
      </c>
      <c r="AG116" s="192">
        <v>0</v>
      </c>
      <c r="AH116" s="192">
        <v>0</v>
      </c>
      <c r="AI116" s="192">
        <v>0</v>
      </c>
      <c r="AJ116" s="192">
        <v>0</v>
      </c>
      <c r="AK116" s="192">
        <v>0</v>
      </c>
      <c r="AL116" s="192">
        <v>0</v>
      </c>
      <c r="AM116" s="192">
        <v>0</v>
      </c>
      <c r="AN116" s="192">
        <v>0</v>
      </c>
      <c r="AO116" s="192">
        <v>0</v>
      </c>
      <c r="AP116" s="192">
        <v>0</v>
      </c>
      <c r="AQ116" s="192">
        <v>0</v>
      </c>
      <c r="AR116" s="192">
        <v>0</v>
      </c>
      <c r="AS116" s="192">
        <v>0</v>
      </c>
      <c r="AT116" s="192">
        <v>0</v>
      </c>
      <c r="AU116" s="192">
        <v>0</v>
      </c>
      <c r="AV116" s="192">
        <v>0</v>
      </c>
      <c r="AW116" s="192">
        <v>0</v>
      </c>
      <c r="AX116" s="192">
        <v>0</v>
      </c>
      <c r="AY116" s="192">
        <v>0</v>
      </c>
      <c r="AZ116" s="192">
        <v>0</v>
      </c>
      <c r="BA116" s="193">
        <v>0</v>
      </c>
      <c r="BB116" s="191">
        <v>0</v>
      </c>
      <c r="BC116" s="194">
        <f>SUM(N116:BB116)</f>
        <v>1</v>
      </c>
    </row>
    <row r="117" spans="2:89" s="194" customFormat="1" x14ac:dyDescent="0.2">
      <c r="B117" s="191" t="s">
        <v>107</v>
      </c>
      <c r="C117" s="293"/>
      <c r="D117" s="192">
        <f>+D116</f>
        <v>0</v>
      </c>
      <c r="E117" s="192">
        <f t="shared" ref="E117:AJ117" si="60">+D117+E116</f>
        <v>0</v>
      </c>
      <c r="F117" s="192">
        <f t="shared" si="60"/>
        <v>0</v>
      </c>
      <c r="G117" s="192">
        <f t="shared" si="60"/>
        <v>0</v>
      </c>
      <c r="H117" s="192">
        <f t="shared" si="60"/>
        <v>0</v>
      </c>
      <c r="I117" s="192">
        <f t="shared" si="60"/>
        <v>0</v>
      </c>
      <c r="J117" s="192">
        <f t="shared" si="60"/>
        <v>0</v>
      </c>
      <c r="K117" s="192">
        <f t="shared" si="60"/>
        <v>0</v>
      </c>
      <c r="L117" s="192">
        <f t="shared" si="60"/>
        <v>0</v>
      </c>
      <c r="M117" s="192">
        <f t="shared" si="60"/>
        <v>0</v>
      </c>
      <c r="N117" s="192">
        <f t="shared" si="60"/>
        <v>0</v>
      </c>
      <c r="O117" s="192">
        <f t="shared" si="60"/>
        <v>0</v>
      </c>
      <c r="P117" s="192">
        <f t="shared" si="60"/>
        <v>0</v>
      </c>
      <c r="Q117" s="192">
        <f t="shared" si="60"/>
        <v>0</v>
      </c>
      <c r="R117" s="192">
        <f t="shared" si="60"/>
        <v>0</v>
      </c>
      <c r="S117" s="192">
        <f t="shared" si="60"/>
        <v>0</v>
      </c>
      <c r="T117" s="192">
        <f t="shared" si="60"/>
        <v>0</v>
      </c>
      <c r="U117" s="192">
        <f t="shared" si="60"/>
        <v>0</v>
      </c>
      <c r="V117" s="192">
        <f t="shared" si="60"/>
        <v>0</v>
      </c>
      <c r="W117" s="192">
        <f t="shared" si="60"/>
        <v>1</v>
      </c>
      <c r="X117" s="192">
        <f t="shared" si="60"/>
        <v>1</v>
      </c>
      <c r="Y117" s="192">
        <f t="shared" si="60"/>
        <v>1</v>
      </c>
      <c r="Z117" s="192">
        <f t="shared" si="60"/>
        <v>1</v>
      </c>
      <c r="AA117" s="82">
        <f t="shared" si="60"/>
        <v>1</v>
      </c>
      <c r="AB117" s="192">
        <f t="shared" si="60"/>
        <v>1</v>
      </c>
      <c r="AC117" s="192">
        <f t="shared" si="60"/>
        <v>1</v>
      </c>
      <c r="AD117" s="192">
        <f t="shared" si="60"/>
        <v>1</v>
      </c>
      <c r="AE117" s="192">
        <f t="shared" si="60"/>
        <v>1</v>
      </c>
      <c r="AF117" s="192">
        <f t="shared" si="60"/>
        <v>1</v>
      </c>
      <c r="AG117" s="192">
        <f t="shared" si="60"/>
        <v>1</v>
      </c>
      <c r="AH117" s="192">
        <f t="shared" si="60"/>
        <v>1</v>
      </c>
      <c r="AI117" s="192">
        <f t="shared" si="60"/>
        <v>1</v>
      </c>
      <c r="AJ117" s="192">
        <f t="shared" si="60"/>
        <v>1</v>
      </c>
      <c r="AK117" s="192">
        <f t="shared" ref="AK117:BB117" si="61">+AJ117+AK116</f>
        <v>1</v>
      </c>
      <c r="AL117" s="192">
        <f t="shared" si="61"/>
        <v>1</v>
      </c>
      <c r="AM117" s="192">
        <f t="shared" si="61"/>
        <v>1</v>
      </c>
      <c r="AN117" s="192">
        <f t="shared" si="61"/>
        <v>1</v>
      </c>
      <c r="AO117" s="192">
        <f t="shared" si="61"/>
        <v>1</v>
      </c>
      <c r="AP117" s="192">
        <f t="shared" si="61"/>
        <v>1</v>
      </c>
      <c r="AQ117" s="192">
        <f t="shared" si="61"/>
        <v>1</v>
      </c>
      <c r="AR117" s="192">
        <f t="shared" si="61"/>
        <v>1</v>
      </c>
      <c r="AS117" s="192">
        <f t="shared" si="61"/>
        <v>1</v>
      </c>
      <c r="AT117" s="192">
        <f t="shared" si="61"/>
        <v>1</v>
      </c>
      <c r="AU117" s="192">
        <f t="shared" si="61"/>
        <v>1</v>
      </c>
      <c r="AV117" s="192">
        <f t="shared" si="61"/>
        <v>1</v>
      </c>
      <c r="AW117" s="192">
        <f t="shared" si="61"/>
        <v>1</v>
      </c>
      <c r="AX117" s="192">
        <f t="shared" si="61"/>
        <v>1</v>
      </c>
      <c r="AY117" s="192">
        <f t="shared" si="61"/>
        <v>1</v>
      </c>
      <c r="AZ117" s="192">
        <f t="shared" si="61"/>
        <v>1</v>
      </c>
      <c r="BA117" s="193">
        <f t="shared" si="61"/>
        <v>1</v>
      </c>
      <c r="BB117" s="191">
        <f t="shared" si="61"/>
        <v>1</v>
      </c>
    </row>
    <row r="118" spans="2:89" s="209" customFormat="1" x14ac:dyDescent="0.2">
      <c r="B118" s="206"/>
      <c r="C118" s="293"/>
      <c r="D118" s="207"/>
      <c r="E118" s="207"/>
      <c r="F118" s="207"/>
      <c r="G118" s="207"/>
      <c r="H118" s="207"/>
      <c r="I118" s="207"/>
      <c r="J118" s="207"/>
      <c r="K118" s="207"/>
      <c r="L118" s="207"/>
      <c r="M118" s="207"/>
      <c r="N118" s="207"/>
      <c r="O118" s="207"/>
      <c r="P118" s="207"/>
      <c r="Q118" s="207"/>
      <c r="R118" s="207"/>
      <c r="S118" s="207"/>
      <c r="T118" s="207"/>
      <c r="U118" s="207"/>
      <c r="V118" s="207"/>
      <c r="W118" s="207"/>
      <c r="X118" s="207"/>
      <c r="Y118" s="207"/>
      <c r="Z118" s="207"/>
      <c r="AA118" s="83"/>
      <c r="AB118" s="207"/>
      <c r="AC118" s="207"/>
      <c r="AD118" s="207"/>
      <c r="AE118" s="207"/>
      <c r="AF118" s="207"/>
      <c r="AG118" s="207"/>
      <c r="AH118" s="207"/>
      <c r="AI118" s="207"/>
      <c r="AJ118" s="207"/>
      <c r="AK118" s="207"/>
      <c r="AL118" s="207"/>
      <c r="AM118" s="207"/>
      <c r="AN118" s="207"/>
      <c r="AO118" s="207"/>
      <c r="AP118" s="207"/>
      <c r="AQ118" s="207"/>
      <c r="AR118" s="207"/>
      <c r="AS118" s="207"/>
      <c r="AT118" s="207"/>
      <c r="AU118" s="207"/>
      <c r="AV118" s="207"/>
      <c r="AW118" s="207"/>
      <c r="AX118" s="207"/>
      <c r="AY118" s="207"/>
      <c r="AZ118" s="207"/>
      <c r="BA118" s="208"/>
      <c r="BB118" s="206"/>
    </row>
    <row r="119" spans="2:89" s="195" customFormat="1" x14ac:dyDescent="0.2">
      <c r="B119" s="195" t="s">
        <v>108</v>
      </c>
      <c r="C119" s="196">
        <v>8</v>
      </c>
      <c r="D119" s="197">
        <f t="shared" ref="D119:AI119" si="62">+D115*$C119</f>
        <v>0</v>
      </c>
      <c r="E119" s="197">
        <f t="shared" si="62"/>
        <v>0</v>
      </c>
      <c r="F119" s="197">
        <f t="shared" si="62"/>
        <v>0</v>
      </c>
      <c r="G119" s="197">
        <f t="shared" si="62"/>
        <v>0</v>
      </c>
      <c r="H119" s="197">
        <f t="shared" si="62"/>
        <v>0</v>
      </c>
      <c r="I119" s="197">
        <f t="shared" si="62"/>
        <v>0</v>
      </c>
      <c r="J119" s="197">
        <f t="shared" si="62"/>
        <v>0</v>
      </c>
      <c r="K119" s="197">
        <f t="shared" si="62"/>
        <v>0</v>
      </c>
      <c r="L119" s="197">
        <f t="shared" si="62"/>
        <v>0</v>
      </c>
      <c r="M119" s="197">
        <f t="shared" si="62"/>
        <v>0</v>
      </c>
      <c r="N119" s="197">
        <f t="shared" si="62"/>
        <v>0</v>
      </c>
      <c r="O119" s="197">
        <f t="shared" si="62"/>
        <v>0</v>
      </c>
      <c r="P119" s="197">
        <f t="shared" si="62"/>
        <v>0</v>
      </c>
      <c r="Q119" s="197">
        <f t="shared" si="62"/>
        <v>0</v>
      </c>
      <c r="R119" s="197">
        <f t="shared" si="62"/>
        <v>0</v>
      </c>
      <c r="S119" s="197">
        <f t="shared" si="62"/>
        <v>0</v>
      </c>
      <c r="T119" s="197">
        <f t="shared" si="62"/>
        <v>0</v>
      </c>
      <c r="U119" s="197">
        <f t="shared" si="62"/>
        <v>0</v>
      </c>
      <c r="V119" s="197">
        <f t="shared" si="62"/>
        <v>0</v>
      </c>
      <c r="W119" s="197">
        <f t="shared" si="62"/>
        <v>8</v>
      </c>
      <c r="X119" s="197">
        <f t="shared" si="62"/>
        <v>8</v>
      </c>
      <c r="Y119" s="197">
        <f t="shared" si="62"/>
        <v>8</v>
      </c>
      <c r="Z119" s="197">
        <f t="shared" si="62"/>
        <v>8</v>
      </c>
      <c r="AA119" s="90">
        <f t="shared" si="62"/>
        <v>8</v>
      </c>
      <c r="AB119" s="197">
        <f t="shared" si="62"/>
        <v>8</v>
      </c>
      <c r="AC119" s="197">
        <f t="shared" si="62"/>
        <v>8</v>
      </c>
      <c r="AD119" s="197">
        <f t="shared" si="62"/>
        <v>8</v>
      </c>
      <c r="AE119" s="197">
        <f t="shared" si="62"/>
        <v>8</v>
      </c>
      <c r="AF119" s="197">
        <f t="shared" si="62"/>
        <v>8</v>
      </c>
      <c r="AG119" s="197">
        <f t="shared" si="62"/>
        <v>8</v>
      </c>
      <c r="AH119" s="197">
        <f t="shared" si="62"/>
        <v>8</v>
      </c>
      <c r="AI119" s="197">
        <f t="shared" si="62"/>
        <v>8</v>
      </c>
      <c r="AJ119" s="197">
        <f t="shared" ref="AJ119:BB119" si="63">+AJ115*$C119</f>
        <v>8</v>
      </c>
      <c r="AK119" s="197">
        <f t="shared" si="63"/>
        <v>8</v>
      </c>
      <c r="AL119" s="197">
        <f t="shared" si="63"/>
        <v>8</v>
      </c>
      <c r="AM119" s="197">
        <f t="shared" si="63"/>
        <v>8</v>
      </c>
      <c r="AN119" s="197">
        <f t="shared" si="63"/>
        <v>8</v>
      </c>
      <c r="AO119" s="197">
        <f t="shared" si="63"/>
        <v>8</v>
      </c>
      <c r="AP119" s="197">
        <f t="shared" si="63"/>
        <v>8</v>
      </c>
      <c r="AQ119" s="197">
        <f t="shared" si="63"/>
        <v>8</v>
      </c>
      <c r="AR119" s="197">
        <f t="shared" si="63"/>
        <v>8</v>
      </c>
      <c r="AS119" s="197">
        <f t="shared" si="63"/>
        <v>8</v>
      </c>
      <c r="AT119" s="197">
        <f t="shared" si="63"/>
        <v>8</v>
      </c>
      <c r="AU119" s="197">
        <f t="shared" si="63"/>
        <v>8</v>
      </c>
      <c r="AV119" s="197">
        <f t="shared" si="63"/>
        <v>8</v>
      </c>
      <c r="AW119" s="197">
        <f t="shared" si="63"/>
        <v>8</v>
      </c>
      <c r="AX119" s="197">
        <f t="shared" si="63"/>
        <v>8</v>
      </c>
      <c r="AY119" s="197">
        <f t="shared" si="63"/>
        <v>8</v>
      </c>
      <c r="AZ119" s="197">
        <f t="shared" si="63"/>
        <v>8</v>
      </c>
      <c r="BA119" s="198">
        <f t="shared" si="63"/>
        <v>8</v>
      </c>
      <c r="BB119" s="199">
        <f t="shared" si="63"/>
        <v>8</v>
      </c>
      <c r="BC119" s="199"/>
      <c r="BF119" s="199"/>
      <c r="BG119" s="199"/>
      <c r="BH119" s="199"/>
      <c r="BI119" s="199"/>
      <c r="BJ119" s="199"/>
      <c r="BK119" s="199"/>
      <c r="BL119" s="199"/>
      <c r="BM119" s="199"/>
      <c r="BN119" s="199"/>
      <c r="BO119" s="199"/>
      <c r="BP119" s="199"/>
      <c r="BQ119" s="199"/>
      <c r="BR119" s="199"/>
      <c r="BS119" s="199"/>
      <c r="BT119" s="199"/>
      <c r="BU119" s="199"/>
      <c r="BV119" s="199"/>
      <c r="BW119" s="199"/>
      <c r="BX119" s="199"/>
      <c r="BY119" s="199"/>
      <c r="BZ119" s="199"/>
      <c r="CA119" s="199"/>
      <c r="CB119" s="199"/>
      <c r="CC119" s="199"/>
      <c r="CD119" s="199"/>
      <c r="CE119" s="199"/>
      <c r="CF119" s="199"/>
      <c r="CG119" s="199"/>
      <c r="CH119" s="199"/>
      <c r="CI119" s="199"/>
      <c r="CJ119" s="199"/>
      <c r="CK119" s="199"/>
    </row>
    <row r="120" spans="2:89" s="200" customFormat="1" ht="13.5" thickBot="1" x14ac:dyDescent="0.25">
      <c r="B120" s="200" t="s">
        <v>109</v>
      </c>
      <c r="C120" s="201" t="str">
        <f>+'NTP or Sold'!C10</f>
        <v>NTP</v>
      </c>
      <c r="D120" s="202">
        <f t="shared" ref="D120:AI120" si="64">+D117*$C119</f>
        <v>0</v>
      </c>
      <c r="E120" s="202">
        <f t="shared" si="64"/>
        <v>0</v>
      </c>
      <c r="F120" s="202">
        <f t="shared" si="64"/>
        <v>0</v>
      </c>
      <c r="G120" s="202">
        <f t="shared" si="64"/>
        <v>0</v>
      </c>
      <c r="H120" s="202">
        <f t="shared" si="64"/>
        <v>0</v>
      </c>
      <c r="I120" s="202">
        <f t="shared" si="64"/>
        <v>0</v>
      </c>
      <c r="J120" s="202">
        <f t="shared" si="64"/>
        <v>0</v>
      </c>
      <c r="K120" s="202">
        <f t="shared" si="64"/>
        <v>0</v>
      </c>
      <c r="L120" s="202">
        <f t="shared" si="64"/>
        <v>0</v>
      </c>
      <c r="M120" s="202">
        <f t="shared" si="64"/>
        <v>0</v>
      </c>
      <c r="N120" s="202">
        <f t="shared" si="64"/>
        <v>0</v>
      </c>
      <c r="O120" s="202">
        <f t="shared" si="64"/>
        <v>0</v>
      </c>
      <c r="P120" s="202">
        <f t="shared" si="64"/>
        <v>0</v>
      </c>
      <c r="Q120" s="202">
        <f t="shared" si="64"/>
        <v>0</v>
      </c>
      <c r="R120" s="202">
        <f t="shared" si="64"/>
        <v>0</v>
      </c>
      <c r="S120" s="202">
        <f t="shared" si="64"/>
        <v>0</v>
      </c>
      <c r="T120" s="202">
        <f t="shared" si="64"/>
        <v>0</v>
      </c>
      <c r="U120" s="202">
        <f t="shared" si="64"/>
        <v>0</v>
      </c>
      <c r="V120" s="202">
        <f t="shared" si="64"/>
        <v>0</v>
      </c>
      <c r="W120" s="202">
        <f t="shared" si="64"/>
        <v>8</v>
      </c>
      <c r="X120" s="202">
        <f t="shared" si="64"/>
        <v>8</v>
      </c>
      <c r="Y120" s="202">
        <f t="shared" si="64"/>
        <v>8</v>
      </c>
      <c r="Z120" s="202">
        <f t="shared" si="64"/>
        <v>8</v>
      </c>
      <c r="AA120" s="136">
        <f t="shared" si="64"/>
        <v>8</v>
      </c>
      <c r="AB120" s="202">
        <f t="shared" si="64"/>
        <v>8</v>
      </c>
      <c r="AC120" s="202">
        <f t="shared" si="64"/>
        <v>8</v>
      </c>
      <c r="AD120" s="202">
        <f t="shared" si="64"/>
        <v>8</v>
      </c>
      <c r="AE120" s="202">
        <f t="shared" si="64"/>
        <v>8</v>
      </c>
      <c r="AF120" s="202">
        <f t="shared" si="64"/>
        <v>8</v>
      </c>
      <c r="AG120" s="202">
        <f t="shared" si="64"/>
        <v>8</v>
      </c>
      <c r="AH120" s="202">
        <f t="shared" si="64"/>
        <v>8</v>
      </c>
      <c r="AI120" s="202">
        <f t="shared" si="64"/>
        <v>8</v>
      </c>
      <c r="AJ120" s="202">
        <f t="shared" ref="AJ120:BB120" si="65">+AJ117*$C119</f>
        <v>8</v>
      </c>
      <c r="AK120" s="202">
        <f t="shared" si="65"/>
        <v>8</v>
      </c>
      <c r="AL120" s="202">
        <f t="shared" si="65"/>
        <v>8</v>
      </c>
      <c r="AM120" s="202">
        <f t="shared" si="65"/>
        <v>8</v>
      </c>
      <c r="AN120" s="202">
        <f t="shared" si="65"/>
        <v>8</v>
      </c>
      <c r="AO120" s="202">
        <f t="shared" si="65"/>
        <v>8</v>
      </c>
      <c r="AP120" s="202">
        <f t="shared" si="65"/>
        <v>8</v>
      </c>
      <c r="AQ120" s="202">
        <f t="shared" si="65"/>
        <v>8</v>
      </c>
      <c r="AR120" s="202">
        <f t="shared" si="65"/>
        <v>8</v>
      </c>
      <c r="AS120" s="202">
        <f t="shared" si="65"/>
        <v>8</v>
      </c>
      <c r="AT120" s="202">
        <f t="shared" si="65"/>
        <v>8</v>
      </c>
      <c r="AU120" s="202">
        <f t="shared" si="65"/>
        <v>8</v>
      </c>
      <c r="AV120" s="202">
        <f t="shared" si="65"/>
        <v>8</v>
      </c>
      <c r="AW120" s="202">
        <f t="shared" si="65"/>
        <v>8</v>
      </c>
      <c r="AX120" s="202">
        <f t="shared" si="65"/>
        <v>8</v>
      </c>
      <c r="AY120" s="202">
        <f t="shared" si="65"/>
        <v>8</v>
      </c>
      <c r="AZ120" s="202">
        <f t="shared" si="65"/>
        <v>8</v>
      </c>
      <c r="BA120" s="203">
        <f t="shared" si="65"/>
        <v>8</v>
      </c>
      <c r="BB120" s="204">
        <f t="shared" si="65"/>
        <v>8</v>
      </c>
      <c r="BC120" s="204"/>
      <c r="BF120" s="204"/>
      <c r="BG120" s="204"/>
      <c r="BH120" s="204"/>
      <c r="BI120" s="204"/>
      <c r="BJ120" s="204"/>
      <c r="BK120" s="204"/>
      <c r="BL120" s="204"/>
      <c r="BM120" s="204"/>
      <c r="BN120" s="204"/>
      <c r="BO120" s="204"/>
      <c r="BP120" s="204"/>
      <c r="BQ120" s="204"/>
      <c r="BR120" s="204"/>
      <c r="BS120" s="204"/>
      <c r="BT120" s="204"/>
      <c r="BU120" s="204"/>
      <c r="BV120" s="204"/>
      <c r="BW120" s="204"/>
      <c r="BX120" s="204"/>
      <c r="BY120" s="204"/>
      <c r="BZ120" s="204"/>
      <c r="CA120" s="204"/>
      <c r="CB120" s="204"/>
      <c r="CC120" s="204"/>
      <c r="CD120" s="204"/>
      <c r="CE120" s="204"/>
      <c r="CF120" s="204"/>
      <c r="CG120" s="204"/>
      <c r="CH120" s="204"/>
      <c r="CI120" s="204"/>
      <c r="CJ120" s="204"/>
      <c r="CK120" s="204"/>
    </row>
    <row r="121" spans="2:89" s="190" customFormat="1" ht="15" customHeight="1" thickTop="1" x14ac:dyDescent="0.2">
      <c r="B121" s="195" t="str">
        <f>+'NTP or Sold'!H11</f>
        <v>Fr 6B 60 hz power barges</v>
      </c>
      <c r="C121" s="292" t="str">
        <f>+'NTP or Sold'!T11</f>
        <v>Nigeria Barge II (APACHI)</v>
      </c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81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205"/>
      <c r="AW121" s="205"/>
      <c r="AX121" s="205"/>
      <c r="AY121" s="205"/>
      <c r="AZ121" s="205"/>
      <c r="BA121" s="189"/>
    </row>
    <row r="122" spans="2:89" s="194" customFormat="1" x14ac:dyDescent="0.2">
      <c r="B122" s="191" t="s">
        <v>104</v>
      </c>
      <c r="C122" s="293"/>
      <c r="D122" s="192">
        <v>0</v>
      </c>
      <c r="E122" s="192">
        <v>0</v>
      </c>
      <c r="F122" s="192">
        <v>0</v>
      </c>
      <c r="G122" s="192">
        <v>0</v>
      </c>
      <c r="H122" s="192">
        <v>0</v>
      </c>
      <c r="I122" s="192">
        <v>0</v>
      </c>
      <c r="J122" s="192">
        <v>0</v>
      </c>
      <c r="K122" s="192">
        <v>0</v>
      </c>
      <c r="L122" s="192">
        <v>0</v>
      </c>
      <c r="M122" s="192">
        <v>0</v>
      </c>
      <c r="N122" s="192">
        <v>0</v>
      </c>
      <c r="O122" s="192">
        <v>0</v>
      </c>
      <c r="P122" s="192">
        <v>0</v>
      </c>
      <c r="Q122" s="192">
        <v>0</v>
      </c>
      <c r="R122" s="192">
        <v>0</v>
      </c>
      <c r="S122" s="192">
        <v>0</v>
      </c>
      <c r="T122" s="192">
        <v>0</v>
      </c>
      <c r="U122" s="192">
        <v>0</v>
      </c>
      <c r="V122" s="192">
        <v>0</v>
      </c>
      <c r="W122" s="192">
        <v>1</v>
      </c>
      <c r="X122" s="192">
        <v>0</v>
      </c>
      <c r="Y122" s="192">
        <v>0</v>
      </c>
      <c r="Z122" s="192">
        <v>0</v>
      </c>
      <c r="AA122" s="82">
        <v>0</v>
      </c>
      <c r="AB122" s="192">
        <v>0</v>
      </c>
      <c r="AC122" s="192">
        <v>0</v>
      </c>
      <c r="AD122" s="192">
        <v>0</v>
      </c>
      <c r="AE122" s="192">
        <v>0</v>
      </c>
      <c r="AF122" s="192">
        <v>0</v>
      </c>
      <c r="AG122" s="192">
        <v>0</v>
      </c>
      <c r="AH122" s="192">
        <v>0</v>
      </c>
      <c r="AI122" s="192">
        <v>0</v>
      </c>
      <c r="AJ122" s="192">
        <v>0</v>
      </c>
      <c r="AK122" s="192">
        <v>0</v>
      </c>
      <c r="AL122" s="192">
        <v>0</v>
      </c>
      <c r="AM122" s="192">
        <v>0</v>
      </c>
      <c r="AN122" s="192">
        <v>0</v>
      </c>
      <c r="AO122" s="192">
        <v>0</v>
      </c>
      <c r="AP122" s="192">
        <v>0</v>
      </c>
      <c r="AQ122" s="192">
        <v>0</v>
      </c>
      <c r="AR122" s="192">
        <v>0</v>
      </c>
      <c r="AS122" s="192">
        <v>0</v>
      </c>
      <c r="AT122" s="192">
        <v>0</v>
      </c>
      <c r="AU122" s="192">
        <v>0</v>
      </c>
      <c r="AV122" s="192">
        <v>0</v>
      </c>
      <c r="AW122" s="192">
        <v>0</v>
      </c>
      <c r="AX122" s="192">
        <v>0</v>
      </c>
      <c r="AY122" s="192">
        <v>0</v>
      </c>
      <c r="AZ122" s="192">
        <v>0</v>
      </c>
      <c r="BA122" s="193">
        <v>0</v>
      </c>
      <c r="BB122" s="191">
        <v>0</v>
      </c>
      <c r="BC122" s="194">
        <f>SUM(N122:BB122)</f>
        <v>1</v>
      </c>
    </row>
    <row r="123" spans="2:89" s="194" customFormat="1" x14ac:dyDescent="0.2">
      <c r="B123" s="191" t="s">
        <v>105</v>
      </c>
      <c r="C123" s="293"/>
      <c r="D123" s="192">
        <f>+D122</f>
        <v>0</v>
      </c>
      <c r="E123" s="192">
        <f t="shared" ref="E123:AJ123" si="66">+D123+E122</f>
        <v>0</v>
      </c>
      <c r="F123" s="192">
        <f t="shared" si="66"/>
        <v>0</v>
      </c>
      <c r="G123" s="192">
        <f t="shared" si="66"/>
        <v>0</v>
      </c>
      <c r="H123" s="192">
        <f t="shared" si="66"/>
        <v>0</v>
      </c>
      <c r="I123" s="192">
        <f t="shared" si="66"/>
        <v>0</v>
      </c>
      <c r="J123" s="192">
        <f t="shared" si="66"/>
        <v>0</v>
      </c>
      <c r="K123" s="192">
        <f t="shared" si="66"/>
        <v>0</v>
      </c>
      <c r="L123" s="192">
        <f t="shared" si="66"/>
        <v>0</v>
      </c>
      <c r="M123" s="192">
        <f t="shared" si="66"/>
        <v>0</v>
      </c>
      <c r="N123" s="192">
        <f t="shared" si="66"/>
        <v>0</v>
      </c>
      <c r="O123" s="192">
        <f t="shared" si="66"/>
        <v>0</v>
      </c>
      <c r="P123" s="192">
        <f t="shared" si="66"/>
        <v>0</v>
      </c>
      <c r="Q123" s="192">
        <f t="shared" si="66"/>
        <v>0</v>
      </c>
      <c r="R123" s="192">
        <f t="shared" si="66"/>
        <v>0</v>
      </c>
      <c r="S123" s="192">
        <f t="shared" si="66"/>
        <v>0</v>
      </c>
      <c r="T123" s="192">
        <f t="shared" si="66"/>
        <v>0</v>
      </c>
      <c r="U123" s="192">
        <f t="shared" si="66"/>
        <v>0</v>
      </c>
      <c r="V123" s="192">
        <f t="shared" si="66"/>
        <v>0</v>
      </c>
      <c r="W123" s="192">
        <f t="shared" si="66"/>
        <v>1</v>
      </c>
      <c r="X123" s="192">
        <f t="shared" si="66"/>
        <v>1</v>
      </c>
      <c r="Y123" s="192">
        <f t="shared" si="66"/>
        <v>1</v>
      </c>
      <c r="Z123" s="192">
        <f t="shared" si="66"/>
        <v>1</v>
      </c>
      <c r="AA123" s="82">
        <f t="shared" si="66"/>
        <v>1</v>
      </c>
      <c r="AB123" s="192">
        <f t="shared" si="66"/>
        <v>1</v>
      </c>
      <c r="AC123" s="192">
        <f t="shared" si="66"/>
        <v>1</v>
      </c>
      <c r="AD123" s="192">
        <f t="shared" si="66"/>
        <v>1</v>
      </c>
      <c r="AE123" s="192">
        <f t="shared" si="66"/>
        <v>1</v>
      </c>
      <c r="AF123" s="192">
        <f t="shared" si="66"/>
        <v>1</v>
      </c>
      <c r="AG123" s="192">
        <f t="shared" si="66"/>
        <v>1</v>
      </c>
      <c r="AH123" s="192">
        <f t="shared" si="66"/>
        <v>1</v>
      </c>
      <c r="AI123" s="192">
        <f t="shared" si="66"/>
        <v>1</v>
      </c>
      <c r="AJ123" s="192">
        <f t="shared" si="66"/>
        <v>1</v>
      </c>
      <c r="AK123" s="192">
        <f t="shared" ref="AK123:BB123" si="67">+AJ123+AK122</f>
        <v>1</v>
      </c>
      <c r="AL123" s="192">
        <f t="shared" si="67"/>
        <v>1</v>
      </c>
      <c r="AM123" s="192">
        <f t="shared" si="67"/>
        <v>1</v>
      </c>
      <c r="AN123" s="192">
        <f t="shared" si="67"/>
        <v>1</v>
      </c>
      <c r="AO123" s="192">
        <f t="shared" si="67"/>
        <v>1</v>
      </c>
      <c r="AP123" s="192">
        <f t="shared" si="67"/>
        <v>1</v>
      </c>
      <c r="AQ123" s="192">
        <f t="shared" si="67"/>
        <v>1</v>
      </c>
      <c r="AR123" s="192">
        <f t="shared" si="67"/>
        <v>1</v>
      </c>
      <c r="AS123" s="192">
        <f t="shared" si="67"/>
        <v>1</v>
      </c>
      <c r="AT123" s="192">
        <f t="shared" si="67"/>
        <v>1</v>
      </c>
      <c r="AU123" s="192">
        <f t="shared" si="67"/>
        <v>1</v>
      </c>
      <c r="AV123" s="192">
        <f t="shared" si="67"/>
        <v>1</v>
      </c>
      <c r="AW123" s="192">
        <f t="shared" si="67"/>
        <v>1</v>
      </c>
      <c r="AX123" s="192">
        <f t="shared" si="67"/>
        <v>1</v>
      </c>
      <c r="AY123" s="192">
        <f t="shared" si="67"/>
        <v>1</v>
      </c>
      <c r="AZ123" s="192">
        <f t="shared" si="67"/>
        <v>1</v>
      </c>
      <c r="BA123" s="193">
        <f t="shared" si="67"/>
        <v>1</v>
      </c>
      <c r="BB123" s="191">
        <f t="shared" si="67"/>
        <v>1</v>
      </c>
    </row>
    <row r="124" spans="2:89" s="194" customFormat="1" x14ac:dyDescent="0.2">
      <c r="B124" s="191" t="s">
        <v>106</v>
      </c>
      <c r="C124" s="293"/>
      <c r="D124" s="192">
        <v>0</v>
      </c>
      <c r="E124" s="192">
        <v>0</v>
      </c>
      <c r="F124" s="192">
        <v>0</v>
      </c>
      <c r="G124" s="192">
        <v>0</v>
      </c>
      <c r="H124" s="192">
        <v>0</v>
      </c>
      <c r="I124" s="192">
        <v>0</v>
      </c>
      <c r="J124" s="192">
        <v>0</v>
      </c>
      <c r="K124" s="192">
        <v>0</v>
      </c>
      <c r="L124" s="192">
        <v>0</v>
      </c>
      <c r="M124" s="192">
        <v>0</v>
      </c>
      <c r="N124" s="192">
        <v>0</v>
      </c>
      <c r="O124" s="192">
        <v>0</v>
      </c>
      <c r="P124" s="192">
        <v>0</v>
      </c>
      <c r="Q124" s="192">
        <v>0</v>
      </c>
      <c r="R124" s="192">
        <v>0</v>
      </c>
      <c r="S124" s="192">
        <v>0</v>
      </c>
      <c r="T124" s="192">
        <v>0</v>
      </c>
      <c r="U124" s="192">
        <v>0</v>
      </c>
      <c r="V124" s="192">
        <v>0</v>
      </c>
      <c r="W124" s="192">
        <v>1</v>
      </c>
      <c r="X124" s="192">
        <v>0</v>
      </c>
      <c r="Y124" s="192">
        <v>0</v>
      </c>
      <c r="Z124" s="192">
        <v>0</v>
      </c>
      <c r="AA124" s="82">
        <v>0</v>
      </c>
      <c r="AB124" s="192">
        <v>0</v>
      </c>
      <c r="AC124" s="192">
        <v>0</v>
      </c>
      <c r="AD124" s="192">
        <v>0</v>
      </c>
      <c r="AE124" s="192">
        <v>0</v>
      </c>
      <c r="AF124" s="192">
        <v>0</v>
      </c>
      <c r="AG124" s="192">
        <v>0</v>
      </c>
      <c r="AH124" s="192">
        <v>0</v>
      </c>
      <c r="AI124" s="192">
        <v>0</v>
      </c>
      <c r="AJ124" s="192">
        <v>0</v>
      </c>
      <c r="AK124" s="192">
        <v>0</v>
      </c>
      <c r="AL124" s="192">
        <v>0</v>
      </c>
      <c r="AM124" s="192">
        <v>0</v>
      </c>
      <c r="AN124" s="192">
        <v>0</v>
      </c>
      <c r="AO124" s="192">
        <v>0</v>
      </c>
      <c r="AP124" s="192">
        <v>0</v>
      </c>
      <c r="AQ124" s="192">
        <v>0</v>
      </c>
      <c r="AR124" s="192">
        <v>0</v>
      </c>
      <c r="AS124" s="192">
        <v>0</v>
      </c>
      <c r="AT124" s="192">
        <v>0</v>
      </c>
      <c r="AU124" s="192">
        <v>0</v>
      </c>
      <c r="AV124" s="192">
        <v>0</v>
      </c>
      <c r="AW124" s="192">
        <v>0</v>
      </c>
      <c r="AX124" s="192">
        <v>0</v>
      </c>
      <c r="AY124" s="192">
        <v>0</v>
      </c>
      <c r="AZ124" s="192">
        <v>0</v>
      </c>
      <c r="BA124" s="193">
        <v>0</v>
      </c>
      <c r="BB124" s="191">
        <v>0</v>
      </c>
      <c r="BC124" s="194">
        <f>SUM(N124:BB124)</f>
        <v>1</v>
      </c>
    </row>
    <row r="125" spans="2:89" s="194" customFormat="1" x14ac:dyDescent="0.2">
      <c r="B125" s="191" t="s">
        <v>107</v>
      </c>
      <c r="C125" s="293"/>
      <c r="D125" s="192">
        <f>+D124</f>
        <v>0</v>
      </c>
      <c r="E125" s="192">
        <f t="shared" ref="E125:AJ125" si="68">+D125+E124</f>
        <v>0</v>
      </c>
      <c r="F125" s="192">
        <f t="shared" si="68"/>
        <v>0</v>
      </c>
      <c r="G125" s="192">
        <f t="shared" si="68"/>
        <v>0</v>
      </c>
      <c r="H125" s="192">
        <f t="shared" si="68"/>
        <v>0</v>
      </c>
      <c r="I125" s="192">
        <f t="shared" si="68"/>
        <v>0</v>
      </c>
      <c r="J125" s="192">
        <f t="shared" si="68"/>
        <v>0</v>
      </c>
      <c r="K125" s="192">
        <f t="shared" si="68"/>
        <v>0</v>
      </c>
      <c r="L125" s="192">
        <f t="shared" si="68"/>
        <v>0</v>
      </c>
      <c r="M125" s="192">
        <f t="shared" si="68"/>
        <v>0</v>
      </c>
      <c r="N125" s="192">
        <f t="shared" si="68"/>
        <v>0</v>
      </c>
      <c r="O125" s="192">
        <f t="shared" si="68"/>
        <v>0</v>
      </c>
      <c r="P125" s="192">
        <f t="shared" si="68"/>
        <v>0</v>
      </c>
      <c r="Q125" s="192">
        <f t="shared" si="68"/>
        <v>0</v>
      </c>
      <c r="R125" s="192">
        <f t="shared" si="68"/>
        <v>0</v>
      </c>
      <c r="S125" s="192">
        <f t="shared" si="68"/>
        <v>0</v>
      </c>
      <c r="T125" s="192">
        <f t="shared" si="68"/>
        <v>0</v>
      </c>
      <c r="U125" s="192">
        <f t="shared" si="68"/>
        <v>0</v>
      </c>
      <c r="V125" s="192">
        <f t="shared" si="68"/>
        <v>0</v>
      </c>
      <c r="W125" s="192">
        <f t="shared" si="68"/>
        <v>1</v>
      </c>
      <c r="X125" s="192">
        <f t="shared" si="68"/>
        <v>1</v>
      </c>
      <c r="Y125" s="192">
        <f t="shared" si="68"/>
        <v>1</v>
      </c>
      <c r="Z125" s="192">
        <f t="shared" si="68"/>
        <v>1</v>
      </c>
      <c r="AA125" s="82">
        <f t="shared" si="68"/>
        <v>1</v>
      </c>
      <c r="AB125" s="192">
        <f t="shared" si="68"/>
        <v>1</v>
      </c>
      <c r="AC125" s="192">
        <f t="shared" si="68"/>
        <v>1</v>
      </c>
      <c r="AD125" s="192">
        <f t="shared" si="68"/>
        <v>1</v>
      </c>
      <c r="AE125" s="192">
        <f t="shared" si="68"/>
        <v>1</v>
      </c>
      <c r="AF125" s="192">
        <f t="shared" si="68"/>
        <v>1</v>
      </c>
      <c r="AG125" s="192">
        <f t="shared" si="68"/>
        <v>1</v>
      </c>
      <c r="AH125" s="192">
        <f t="shared" si="68"/>
        <v>1</v>
      </c>
      <c r="AI125" s="192">
        <f t="shared" si="68"/>
        <v>1</v>
      </c>
      <c r="AJ125" s="192">
        <f t="shared" si="68"/>
        <v>1</v>
      </c>
      <c r="AK125" s="192">
        <f t="shared" ref="AK125:BB125" si="69">+AJ125+AK124</f>
        <v>1</v>
      </c>
      <c r="AL125" s="192">
        <f t="shared" si="69"/>
        <v>1</v>
      </c>
      <c r="AM125" s="192">
        <f t="shared" si="69"/>
        <v>1</v>
      </c>
      <c r="AN125" s="192">
        <f t="shared" si="69"/>
        <v>1</v>
      </c>
      <c r="AO125" s="192">
        <f t="shared" si="69"/>
        <v>1</v>
      </c>
      <c r="AP125" s="192">
        <f t="shared" si="69"/>
        <v>1</v>
      </c>
      <c r="AQ125" s="192">
        <f t="shared" si="69"/>
        <v>1</v>
      </c>
      <c r="AR125" s="192">
        <f t="shared" si="69"/>
        <v>1</v>
      </c>
      <c r="AS125" s="192">
        <f t="shared" si="69"/>
        <v>1</v>
      </c>
      <c r="AT125" s="192">
        <f t="shared" si="69"/>
        <v>1</v>
      </c>
      <c r="AU125" s="192">
        <f t="shared" si="69"/>
        <v>1</v>
      </c>
      <c r="AV125" s="192">
        <f t="shared" si="69"/>
        <v>1</v>
      </c>
      <c r="AW125" s="192">
        <f t="shared" si="69"/>
        <v>1</v>
      </c>
      <c r="AX125" s="192">
        <f t="shared" si="69"/>
        <v>1</v>
      </c>
      <c r="AY125" s="192">
        <f t="shared" si="69"/>
        <v>1</v>
      </c>
      <c r="AZ125" s="192">
        <f t="shared" si="69"/>
        <v>1</v>
      </c>
      <c r="BA125" s="193">
        <f t="shared" si="69"/>
        <v>1</v>
      </c>
      <c r="BB125" s="191">
        <f t="shared" si="69"/>
        <v>1</v>
      </c>
    </row>
    <row r="126" spans="2:89" s="209" customFormat="1" x14ac:dyDescent="0.2">
      <c r="B126" s="206"/>
      <c r="C126" s="293"/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83"/>
      <c r="AB126" s="207"/>
      <c r="AC126" s="207"/>
      <c r="AD126" s="207"/>
      <c r="AE126" s="207"/>
      <c r="AF126" s="207"/>
      <c r="AG126" s="207"/>
      <c r="AH126" s="207"/>
      <c r="AI126" s="207"/>
      <c r="AJ126" s="207"/>
      <c r="AK126" s="207"/>
      <c r="AL126" s="207"/>
      <c r="AM126" s="207"/>
      <c r="AN126" s="207"/>
      <c r="AO126" s="207"/>
      <c r="AP126" s="207"/>
      <c r="AQ126" s="207"/>
      <c r="AR126" s="207"/>
      <c r="AS126" s="207"/>
      <c r="AT126" s="207"/>
      <c r="AU126" s="207"/>
      <c r="AV126" s="207"/>
      <c r="AW126" s="207"/>
      <c r="AX126" s="207"/>
      <c r="AY126" s="207"/>
      <c r="AZ126" s="207"/>
      <c r="BA126" s="208"/>
      <c r="BB126" s="206"/>
    </row>
    <row r="127" spans="2:89" s="195" customFormat="1" x14ac:dyDescent="0.2">
      <c r="B127" s="195" t="s">
        <v>108</v>
      </c>
      <c r="C127" s="196">
        <v>8</v>
      </c>
      <c r="D127" s="197">
        <f t="shared" ref="D127:AI127" si="70">+D123*$C127</f>
        <v>0</v>
      </c>
      <c r="E127" s="197">
        <f t="shared" si="70"/>
        <v>0</v>
      </c>
      <c r="F127" s="197">
        <f t="shared" si="70"/>
        <v>0</v>
      </c>
      <c r="G127" s="197">
        <f t="shared" si="70"/>
        <v>0</v>
      </c>
      <c r="H127" s="197">
        <f t="shared" si="70"/>
        <v>0</v>
      </c>
      <c r="I127" s="197">
        <f t="shared" si="70"/>
        <v>0</v>
      </c>
      <c r="J127" s="197">
        <f t="shared" si="70"/>
        <v>0</v>
      </c>
      <c r="K127" s="197">
        <f t="shared" si="70"/>
        <v>0</v>
      </c>
      <c r="L127" s="197">
        <f t="shared" si="70"/>
        <v>0</v>
      </c>
      <c r="M127" s="197">
        <f t="shared" si="70"/>
        <v>0</v>
      </c>
      <c r="N127" s="197">
        <f t="shared" si="70"/>
        <v>0</v>
      </c>
      <c r="O127" s="197">
        <f t="shared" si="70"/>
        <v>0</v>
      </c>
      <c r="P127" s="197">
        <f t="shared" si="70"/>
        <v>0</v>
      </c>
      <c r="Q127" s="197">
        <f t="shared" si="70"/>
        <v>0</v>
      </c>
      <c r="R127" s="197">
        <f t="shared" si="70"/>
        <v>0</v>
      </c>
      <c r="S127" s="197">
        <f t="shared" si="70"/>
        <v>0</v>
      </c>
      <c r="T127" s="197">
        <f t="shared" si="70"/>
        <v>0</v>
      </c>
      <c r="U127" s="197">
        <f t="shared" si="70"/>
        <v>0</v>
      </c>
      <c r="V127" s="197">
        <f t="shared" si="70"/>
        <v>0</v>
      </c>
      <c r="W127" s="197">
        <f t="shared" si="70"/>
        <v>8</v>
      </c>
      <c r="X127" s="197">
        <f t="shared" si="70"/>
        <v>8</v>
      </c>
      <c r="Y127" s="197">
        <f t="shared" si="70"/>
        <v>8</v>
      </c>
      <c r="Z127" s="197">
        <f t="shared" si="70"/>
        <v>8</v>
      </c>
      <c r="AA127" s="90">
        <f t="shared" si="70"/>
        <v>8</v>
      </c>
      <c r="AB127" s="197">
        <f t="shared" si="70"/>
        <v>8</v>
      </c>
      <c r="AC127" s="197">
        <f t="shared" si="70"/>
        <v>8</v>
      </c>
      <c r="AD127" s="197">
        <f t="shared" si="70"/>
        <v>8</v>
      </c>
      <c r="AE127" s="197">
        <f t="shared" si="70"/>
        <v>8</v>
      </c>
      <c r="AF127" s="197">
        <f t="shared" si="70"/>
        <v>8</v>
      </c>
      <c r="AG127" s="197">
        <f t="shared" si="70"/>
        <v>8</v>
      </c>
      <c r="AH127" s="197">
        <f t="shared" si="70"/>
        <v>8</v>
      </c>
      <c r="AI127" s="197">
        <f t="shared" si="70"/>
        <v>8</v>
      </c>
      <c r="AJ127" s="197">
        <f t="shared" ref="AJ127:BB127" si="71">+AJ123*$C127</f>
        <v>8</v>
      </c>
      <c r="AK127" s="197">
        <f t="shared" si="71"/>
        <v>8</v>
      </c>
      <c r="AL127" s="197">
        <f t="shared" si="71"/>
        <v>8</v>
      </c>
      <c r="AM127" s="197">
        <f t="shared" si="71"/>
        <v>8</v>
      </c>
      <c r="AN127" s="197">
        <f t="shared" si="71"/>
        <v>8</v>
      </c>
      <c r="AO127" s="197">
        <f t="shared" si="71"/>
        <v>8</v>
      </c>
      <c r="AP127" s="197">
        <f t="shared" si="71"/>
        <v>8</v>
      </c>
      <c r="AQ127" s="197">
        <f t="shared" si="71"/>
        <v>8</v>
      </c>
      <c r="AR127" s="197">
        <f t="shared" si="71"/>
        <v>8</v>
      </c>
      <c r="AS127" s="197">
        <f t="shared" si="71"/>
        <v>8</v>
      </c>
      <c r="AT127" s="197">
        <f t="shared" si="71"/>
        <v>8</v>
      </c>
      <c r="AU127" s="197">
        <f t="shared" si="71"/>
        <v>8</v>
      </c>
      <c r="AV127" s="197">
        <f t="shared" si="71"/>
        <v>8</v>
      </c>
      <c r="AW127" s="197">
        <f t="shared" si="71"/>
        <v>8</v>
      </c>
      <c r="AX127" s="197">
        <f t="shared" si="71"/>
        <v>8</v>
      </c>
      <c r="AY127" s="197">
        <f t="shared" si="71"/>
        <v>8</v>
      </c>
      <c r="AZ127" s="197">
        <f t="shared" si="71"/>
        <v>8</v>
      </c>
      <c r="BA127" s="198">
        <f t="shared" si="71"/>
        <v>8</v>
      </c>
      <c r="BB127" s="199">
        <f t="shared" si="71"/>
        <v>8</v>
      </c>
      <c r="BC127" s="199"/>
      <c r="BF127" s="199"/>
      <c r="BG127" s="199"/>
      <c r="BH127" s="199"/>
      <c r="BI127" s="199"/>
      <c r="BJ127" s="199"/>
      <c r="BK127" s="199"/>
      <c r="BL127" s="199"/>
      <c r="BM127" s="199"/>
      <c r="BN127" s="199"/>
      <c r="BO127" s="199"/>
      <c r="BP127" s="199"/>
      <c r="BQ127" s="199"/>
      <c r="BR127" s="199"/>
      <c r="BS127" s="199"/>
      <c r="BT127" s="199"/>
      <c r="BU127" s="199"/>
      <c r="BV127" s="199"/>
      <c r="BW127" s="199"/>
      <c r="BX127" s="199"/>
      <c r="BY127" s="199"/>
      <c r="BZ127" s="199"/>
      <c r="CA127" s="199"/>
      <c r="CB127" s="199"/>
      <c r="CC127" s="199"/>
      <c r="CD127" s="199"/>
      <c r="CE127" s="199"/>
      <c r="CF127" s="199"/>
      <c r="CG127" s="199"/>
      <c r="CH127" s="199"/>
      <c r="CI127" s="199"/>
      <c r="CJ127" s="199"/>
      <c r="CK127" s="199"/>
    </row>
    <row r="128" spans="2:89" s="200" customFormat="1" ht="13.5" thickBot="1" x14ac:dyDescent="0.25">
      <c r="B128" s="200" t="s">
        <v>109</v>
      </c>
      <c r="C128" s="201" t="str">
        <f>+'NTP or Sold'!C11</f>
        <v>NTP</v>
      </c>
      <c r="D128" s="202">
        <f t="shared" ref="D128:AI128" si="72">+D125*$C127</f>
        <v>0</v>
      </c>
      <c r="E128" s="202">
        <f t="shared" si="72"/>
        <v>0</v>
      </c>
      <c r="F128" s="202">
        <f t="shared" si="72"/>
        <v>0</v>
      </c>
      <c r="G128" s="202">
        <f t="shared" si="72"/>
        <v>0</v>
      </c>
      <c r="H128" s="202">
        <f t="shared" si="72"/>
        <v>0</v>
      </c>
      <c r="I128" s="202">
        <f t="shared" si="72"/>
        <v>0</v>
      </c>
      <c r="J128" s="202">
        <f t="shared" si="72"/>
        <v>0</v>
      </c>
      <c r="K128" s="202">
        <f t="shared" si="72"/>
        <v>0</v>
      </c>
      <c r="L128" s="202">
        <f t="shared" si="72"/>
        <v>0</v>
      </c>
      <c r="M128" s="202">
        <f t="shared" si="72"/>
        <v>0</v>
      </c>
      <c r="N128" s="202">
        <f t="shared" si="72"/>
        <v>0</v>
      </c>
      <c r="O128" s="202">
        <f t="shared" si="72"/>
        <v>0</v>
      </c>
      <c r="P128" s="202">
        <f t="shared" si="72"/>
        <v>0</v>
      </c>
      <c r="Q128" s="202">
        <f t="shared" si="72"/>
        <v>0</v>
      </c>
      <c r="R128" s="202">
        <f t="shared" si="72"/>
        <v>0</v>
      </c>
      <c r="S128" s="202">
        <f t="shared" si="72"/>
        <v>0</v>
      </c>
      <c r="T128" s="202">
        <f t="shared" si="72"/>
        <v>0</v>
      </c>
      <c r="U128" s="202">
        <f t="shared" si="72"/>
        <v>0</v>
      </c>
      <c r="V128" s="202">
        <f t="shared" si="72"/>
        <v>0</v>
      </c>
      <c r="W128" s="202">
        <f t="shared" si="72"/>
        <v>8</v>
      </c>
      <c r="X128" s="202">
        <f t="shared" si="72"/>
        <v>8</v>
      </c>
      <c r="Y128" s="202">
        <f t="shared" si="72"/>
        <v>8</v>
      </c>
      <c r="Z128" s="202">
        <f t="shared" si="72"/>
        <v>8</v>
      </c>
      <c r="AA128" s="136">
        <f t="shared" si="72"/>
        <v>8</v>
      </c>
      <c r="AB128" s="202">
        <f t="shared" si="72"/>
        <v>8</v>
      </c>
      <c r="AC128" s="202">
        <f t="shared" si="72"/>
        <v>8</v>
      </c>
      <c r="AD128" s="202">
        <f t="shared" si="72"/>
        <v>8</v>
      </c>
      <c r="AE128" s="202">
        <f t="shared" si="72"/>
        <v>8</v>
      </c>
      <c r="AF128" s="202">
        <f t="shared" si="72"/>
        <v>8</v>
      </c>
      <c r="AG128" s="202">
        <f t="shared" si="72"/>
        <v>8</v>
      </c>
      <c r="AH128" s="202">
        <f t="shared" si="72"/>
        <v>8</v>
      </c>
      <c r="AI128" s="202">
        <f t="shared" si="72"/>
        <v>8</v>
      </c>
      <c r="AJ128" s="202">
        <f t="shared" ref="AJ128:BB128" si="73">+AJ125*$C127</f>
        <v>8</v>
      </c>
      <c r="AK128" s="202">
        <f t="shared" si="73"/>
        <v>8</v>
      </c>
      <c r="AL128" s="202">
        <f t="shared" si="73"/>
        <v>8</v>
      </c>
      <c r="AM128" s="202">
        <f t="shared" si="73"/>
        <v>8</v>
      </c>
      <c r="AN128" s="202">
        <f t="shared" si="73"/>
        <v>8</v>
      </c>
      <c r="AO128" s="202">
        <f t="shared" si="73"/>
        <v>8</v>
      </c>
      <c r="AP128" s="202">
        <f t="shared" si="73"/>
        <v>8</v>
      </c>
      <c r="AQ128" s="202">
        <f t="shared" si="73"/>
        <v>8</v>
      </c>
      <c r="AR128" s="202">
        <f t="shared" si="73"/>
        <v>8</v>
      </c>
      <c r="AS128" s="202">
        <f t="shared" si="73"/>
        <v>8</v>
      </c>
      <c r="AT128" s="202">
        <f t="shared" si="73"/>
        <v>8</v>
      </c>
      <c r="AU128" s="202">
        <f t="shared" si="73"/>
        <v>8</v>
      </c>
      <c r="AV128" s="202">
        <f t="shared" si="73"/>
        <v>8</v>
      </c>
      <c r="AW128" s="202">
        <f t="shared" si="73"/>
        <v>8</v>
      </c>
      <c r="AX128" s="202">
        <f t="shared" si="73"/>
        <v>8</v>
      </c>
      <c r="AY128" s="202">
        <f t="shared" si="73"/>
        <v>8</v>
      </c>
      <c r="AZ128" s="202">
        <f t="shared" si="73"/>
        <v>8</v>
      </c>
      <c r="BA128" s="203">
        <f t="shared" si="73"/>
        <v>8</v>
      </c>
      <c r="BB128" s="204">
        <f t="shared" si="73"/>
        <v>8</v>
      </c>
      <c r="BC128" s="204"/>
      <c r="BF128" s="204"/>
      <c r="BG128" s="204"/>
      <c r="BH128" s="204"/>
      <c r="BI128" s="204"/>
      <c r="BJ128" s="204"/>
      <c r="BK128" s="204"/>
      <c r="BL128" s="204"/>
      <c r="BM128" s="204"/>
      <c r="BN128" s="204"/>
      <c r="BO128" s="204"/>
      <c r="BP128" s="204"/>
      <c r="BQ128" s="204"/>
      <c r="BR128" s="204"/>
      <c r="BS128" s="204"/>
      <c r="BT128" s="204"/>
      <c r="BU128" s="204"/>
      <c r="BV128" s="204"/>
      <c r="BW128" s="204"/>
      <c r="BX128" s="204"/>
      <c r="BY128" s="204"/>
      <c r="BZ128" s="204"/>
      <c r="CA128" s="204"/>
      <c r="CB128" s="204"/>
      <c r="CC128" s="204"/>
      <c r="CD128" s="204"/>
      <c r="CE128" s="204"/>
      <c r="CF128" s="204"/>
      <c r="CG128" s="204"/>
      <c r="CH128" s="204"/>
      <c r="CI128" s="204"/>
      <c r="CJ128" s="204"/>
      <c r="CK128" s="204"/>
    </row>
    <row r="129" spans="2:89" s="190" customFormat="1" ht="15" customHeight="1" thickTop="1" x14ac:dyDescent="0.2">
      <c r="B129" s="187" t="str">
        <f>+'NTP or Sold'!H24</f>
        <v>7FA</v>
      </c>
      <c r="C129" s="292" t="str">
        <f>+'NTP or Sold'!T24</f>
        <v>Vitro (ENA)</v>
      </c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84"/>
      <c r="AE129" s="188"/>
      <c r="AF129" s="188"/>
      <c r="AG129" s="188"/>
      <c r="AH129" s="188"/>
      <c r="AI129" s="188"/>
      <c r="AJ129" s="188"/>
      <c r="AK129" s="188"/>
      <c r="AL129" s="188"/>
      <c r="AM129" s="188"/>
      <c r="AN129" s="188"/>
      <c r="AO129" s="188"/>
      <c r="AP129" s="188"/>
      <c r="AQ129" s="188"/>
      <c r="AR129" s="188"/>
      <c r="AS129" s="188"/>
      <c r="AT129" s="188"/>
      <c r="AU129" s="188"/>
      <c r="AV129" s="188"/>
      <c r="AW129" s="188"/>
      <c r="AX129" s="188"/>
      <c r="AY129" s="188"/>
      <c r="AZ129" s="188"/>
      <c r="BA129" s="188"/>
      <c r="BB129" s="188"/>
      <c r="BC129" s="189"/>
    </row>
    <row r="130" spans="2:89" s="194" customFormat="1" x14ac:dyDescent="0.2">
      <c r="B130" s="191" t="s">
        <v>104</v>
      </c>
      <c r="C130" s="293"/>
      <c r="D130" s="192">
        <v>0</v>
      </c>
      <c r="E130" s="192">
        <v>0</v>
      </c>
      <c r="F130" s="192">
        <v>0</v>
      </c>
      <c r="G130" s="192">
        <v>0</v>
      </c>
      <c r="H130" s="192">
        <v>0</v>
      </c>
      <c r="I130" s="192">
        <v>0</v>
      </c>
      <c r="J130" s="192">
        <v>0</v>
      </c>
      <c r="K130" s="192">
        <v>0</v>
      </c>
      <c r="L130" s="192">
        <v>0</v>
      </c>
      <c r="M130" s="192">
        <v>0</v>
      </c>
      <c r="N130" s="192">
        <v>0</v>
      </c>
      <c r="O130" s="192">
        <v>0</v>
      </c>
      <c r="P130" s="192">
        <v>0</v>
      </c>
      <c r="Q130" s="192">
        <v>0</v>
      </c>
      <c r="R130" s="192">
        <v>0</v>
      </c>
      <c r="S130" s="192">
        <v>0</v>
      </c>
      <c r="T130" s="192">
        <v>0</v>
      </c>
      <c r="U130" s="192">
        <v>0</v>
      </c>
      <c r="V130" s="192">
        <v>0</v>
      </c>
      <c r="W130" s="192">
        <v>0</v>
      </c>
      <c r="X130" s="192">
        <v>0</v>
      </c>
      <c r="Y130" s="192">
        <v>0.77673999999999999</v>
      </c>
      <c r="Z130" s="192">
        <v>0</v>
      </c>
      <c r="AA130" s="192">
        <v>0.11162999999999999</v>
      </c>
      <c r="AB130" s="192">
        <v>0.11162999999999999</v>
      </c>
      <c r="AC130" s="192">
        <v>0</v>
      </c>
      <c r="AD130" s="82">
        <v>0</v>
      </c>
      <c r="AE130" s="192">
        <v>0</v>
      </c>
      <c r="AF130" s="192">
        <v>0</v>
      </c>
      <c r="AG130" s="192">
        <v>0</v>
      </c>
      <c r="AH130" s="192">
        <v>0</v>
      </c>
      <c r="AI130" s="192">
        <v>0</v>
      </c>
      <c r="AJ130" s="192">
        <v>0</v>
      </c>
      <c r="AK130" s="192">
        <v>0</v>
      </c>
      <c r="AL130" s="192">
        <v>0</v>
      </c>
      <c r="AM130" s="192">
        <v>0</v>
      </c>
      <c r="AN130" s="192">
        <v>0</v>
      </c>
      <c r="AO130" s="192">
        <v>0</v>
      </c>
      <c r="AP130" s="192">
        <v>0</v>
      </c>
      <c r="AQ130" s="192">
        <v>0</v>
      </c>
      <c r="AR130" s="192">
        <v>0</v>
      </c>
      <c r="AS130" s="192">
        <v>0</v>
      </c>
      <c r="AT130" s="192">
        <v>0</v>
      </c>
      <c r="AU130" s="192">
        <v>0</v>
      </c>
      <c r="AV130" s="192">
        <v>0</v>
      </c>
      <c r="AW130" s="192">
        <v>0</v>
      </c>
      <c r="AX130" s="192">
        <v>0</v>
      </c>
      <c r="AY130" s="192">
        <v>0</v>
      </c>
      <c r="AZ130" s="192">
        <v>0</v>
      </c>
      <c r="BA130" s="192">
        <v>0</v>
      </c>
      <c r="BB130" s="192">
        <v>0</v>
      </c>
      <c r="BC130" s="193">
        <f>SUM(D130:BB130)</f>
        <v>1</v>
      </c>
      <c r="BD130" s="191"/>
    </row>
    <row r="131" spans="2:89" s="194" customFormat="1" x14ac:dyDescent="0.2">
      <c r="B131" s="191" t="s">
        <v>105</v>
      </c>
      <c r="C131" s="293"/>
      <c r="D131" s="192">
        <f>D130</f>
        <v>0</v>
      </c>
      <c r="E131" s="192">
        <f t="shared" ref="E131:AJ131" si="74">+D131+E130</f>
        <v>0</v>
      </c>
      <c r="F131" s="192">
        <f t="shared" si="74"/>
        <v>0</v>
      </c>
      <c r="G131" s="192">
        <f t="shared" si="74"/>
        <v>0</v>
      </c>
      <c r="H131" s="192">
        <f t="shared" si="74"/>
        <v>0</v>
      </c>
      <c r="I131" s="192">
        <f t="shared" si="74"/>
        <v>0</v>
      </c>
      <c r="J131" s="192">
        <f t="shared" si="74"/>
        <v>0</v>
      </c>
      <c r="K131" s="192">
        <f t="shared" si="74"/>
        <v>0</v>
      </c>
      <c r="L131" s="192">
        <f t="shared" si="74"/>
        <v>0</v>
      </c>
      <c r="M131" s="192">
        <f t="shared" si="74"/>
        <v>0</v>
      </c>
      <c r="N131" s="192">
        <f t="shared" si="74"/>
        <v>0</v>
      </c>
      <c r="O131" s="192">
        <f t="shared" si="74"/>
        <v>0</v>
      </c>
      <c r="P131" s="192">
        <f t="shared" si="74"/>
        <v>0</v>
      </c>
      <c r="Q131" s="192">
        <f t="shared" si="74"/>
        <v>0</v>
      </c>
      <c r="R131" s="192">
        <f t="shared" si="74"/>
        <v>0</v>
      </c>
      <c r="S131" s="192">
        <f t="shared" si="74"/>
        <v>0</v>
      </c>
      <c r="T131" s="192">
        <f t="shared" si="74"/>
        <v>0</v>
      </c>
      <c r="U131" s="192">
        <f t="shared" si="74"/>
        <v>0</v>
      </c>
      <c r="V131" s="192">
        <f t="shared" si="74"/>
        <v>0</v>
      </c>
      <c r="W131" s="192">
        <f t="shared" si="74"/>
        <v>0</v>
      </c>
      <c r="X131" s="192">
        <f t="shared" si="74"/>
        <v>0</v>
      </c>
      <c r="Y131" s="192">
        <f t="shared" si="74"/>
        <v>0.77673999999999999</v>
      </c>
      <c r="Z131" s="192">
        <f t="shared" si="74"/>
        <v>0.77673999999999999</v>
      </c>
      <c r="AA131" s="192">
        <f t="shared" si="74"/>
        <v>0.88836999999999999</v>
      </c>
      <c r="AB131" s="192">
        <f t="shared" si="74"/>
        <v>1</v>
      </c>
      <c r="AC131" s="192">
        <f t="shared" si="74"/>
        <v>1</v>
      </c>
      <c r="AD131" s="82">
        <f t="shared" si="74"/>
        <v>1</v>
      </c>
      <c r="AE131" s="192">
        <f t="shared" si="74"/>
        <v>1</v>
      </c>
      <c r="AF131" s="192">
        <f t="shared" si="74"/>
        <v>1</v>
      </c>
      <c r="AG131" s="192">
        <f t="shared" si="74"/>
        <v>1</v>
      </c>
      <c r="AH131" s="192">
        <f t="shared" si="74"/>
        <v>1</v>
      </c>
      <c r="AI131" s="192">
        <f t="shared" si="74"/>
        <v>1</v>
      </c>
      <c r="AJ131" s="192">
        <f t="shared" si="74"/>
        <v>1</v>
      </c>
      <c r="AK131" s="192">
        <f t="shared" ref="AK131:BB131" si="75">+AJ131+AK130</f>
        <v>1</v>
      </c>
      <c r="AL131" s="192">
        <f t="shared" si="75"/>
        <v>1</v>
      </c>
      <c r="AM131" s="192">
        <f t="shared" si="75"/>
        <v>1</v>
      </c>
      <c r="AN131" s="192">
        <f t="shared" si="75"/>
        <v>1</v>
      </c>
      <c r="AO131" s="192">
        <f t="shared" si="75"/>
        <v>1</v>
      </c>
      <c r="AP131" s="192">
        <f t="shared" si="75"/>
        <v>1</v>
      </c>
      <c r="AQ131" s="192">
        <f t="shared" si="75"/>
        <v>1</v>
      </c>
      <c r="AR131" s="192">
        <f t="shared" si="75"/>
        <v>1</v>
      </c>
      <c r="AS131" s="192">
        <f t="shared" si="75"/>
        <v>1</v>
      </c>
      <c r="AT131" s="192">
        <f t="shared" si="75"/>
        <v>1</v>
      </c>
      <c r="AU131" s="192">
        <f t="shared" si="75"/>
        <v>1</v>
      </c>
      <c r="AV131" s="192">
        <f t="shared" si="75"/>
        <v>1</v>
      </c>
      <c r="AW131" s="192">
        <f t="shared" si="75"/>
        <v>1</v>
      </c>
      <c r="AX131" s="192">
        <f t="shared" si="75"/>
        <v>1</v>
      </c>
      <c r="AY131" s="192">
        <f t="shared" si="75"/>
        <v>1</v>
      </c>
      <c r="AZ131" s="192">
        <f t="shared" si="75"/>
        <v>1</v>
      </c>
      <c r="BA131" s="192">
        <f t="shared" si="75"/>
        <v>1</v>
      </c>
      <c r="BB131" s="192">
        <f t="shared" si="75"/>
        <v>1</v>
      </c>
      <c r="BC131" s="193"/>
      <c r="BD131" s="191"/>
    </row>
    <row r="132" spans="2:89" s="194" customFormat="1" x14ac:dyDescent="0.2">
      <c r="B132" s="191" t="s">
        <v>106</v>
      </c>
      <c r="C132" s="293"/>
      <c r="D132" s="192">
        <v>0</v>
      </c>
      <c r="E132" s="192">
        <v>0</v>
      </c>
      <c r="F132" s="192">
        <v>0</v>
      </c>
      <c r="G132" s="192">
        <v>0</v>
      </c>
      <c r="H132" s="192">
        <v>0</v>
      </c>
      <c r="I132" s="192">
        <v>0</v>
      </c>
      <c r="J132" s="192">
        <v>0</v>
      </c>
      <c r="K132" s="192">
        <v>0</v>
      </c>
      <c r="L132" s="192">
        <v>0</v>
      </c>
      <c r="M132" s="192">
        <v>0</v>
      </c>
      <c r="N132" s="192">
        <v>0</v>
      </c>
      <c r="O132" s="192">
        <v>0</v>
      </c>
      <c r="P132" s="192">
        <v>0</v>
      </c>
      <c r="Q132" s="192">
        <v>0</v>
      </c>
      <c r="R132" s="192">
        <v>0</v>
      </c>
      <c r="S132" s="192">
        <v>0</v>
      </c>
      <c r="T132" s="192">
        <f t="shared" ref="T132:BB132" si="76">T133-S133</f>
        <v>0.23200000000000001</v>
      </c>
      <c r="U132" s="192">
        <f t="shared" si="76"/>
        <v>1.7999999999999988E-2</v>
      </c>
      <c r="V132" s="192">
        <f t="shared" si="76"/>
        <v>1.5000000000000013E-2</v>
      </c>
      <c r="W132" s="192">
        <f t="shared" si="76"/>
        <v>1.9999999999999962E-2</v>
      </c>
      <c r="X132" s="192">
        <f t="shared" si="76"/>
        <v>2.5000000000000022E-2</v>
      </c>
      <c r="Y132" s="192">
        <f t="shared" si="76"/>
        <v>3.0000000000000027E-2</v>
      </c>
      <c r="Z132" s="192">
        <f t="shared" si="76"/>
        <v>0</v>
      </c>
      <c r="AA132" s="192">
        <f t="shared" si="76"/>
        <v>0.65999999999999992</v>
      </c>
      <c r="AB132" s="192">
        <f t="shared" si="76"/>
        <v>0</v>
      </c>
      <c r="AC132" s="192">
        <f t="shared" si="76"/>
        <v>0</v>
      </c>
      <c r="AD132" s="82">
        <f t="shared" si="76"/>
        <v>0</v>
      </c>
      <c r="AE132" s="192">
        <f t="shared" si="76"/>
        <v>0</v>
      </c>
      <c r="AF132" s="192">
        <f t="shared" si="76"/>
        <v>0</v>
      </c>
      <c r="AG132" s="192">
        <f t="shared" si="76"/>
        <v>0</v>
      </c>
      <c r="AH132" s="192">
        <f t="shared" si="76"/>
        <v>0</v>
      </c>
      <c r="AI132" s="192">
        <f t="shared" si="76"/>
        <v>0</v>
      </c>
      <c r="AJ132" s="192">
        <f t="shared" si="76"/>
        <v>0</v>
      </c>
      <c r="AK132" s="192">
        <f t="shared" si="76"/>
        <v>0</v>
      </c>
      <c r="AL132" s="192">
        <f t="shared" si="76"/>
        <v>0</v>
      </c>
      <c r="AM132" s="192">
        <f t="shared" si="76"/>
        <v>0</v>
      </c>
      <c r="AN132" s="192">
        <f t="shared" si="76"/>
        <v>0</v>
      </c>
      <c r="AO132" s="192">
        <f t="shared" si="76"/>
        <v>0</v>
      </c>
      <c r="AP132" s="192">
        <f t="shared" si="76"/>
        <v>0</v>
      </c>
      <c r="AQ132" s="192">
        <f t="shared" si="76"/>
        <v>0</v>
      </c>
      <c r="AR132" s="192">
        <f t="shared" si="76"/>
        <v>0</v>
      </c>
      <c r="AS132" s="192">
        <f t="shared" si="76"/>
        <v>0</v>
      </c>
      <c r="AT132" s="192">
        <f t="shared" si="76"/>
        <v>0</v>
      </c>
      <c r="AU132" s="192">
        <f t="shared" si="76"/>
        <v>0</v>
      </c>
      <c r="AV132" s="192">
        <f t="shared" si="76"/>
        <v>0</v>
      </c>
      <c r="AW132" s="192">
        <f t="shared" si="76"/>
        <v>0</v>
      </c>
      <c r="AX132" s="192">
        <f t="shared" si="76"/>
        <v>0</v>
      </c>
      <c r="AY132" s="192">
        <f t="shared" si="76"/>
        <v>0</v>
      </c>
      <c r="AZ132" s="192">
        <f t="shared" si="76"/>
        <v>0</v>
      </c>
      <c r="BA132" s="192">
        <f t="shared" si="76"/>
        <v>0</v>
      </c>
      <c r="BB132" s="192">
        <f t="shared" si="76"/>
        <v>0</v>
      </c>
      <c r="BC132" s="193">
        <f>SUM(D132:BB132)</f>
        <v>1</v>
      </c>
      <c r="BD132" s="191"/>
    </row>
    <row r="133" spans="2:89" s="194" customFormat="1" x14ac:dyDescent="0.2">
      <c r="B133" s="191" t="s">
        <v>107</v>
      </c>
      <c r="C133" s="293"/>
      <c r="D133" s="192">
        <f>D132</f>
        <v>0</v>
      </c>
      <c r="E133" s="192">
        <f t="shared" ref="E133:S133" si="77">+D133+E132</f>
        <v>0</v>
      </c>
      <c r="F133" s="192">
        <f t="shared" si="77"/>
        <v>0</v>
      </c>
      <c r="G133" s="192">
        <f t="shared" si="77"/>
        <v>0</v>
      </c>
      <c r="H133" s="192">
        <f t="shared" si="77"/>
        <v>0</v>
      </c>
      <c r="I133" s="192">
        <f t="shared" si="77"/>
        <v>0</v>
      </c>
      <c r="J133" s="192">
        <f t="shared" si="77"/>
        <v>0</v>
      </c>
      <c r="K133" s="192">
        <f t="shared" si="77"/>
        <v>0</v>
      </c>
      <c r="L133" s="192">
        <f t="shared" si="77"/>
        <v>0</v>
      </c>
      <c r="M133" s="192">
        <f t="shared" si="77"/>
        <v>0</v>
      </c>
      <c r="N133" s="192">
        <f t="shared" si="77"/>
        <v>0</v>
      </c>
      <c r="O133" s="192">
        <f t="shared" si="77"/>
        <v>0</v>
      </c>
      <c r="P133" s="192">
        <f t="shared" si="77"/>
        <v>0</v>
      </c>
      <c r="Q133" s="192">
        <f t="shared" si="77"/>
        <v>0</v>
      </c>
      <c r="R133" s="192">
        <f t="shared" si="77"/>
        <v>0</v>
      </c>
      <c r="S133" s="192">
        <f t="shared" si="77"/>
        <v>0</v>
      </c>
      <c r="T133" s="192">
        <v>0.23200000000000001</v>
      </c>
      <c r="U133" s="192">
        <v>0.25</v>
      </c>
      <c r="V133" s="192">
        <v>0.26500000000000001</v>
      </c>
      <c r="W133" s="192">
        <v>0.28499999999999998</v>
      </c>
      <c r="X133" s="192">
        <v>0.31</v>
      </c>
      <c r="Y133" s="192">
        <v>0.34</v>
      </c>
      <c r="Z133" s="192">
        <v>0.34</v>
      </c>
      <c r="AA133" s="192">
        <v>1</v>
      </c>
      <c r="AB133" s="192">
        <v>1</v>
      </c>
      <c r="AC133" s="192">
        <v>1</v>
      </c>
      <c r="AD133" s="82">
        <v>1</v>
      </c>
      <c r="AE133" s="192">
        <v>1</v>
      </c>
      <c r="AF133" s="192">
        <v>1</v>
      </c>
      <c r="AG133" s="192">
        <v>1</v>
      </c>
      <c r="AH133" s="192">
        <v>1</v>
      </c>
      <c r="AI133" s="192">
        <v>1</v>
      </c>
      <c r="AJ133" s="192">
        <v>1</v>
      </c>
      <c r="AK133" s="192">
        <v>1</v>
      </c>
      <c r="AL133" s="192">
        <v>1</v>
      </c>
      <c r="AM133" s="192">
        <v>1</v>
      </c>
      <c r="AN133" s="192">
        <v>1</v>
      </c>
      <c r="AO133" s="192">
        <v>1</v>
      </c>
      <c r="AP133" s="192">
        <v>1</v>
      </c>
      <c r="AQ133" s="192">
        <v>1</v>
      </c>
      <c r="AR133" s="192">
        <v>1</v>
      </c>
      <c r="AS133" s="192">
        <v>1</v>
      </c>
      <c r="AT133" s="192">
        <v>1</v>
      </c>
      <c r="AU133" s="192">
        <v>1</v>
      </c>
      <c r="AV133" s="192">
        <v>1</v>
      </c>
      <c r="AW133" s="192">
        <v>1</v>
      </c>
      <c r="AX133" s="192">
        <v>1</v>
      </c>
      <c r="AY133" s="192">
        <v>1</v>
      </c>
      <c r="AZ133" s="192">
        <v>1</v>
      </c>
      <c r="BA133" s="192">
        <v>1</v>
      </c>
      <c r="BB133" s="192">
        <v>1</v>
      </c>
      <c r="BC133" s="193"/>
      <c r="BD133" s="191"/>
    </row>
    <row r="134" spans="2:89" s="209" customFormat="1" x14ac:dyDescent="0.2">
      <c r="B134" s="206"/>
      <c r="C134" s="293"/>
      <c r="D134" s="207"/>
      <c r="E134" s="207"/>
      <c r="F134" s="207"/>
      <c r="G134" s="207"/>
      <c r="H134" s="207"/>
      <c r="I134" s="207"/>
      <c r="J134" s="207"/>
      <c r="K134" s="207"/>
      <c r="L134" s="207"/>
      <c r="M134" s="207"/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07"/>
      <c r="AC134" s="207"/>
      <c r="AD134" s="83"/>
      <c r="AE134" s="207"/>
      <c r="AF134" s="207"/>
      <c r="AG134" s="207"/>
      <c r="AH134" s="207"/>
      <c r="AI134" s="207"/>
      <c r="AJ134" s="207"/>
      <c r="AK134" s="207"/>
      <c r="AL134" s="207"/>
      <c r="AM134" s="207"/>
      <c r="AN134" s="207"/>
      <c r="AO134" s="207"/>
      <c r="AP134" s="207"/>
      <c r="AQ134" s="207"/>
      <c r="AR134" s="207"/>
      <c r="AS134" s="207"/>
      <c r="AT134" s="207"/>
      <c r="AU134" s="207"/>
      <c r="AV134" s="207"/>
      <c r="AW134" s="207"/>
      <c r="AX134" s="207"/>
      <c r="AY134" s="207"/>
      <c r="AZ134" s="207"/>
      <c r="BA134" s="207"/>
      <c r="BB134" s="207"/>
      <c r="BC134" s="208"/>
      <c r="BD134" s="206"/>
    </row>
    <row r="135" spans="2:89" s="195" customFormat="1" x14ac:dyDescent="0.2">
      <c r="B135" s="195" t="s">
        <v>108</v>
      </c>
      <c r="C135" s="196">
        <v>31.246613</v>
      </c>
      <c r="D135" s="197">
        <f t="shared" ref="D135:AI135" si="78">+D131*$C135</f>
        <v>0</v>
      </c>
      <c r="E135" s="197">
        <f t="shared" si="78"/>
        <v>0</v>
      </c>
      <c r="F135" s="197">
        <f t="shared" si="78"/>
        <v>0</v>
      </c>
      <c r="G135" s="197">
        <f t="shared" si="78"/>
        <v>0</v>
      </c>
      <c r="H135" s="197">
        <f t="shared" si="78"/>
        <v>0</v>
      </c>
      <c r="I135" s="197">
        <f t="shared" si="78"/>
        <v>0</v>
      </c>
      <c r="J135" s="197">
        <f t="shared" si="78"/>
        <v>0</v>
      </c>
      <c r="K135" s="197">
        <f t="shared" si="78"/>
        <v>0</v>
      </c>
      <c r="L135" s="197">
        <f t="shared" si="78"/>
        <v>0</v>
      </c>
      <c r="M135" s="197">
        <f t="shared" si="78"/>
        <v>0</v>
      </c>
      <c r="N135" s="197">
        <f t="shared" si="78"/>
        <v>0</v>
      </c>
      <c r="O135" s="197">
        <f t="shared" si="78"/>
        <v>0</v>
      </c>
      <c r="P135" s="197">
        <f t="shared" si="78"/>
        <v>0</v>
      </c>
      <c r="Q135" s="197">
        <f t="shared" si="78"/>
        <v>0</v>
      </c>
      <c r="R135" s="197">
        <f t="shared" si="78"/>
        <v>0</v>
      </c>
      <c r="S135" s="197">
        <f t="shared" si="78"/>
        <v>0</v>
      </c>
      <c r="T135" s="197">
        <f t="shared" si="78"/>
        <v>0</v>
      </c>
      <c r="U135" s="197">
        <f t="shared" si="78"/>
        <v>0</v>
      </c>
      <c r="V135" s="197">
        <f t="shared" si="78"/>
        <v>0</v>
      </c>
      <c r="W135" s="197">
        <f t="shared" si="78"/>
        <v>0</v>
      </c>
      <c r="X135" s="197">
        <f t="shared" si="78"/>
        <v>0</v>
      </c>
      <c r="Y135" s="197">
        <f t="shared" si="78"/>
        <v>24.270494181619998</v>
      </c>
      <c r="Z135" s="197">
        <f t="shared" si="78"/>
        <v>24.270494181619998</v>
      </c>
      <c r="AA135" s="197">
        <f t="shared" si="78"/>
        <v>27.758553590809999</v>
      </c>
      <c r="AB135" s="197">
        <f t="shared" si="78"/>
        <v>31.246613</v>
      </c>
      <c r="AC135" s="197">
        <f t="shared" si="78"/>
        <v>31.246613</v>
      </c>
      <c r="AD135" s="90">
        <f t="shared" si="78"/>
        <v>31.246613</v>
      </c>
      <c r="AE135" s="197">
        <f t="shared" si="78"/>
        <v>31.246613</v>
      </c>
      <c r="AF135" s="197">
        <f t="shared" si="78"/>
        <v>31.246613</v>
      </c>
      <c r="AG135" s="197">
        <f t="shared" si="78"/>
        <v>31.246613</v>
      </c>
      <c r="AH135" s="197">
        <f t="shared" si="78"/>
        <v>31.246613</v>
      </c>
      <c r="AI135" s="197">
        <f t="shared" si="78"/>
        <v>31.246613</v>
      </c>
      <c r="AJ135" s="197">
        <f t="shared" ref="AJ135:BB135" si="79">+AJ131*$C135</f>
        <v>31.246613</v>
      </c>
      <c r="AK135" s="197">
        <f t="shared" si="79"/>
        <v>31.246613</v>
      </c>
      <c r="AL135" s="197">
        <f t="shared" si="79"/>
        <v>31.246613</v>
      </c>
      <c r="AM135" s="197">
        <f t="shared" si="79"/>
        <v>31.246613</v>
      </c>
      <c r="AN135" s="197">
        <f t="shared" si="79"/>
        <v>31.246613</v>
      </c>
      <c r="AO135" s="197">
        <f t="shared" si="79"/>
        <v>31.246613</v>
      </c>
      <c r="AP135" s="197">
        <f t="shared" si="79"/>
        <v>31.246613</v>
      </c>
      <c r="AQ135" s="197">
        <f t="shared" si="79"/>
        <v>31.246613</v>
      </c>
      <c r="AR135" s="197">
        <f t="shared" si="79"/>
        <v>31.246613</v>
      </c>
      <c r="AS135" s="197">
        <f t="shared" si="79"/>
        <v>31.246613</v>
      </c>
      <c r="AT135" s="197">
        <f t="shared" si="79"/>
        <v>31.246613</v>
      </c>
      <c r="AU135" s="197">
        <f t="shared" si="79"/>
        <v>31.246613</v>
      </c>
      <c r="AV135" s="197">
        <f t="shared" si="79"/>
        <v>31.246613</v>
      </c>
      <c r="AW135" s="197">
        <f t="shared" si="79"/>
        <v>31.246613</v>
      </c>
      <c r="AX135" s="197">
        <f t="shared" si="79"/>
        <v>31.246613</v>
      </c>
      <c r="AY135" s="197">
        <f t="shared" si="79"/>
        <v>31.246613</v>
      </c>
      <c r="AZ135" s="197">
        <f t="shared" si="79"/>
        <v>31.246613</v>
      </c>
      <c r="BA135" s="197">
        <f t="shared" si="79"/>
        <v>31.246613</v>
      </c>
      <c r="BB135" s="197">
        <f t="shared" si="79"/>
        <v>31.246613</v>
      </c>
      <c r="BC135" s="198"/>
      <c r="BD135" s="199"/>
      <c r="BE135" s="199"/>
      <c r="BF135" s="199"/>
      <c r="BG135" s="199"/>
      <c r="BH135" s="199"/>
      <c r="BI135" s="199"/>
      <c r="BJ135" s="199"/>
      <c r="BK135" s="199"/>
      <c r="BL135" s="199"/>
      <c r="BM135" s="199"/>
      <c r="BN135" s="199"/>
      <c r="BO135" s="199"/>
      <c r="BP135" s="199"/>
      <c r="BQ135" s="199"/>
      <c r="BR135" s="199"/>
      <c r="BS135" s="199"/>
      <c r="BT135" s="199"/>
      <c r="BU135" s="199"/>
      <c r="BV135" s="199"/>
      <c r="BW135" s="199"/>
      <c r="BX135" s="199"/>
      <c r="BY135" s="199"/>
      <c r="BZ135" s="199"/>
      <c r="CA135" s="199"/>
      <c r="CB135" s="199"/>
      <c r="CC135" s="199"/>
      <c r="CD135" s="199"/>
      <c r="CE135" s="199"/>
      <c r="CF135" s="199"/>
      <c r="CG135" s="199"/>
      <c r="CH135" s="199"/>
      <c r="CI135" s="199"/>
      <c r="CJ135" s="199"/>
      <c r="CK135" s="199"/>
    </row>
    <row r="136" spans="2:89" s="200" customFormat="1" ht="13.5" thickBot="1" x14ac:dyDescent="0.25">
      <c r="B136" s="200" t="s">
        <v>109</v>
      </c>
      <c r="C136" s="201" t="str">
        <f>+'NTP or Sold'!C24</f>
        <v>Committed</v>
      </c>
      <c r="D136" s="202">
        <f t="shared" ref="D136:AI136" si="80">+D133*$C135</f>
        <v>0</v>
      </c>
      <c r="E136" s="202">
        <f t="shared" si="80"/>
        <v>0</v>
      </c>
      <c r="F136" s="202">
        <f t="shared" si="80"/>
        <v>0</v>
      </c>
      <c r="G136" s="202">
        <f t="shared" si="80"/>
        <v>0</v>
      </c>
      <c r="H136" s="202">
        <f t="shared" si="80"/>
        <v>0</v>
      </c>
      <c r="I136" s="202">
        <f t="shared" si="80"/>
        <v>0</v>
      </c>
      <c r="J136" s="202">
        <f t="shared" si="80"/>
        <v>0</v>
      </c>
      <c r="K136" s="202">
        <f t="shared" si="80"/>
        <v>0</v>
      </c>
      <c r="L136" s="202">
        <f t="shared" si="80"/>
        <v>0</v>
      </c>
      <c r="M136" s="202">
        <f t="shared" si="80"/>
        <v>0</v>
      </c>
      <c r="N136" s="202">
        <f t="shared" si="80"/>
        <v>0</v>
      </c>
      <c r="O136" s="202">
        <f t="shared" si="80"/>
        <v>0</v>
      </c>
      <c r="P136" s="202">
        <f t="shared" si="80"/>
        <v>0</v>
      </c>
      <c r="Q136" s="202">
        <f t="shared" si="80"/>
        <v>0</v>
      </c>
      <c r="R136" s="202">
        <f t="shared" si="80"/>
        <v>0</v>
      </c>
      <c r="S136" s="202">
        <f t="shared" si="80"/>
        <v>0</v>
      </c>
      <c r="T136" s="202">
        <f t="shared" si="80"/>
        <v>7.2492142160000004</v>
      </c>
      <c r="U136" s="202">
        <f t="shared" si="80"/>
        <v>7.81165325</v>
      </c>
      <c r="V136" s="202">
        <f t="shared" si="80"/>
        <v>8.2803524450000001</v>
      </c>
      <c r="W136" s="202">
        <f t="shared" si="80"/>
        <v>8.9052847049999997</v>
      </c>
      <c r="X136" s="202">
        <f t="shared" si="80"/>
        <v>9.6864500299999996</v>
      </c>
      <c r="Y136" s="202">
        <f t="shared" si="80"/>
        <v>10.623848420000002</v>
      </c>
      <c r="Z136" s="202">
        <f t="shared" si="80"/>
        <v>10.623848420000002</v>
      </c>
      <c r="AA136" s="202">
        <f t="shared" si="80"/>
        <v>31.246613</v>
      </c>
      <c r="AB136" s="202">
        <f t="shared" si="80"/>
        <v>31.246613</v>
      </c>
      <c r="AC136" s="202">
        <f t="shared" si="80"/>
        <v>31.246613</v>
      </c>
      <c r="AD136" s="136">
        <f t="shared" si="80"/>
        <v>31.246613</v>
      </c>
      <c r="AE136" s="202">
        <f t="shared" si="80"/>
        <v>31.246613</v>
      </c>
      <c r="AF136" s="202">
        <f t="shared" si="80"/>
        <v>31.246613</v>
      </c>
      <c r="AG136" s="202">
        <f t="shared" si="80"/>
        <v>31.246613</v>
      </c>
      <c r="AH136" s="202">
        <f t="shared" si="80"/>
        <v>31.246613</v>
      </c>
      <c r="AI136" s="202">
        <f t="shared" si="80"/>
        <v>31.246613</v>
      </c>
      <c r="AJ136" s="202">
        <f t="shared" ref="AJ136:BB136" si="81">+AJ133*$C135</f>
        <v>31.246613</v>
      </c>
      <c r="AK136" s="202">
        <f t="shared" si="81"/>
        <v>31.246613</v>
      </c>
      <c r="AL136" s="202">
        <f t="shared" si="81"/>
        <v>31.246613</v>
      </c>
      <c r="AM136" s="202">
        <f t="shared" si="81"/>
        <v>31.246613</v>
      </c>
      <c r="AN136" s="202">
        <f t="shared" si="81"/>
        <v>31.246613</v>
      </c>
      <c r="AO136" s="202">
        <f t="shared" si="81"/>
        <v>31.246613</v>
      </c>
      <c r="AP136" s="202">
        <f t="shared" si="81"/>
        <v>31.246613</v>
      </c>
      <c r="AQ136" s="202">
        <f t="shared" si="81"/>
        <v>31.246613</v>
      </c>
      <c r="AR136" s="202">
        <f t="shared" si="81"/>
        <v>31.246613</v>
      </c>
      <c r="AS136" s="202">
        <f t="shared" si="81"/>
        <v>31.246613</v>
      </c>
      <c r="AT136" s="202">
        <f t="shared" si="81"/>
        <v>31.246613</v>
      </c>
      <c r="AU136" s="202">
        <f t="shared" si="81"/>
        <v>31.246613</v>
      </c>
      <c r="AV136" s="202">
        <f t="shared" si="81"/>
        <v>31.246613</v>
      </c>
      <c r="AW136" s="202">
        <f t="shared" si="81"/>
        <v>31.246613</v>
      </c>
      <c r="AX136" s="202">
        <f t="shared" si="81"/>
        <v>31.246613</v>
      </c>
      <c r="AY136" s="202">
        <f t="shared" si="81"/>
        <v>31.246613</v>
      </c>
      <c r="AZ136" s="202">
        <f t="shared" si="81"/>
        <v>31.246613</v>
      </c>
      <c r="BA136" s="202">
        <f t="shared" si="81"/>
        <v>31.246613</v>
      </c>
      <c r="BB136" s="202">
        <f t="shared" si="81"/>
        <v>31.246613</v>
      </c>
      <c r="BC136" s="203"/>
      <c r="BD136" s="204"/>
      <c r="BE136" s="204"/>
      <c r="BF136" s="204"/>
      <c r="BG136" s="204"/>
      <c r="BH136" s="204"/>
      <c r="BI136" s="204"/>
      <c r="BJ136" s="204"/>
      <c r="BK136" s="204"/>
      <c r="BL136" s="204"/>
      <c r="BM136" s="204"/>
      <c r="BN136" s="204"/>
      <c r="BO136" s="204"/>
      <c r="BP136" s="204"/>
      <c r="BQ136" s="204"/>
      <c r="BR136" s="204"/>
      <c r="BS136" s="204"/>
      <c r="BT136" s="204"/>
      <c r="BU136" s="204"/>
      <c r="BV136" s="204"/>
      <c r="BW136" s="204"/>
      <c r="BX136" s="204"/>
      <c r="BY136" s="204"/>
      <c r="BZ136" s="204"/>
      <c r="CA136" s="204"/>
      <c r="CB136" s="204"/>
      <c r="CC136" s="204"/>
      <c r="CD136" s="204"/>
      <c r="CE136" s="204"/>
      <c r="CF136" s="204"/>
      <c r="CG136" s="204"/>
      <c r="CH136" s="204"/>
      <c r="CI136" s="204"/>
      <c r="CJ136" s="204"/>
      <c r="CK136" s="204"/>
    </row>
    <row r="137" spans="2:89" s="190" customFormat="1" ht="15" customHeight="1" thickTop="1" x14ac:dyDescent="0.2">
      <c r="B137" s="195" t="str">
        <f>+'NTP or Sold'!H12</f>
        <v>Fr 6B 60 hz power barges</v>
      </c>
      <c r="C137" s="292" t="str">
        <f>+'NTP or Sold'!T12</f>
        <v>Nigeria Barge II (APACHI)</v>
      </c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81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205"/>
      <c r="AT137" s="205"/>
      <c r="AU137" s="205"/>
      <c r="AV137" s="205"/>
      <c r="AW137" s="205"/>
      <c r="AX137" s="205"/>
      <c r="AY137" s="205"/>
      <c r="AZ137" s="205"/>
      <c r="BA137" s="189"/>
    </row>
    <row r="138" spans="2:89" s="194" customFormat="1" x14ac:dyDescent="0.2">
      <c r="B138" s="191" t="s">
        <v>104</v>
      </c>
      <c r="C138" s="293"/>
      <c r="D138" s="192">
        <v>0</v>
      </c>
      <c r="E138" s="192">
        <v>0</v>
      </c>
      <c r="F138" s="192">
        <v>0</v>
      </c>
      <c r="G138" s="192">
        <v>0</v>
      </c>
      <c r="H138" s="192">
        <v>0</v>
      </c>
      <c r="I138" s="192">
        <v>0</v>
      </c>
      <c r="J138" s="192">
        <v>0</v>
      </c>
      <c r="K138" s="192">
        <v>0</v>
      </c>
      <c r="L138" s="192">
        <v>0</v>
      </c>
      <c r="M138" s="192">
        <v>0</v>
      </c>
      <c r="N138" s="192">
        <v>0</v>
      </c>
      <c r="O138" s="192">
        <v>0</v>
      </c>
      <c r="P138" s="192">
        <v>0</v>
      </c>
      <c r="Q138" s="192">
        <v>0</v>
      </c>
      <c r="R138" s="192">
        <v>0</v>
      </c>
      <c r="S138" s="192">
        <v>0</v>
      </c>
      <c r="T138" s="192">
        <v>0</v>
      </c>
      <c r="U138" s="192">
        <v>0</v>
      </c>
      <c r="V138" s="192">
        <v>0</v>
      </c>
      <c r="W138" s="192">
        <v>1</v>
      </c>
      <c r="X138" s="192">
        <v>0</v>
      </c>
      <c r="Y138" s="192">
        <v>0</v>
      </c>
      <c r="Z138" s="192">
        <v>0</v>
      </c>
      <c r="AA138" s="82">
        <v>0</v>
      </c>
      <c r="AB138" s="192">
        <v>0</v>
      </c>
      <c r="AC138" s="192">
        <v>0</v>
      </c>
      <c r="AD138" s="192">
        <v>0</v>
      </c>
      <c r="AE138" s="192">
        <v>0</v>
      </c>
      <c r="AF138" s="192">
        <v>0</v>
      </c>
      <c r="AG138" s="192">
        <v>0</v>
      </c>
      <c r="AH138" s="192">
        <v>0</v>
      </c>
      <c r="AI138" s="192">
        <v>0</v>
      </c>
      <c r="AJ138" s="192">
        <v>0</v>
      </c>
      <c r="AK138" s="192">
        <v>0</v>
      </c>
      <c r="AL138" s="192">
        <v>0</v>
      </c>
      <c r="AM138" s="192">
        <v>0</v>
      </c>
      <c r="AN138" s="192">
        <v>0</v>
      </c>
      <c r="AO138" s="192">
        <v>0</v>
      </c>
      <c r="AP138" s="192">
        <v>0</v>
      </c>
      <c r="AQ138" s="192">
        <v>0</v>
      </c>
      <c r="AR138" s="192">
        <v>0</v>
      </c>
      <c r="AS138" s="192">
        <v>0</v>
      </c>
      <c r="AT138" s="192">
        <v>0</v>
      </c>
      <c r="AU138" s="192">
        <v>0</v>
      </c>
      <c r="AV138" s="192">
        <v>0</v>
      </c>
      <c r="AW138" s="192">
        <v>0</v>
      </c>
      <c r="AX138" s="192">
        <v>0</v>
      </c>
      <c r="AY138" s="192">
        <v>0</v>
      </c>
      <c r="AZ138" s="192">
        <v>0</v>
      </c>
      <c r="BA138" s="193">
        <v>0</v>
      </c>
      <c r="BB138" s="191">
        <v>0</v>
      </c>
      <c r="BC138" s="194">
        <f>SUM(N138:BB138)</f>
        <v>1</v>
      </c>
    </row>
    <row r="139" spans="2:89" s="194" customFormat="1" x14ac:dyDescent="0.2">
      <c r="B139" s="191" t="s">
        <v>105</v>
      </c>
      <c r="C139" s="293"/>
      <c r="D139" s="192">
        <f>+D138</f>
        <v>0</v>
      </c>
      <c r="E139" s="192">
        <f t="shared" ref="E139:AJ139" si="82">+D139+E138</f>
        <v>0</v>
      </c>
      <c r="F139" s="192">
        <f t="shared" si="82"/>
        <v>0</v>
      </c>
      <c r="G139" s="192">
        <f t="shared" si="82"/>
        <v>0</v>
      </c>
      <c r="H139" s="192">
        <f t="shared" si="82"/>
        <v>0</v>
      </c>
      <c r="I139" s="192">
        <f t="shared" si="82"/>
        <v>0</v>
      </c>
      <c r="J139" s="192">
        <f t="shared" si="82"/>
        <v>0</v>
      </c>
      <c r="K139" s="192">
        <f t="shared" si="82"/>
        <v>0</v>
      </c>
      <c r="L139" s="192">
        <f t="shared" si="82"/>
        <v>0</v>
      </c>
      <c r="M139" s="192">
        <f t="shared" si="82"/>
        <v>0</v>
      </c>
      <c r="N139" s="192">
        <f t="shared" si="82"/>
        <v>0</v>
      </c>
      <c r="O139" s="192">
        <f t="shared" si="82"/>
        <v>0</v>
      </c>
      <c r="P139" s="192">
        <f t="shared" si="82"/>
        <v>0</v>
      </c>
      <c r="Q139" s="192">
        <f t="shared" si="82"/>
        <v>0</v>
      </c>
      <c r="R139" s="192">
        <f t="shared" si="82"/>
        <v>0</v>
      </c>
      <c r="S139" s="192">
        <f t="shared" si="82"/>
        <v>0</v>
      </c>
      <c r="T139" s="192">
        <f t="shared" si="82"/>
        <v>0</v>
      </c>
      <c r="U139" s="192">
        <f t="shared" si="82"/>
        <v>0</v>
      </c>
      <c r="V139" s="192">
        <f t="shared" si="82"/>
        <v>0</v>
      </c>
      <c r="W139" s="192">
        <f t="shared" si="82"/>
        <v>1</v>
      </c>
      <c r="X139" s="192">
        <f t="shared" si="82"/>
        <v>1</v>
      </c>
      <c r="Y139" s="192">
        <f t="shared" si="82"/>
        <v>1</v>
      </c>
      <c r="Z139" s="192">
        <f t="shared" si="82"/>
        <v>1</v>
      </c>
      <c r="AA139" s="82">
        <f t="shared" si="82"/>
        <v>1</v>
      </c>
      <c r="AB139" s="192">
        <f t="shared" si="82"/>
        <v>1</v>
      </c>
      <c r="AC139" s="192">
        <f t="shared" si="82"/>
        <v>1</v>
      </c>
      <c r="AD139" s="192">
        <f t="shared" si="82"/>
        <v>1</v>
      </c>
      <c r="AE139" s="192">
        <f t="shared" si="82"/>
        <v>1</v>
      </c>
      <c r="AF139" s="192">
        <f t="shared" si="82"/>
        <v>1</v>
      </c>
      <c r="AG139" s="192">
        <f t="shared" si="82"/>
        <v>1</v>
      </c>
      <c r="AH139" s="192">
        <f t="shared" si="82"/>
        <v>1</v>
      </c>
      <c r="AI139" s="192">
        <f t="shared" si="82"/>
        <v>1</v>
      </c>
      <c r="AJ139" s="192">
        <f t="shared" si="82"/>
        <v>1</v>
      </c>
      <c r="AK139" s="192">
        <f t="shared" ref="AK139:BB139" si="83">+AJ139+AK138</f>
        <v>1</v>
      </c>
      <c r="AL139" s="192">
        <f t="shared" si="83"/>
        <v>1</v>
      </c>
      <c r="AM139" s="192">
        <f t="shared" si="83"/>
        <v>1</v>
      </c>
      <c r="AN139" s="192">
        <f t="shared" si="83"/>
        <v>1</v>
      </c>
      <c r="AO139" s="192">
        <f t="shared" si="83"/>
        <v>1</v>
      </c>
      <c r="AP139" s="192">
        <f t="shared" si="83"/>
        <v>1</v>
      </c>
      <c r="AQ139" s="192">
        <f t="shared" si="83"/>
        <v>1</v>
      </c>
      <c r="AR139" s="192">
        <f t="shared" si="83"/>
        <v>1</v>
      </c>
      <c r="AS139" s="192">
        <f t="shared" si="83"/>
        <v>1</v>
      </c>
      <c r="AT139" s="192">
        <f t="shared" si="83"/>
        <v>1</v>
      </c>
      <c r="AU139" s="192">
        <f t="shared" si="83"/>
        <v>1</v>
      </c>
      <c r="AV139" s="192">
        <f t="shared" si="83"/>
        <v>1</v>
      </c>
      <c r="AW139" s="192">
        <f t="shared" si="83"/>
        <v>1</v>
      </c>
      <c r="AX139" s="192">
        <f t="shared" si="83"/>
        <v>1</v>
      </c>
      <c r="AY139" s="192">
        <f t="shared" si="83"/>
        <v>1</v>
      </c>
      <c r="AZ139" s="192">
        <f t="shared" si="83"/>
        <v>1</v>
      </c>
      <c r="BA139" s="193">
        <f t="shared" si="83"/>
        <v>1</v>
      </c>
      <c r="BB139" s="191">
        <f t="shared" si="83"/>
        <v>1</v>
      </c>
    </row>
    <row r="140" spans="2:89" s="194" customFormat="1" x14ac:dyDescent="0.2">
      <c r="B140" s="191" t="s">
        <v>106</v>
      </c>
      <c r="C140" s="293"/>
      <c r="D140" s="192">
        <v>0</v>
      </c>
      <c r="E140" s="192">
        <v>0</v>
      </c>
      <c r="F140" s="192">
        <v>0</v>
      </c>
      <c r="G140" s="192">
        <v>0</v>
      </c>
      <c r="H140" s="192">
        <v>0</v>
      </c>
      <c r="I140" s="192">
        <v>0</v>
      </c>
      <c r="J140" s="192">
        <v>0</v>
      </c>
      <c r="K140" s="192">
        <v>0</v>
      </c>
      <c r="L140" s="192">
        <v>0</v>
      </c>
      <c r="M140" s="192">
        <v>0</v>
      </c>
      <c r="N140" s="192">
        <v>0</v>
      </c>
      <c r="O140" s="192">
        <v>0</v>
      </c>
      <c r="P140" s="192">
        <v>0</v>
      </c>
      <c r="Q140" s="192">
        <v>0</v>
      </c>
      <c r="R140" s="192">
        <v>0</v>
      </c>
      <c r="S140" s="192">
        <v>0</v>
      </c>
      <c r="T140" s="192">
        <v>0</v>
      </c>
      <c r="U140" s="192">
        <v>0</v>
      </c>
      <c r="V140" s="192">
        <v>0</v>
      </c>
      <c r="W140" s="192">
        <v>1</v>
      </c>
      <c r="X140" s="192">
        <v>0</v>
      </c>
      <c r="Y140" s="192">
        <v>0</v>
      </c>
      <c r="Z140" s="192">
        <v>0</v>
      </c>
      <c r="AA140" s="82">
        <v>0</v>
      </c>
      <c r="AB140" s="192">
        <v>0</v>
      </c>
      <c r="AC140" s="192">
        <v>0</v>
      </c>
      <c r="AD140" s="192">
        <v>0</v>
      </c>
      <c r="AE140" s="192">
        <v>0</v>
      </c>
      <c r="AF140" s="192">
        <v>0</v>
      </c>
      <c r="AG140" s="192">
        <v>0</v>
      </c>
      <c r="AH140" s="192">
        <v>0</v>
      </c>
      <c r="AI140" s="192">
        <v>0</v>
      </c>
      <c r="AJ140" s="192">
        <v>0</v>
      </c>
      <c r="AK140" s="192">
        <v>0</v>
      </c>
      <c r="AL140" s="192">
        <v>0</v>
      </c>
      <c r="AM140" s="192">
        <v>0</v>
      </c>
      <c r="AN140" s="192">
        <v>0</v>
      </c>
      <c r="AO140" s="192">
        <v>0</v>
      </c>
      <c r="AP140" s="192">
        <v>0</v>
      </c>
      <c r="AQ140" s="192">
        <v>0</v>
      </c>
      <c r="AR140" s="192">
        <v>0</v>
      </c>
      <c r="AS140" s="192">
        <v>0</v>
      </c>
      <c r="AT140" s="192">
        <v>0</v>
      </c>
      <c r="AU140" s="192">
        <v>0</v>
      </c>
      <c r="AV140" s="192">
        <v>0</v>
      </c>
      <c r="AW140" s="192">
        <v>0</v>
      </c>
      <c r="AX140" s="192">
        <v>0</v>
      </c>
      <c r="AY140" s="192">
        <v>0</v>
      </c>
      <c r="AZ140" s="192">
        <v>0</v>
      </c>
      <c r="BA140" s="193">
        <v>0</v>
      </c>
      <c r="BB140" s="191">
        <v>0</v>
      </c>
      <c r="BC140" s="194">
        <f>SUM(N140:BB140)</f>
        <v>1</v>
      </c>
    </row>
    <row r="141" spans="2:89" s="194" customFormat="1" x14ac:dyDescent="0.2">
      <c r="B141" s="191" t="s">
        <v>107</v>
      </c>
      <c r="C141" s="293"/>
      <c r="D141" s="192">
        <f>+D140</f>
        <v>0</v>
      </c>
      <c r="E141" s="192">
        <f t="shared" ref="E141:AJ141" si="84">+D141+E140</f>
        <v>0</v>
      </c>
      <c r="F141" s="192">
        <f t="shared" si="84"/>
        <v>0</v>
      </c>
      <c r="G141" s="192">
        <f t="shared" si="84"/>
        <v>0</v>
      </c>
      <c r="H141" s="192">
        <f t="shared" si="84"/>
        <v>0</v>
      </c>
      <c r="I141" s="192">
        <f t="shared" si="84"/>
        <v>0</v>
      </c>
      <c r="J141" s="192">
        <f t="shared" si="84"/>
        <v>0</v>
      </c>
      <c r="K141" s="192">
        <f t="shared" si="84"/>
        <v>0</v>
      </c>
      <c r="L141" s="192">
        <f t="shared" si="84"/>
        <v>0</v>
      </c>
      <c r="M141" s="192">
        <f t="shared" si="84"/>
        <v>0</v>
      </c>
      <c r="N141" s="192">
        <f t="shared" si="84"/>
        <v>0</v>
      </c>
      <c r="O141" s="192">
        <f t="shared" si="84"/>
        <v>0</v>
      </c>
      <c r="P141" s="192">
        <f t="shared" si="84"/>
        <v>0</v>
      </c>
      <c r="Q141" s="192">
        <f t="shared" si="84"/>
        <v>0</v>
      </c>
      <c r="R141" s="192">
        <f t="shared" si="84"/>
        <v>0</v>
      </c>
      <c r="S141" s="192">
        <f t="shared" si="84"/>
        <v>0</v>
      </c>
      <c r="T141" s="192">
        <f t="shared" si="84"/>
        <v>0</v>
      </c>
      <c r="U141" s="192">
        <f t="shared" si="84"/>
        <v>0</v>
      </c>
      <c r="V141" s="192">
        <f t="shared" si="84"/>
        <v>0</v>
      </c>
      <c r="W141" s="192">
        <f t="shared" si="84"/>
        <v>1</v>
      </c>
      <c r="X141" s="192">
        <f t="shared" si="84"/>
        <v>1</v>
      </c>
      <c r="Y141" s="192">
        <f t="shared" si="84"/>
        <v>1</v>
      </c>
      <c r="Z141" s="192">
        <f t="shared" si="84"/>
        <v>1</v>
      </c>
      <c r="AA141" s="82">
        <f t="shared" si="84"/>
        <v>1</v>
      </c>
      <c r="AB141" s="192">
        <f t="shared" si="84"/>
        <v>1</v>
      </c>
      <c r="AC141" s="192">
        <f t="shared" si="84"/>
        <v>1</v>
      </c>
      <c r="AD141" s="192">
        <f t="shared" si="84"/>
        <v>1</v>
      </c>
      <c r="AE141" s="192">
        <f t="shared" si="84"/>
        <v>1</v>
      </c>
      <c r="AF141" s="192">
        <f t="shared" si="84"/>
        <v>1</v>
      </c>
      <c r="AG141" s="192">
        <f t="shared" si="84"/>
        <v>1</v>
      </c>
      <c r="AH141" s="192">
        <f t="shared" si="84"/>
        <v>1</v>
      </c>
      <c r="AI141" s="192">
        <f t="shared" si="84"/>
        <v>1</v>
      </c>
      <c r="AJ141" s="192">
        <f t="shared" si="84"/>
        <v>1</v>
      </c>
      <c r="AK141" s="192">
        <f t="shared" ref="AK141:BB141" si="85">+AJ141+AK140</f>
        <v>1</v>
      </c>
      <c r="AL141" s="192">
        <f t="shared" si="85"/>
        <v>1</v>
      </c>
      <c r="AM141" s="192">
        <f t="shared" si="85"/>
        <v>1</v>
      </c>
      <c r="AN141" s="192">
        <f t="shared" si="85"/>
        <v>1</v>
      </c>
      <c r="AO141" s="192">
        <f t="shared" si="85"/>
        <v>1</v>
      </c>
      <c r="AP141" s="192">
        <f t="shared" si="85"/>
        <v>1</v>
      </c>
      <c r="AQ141" s="192">
        <f t="shared" si="85"/>
        <v>1</v>
      </c>
      <c r="AR141" s="192">
        <f t="shared" si="85"/>
        <v>1</v>
      </c>
      <c r="AS141" s="192">
        <f t="shared" si="85"/>
        <v>1</v>
      </c>
      <c r="AT141" s="192">
        <f t="shared" si="85"/>
        <v>1</v>
      </c>
      <c r="AU141" s="192">
        <f t="shared" si="85"/>
        <v>1</v>
      </c>
      <c r="AV141" s="192">
        <f t="shared" si="85"/>
        <v>1</v>
      </c>
      <c r="AW141" s="192">
        <f t="shared" si="85"/>
        <v>1</v>
      </c>
      <c r="AX141" s="192">
        <f t="shared" si="85"/>
        <v>1</v>
      </c>
      <c r="AY141" s="192">
        <f t="shared" si="85"/>
        <v>1</v>
      </c>
      <c r="AZ141" s="192">
        <f t="shared" si="85"/>
        <v>1</v>
      </c>
      <c r="BA141" s="193">
        <f t="shared" si="85"/>
        <v>1</v>
      </c>
      <c r="BB141" s="191">
        <f t="shared" si="85"/>
        <v>1</v>
      </c>
    </row>
    <row r="142" spans="2:89" s="209" customFormat="1" x14ac:dyDescent="0.2">
      <c r="B142" s="206"/>
      <c r="C142" s="293"/>
      <c r="D142" s="207"/>
      <c r="E142" s="20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83"/>
      <c r="AB142" s="207"/>
      <c r="AC142" s="207"/>
      <c r="AD142" s="207"/>
      <c r="AE142" s="207"/>
      <c r="AF142" s="207"/>
      <c r="AG142" s="207"/>
      <c r="AH142" s="207"/>
      <c r="AI142" s="207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207"/>
      <c r="AX142" s="207"/>
      <c r="AY142" s="207"/>
      <c r="AZ142" s="207"/>
      <c r="BA142" s="208"/>
      <c r="BB142" s="206"/>
    </row>
    <row r="143" spans="2:89" s="195" customFormat="1" x14ac:dyDescent="0.2">
      <c r="B143" s="195" t="s">
        <v>108</v>
      </c>
      <c r="C143" s="196">
        <v>8</v>
      </c>
      <c r="D143" s="197">
        <f t="shared" ref="D143:AI143" si="86">+D139*$C143</f>
        <v>0</v>
      </c>
      <c r="E143" s="197">
        <f t="shared" si="86"/>
        <v>0</v>
      </c>
      <c r="F143" s="197">
        <f t="shared" si="86"/>
        <v>0</v>
      </c>
      <c r="G143" s="197">
        <f t="shared" si="86"/>
        <v>0</v>
      </c>
      <c r="H143" s="197">
        <f t="shared" si="86"/>
        <v>0</v>
      </c>
      <c r="I143" s="197">
        <f t="shared" si="86"/>
        <v>0</v>
      </c>
      <c r="J143" s="197">
        <f t="shared" si="86"/>
        <v>0</v>
      </c>
      <c r="K143" s="197">
        <f t="shared" si="86"/>
        <v>0</v>
      </c>
      <c r="L143" s="197">
        <f t="shared" si="86"/>
        <v>0</v>
      </c>
      <c r="M143" s="197">
        <f t="shared" si="86"/>
        <v>0</v>
      </c>
      <c r="N143" s="197">
        <f t="shared" si="86"/>
        <v>0</v>
      </c>
      <c r="O143" s="197">
        <f t="shared" si="86"/>
        <v>0</v>
      </c>
      <c r="P143" s="197">
        <f t="shared" si="86"/>
        <v>0</v>
      </c>
      <c r="Q143" s="197">
        <f t="shared" si="86"/>
        <v>0</v>
      </c>
      <c r="R143" s="197">
        <f t="shared" si="86"/>
        <v>0</v>
      </c>
      <c r="S143" s="197">
        <f t="shared" si="86"/>
        <v>0</v>
      </c>
      <c r="T143" s="197">
        <f t="shared" si="86"/>
        <v>0</v>
      </c>
      <c r="U143" s="197">
        <f t="shared" si="86"/>
        <v>0</v>
      </c>
      <c r="V143" s="197">
        <f t="shared" si="86"/>
        <v>0</v>
      </c>
      <c r="W143" s="197">
        <f t="shared" si="86"/>
        <v>8</v>
      </c>
      <c r="X143" s="197">
        <f t="shared" si="86"/>
        <v>8</v>
      </c>
      <c r="Y143" s="197">
        <f t="shared" si="86"/>
        <v>8</v>
      </c>
      <c r="Z143" s="197">
        <f t="shared" si="86"/>
        <v>8</v>
      </c>
      <c r="AA143" s="90">
        <f t="shared" si="86"/>
        <v>8</v>
      </c>
      <c r="AB143" s="197">
        <f t="shared" si="86"/>
        <v>8</v>
      </c>
      <c r="AC143" s="197">
        <f t="shared" si="86"/>
        <v>8</v>
      </c>
      <c r="AD143" s="197">
        <f t="shared" si="86"/>
        <v>8</v>
      </c>
      <c r="AE143" s="197">
        <f t="shared" si="86"/>
        <v>8</v>
      </c>
      <c r="AF143" s="197">
        <f t="shared" si="86"/>
        <v>8</v>
      </c>
      <c r="AG143" s="197">
        <f t="shared" si="86"/>
        <v>8</v>
      </c>
      <c r="AH143" s="197">
        <f t="shared" si="86"/>
        <v>8</v>
      </c>
      <c r="AI143" s="197">
        <f t="shared" si="86"/>
        <v>8</v>
      </c>
      <c r="AJ143" s="197">
        <f t="shared" ref="AJ143:BB143" si="87">+AJ139*$C143</f>
        <v>8</v>
      </c>
      <c r="AK143" s="197">
        <f t="shared" si="87"/>
        <v>8</v>
      </c>
      <c r="AL143" s="197">
        <f t="shared" si="87"/>
        <v>8</v>
      </c>
      <c r="AM143" s="197">
        <f t="shared" si="87"/>
        <v>8</v>
      </c>
      <c r="AN143" s="197">
        <f t="shared" si="87"/>
        <v>8</v>
      </c>
      <c r="AO143" s="197">
        <f t="shared" si="87"/>
        <v>8</v>
      </c>
      <c r="AP143" s="197">
        <f t="shared" si="87"/>
        <v>8</v>
      </c>
      <c r="AQ143" s="197">
        <f t="shared" si="87"/>
        <v>8</v>
      </c>
      <c r="AR143" s="197">
        <f t="shared" si="87"/>
        <v>8</v>
      </c>
      <c r="AS143" s="197">
        <f t="shared" si="87"/>
        <v>8</v>
      </c>
      <c r="AT143" s="197">
        <f t="shared" si="87"/>
        <v>8</v>
      </c>
      <c r="AU143" s="197">
        <f t="shared" si="87"/>
        <v>8</v>
      </c>
      <c r="AV143" s="197">
        <f t="shared" si="87"/>
        <v>8</v>
      </c>
      <c r="AW143" s="197">
        <f t="shared" si="87"/>
        <v>8</v>
      </c>
      <c r="AX143" s="197">
        <f t="shared" si="87"/>
        <v>8</v>
      </c>
      <c r="AY143" s="197">
        <f t="shared" si="87"/>
        <v>8</v>
      </c>
      <c r="AZ143" s="197">
        <f t="shared" si="87"/>
        <v>8</v>
      </c>
      <c r="BA143" s="198">
        <f t="shared" si="87"/>
        <v>8</v>
      </c>
      <c r="BB143" s="199">
        <f t="shared" si="87"/>
        <v>8</v>
      </c>
      <c r="BC143" s="199"/>
      <c r="BF143" s="199"/>
      <c r="BG143" s="199"/>
      <c r="BH143" s="199"/>
      <c r="BI143" s="199"/>
      <c r="BJ143" s="199"/>
      <c r="BK143" s="199"/>
      <c r="BL143" s="199"/>
      <c r="BM143" s="199"/>
      <c r="BN143" s="199"/>
      <c r="BO143" s="199"/>
      <c r="BP143" s="199"/>
      <c r="BQ143" s="199"/>
      <c r="BR143" s="199"/>
      <c r="BS143" s="199"/>
      <c r="BT143" s="199"/>
      <c r="BU143" s="199"/>
      <c r="BV143" s="199"/>
      <c r="BW143" s="199"/>
      <c r="BX143" s="199"/>
      <c r="BY143" s="199"/>
      <c r="BZ143" s="199"/>
      <c r="CA143" s="199"/>
      <c r="CB143" s="199"/>
      <c r="CC143" s="199"/>
      <c r="CD143" s="199"/>
      <c r="CE143" s="199"/>
      <c r="CF143" s="199"/>
      <c r="CG143" s="199"/>
      <c r="CH143" s="199"/>
      <c r="CI143" s="199"/>
      <c r="CJ143" s="199"/>
      <c r="CK143" s="199"/>
    </row>
    <row r="144" spans="2:89" s="200" customFormat="1" ht="13.5" thickBot="1" x14ac:dyDescent="0.25">
      <c r="B144" s="200" t="s">
        <v>109</v>
      </c>
      <c r="C144" s="201" t="str">
        <f>+'NTP or Sold'!C12</f>
        <v>NTP</v>
      </c>
      <c r="D144" s="202">
        <f t="shared" ref="D144:AI144" si="88">+D141*$C143</f>
        <v>0</v>
      </c>
      <c r="E144" s="202">
        <f t="shared" si="88"/>
        <v>0</v>
      </c>
      <c r="F144" s="202">
        <f t="shared" si="88"/>
        <v>0</v>
      </c>
      <c r="G144" s="202">
        <f t="shared" si="88"/>
        <v>0</v>
      </c>
      <c r="H144" s="202">
        <f t="shared" si="88"/>
        <v>0</v>
      </c>
      <c r="I144" s="202">
        <f t="shared" si="88"/>
        <v>0</v>
      </c>
      <c r="J144" s="202">
        <f t="shared" si="88"/>
        <v>0</v>
      </c>
      <c r="K144" s="202">
        <f t="shared" si="88"/>
        <v>0</v>
      </c>
      <c r="L144" s="202">
        <f t="shared" si="88"/>
        <v>0</v>
      </c>
      <c r="M144" s="202">
        <f t="shared" si="88"/>
        <v>0</v>
      </c>
      <c r="N144" s="202">
        <f t="shared" si="88"/>
        <v>0</v>
      </c>
      <c r="O144" s="202">
        <f t="shared" si="88"/>
        <v>0</v>
      </c>
      <c r="P144" s="202">
        <f t="shared" si="88"/>
        <v>0</v>
      </c>
      <c r="Q144" s="202">
        <f t="shared" si="88"/>
        <v>0</v>
      </c>
      <c r="R144" s="202">
        <f t="shared" si="88"/>
        <v>0</v>
      </c>
      <c r="S144" s="202">
        <f t="shared" si="88"/>
        <v>0</v>
      </c>
      <c r="T144" s="202">
        <f t="shared" si="88"/>
        <v>0</v>
      </c>
      <c r="U144" s="202">
        <f t="shared" si="88"/>
        <v>0</v>
      </c>
      <c r="V144" s="202">
        <f t="shared" si="88"/>
        <v>0</v>
      </c>
      <c r="W144" s="202">
        <f t="shared" si="88"/>
        <v>8</v>
      </c>
      <c r="X144" s="202">
        <f t="shared" si="88"/>
        <v>8</v>
      </c>
      <c r="Y144" s="202">
        <f t="shared" si="88"/>
        <v>8</v>
      </c>
      <c r="Z144" s="202">
        <f t="shared" si="88"/>
        <v>8</v>
      </c>
      <c r="AA144" s="136">
        <f t="shared" si="88"/>
        <v>8</v>
      </c>
      <c r="AB144" s="202">
        <f t="shared" si="88"/>
        <v>8</v>
      </c>
      <c r="AC144" s="202">
        <f t="shared" si="88"/>
        <v>8</v>
      </c>
      <c r="AD144" s="202">
        <f t="shared" si="88"/>
        <v>8</v>
      </c>
      <c r="AE144" s="202">
        <f t="shared" si="88"/>
        <v>8</v>
      </c>
      <c r="AF144" s="202">
        <f t="shared" si="88"/>
        <v>8</v>
      </c>
      <c r="AG144" s="202">
        <f t="shared" si="88"/>
        <v>8</v>
      </c>
      <c r="AH144" s="202">
        <f t="shared" si="88"/>
        <v>8</v>
      </c>
      <c r="AI144" s="202">
        <f t="shared" si="88"/>
        <v>8</v>
      </c>
      <c r="AJ144" s="202">
        <f t="shared" ref="AJ144:BB144" si="89">+AJ141*$C143</f>
        <v>8</v>
      </c>
      <c r="AK144" s="202">
        <f t="shared" si="89"/>
        <v>8</v>
      </c>
      <c r="AL144" s="202">
        <f t="shared" si="89"/>
        <v>8</v>
      </c>
      <c r="AM144" s="202">
        <f t="shared" si="89"/>
        <v>8</v>
      </c>
      <c r="AN144" s="202">
        <f t="shared" si="89"/>
        <v>8</v>
      </c>
      <c r="AO144" s="202">
        <f t="shared" si="89"/>
        <v>8</v>
      </c>
      <c r="AP144" s="202">
        <f t="shared" si="89"/>
        <v>8</v>
      </c>
      <c r="AQ144" s="202">
        <f t="shared" si="89"/>
        <v>8</v>
      </c>
      <c r="AR144" s="202">
        <f t="shared" si="89"/>
        <v>8</v>
      </c>
      <c r="AS144" s="202">
        <f t="shared" si="89"/>
        <v>8</v>
      </c>
      <c r="AT144" s="202">
        <f t="shared" si="89"/>
        <v>8</v>
      </c>
      <c r="AU144" s="202">
        <f t="shared" si="89"/>
        <v>8</v>
      </c>
      <c r="AV144" s="202">
        <f t="shared" si="89"/>
        <v>8</v>
      </c>
      <c r="AW144" s="202">
        <f t="shared" si="89"/>
        <v>8</v>
      </c>
      <c r="AX144" s="202">
        <f t="shared" si="89"/>
        <v>8</v>
      </c>
      <c r="AY144" s="202">
        <f t="shared" si="89"/>
        <v>8</v>
      </c>
      <c r="AZ144" s="202">
        <f t="shared" si="89"/>
        <v>8</v>
      </c>
      <c r="BA144" s="203">
        <f t="shared" si="89"/>
        <v>8</v>
      </c>
      <c r="BB144" s="204">
        <f t="shared" si="89"/>
        <v>8</v>
      </c>
      <c r="BC144" s="204"/>
      <c r="BF144" s="204"/>
      <c r="BG144" s="204"/>
      <c r="BH144" s="204"/>
      <c r="BI144" s="204"/>
      <c r="BJ144" s="204"/>
      <c r="BK144" s="204"/>
      <c r="BL144" s="204"/>
      <c r="BM144" s="204"/>
      <c r="BN144" s="204"/>
      <c r="BO144" s="204"/>
      <c r="BP144" s="204"/>
      <c r="BQ144" s="204"/>
      <c r="BR144" s="204"/>
      <c r="BS144" s="204"/>
      <c r="BT144" s="204"/>
      <c r="BU144" s="204"/>
      <c r="BV144" s="204"/>
      <c r="BW144" s="204"/>
      <c r="BX144" s="204"/>
      <c r="BY144" s="204"/>
      <c r="BZ144" s="204"/>
      <c r="CA144" s="204"/>
      <c r="CB144" s="204"/>
      <c r="CC144" s="204"/>
      <c r="CD144" s="204"/>
      <c r="CE144" s="204"/>
      <c r="CF144" s="204"/>
      <c r="CG144" s="204"/>
      <c r="CH144" s="204"/>
      <c r="CI144" s="204"/>
      <c r="CJ144" s="204"/>
      <c r="CK144" s="204"/>
    </row>
    <row r="145" spans="2:89" s="190" customFormat="1" ht="15" customHeight="1" thickTop="1" x14ac:dyDescent="0.2">
      <c r="B145" s="195" t="str">
        <f>+'NTP or Sold'!H13</f>
        <v>Fr 6B 60 hz power barges</v>
      </c>
      <c r="C145" s="292" t="str">
        <f>+'NTP or Sold'!T13</f>
        <v>Nigeria Barge II (APACHI)</v>
      </c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81"/>
      <c r="AB145" s="205"/>
      <c r="AC145" s="205"/>
      <c r="AD145" s="205"/>
      <c r="AE145" s="205"/>
      <c r="AF145" s="205"/>
      <c r="AG145" s="205"/>
      <c r="AH145" s="205"/>
      <c r="AI145" s="205"/>
      <c r="AJ145" s="205"/>
      <c r="AK145" s="205"/>
      <c r="AL145" s="205"/>
      <c r="AM145" s="205"/>
      <c r="AN145" s="205"/>
      <c r="AO145" s="205"/>
      <c r="AP145" s="205"/>
      <c r="AQ145" s="205"/>
      <c r="AR145" s="205"/>
      <c r="AS145" s="205"/>
      <c r="AT145" s="205"/>
      <c r="AU145" s="205"/>
      <c r="AV145" s="205"/>
      <c r="AW145" s="205"/>
      <c r="AX145" s="205"/>
      <c r="AY145" s="205"/>
      <c r="AZ145" s="205"/>
      <c r="BA145" s="189"/>
    </row>
    <row r="146" spans="2:89" s="194" customFormat="1" x14ac:dyDescent="0.2">
      <c r="B146" s="191" t="s">
        <v>104</v>
      </c>
      <c r="C146" s="293"/>
      <c r="D146" s="192">
        <v>0</v>
      </c>
      <c r="E146" s="192">
        <v>0</v>
      </c>
      <c r="F146" s="192">
        <v>0</v>
      </c>
      <c r="G146" s="192">
        <v>0</v>
      </c>
      <c r="H146" s="192">
        <v>0</v>
      </c>
      <c r="I146" s="192">
        <v>0</v>
      </c>
      <c r="J146" s="192">
        <v>0</v>
      </c>
      <c r="K146" s="192">
        <v>0</v>
      </c>
      <c r="L146" s="192">
        <v>0</v>
      </c>
      <c r="M146" s="192">
        <v>0</v>
      </c>
      <c r="N146" s="192">
        <v>0</v>
      </c>
      <c r="O146" s="192">
        <v>0</v>
      </c>
      <c r="P146" s="192">
        <v>0</v>
      </c>
      <c r="Q146" s="192">
        <v>0</v>
      </c>
      <c r="R146" s="192">
        <v>0</v>
      </c>
      <c r="S146" s="192">
        <v>0</v>
      </c>
      <c r="T146" s="192">
        <v>0</v>
      </c>
      <c r="U146" s="192">
        <v>0</v>
      </c>
      <c r="V146" s="192">
        <v>0</v>
      </c>
      <c r="W146" s="192">
        <v>1</v>
      </c>
      <c r="X146" s="192">
        <v>0</v>
      </c>
      <c r="Y146" s="192">
        <v>0</v>
      </c>
      <c r="Z146" s="192">
        <v>0</v>
      </c>
      <c r="AA146" s="82">
        <v>0</v>
      </c>
      <c r="AB146" s="192">
        <v>0</v>
      </c>
      <c r="AC146" s="192">
        <v>0</v>
      </c>
      <c r="AD146" s="192">
        <v>0</v>
      </c>
      <c r="AE146" s="192">
        <v>0</v>
      </c>
      <c r="AF146" s="192">
        <v>0</v>
      </c>
      <c r="AG146" s="192">
        <v>0</v>
      </c>
      <c r="AH146" s="192">
        <v>0</v>
      </c>
      <c r="AI146" s="192">
        <v>0</v>
      </c>
      <c r="AJ146" s="192">
        <v>0</v>
      </c>
      <c r="AK146" s="192">
        <v>0</v>
      </c>
      <c r="AL146" s="192">
        <v>0</v>
      </c>
      <c r="AM146" s="192">
        <v>0</v>
      </c>
      <c r="AN146" s="192">
        <v>0</v>
      </c>
      <c r="AO146" s="192">
        <v>0</v>
      </c>
      <c r="AP146" s="192">
        <v>0</v>
      </c>
      <c r="AQ146" s="192">
        <v>0</v>
      </c>
      <c r="AR146" s="192">
        <v>0</v>
      </c>
      <c r="AS146" s="192">
        <v>0</v>
      </c>
      <c r="AT146" s="192">
        <v>0</v>
      </c>
      <c r="AU146" s="192">
        <v>0</v>
      </c>
      <c r="AV146" s="192">
        <v>0</v>
      </c>
      <c r="AW146" s="192">
        <v>0</v>
      </c>
      <c r="AX146" s="192">
        <v>0</v>
      </c>
      <c r="AY146" s="192">
        <v>0</v>
      </c>
      <c r="AZ146" s="192">
        <v>0</v>
      </c>
      <c r="BA146" s="193">
        <v>0</v>
      </c>
      <c r="BB146" s="191">
        <v>0</v>
      </c>
      <c r="BC146" s="194">
        <f>SUM(N146:BB146)</f>
        <v>1</v>
      </c>
    </row>
    <row r="147" spans="2:89" s="194" customFormat="1" x14ac:dyDescent="0.2">
      <c r="B147" s="191" t="s">
        <v>105</v>
      </c>
      <c r="C147" s="293"/>
      <c r="D147" s="192">
        <f>+D146</f>
        <v>0</v>
      </c>
      <c r="E147" s="192">
        <f t="shared" ref="E147:AJ147" si="90">+D147+E146</f>
        <v>0</v>
      </c>
      <c r="F147" s="192">
        <f t="shared" si="90"/>
        <v>0</v>
      </c>
      <c r="G147" s="192">
        <f t="shared" si="90"/>
        <v>0</v>
      </c>
      <c r="H147" s="192">
        <f t="shared" si="90"/>
        <v>0</v>
      </c>
      <c r="I147" s="192">
        <f t="shared" si="90"/>
        <v>0</v>
      </c>
      <c r="J147" s="192">
        <f t="shared" si="90"/>
        <v>0</v>
      </c>
      <c r="K147" s="192">
        <f t="shared" si="90"/>
        <v>0</v>
      </c>
      <c r="L147" s="192">
        <f t="shared" si="90"/>
        <v>0</v>
      </c>
      <c r="M147" s="192">
        <f t="shared" si="90"/>
        <v>0</v>
      </c>
      <c r="N147" s="192">
        <f t="shared" si="90"/>
        <v>0</v>
      </c>
      <c r="O147" s="192">
        <f t="shared" si="90"/>
        <v>0</v>
      </c>
      <c r="P147" s="192">
        <f t="shared" si="90"/>
        <v>0</v>
      </c>
      <c r="Q147" s="192">
        <f t="shared" si="90"/>
        <v>0</v>
      </c>
      <c r="R147" s="192">
        <f t="shared" si="90"/>
        <v>0</v>
      </c>
      <c r="S147" s="192">
        <f t="shared" si="90"/>
        <v>0</v>
      </c>
      <c r="T147" s="192">
        <f t="shared" si="90"/>
        <v>0</v>
      </c>
      <c r="U147" s="192">
        <f t="shared" si="90"/>
        <v>0</v>
      </c>
      <c r="V147" s="192">
        <f t="shared" si="90"/>
        <v>0</v>
      </c>
      <c r="W147" s="192">
        <f t="shared" si="90"/>
        <v>1</v>
      </c>
      <c r="X147" s="192">
        <f t="shared" si="90"/>
        <v>1</v>
      </c>
      <c r="Y147" s="192">
        <f t="shared" si="90"/>
        <v>1</v>
      </c>
      <c r="Z147" s="192">
        <f t="shared" si="90"/>
        <v>1</v>
      </c>
      <c r="AA147" s="82">
        <f t="shared" si="90"/>
        <v>1</v>
      </c>
      <c r="AB147" s="192">
        <f t="shared" si="90"/>
        <v>1</v>
      </c>
      <c r="AC147" s="192">
        <f t="shared" si="90"/>
        <v>1</v>
      </c>
      <c r="AD147" s="192">
        <f t="shared" si="90"/>
        <v>1</v>
      </c>
      <c r="AE147" s="192">
        <f t="shared" si="90"/>
        <v>1</v>
      </c>
      <c r="AF147" s="192">
        <f t="shared" si="90"/>
        <v>1</v>
      </c>
      <c r="AG147" s="192">
        <f t="shared" si="90"/>
        <v>1</v>
      </c>
      <c r="AH147" s="192">
        <f t="shared" si="90"/>
        <v>1</v>
      </c>
      <c r="AI147" s="192">
        <f t="shared" si="90"/>
        <v>1</v>
      </c>
      <c r="AJ147" s="192">
        <f t="shared" si="90"/>
        <v>1</v>
      </c>
      <c r="AK147" s="192">
        <f t="shared" ref="AK147:BB147" si="91">+AJ147+AK146</f>
        <v>1</v>
      </c>
      <c r="AL147" s="192">
        <f t="shared" si="91"/>
        <v>1</v>
      </c>
      <c r="AM147" s="192">
        <f t="shared" si="91"/>
        <v>1</v>
      </c>
      <c r="AN147" s="192">
        <f t="shared" si="91"/>
        <v>1</v>
      </c>
      <c r="AO147" s="192">
        <f t="shared" si="91"/>
        <v>1</v>
      </c>
      <c r="AP147" s="192">
        <f t="shared" si="91"/>
        <v>1</v>
      </c>
      <c r="AQ147" s="192">
        <f t="shared" si="91"/>
        <v>1</v>
      </c>
      <c r="AR147" s="192">
        <f t="shared" si="91"/>
        <v>1</v>
      </c>
      <c r="AS147" s="192">
        <f t="shared" si="91"/>
        <v>1</v>
      </c>
      <c r="AT147" s="192">
        <f t="shared" si="91"/>
        <v>1</v>
      </c>
      <c r="AU147" s="192">
        <f t="shared" si="91"/>
        <v>1</v>
      </c>
      <c r="AV147" s="192">
        <f t="shared" si="91"/>
        <v>1</v>
      </c>
      <c r="AW147" s="192">
        <f t="shared" si="91"/>
        <v>1</v>
      </c>
      <c r="AX147" s="192">
        <f t="shared" si="91"/>
        <v>1</v>
      </c>
      <c r="AY147" s="192">
        <f t="shared" si="91"/>
        <v>1</v>
      </c>
      <c r="AZ147" s="192">
        <f t="shared" si="91"/>
        <v>1</v>
      </c>
      <c r="BA147" s="193">
        <f t="shared" si="91"/>
        <v>1</v>
      </c>
      <c r="BB147" s="191">
        <f t="shared" si="91"/>
        <v>1</v>
      </c>
    </row>
    <row r="148" spans="2:89" s="194" customFormat="1" x14ac:dyDescent="0.2">
      <c r="B148" s="191" t="s">
        <v>106</v>
      </c>
      <c r="C148" s="293"/>
      <c r="D148" s="192">
        <v>0</v>
      </c>
      <c r="E148" s="192">
        <v>0</v>
      </c>
      <c r="F148" s="192">
        <v>0</v>
      </c>
      <c r="G148" s="192">
        <v>0</v>
      </c>
      <c r="H148" s="192">
        <v>0</v>
      </c>
      <c r="I148" s="192">
        <v>0</v>
      </c>
      <c r="J148" s="192">
        <v>0</v>
      </c>
      <c r="K148" s="192">
        <v>0</v>
      </c>
      <c r="L148" s="192">
        <v>0</v>
      </c>
      <c r="M148" s="192">
        <v>0</v>
      </c>
      <c r="N148" s="192">
        <v>0</v>
      </c>
      <c r="O148" s="192">
        <v>0</v>
      </c>
      <c r="P148" s="192">
        <v>0</v>
      </c>
      <c r="Q148" s="192">
        <v>0</v>
      </c>
      <c r="R148" s="192">
        <v>0</v>
      </c>
      <c r="S148" s="192">
        <v>0</v>
      </c>
      <c r="T148" s="192">
        <v>0</v>
      </c>
      <c r="U148" s="192">
        <v>0</v>
      </c>
      <c r="V148" s="192">
        <v>0</v>
      </c>
      <c r="W148" s="192">
        <v>1</v>
      </c>
      <c r="X148" s="192">
        <v>0</v>
      </c>
      <c r="Y148" s="192">
        <v>0</v>
      </c>
      <c r="Z148" s="192">
        <v>0</v>
      </c>
      <c r="AA148" s="82">
        <v>0</v>
      </c>
      <c r="AB148" s="192">
        <v>0</v>
      </c>
      <c r="AC148" s="192">
        <v>0</v>
      </c>
      <c r="AD148" s="192">
        <v>0</v>
      </c>
      <c r="AE148" s="192">
        <v>0</v>
      </c>
      <c r="AF148" s="192">
        <v>0</v>
      </c>
      <c r="AG148" s="192">
        <v>0</v>
      </c>
      <c r="AH148" s="192">
        <v>0</v>
      </c>
      <c r="AI148" s="192">
        <v>0</v>
      </c>
      <c r="AJ148" s="192">
        <v>0</v>
      </c>
      <c r="AK148" s="192">
        <v>0</v>
      </c>
      <c r="AL148" s="192">
        <v>0</v>
      </c>
      <c r="AM148" s="192">
        <v>0</v>
      </c>
      <c r="AN148" s="192">
        <v>0</v>
      </c>
      <c r="AO148" s="192">
        <v>0</v>
      </c>
      <c r="AP148" s="192">
        <v>0</v>
      </c>
      <c r="AQ148" s="192">
        <v>0</v>
      </c>
      <c r="AR148" s="192">
        <v>0</v>
      </c>
      <c r="AS148" s="192">
        <v>0</v>
      </c>
      <c r="AT148" s="192">
        <v>0</v>
      </c>
      <c r="AU148" s="192">
        <v>0</v>
      </c>
      <c r="AV148" s="192">
        <v>0</v>
      </c>
      <c r="AW148" s="192">
        <v>0</v>
      </c>
      <c r="AX148" s="192">
        <v>0</v>
      </c>
      <c r="AY148" s="192">
        <v>0</v>
      </c>
      <c r="AZ148" s="192">
        <v>0</v>
      </c>
      <c r="BA148" s="193">
        <v>0</v>
      </c>
      <c r="BB148" s="191">
        <v>0</v>
      </c>
      <c r="BC148" s="194">
        <f>SUM(N148:BB148)</f>
        <v>1</v>
      </c>
    </row>
    <row r="149" spans="2:89" s="194" customFormat="1" x14ac:dyDescent="0.2">
      <c r="B149" s="191" t="s">
        <v>107</v>
      </c>
      <c r="C149" s="293"/>
      <c r="D149" s="192">
        <f>+D148</f>
        <v>0</v>
      </c>
      <c r="E149" s="192">
        <f t="shared" ref="E149:AJ149" si="92">+D149+E148</f>
        <v>0</v>
      </c>
      <c r="F149" s="192">
        <f t="shared" si="92"/>
        <v>0</v>
      </c>
      <c r="G149" s="192">
        <f t="shared" si="92"/>
        <v>0</v>
      </c>
      <c r="H149" s="192">
        <f t="shared" si="92"/>
        <v>0</v>
      </c>
      <c r="I149" s="192">
        <f t="shared" si="92"/>
        <v>0</v>
      </c>
      <c r="J149" s="192">
        <f t="shared" si="92"/>
        <v>0</v>
      </c>
      <c r="K149" s="192">
        <f t="shared" si="92"/>
        <v>0</v>
      </c>
      <c r="L149" s="192">
        <f t="shared" si="92"/>
        <v>0</v>
      </c>
      <c r="M149" s="192">
        <f t="shared" si="92"/>
        <v>0</v>
      </c>
      <c r="N149" s="192">
        <f t="shared" si="92"/>
        <v>0</v>
      </c>
      <c r="O149" s="192">
        <f t="shared" si="92"/>
        <v>0</v>
      </c>
      <c r="P149" s="192">
        <f t="shared" si="92"/>
        <v>0</v>
      </c>
      <c r="Q149" s="192">
        <f t="shared" si="92"/>
        <v>0</v>
      </c>
      <c r="R149" s="192">
        <f t="shared" si="92"/>
        <v>0</v>
      </c>
      <c r="S149" s="192">
        <f t="shared" si="92"/>
        <v>0</v>
      </c>
      <c r="T149" s="192">
        <f t="shared" si="92"/>
        <v>0</v>
      </c>
      <c r="U149" s="192">
        <f t="shared" si="92"/>
        <v>0</v>
      </c>
      <c r="V149" s="192">
        <f t="shared" si="92"/>
        <v>0</v>
      </c>
      <c r="W149" s="192">
        <f t="shared" si="92"/>
        <v>1</v>
      </c>
      <c r="X149" s="192">
        <f t="shared" si="92"/>
        <v>1</v>
      </c>
      <c r="Y149" s="192">
        <f t="shared" si="92"/>
        <v>1</v>
      </c>
      <c r="Z149" s="192">
        <f t="shared" si="92"/>
        <v>1</v>
      </c>
      <c r="AA149" s="82">
        <f t="shared" si="92"/>
        <v>1</v>
      </c>
      <c r="AB149" s="192">
        <f t="shared" si="92"/>
        <v>1</v>
      </c>
      <c r="AC149" s="192">
        <f t="shared" si="92"/>
        <v>1</v>
      </c>
      <c r="AD149" s="192">
        <f t="shared" si="92"/>
        <v>1</v>
      </c>
      <c r="AE149" s="192">
        <f t="shared" si="92"/>
        <v>1</v>
      </c>
      <c r="AF149" s="192">
        <f t="shared" si="92"/>
        <v>1</v>
      </c>
      <c r="AG149" s="192">
        <f t="shared" si="92"/>
        <v>1</v>
      </c>
      <c r="AH149" s="192">
        <f t="shared" si="92"/>
        <v>1</v>
      </c>
      <c r="AI149" s="192">
        <f t="shared" si="92"/>
        <v>1</v>
      </c>
      <c r="AJ149" s="192">
        <f t="shared" si="92"/>
        <v>1</v>
      </c>
      <c r="AK149" s="192">
        <f t="shared" ref="AK149:BB149" si="93">+AJ149+AK148</f>
        <v>1</v>
      </c>
      <c r="AL149" s="192">
        <f t="shared" si="93"/>
        <v>1</v>
      </c>
      <c r="AM149" s="192">
        <f t="shared" si="93"/>
        <v>1</v>
      </c>
      <c r="AN149" s="192">
        <f t="shared" si="93"/>
        <v>1</v>
      </c>
      <c r="AO149" s="192">
        <f t="shared" si="93"/>
        <v>1</v>
      </c>
      <c r="AP149" s="192">
        <f t="shared" si="93"/>
        <v>1</v>
      </c>
      <c r="AQ149" s="192">
        <f t="shared" si="93"/>
        <v>1</v>
      </c>
      <c r="AR149" s="192">
        <f t="shared" si="93"/>
        <v>1</v>
      </c>
      <c r="AS149" s="192">
        <f t="shared" si="93"/>
        <v>1</v>
      </c>
      <c r="AT149" s="192">
        <f t="shared" si="93"/>
        <v>1</v>
      </c>
      <c r="AU149" s="192">
        <f t="shared" si="93"/>
        <v>1</v>
      </c>
      <c r="AV149" s="192">
        <f t="shared" si="93"/>
        <v>1</v>
      </c>
      <c r="AW149" s="192">
        <f t="shared" si="93"/>
        <v>1</v>
      </c>
      <c r="AX149" s="192">
        <f t="shared" si="93"/>
        <v>1</v>
      </c>
      <c r="AY149" s="192">
        <f t="shared" si="93"/>
        <v>1</v>
      </c>
      <c r="AZ149" s="192">
        <f t="shared" si="93"/>
        <v>1</v>
      </c>
      <c r="BA149" s="193">
        <f t="shared" si="93"/>
        <v>1</v>
      </c>
      <c r="BB149" s="191">
        <f t="shared" si="93"/>
        <v>1</v>
      </c>
    </row>
    <row r="150" spans="2:89" s="209" customFormat="1" x14ac:dyDescent="0.2">
      <c r="B150" s="206"/>
      <c r="C150" s="293"/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  <c r="AA150" s="83"/>
      <c r="AB150" s="207"/>
      <c r="AC150" s="207"/>
      <c r="AD150" s="207"/>
      <c r="AE150" s="207"/>
      <c r="AF150" s="207"/>
      <c r="AG150" s="207"/>
      <c r="AH150" s="207"/>
      <c r="AI150" s="207"/>
      <c r="AJ150" s="207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07"/>
      <c r="AU150" s="207"/>
      <c r="AV150" s="207"/>
      <c r="AW150" s="207"/>
      <c r="AX150" s="207"/>
      <c r="AY150" s="207"/>
      <c r="AZ150" s="207"/>
      <c r="BA150" s="208"/>
      <c r="BB150" s="206"/>
    </row>
    <row r="151" spans="2:89" s="195" customFormat="1" x14ac:dyDescent="0.2">
      <c r="B151" s="195" t="s">
        <v>108</v>
      </c>
      <c r="C151" s="196">
        <v>8</v>
      </c>
      <c r="D151" s="197">
        <f t="shared" ref="D151:AI151" si="94">+D147*$C151</f>
        <v>0</v>
      </c>
      <c r="E151" s="197">
        <f t="shared" si="94"/>
        <v>0</v>
      </c>
      <c r="F151" s="197">
        <f t="shared" si="94"/>
        <v>0</v>
      </c>
      <c r="G151" s="197">
        <f t="shared" si="94"/>
        <v>0</v>
      </c>
      <c r="H151" s="197">
        <f t="shared" si="94"/>
        <v>0</v>
      </c>
      <c r="I151" s="197">
        <f t="shared" si="94"/>
        <v>0</v>
      </c>
      <c r="J151" s="197">
        <f t="shared" si="94"/>
        <v>0</v>
      </c>
      <c r="K151" s="197">
        <f t="shared" si="94"/>
        <v>0</v>
      </c>
      <c r="L151" s="197">
        <f t="shared" si="94"/>
        <v>0</v>
      </c>
      <c r="M151" s="197">
        <f t="shared" si="94"/>
        <v>0</v>
      </c>
      <c r="N151" s="197">
        <f t="shared" si="94"/>
        <v>0</v>
      </c>
      <c r="O151" s="197">
        <f t="shared" si="94"/>
        <v>0</v>
      </c>
      <c r="P151" s="197">
        <f t="shared" si="94"/>
        <v>0</v>
      </c>
      <c r="Q151" s="197">
        <f t="shared" si="94"/>
        <v>0</v>
      </c>
      <c r="R151" s="197">
        <f t="shared" si="94"/>
        <v>0</v>
      </c>
      <c r="S151" s="197">
        <f t="shared" si="94"/>
        <v>0</v>
      </c>
      <c r="T151" s="197">
        <f t="shared" si="94"/>
        <v>0</v>
      </c>
      <c r="U151" s="197">
        <f t="shared" si="94"/>
        <v>0</v>
      </c>
      <c r="V151" s="197">
        <f t="shared" si="94"/>
        <v>0</v>
      </c>
      <c r="W151" s="197">
        <f t="shared" si="94"/>
        <v>8</v>
      </c>
      <c r="X151" s="197">
        <f t="shared" si="94"/>
        <v>8</v>
      </c>
      <c r="Y151" s="197">
        <f t="shared" si="94"/>
        <v>8</v>
      </c>
      <c r="Z151" s="197">
        <f t="shared" si="94"/>
        <v>8</v>
      </c>
      <c r="AA151" s="90">
        <f t="shared" si="94"/>
        <v>8</v>
      </c>
      <c r="AB151" s="197">
        <f t="shared" si="94"/>
        <v>8</v>
      </c>
      <c r="AC151" s="197">
        <f t="shared" si="94"/>
        <v>8</v>
      </c>
      <c r="AD151" s="197">
        <f t="shared" si="94"/>
        <v>8</v>
      </c>
      <c r="AE151" s="197">
        <f t="shared" si="94"/>
        <v>8</v>
      </c>
      <c r="AF151" s="197">
        <f t="shared" si="94"/>
        <v>8</v>
      </c>
      <c r="AG151" s="197">
        <f t="shared" si="94"/>
        <v>8</v>
      </c>
      <c r="AH151" s="197">
        <f t="shared" si="94"/>
        <v>8</v>
      </c>
      <c r="AI151" s="197">
        <f t="shared" si="94"/>
        <v>8</v>
      </c>
      <c r="AJ151" s="197">
        <f t="shared" ref="AJ151:BB151" si="95">+AJ147*$C151</f>
        <v>8</v>
      </c>
      <c r="AK151" s="197">
        <f t="shared" si="95"/>
        <v>8</v>
      </c>
      <c r="AL151" s="197">
        <f t="shared" si="95"/>
        <v>8</v>
      </c>
      <c r="AM151" s="197">
        <f t="shared" si="95"/>
        <v>8</v>
      </c>
      <c r="AN151" s="197">
        <f t="shared" si="95"/>
        <v>8</v>
      </c>
      <c r="AO151" s="197">
        <f t="shared" si="95"/>
        <v>8</v>
      </c>
      <c r="AP151" s="197">
        <f t="shared" si="95"/>
        <v>8</v>
      </c>
      <c r="AQ151" s="197">
        <f t="shared" si="95"/>
        <v>8</v>
      </c>
      <c r="AR151" s="197">
        <f t="shared" si="95"/>
        <v>8</v>
      </c>
      <c r="AS151" s="197">
        <f t="shared" si="95"/>
        <v>8</v>
      </c>
      <c r="AT151" s="197">
        <f t="shared" si="95"/>
        <v>8</v>
      </c>
      <c r="AU151" s="197">
        <f t="shared" si="95"/>
        <v>8</v>
      </c>
      <c r="AV151" s="197">
        <f t="shared" si="95"/>
        <v>8</v>
      </c>
      <c r="AW151" s="197">
        <f t="shared" si="95"/>
        <v>8</v>
      </c>
      <c r="AX151" s="197">
        <f t="shared" si="95"/>
        <v>8</v>
      </c>
      <c r="AY151" s="197">
        <f t="shared" si="95"/>
        <v>8</v>
      </c>
      <c r="AZ151" s="197">
        <f t="shared" si="95"/>
        <v>8</v>
      </c>
      <c r="BA151" s="198">
        <f t="shared" si="95"/>
        <v>8</v>
      </c>
      <c r="BB151" s="199">
        <f t="shared" si="95"/>
        <v>8</v>
      </c>
      <c r="BC151" s="199"/>
      <c r="BF151" s="199"/>
      <c r="BG151" s="199"/>
      <c r="BH151" s="199"/>
      <c r="BI151" s="199"/>
      <c r="BJ151" s="199"/>
      <c r="BK151" s="199"/>
      <c r="BL151" s="199"/>
      <c r="BM151" s="199"/>
      <c r="BN151" s="199"/>
      <c r="BO151" s="199"/>
      <c r="BP151" s="199"/>
      <c r="BQ151" s="199"/>
      <c r="BR151" s="199"/>
      <c r="BS151" s="199"/>
      <c r="BT151" s="199"/>
      <c r="BU151" s="199"/>
      <c r="BV151" s="199"/>
      <c r="BW151" s="199"/>
      <c r="BX151" s="199"/>
      <c r="BY151" s="199"/>
      <c r="BZ151" s="199"/>
      <c r="CA151" s="199"/>
      <c r="CB151" s="199"/>
      <c r="CC151" s="199"/>
      <c r="CD151" s="199"/>
      <c r="CE151" s="199"/>
      <c r="CF151" s="199"/>
      <c r="CG151" s="199"/>
      <c r="CH151" s="199"/>
      <c r="CI151" s="199"/>
      <c r="CJ151" s="199"/>
      <c r="CK151" s="199"/>
    </row>
    <row r="152" spans="2:89" s="200" customFormat="1" ht="13.5" thickBot="1" x14ac:dyDescent="0.25">
      <c r="B152" s="200" t="s">
        <v>109</v>
      </c>
      <c r="C152" s="201" t="str">
        <f>+'NTP or Sold'!C13</f>
        <v>NTP</v>
      </c>
      <c r="D152" s="202">
        <f t="shared" ref="D152:AI152" si="96">+D149*$C151</f>
        <v>0</v>
      </c>
      <c r="E152" s="202">
        <f t="shared" si="96"/>
        <v>0</v>
      </c>
      <c r="F152" s="202">
        <f t="shared" si="96"/>
        <v>0</v>
      </c>
      <c r="G152" s="202">
        <f t="shared" si="96"/>
        <v>0</v>
      </c>
      <c r="H152" s="202">
        <f t="shared" si="96"/>
        <v>0</v>
      </c>
      <c r="I152" s="202">
        <f t="shared" si="96"/>
        <v>0</v>
      </c>
      <c r="J152" s="202">
        <f t="shared" si="96"/>
        <v>0</v>
      </c>
      <c r="K152" s="202">
        <f t="shared" si="96"/>
        <v>0</v>
      </c>
      <c r="L152" s="202">
        <f t="shared" si="96"/>
        <v>0</v>
      </c>
      <c r="M152" s="202">
        <f t="shared" si="96"/>
        <v>0</v>
      </c>
      <c r="N152" s="202">
        <f t="shared" si="96"/>
        <v>0</v>
      </c>
      <c r="O152" s="202">
        <f t="shared" si="96"/>
        <v>0</v>
      </c>
      <c r="P152" s="202">
        <f t="shared" si="96"/>
        <v>0</v>
      </c>
      <c r="Q152" s="202">
        <f t="shared" si="96"/>
        <v>0</v>
      </c>
      <c r="R152" s="202">
        <f t="shared" si="96"/>
        <v>0</v>
      </c>
      <c r="S152" s="202">
        <f t="shared" si="96"/>
        <v>0</v>
      </c>
      <c r="T152" s="202">
        <f t="shared" si="96"/>
        <v>0</v>
      </c>
      <c r="U152" s="202">
        <f t="shared" si="96"/>
        <v>0</v>
      </c>
      <c r="V152" s="202">
        <f t="shared" si="96"/>
        <v>0</v>
      </c>
      <c r="W152" s="202">
        <f t="shared" si="96"/>
        <v>8</v>
      </c>
      <c r="X152" s="202">
        <f t="shared" si="96"/>
        <v>8</v>
      </c>
      <c r="Y152" s="202">
        <f t="shared" si="96"/>
        <v>8</v>
      </c>
      <c r="Z152" s="202">
        <f t="shared" si="96"/>
        <v>8</v>
      </c>
      <c r="AA152" s="136">
        <f t="shared" si="96"/>
        <v>8</v>
      </c>
      <c r="AB152" s="202">
        <f t="shared" si="96"/>
        <v>8</v>
      </c>
      <c r="AC152" s="202">
        <f t="shared" si="96"/>
        <v>8</v>
      </c>
      <c r="AD152" s="202">
        <f t="shared" si="96"/>
        <v>8</v>
      </c>
      <c r="AE152" s="202">
        <f t="shared" si="96"/>
        <v>8</v>
      </c>
      <c r="AF152" s="202">
        <f t="shared" si="96"/>
        <v>8</v>
      </c>
      <c r="AG152" s="202">
        <f t="shared" si="96"/>
        <v>8</v>
      </c>
      <c r="AH152" s="202">
        <f t="shared" si="96"/>
        <v>8</v>
      </c>
      <c r="AI152" s="202">
        <f t="shared" si="96"/>
        <v>8</v>
      </c>
      <c r="AJ152" s="202">
        <f t="shared" ref="AJ152:BB152" si="97">+AJ149*$C151</f>
        <v>8</v>
      </c>
      <c r="AK152" s="202">
        <f t="shared" si="97"/>
        <v>8</v>
      </c>
      <c r="AL152" s="202">
        <f t="shared" si="97"/>
        <v>8</v>
      </c>
      <c r="AM152" s="202">
        <f t="shared" si="97"/>
        <v>8</v>
      </c>
      <c r="AN152" s="202">
        <f t="shared" si="97"/>
        <v>8</v>
      </c>
      <c r="AO152" s="202">
        <f t="shared" si="97"/>
        <v>8</v>
      </c>
      <c r="AP152" s="202">
        <f t="shared" si="97"/>
        <v>8</v>
      </c>
      <c r="AQ152" s="202">
        <f t="shared" si="97"/>
        <v>8</v>
      </c>
      <c r="AR152" s="202">
        <f t="shared" si="97"/>
        <v>8</v>
      </c>
      <c r="AS152" s="202">
        <f t="shared" si="97"/>
        <v>8</v>
      </c>
      <c r="AT152" s="202">
        <f t="shared" si="97"/>
        <v>8</v>
      </c>
      <c r="AU152" s="202">
        <f t="shared" si="97"/>
        <v>8</v>
      </c>
      <c r="AV152" s="202">
        <f t="shared" si="97"/>
        <v>8</v>
      </c>
      <c r="AW152" s="202">
        <f t="shared" si="97"/>
        <v>8</v>
      </c>
      <c r="AX152" s="202">
        <f t="shared" si="97"/>
        <v>8</v>
      </c>
      <c r="AY152" s="202">
        <f t="shared" si="97"/>
        <v>8</v>
      </c>
      <c r="AZ152" s="202">
        <f t="shared" si="97"/>
        <v>8</v>
      </c>
      <c r="BA152" s="203">
        <f t="shared" si="97"/>
        <v>8</v>
      </c>
      <c r="BB152" s="204">
        <f t="shared" si="97"/>
        <v>8</v>
      </c>
      <c r="BC152" s="204"/>
      <c r="BF152" s="204"/>
      <c r="BG152" s="204"/>
      <c r="BH152" s="204"/>
      <c r="BI152" s="204"/>
      <c r="BJ152" s="204"/>
      <c r="BK152" s="204"/>
      <c r="BL152" s="204"/>
      <c r="BM152" s="204"/>
      <c r="BN152" s="204"/>
      <c r="BO152" s="204"/>
      <c r="BP152" s="204"/>
      <c r="BQ152" s="204"/>
      <c r="BR152" s="204"/>
      <c r="BS152" s="204"/>
      <c r="BT152" s="204"/>
      <c r="BU152" s="204"/>
      <c r="BV152" s="204"/>
      <c r="BW152" s="204"/>
      <c r="BX152" s="204"/>
      <c r="BY152" s="204"/>
      <c r="BZ152" s="204"/>
      <c r="CA152" s="204"/>
      <c r="CB152" s="204"/>
      <c r="CC152" s="204"/>
      <c r="CD152" s="204"/>
      <c r="CE152" s="204"/>
      <c r="CF152" s="204"/>
      <c r="CG152" s="204"/>
      <c r="CH152" s="204"/>
      <c r="CI152" s="204"/>
      <c r="CJ152" s="204"/>
      <c r="CK152" s="204"/>
    </row>
    <row r="153" spans="2:89" s="190" customFormat="1" ht="15" customHeight="1" thickTop="1" x14ac:dyDescent="0.2">
      <c r="B153" s="195" t="str">
        <f>+'NTP or Sold'!H14</f>
        <v>Fr 6B 60 hz power barges</v>
      </c>
      <c r="C153" s="292" t="str">
        <f>+'NTP or Sold'!T14</f>
        <v>Nigeria Barge II (APACHI)</v>
      </c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81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5"/>
      <c r="AY153" s="205"/>
      <c r="AZ153" s="205"/>
      <c r="BA153" s="189"/>
    </row>
    <row r="154" spans="2:89" s="194" customFormat="1" x14ac:dyDescent="0.2">
      <c r="B154" s="191" t="s">
        <v>104</v>
      </c>
      <c r="C154" s="293"/>
      <c r="D154" s="192">
        <v>0</v>
      </c>
      <c r="E154" s="192">
        <v>0</v>
      </c>
      <c r="F154" s="192">
        <v>0</v>
      </c>
      <c r="G154" s="192">
        <v>0</v>
      </c>
      <c r="H154" s="192">
        <v>0</v>
      </c>
      <c r="I154" s="192">
        <v>0</v>
      </c>
      <c r="J154" s="192">
        <v>0</v>
      </c>
      <c r="K154" s="192">
        <v>0</v>
      </c>
      <c r="L154" s="192">
        <v>0</v>
      </c>
      <c r="M154" s="192">
        <v>0</v>
      </c>
      <c r="N154" s="192">
        <v>0</v>
      </c>
      <c r="O154" s="192">
        <v>0</v>
      </c>
      <c r="P154" s="192">
        <v>0</v>
      </c>
      <c r="Q154" s="192">
        <v>0</v>
      </c>
      <c r="R154" s="192">
        <v>0</v>
      </c>
      <c r="S154" s="192">
        <v>0</v>
      </c>
      <c r="T154" s="192">
        <v>0</v>
      </c>
      <c r="U154" s="192">
        <v>0</v>
      </c>
      <c r="V154" s="192">
        <v>0</v>
      </c>
      <c r="W154" s="192">
        <v>1</v>
      </c>
      <c r="X154" s="192">
        <v>0</v>
      </c>
      <c r="Y154" s="192">
        <v>0</v>
      </c>
      <c r="Z154" s="192">
        <v>0</v>
      </c>
      <c r="AA154" s="82">
        <v>0</v>
      </c>
      <c r="AB154" s="192">
        <v>0</v>
      </c>
      <c r="AC154" s="192">
        <v>0</v>
      </c>
      <c r="AD154" s="192">
        <v>0</v>
      </c>
      <c r="AE154" s="192">
        <v>0</v>
      </c>
      <c r="AF154" s="192">
        <v>0</v>
      </c>
      <c r="AG154" s="192">
        <v>0</v>
      </c>
      <c r="AH154" s="192">
        <v>0</v>
      </c>
      <c r="AI154" s="192">
        <v>0</v>
      </c>
      <c r="AJ154" s="192">
        <v>0</v>
      </c>
      <c r="AK154" s="192">
        <v>0</v>
      </c>
      <c r="AL154" s="192">
        <v>0</v>
      </c>
      <c r="AM154" s="192">
        <v>0</v>
      </c>
      <c r="AN154" s="192">
        <v>0</v>
      </c>
      <c r="AO154" s="192">
        <v>0</v>
      </c>
      <c r="AP154" s="192">
        <v>0</v>
      </c>
      <c r="AQ154" s="192">
        <v>0</v>
      </c>
      <c r="AR154" s="192">
        <v>0</v>
      </c>
      <c r="AS154" s="192">
        <v>0</v>
      </c>
      <c r="AT154" s="192">
        <v>0</v>
      </c>
      <c r="AU154" s="192">
        <v>0</v>
      </c>
      <c r="AV154" s="192">
        <v>0</v>
      </c>
      <c r="AW154" s="192">
        <v>0</v>
      </c>
      <c r="AX154" s="192">
        <v>0</v>
      </c>
      <c r="AY154" s="192">
        <v>0</v>
      </c>
      <c r="AZ154" s="192">
        <v>0</v>
      </c>
      <c r="BA154" s="193">
        <v>0</v>
      </c>
      <c r="BB154" s="191">
        <v>0</v>
      </c>
      <c r="BC154" s="194">
        <f>SUM(N154:BB154)</f>
        <v>1</v>
      </c>
    </row>
    <row r="155" spans="2:89" s="194" customFormat="1" x14ac:dyDescent="0.2">
      <c r="B155" s="191" t="s">
        <v>105</v>
      </c>
      <c r="C155" s="293"/>
      <c r="D155" s="192">
        <f>+D154</f>
        <v>0</v>
      </c>
      <c r="E155" s="192">
        <f t="shared" ref="E155:AJ155" si="98">+D155+E154</f>
        <v>0</v>
      </c>
      <c r="F155" s="192">
        <f t="shared" si="98"/>
        <v>0</v>
      </c>
      <c r="G155" s="192">
        <f t="shared" si="98"/>
        <v>0</v>
      </c>
      <c r="H155" s="192">
        <f t="shared" si="98"/>
        <v>0</v>
      </c>
      <c r="I155" s="192">
        <f t="shared" si="98"/>
        <v>0</v>
      </c>
      <c r="J155" s="192">
        <f t="shared" si="98"/>
        <v>0</v>
      </c>
      <c r="K155" s="192">
        <f t="shared" si="98"/>
        <v>0</v>
      </c>
      <c r="L155" s="192">
        <f t="shared" si="98"/>
        <v>0</v>
      </c>
      <c r="M155" s="192">
        <f t="shared" si="98"/>
        <v>0</v>
      </c>
      <c r="N155" s="192">
        <f t="shared" si="98"/>
        <v>0</v>
      </c>
      <c r="O155" s="192">
        <f t="shared" si="98"/>
        <v>0</v>
      </c>
      <c r="P155" s="192">
        <f t="shared" si="98"/>
        <v>0</v>
      </c>
      <c r="Q155" s="192">
        <f t="shared" si="98"/>
        <v>0</v>
      </c>
      <c r="R155" s="192">
        <f t="shared" si="98"/>
        <v>0</v>
      </c>
      <c r="S155" s="192">
        <f t="shared" si="98"/>
        <v>0</v>
      </c>
      <c r="T155" s="192">
        <f t="shared" si="98"/>
        <v>0</v>
      </c>
      <c r="U155" s="192">
        <f t="shared" si="98"/>
        <v>0</v>
      </c>
      <c r="V155" s="192">
        <f t="shared" si="98"/>
        <v>0</v>
      </c>
      <c r="W155" s="192">
        <f t="shared" si="98"/>
        <v>1</v>
      </c>
      <c r="X155" s="192">
        <f t="shared" si="98"/>
        <v>1</v>
      </c>
      <c r="Y155" s="192">
        <f t="shared" si="98"/>
        <v>1</v>
      </c>
      <c r="Z155" s="192">
        <f t="shared" si="98"/>
        <v>1</v>
      </c>
      <c r="AA155" s="82">
        <f t="shared" si="98"/>
        <v>1</v>
      </c>
      <c r="AB155" s="192">
        <f t="shared" si="98"/>
        <v>1</v>
      </c>
      <c r="AC155" s="192">
        <f t="shared" si="98"/>
        <v>1</v>
      </c>
      <c r="AD155" s="192">
        <f t="shared" si="98"/>
        <v>1</v>
      </c>
      <c r="AE155" s="192">
        <f t="shared" si="98"/>
        <v>1</v>
      </c>
      <c r="AF155" s="192">
        <f t="shared" si="98"/>
        <v>1</v>
      </c>
      <c r="AG155" s="192">
        <f t="shared" si="98"/>
        <v>1</v>
      </c>
      <c r="AH155" s="192">
        <f t="shared" si="98"/>
        <v>1</v>
      </c>
      <c r="AI155" s="192">
        <f t="shared" si="98"/>
        <v>1</v>
      </c>
      <c r="AJ155" s="192">
        <f t="shared" si="98"/>
        <v>1</v>
      </c>
      <c r="AK155" s="192">
        <f t="shared" ref="AK155:BB155" si="99">+AJ155+AK154</f>
        <v>1</v>
      </c>
      <c r="AL155" s="192">
        <f t="shared" si="99"/>
        <v>1</v>
      </c>
      <c r="AM155" s="192">
        <f t="shared" si="99"/>
        <v>1</v>
      </c>
      <c r="AN155" s="192">
        <f t="shared" si="99"/>
        <v>1</v>
      </c>
      <c r="AO155" s="192">
        <f t="shared" si="99"/>
        <v>1</v>
      </c>
      <c r="AP155" s="192">
        <f t="shared" si="99"/>
        <v>1</v>
      </c>
      <c r="AQ155" s="192">
        <f t="shared" si="99"/>
        <v>1</v>
      </c>
      <c r="AR155" s="192">
        <f t="shared" si="99"/>
        <v>1</v>
      </c>
      <c r="AS155" s="192">
        <f t="shared" si="99"/>
        <v>1</v>
      </c>
      <c r="AT155" s="192">
        <f t="shared" si="99"/>
        <v>1</v>
      </c>
      <c r="AU155" s="192">
        <f t="shared" si="99"/>
        <v>1</v>
      </c>
      <c r="AV155" s="192">
        <f t="shared" si="99"/>
        <v>1</v>
      </c>
      <c r="AW155" s="192">
        <f t="shared" si="99"/>
        <v>1</v>
      </c>
      <c r="AX155" s="192">
        <f t="shared" si="99"/>
        <v>1</v>
      </c>
      <c r="AY155" s="192">
        <f t="shared" si="99"/>
        <v>1</v>
      </c>
      <c r="AZ155" s="192">
        <f t="shared" si="99"/>
        <v>1</v>
      </c>
      <c r="BA155" s="193">
        <f t="shared" si="99"/>
        <v>1</v>
      </c>
      <c r="BB155" s="191">
        <f t="shared" si="99"/>
        <v>1</v>
      </c>
    </row>
    <row r="156" spans="2:89" s="194" customFormat="1" x14ac:dyDescent="0.2">
      <c r="B156" s="191" t="s">
        <v>106</v>
      </c>
      <c r="C156" s="293"/>
      <c r="D156" s="192">
        <v>0</v>
      </c>
      <c r="E156" s="192">
        <v>0</v>
      </c>
      <c r="F156" s="192">
        <v>0</v>
      </c>
      <c r="G156" s="192">
        <v>0</v>
      </c>
      <c r="H156" s="192">
        <v>0</v>
      </c>
      <c r="I156" s="192">
        <v>0</v>
      </c>
      <c r="J156" s="192">
        <v>0</v>
      </c>
      <c r="K156" s="192">
        <v>0</v>
      </c>
      <c r="L156" s="192">
        <v>0</v>
      </c>
      <c r="M156" s="192">
        <v>0</v>
      </c>
      <c r="N156" s="192">
        <v>0</v>
      </c>
      <c r="O156" s="192">
        <v>0</v>
      </c>
      <c r="P156" s="192">
        <v>0</v>
      </c>
      <c r="Q156" s="192">
        <v>0</v>
      </c>
      <c r="R156" s="192">
        <v>0</v>
      </c>
      <c r="S156" s="192">
        <v>0</v>
      </c>
      <c r="T156" s="192">
        <v>0</v>
      </c>
      <c r="U156" s="192">
        <v>0</v>
      </c>
      <c r="V156" s="192">
        <v>0</v>
      </c>
      <c r="W156" s="192">
        <v>1</v>
      </c>
      <c r="X156" s="192">
        <v>0</v>
      </c>
      <c r="Y156" s="192">
        <v>0</v>
      </c>
      <c r="Z156" s="192">
        <v>0</v>
      </c>
      <c r="AA156" s="82">
        <v>0</v>
      </c>
      <c r="AB156" s="192">
        <v>0</v>
      </c>
      <c r="AC156" s="192">
        <v>0</v>
      </c>
      <c r="AD156" s="192">
        <v>0</v>
      </c>
      <c r="AE156" s="192">
        <v>0</v>
      </c>
      <c r="AF156" s="192">
        <v>0</v>
      </c>
      <c r="AG156" s="192">
        <v>0</v>
      </c>
      <c r="AH156" s="192">
        <v>0</v>
      </c>
      <c r="AI156" s="192">
        <v>0</v>
      </c>
      <c r="AJ156" s="192">
        <v>0</v>
      </c>
      <c r="AK156" s="192">
        <v>0</v>
      </c>
      <c r="AL156" s="192">
        <v>0</v>
      </c>
      <c r="AM156" s="192">
        <v>0</v>
      </c>
      <c r="AN156" s="192">
        <v>0</v>
      </c>
      <c r="AO156" s="192">
        <v>0</v>
      </c>
      <c r="AP156" s="192">
        <v>0</v>
      </c>
      <c r="AQ156" s="192">
        <v>0</v>
      </c>
      <c r="AR156" s="192">
        <v>0</v>
      </c>
      <c r="AS156" s="192">
        <v>0</v>
      </c>
      <c r="AT156" s="192">
        <v>0</v>
      </c>
      <c r="AU156" s="192">
        <v>0</v>
      </c>
      <c r="AV156" s="192">
        <v>0</v>
      </c>
      <c r="AW156" s="192">
        <v>0</v>
      </c>
      <c r="AX156" s="192">
        <v>0</v>
      </c>
      <c r="AY156" s="192">
        <v>0</v>
      </c>
      <c r="AZ156" s="192">
        <v>0</v>
      </c>
      <c r="BA156" s="193">
        <v>0</v>
      </c>
      <c r="BB156" s="191">
        <v>0</v>
      </c>
      <c r="BC156" s="194">
        <f>SUM(N156:BB156)</f>
        <v>1</v>
      </c>
    </row>
    <row r="157" spans="2:89" s="194" customFormat="1" x14ac:dyDescent="0.2">
      <c r="B157" s="191" t="s">
        <v>107</v>
      </c>
      <c r="C157" s="293"/>
      <c r="D157" s="192">
        <f>+D156</f>
        <v>0</v>
      </c>
      <c r="E157" s="192">
        <f t="shared" ref="E157:AJ157" si="100">+D157+E156</f>
        <v>0</v>
      </c>
      <c r="F157" s="192">
        <f t="shared" si="100"/>
        <v>0</v>
      </c>
      <c r="G157" s="192">
        <f t="shared" si="100"/>
        <v>0</v>
      </c>
      <c r="H157" s="192">
        <f t="shared" si="100"/>
        <v>0</v>
      </c>
      <c r="I157" s="192">
        <f t="shared" si="100"/>
        <v>0</v>
      </c>
      <c r="J157" s="192">
        <f t="shared" si="100"/>
        <v>0</v>
      </c>
      <c r="K157" s="192">
        <f t="shared" si="100"/>
        <v>0</v>
      </c>
      <c r="L157" s="192">
        <f t="shared" si="100"/>
        <v>0</v>
      </c>
      <c r="M157" s="192">
        <f t="shared" si="100"/>
        <v>0</v>
      </c>
      <c r="N157" s="192">
        <f t="shared" si="100"/>
        <v>0</v>
      </c>
      <c r="O157" s="192">
        <f t="shared" si="100"/>
        <v>0</v>
      </c>
      <c r="P157" s="192">
        <f t="shared" si="100"/>
        <v>0</v>
      </c>
      <c r="Q157" s="192">
        <f t="shared" si="100"/>
        <v>0</v>
      </c>
      <c r="R157" s="192">
        <f t="shared" si="100"/>
        <v>0</v>
      </c>
      <c r="S157" s="192">
        <f t="shared" si="100"/>
        <v>0</v>
      </c>
      <c r="T157" s="192">
        <f t="shared" si="100"/>
        <v>0</v>
      </c>
      <c r="U157" s="192">
        <f t="shared" si="100"/>
        <v>0</v>
      </c>
      <c r="V157" s="192">
        <f t="shared" si="100"/>
        <v>0</v>
      </c>
      <c r="W157" s="192">
        <f t="shared" si="100"/>
        <v>1</v>
      </c>
      <c r="X157" s="192">
        <f t="shared" si="100"/>
        <v>1</v>
      </c>
      <c r="Y157" s="192">
        <f t="shared" si="100"/>
        <v>1</v>
      </c>
      <c r="Z157" s="192">
        <f t="shared" si="100"/>
        <v>1</v>
      </c>
      <c r="AA157" s="82">
        <f t="shared" si="100"/>
        <v>1</v>
      </c>
      <c r="AB157" s="192">
        <f t="shared" si="100"/>
        <v>1</v>
      </c>
      <c r="AC157" s="192">
        <f t="shared" si="100"/>
        <v>1</v>
      </c>
      <c r="AD157" s="192">
        <f t="shared" si="100"/>
        <v>1</v>
      </c>
      <c r="AE157" s="192">
        <f t="shared" si="100"/>
        <v>1</v>
      </c>
      <c r="AF157" s="192">
        <f t="shared" si="100"/>
        <v>1</v>
      </c>
      <c r="AG157" s="192">
        <f t="shared" si="100"/>
        <v>1</v>
      </c>
      <c r="AH157" s="192">
        <f t="shared" si="100"/>
        <v>1</v>
      </c>
      <c r="AI157" s="192">
        <f t="shared" si="100"/>
        <v>1</v>
      </c>
      <c r="AJ157" s="192">
        <f t="shared" si="100"/>
        <v>1</v>
      </c>
      <c r="AK157" s="192">
        <f t="shared" ref="AK157:BB157" si="101">+AJ157+AK156</f>
        <v>1</v>
      </c>
      <c r="AL157" s="192">
        <f t="shared" si="101"/>
        <v>1</v>
      </c>
      <c r="AM157" s="192">
        <f t="shared" si="101"/>
        <v>1</v>
      </c>
      <c r="AN157" s="192">
        <f t="shared" si="101"/>
        <v>1</v>
      </c>
      <c r="AO157" s="192">
        <f t="shared" si="101"/>
        <v>1</v>
      </c>
      <c r="AP157" s="192">
        <f t="shared" si="101"/>
        <v>1</v>
      </c>
      <c r="AQ157" s="192">
        <f t="shared" si="101"/>
        <v>1</v>
      </c>
      <c r="AR157" s="192">
        <f t="shared" si="101"/>
        <v>1</v>
      </c>
      <c r="AS157" s="192">
        <f t="shared" si="101"/>
        <v>1</v>
      </c>
      <c r="AT157" s="192">
        <f t="shared" si="101"/>
        <v>1</v>
      </c>
      <c r="AU157" s="192">
        <f t="shared" si="101"/>
        <v>1</v>
      </c>
      <c r="AV157" s="192">
        <f t="shared" si="101"/>
        <v>1</v>
      </c>
      <c r="AW157" s="192">
        <f t="shared" si="101"/>
        <v>1</v>
      </c>
      <c r="AX157" s="192">
        <f t="shared" si="101"/>
        <v>1</v>
      </c>
      <c r="AY157" s="192">
        <f t="shared" si="101"/>
        <v>1</v>
      </c>
      <c r="AZ157" s="192">
        <f t="shared" si="101"/>
        <v>1</v>
      </c>
      <c r="BA157" s="193">
        <f t="shared" si="101"/>
        <v>1</v>
      </c>
      <c r="BB157" s="191">
        <f t="shared" si="101"/>
        <v>1</v>
      </c>
    </row>
    <row r="158" spans="2:89" s="209" customFormat="1" x14ac:dyDescent="0.2">
      <c r="B158" s="206"/>
      <c r="C158" s="293"/>
      <c r="D158" s="207"/>
      <c r="E158" s="207"/>
      <c r="F158" s="207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  <c r="AA158" s="83"/>
      <c r="AB158" s="207"/>
      <c r="AC158" s="207"/>
      <c r="AD158" s="207"/>
      <c r="AE158" s="207"/>
      <c r="AF158" s="207"/>
      <c r="AG158" s="207"/>
      <c r="AH158" s="207"/>
      <c r="AI158" s="207"/>
      <c r="AJ158" s="207"/>
      <c r="AK158" s="207"/>
      <c r="AL158" s="207"/>
      <c r="AM158" s="207"/>
      <c r="AN158" s="207"/>
      <c r="AO158" s="207"/>
      <c r="AP158" s="207"/>
      <c r="AQ158" s="207"/>
      <c r="AR158" s="207"/>
      <c r="AS158" s="207"/>
      <c r="AT158" s="207"/>
      <c r="AU158" s="207"/>
      <c r="AV158" s="207"/>
      <c r="AW158" s="207"/>
      <c r="AX158" s="207"/>
      <c r="AY158" s="207"/>
      <c r="AZ158" s="207"/>
      <c r="BA158" s="208"/>
      <c r="BB158" s="206"/>
    </row>
    <row r="159" spans="2:89" s="195" customFormat="1" x14ac:dyDescent="0.2">
      <c r="B159" s="195" t="s">
        <v>108</v>
      </c>
      <c r="C159" s="196">
        <v>8</v>
      </c>
      <c r="D159" s="197">
        <f t="shared" ref="D159:AI159" si="102">+D155*$C159</f>
        <v>0</v>
      </c>
      <c r="E159" s="197">
        <f t="shared" si="102"/>
        <v>0</v>
      </c>
      <c r="F159" s="197">
        <f t="shared" si="102"/>
        <v>0</v>
      </c>
      <c r="G159" s="197">
        <f t="shared" si="102"/>
        <v>0</v>
      </c>
      <c r="H159" s="197">
        <f t="shared" si="102"/>
        <v>0</v>
      </c>
      <c r="I159" s="197">
        <f t="shared" si="102"/>
        <v>0</v>
      </c>
      <c r="J159" s="197">
        <f t="shared" si="102"/>
        <v>0</v>
      </c>
      <c r="K159" s="197">
        <f t="shared" si="102"/>
        <v>0</v>
      </c>
      <c r="L159" s="197">
        <f t="shared" si="102"/>
        <v>0</v>
      </c>
      <c r="M159" s="197">
        <f t="shared" si="102"/>
        <v>0</v>
      </c>
      <c r="N159" s="197">
        <f t="shared" si="102"/>
        <v>0</v>
      </c>
      <c r="O159" s="197">
        <f t="shared" si="102"/>
        <v>0</v>
      </c>
      <c r="P159" s="197">
        <f t="shared" si="102"/>
        <v>0</v>
      </c>
      <c r="Q159" s="197">
        <f t="shared" si="102"/>
        <v>0</v>
      </c>
      <c r="R159" s="197">
        <f t="shared" si="102"/>
        <v>0</v>
      </c>
      <c r="S159" s="197">
        <f t="shared" si="102"/>
        <v>0</v>
      </c>
      <c r="T159" s="197">
        <f t="shared" si="102"/>
        <v>0</v>
      </c>
      <c r="U159" s="197">
        <f t="shared" si="102"/>
        <v>0</v>
      </c>
      <c r="V159" s="197">
        <f t="shared" si="102"/>
        <v>0</v>
      </c>
      <c r="W159" s="197">
        <f t="shared" si="102"/>
        <v>8</v>
      </c>
      <c r="X159" s="197">
        <f t="shared" si="102"/>
        <v>8</v>
      </c>
      <c r="Y159" s="197">
        <f t="shared" si="102"/>
        <v>8</v>
      </c>
      <c r="Z159" s="197">
        <f t="shared" si="102"/>
        <v>8</v>
      </c>
      <c r="AA159" s="90">
        <f t="shared" si="102"/>
        <v>8</v>
      </c>
      <c r="AB159" s="197">
        <f t="shared" si="102"/>
        <v>8</v>
      </c>
      <c r="AC159" s="197">
        <f t="shared" si="102"/>
        <v>8</v>
      </c>
      <c r="AD159" s="197">
        <f t="shared" si="102"/>
        <v>8</v>
      </c>
      <c r="AE159" s="197">
        <f t="shared" si="102"/>
        <v>8</v>
      </c>
      <c r="AF159" s="197">
        <f t="shared" si="102"/>
        <v>8</v>
      </c>
      <c r="AG159" s="197">
        <f t="shared" si="102"/>
        <v>8</v>
      </c>
      <c r="AH159" s="197">
        <f t="shared" si="102"/>
        <v>8</v>
      </c>
      <c r="AI159" s="197">
        <f t="shared" si="102"/>
        <v>8</v>
      </c>
      <c r="AJ159" s="197">
        <f t="shared" ref="AJ159:BB159" si="103">+AJ155*$C159</f>
        <v>8</v>
      </c>
      <c r="AK159" s="197">
        <f t="shared" si="103"/>
        <v>8</v>
      </c>
      <c r="AL159" s="197">
        <f t="shared" si="103"/>
        <v>8</v>
      </c>
      <c r="AM159" s="197">
        <f t="shared" si="103"/>
        <v>8</v>
      </c>
      <c r="AN159" s="197">
        <f t="shared" si="103"/>
        <v>8</v>
      </c>
      <c r="AO159" s="197">
        <f t="shared" si="103"/>
        <v>8</v>
      </c>
      <c r="AP159" s="197">
        <f t="shared" si="103"/>
        <v>8</v>
      </c>
      <c r="AQ159" s="197">
        <f t="shared" si="103"/>
        <v>8</v>
      </c>
      <c r="AR159" s="197">
        <f t="shared" si="103"/>
        <v>8</v>
      </c>
      <c r="AS159" s="197">
        <f t="shared" si="103"/>
        <v>8</v>
      </c>
      <c r="AT159" s="197">
        <f t="shared" si="103"/>
        <v>8</v>
      </c>
      <c r="AU159" s="197">
        <f t="shared" si="103"/>
        <v>8</v>
      </c>
      <c r="AV159" s="197">
        <f t="shared" si="103"/>
        <v>8</v>
      </c>
      <c r="AW159" s="197">
        <f t="shared" si="103"/>
        <v>8</v>
      </c>
      <c r="AX159" s="197">
        <f t="shared" si="103"/>
        <v>8</v>
      </c>
      <c r="AY159" s="197">
        <f t="shared" si="103"/>
        <v>8</v>
      </c>
      <c r="AZ159" s="197">
        <f t="shared" si="103"/>
        <v>8</v>
      </c>
      <c r="BA159" s="198">
        <f t="shared" si="103"/>
        <v>8</v>
      </c>
      <c r="BB159" s="199">
        <f t="shared" si="103"/>
        <v>8</v>
      </c>
      <c r="BC159" s="199"/>
      <c r="BF159" s="199"/>
      <c r="BG159" s="199"/>
      <c r="BH159" s="199"/>
      <c r="BI159" s="199"/>
      <c r="BJ159" s="199"/>
      <c r="BK159" s="199"/>
      <c r="BL159" s="199"/>
      <c r="BM159" s="199"/>
      <c r="BN159" s="199"/>
      <c r="BO159" s="199"/>
      <c r="BP159" s="199"/>
      <c r="BQ159" s="199"/>
      <c r="BR159" s="199"/>
      <c r="BS159" s="199"/>
      <c r="BT159" s="199"/>
      <c r="BU159" s="199"/>
      <c r="BV159" s="199"/>
      <c r="BW159" s="199"/>
      <c r="BX159" s="199"/>
      <c r="BY159" s="199"/>
      <c r="BZ159" s="199"/>
      <c r="CA159" s="199"/>
      <c r="CB159" s="199"/>
      <c r="CC159" s="199"/>
      <c r="CD159" s="199"/>
      <c r="CE159" s="199"/>
      <c r="CF159" s="199"/>
      <c r="CG159" s="199"/>
      <c r="CH159" s="199"/>
      <c r="CI159" s="199"/>
      <c r="CJ159" s="199"/>
      <c r="CK159" s="199"/>
    </row>
    <row r="160" spans="2:89" s="200" customFormat="1" ht="13.5" thickBot="1" x14ac:dyDescent="0.25">
      <c r="B160" s="200" t="s">
        <v>109</v>
      </c>
      <c r="C160" s="201" t="str">
        <f>+'NTP or Sold'!C14</f>
        <v>NTP</v>
      </c>
      <c r="D160" s="202">
        <f t="shared" ref="D160:AI160" si="104">+D157*$C159</f>
        <v>0</v>
      </c>
      <c r="E160" s="202">
        <f t="shared" si="104"/>
        <v>0</v>
      </c>
      <c r="F160" s="202">
        <f t="shared" si="104"/>
        <v>0</v>
      </c>
      <c r="G160" s="202">
        <f t="shared" si="104"/>
        <v>0</v>
      </c>
      <c r="H160" s="202">
        <f t="shared" si="104"/>
        <v>0</v>
      </c>
      <c r="I160" s="202">
        <f t="shared" si="104"/>
        <v>0</v>
      </c>
      <c r="J160" s="202">
        <f t="shared" si="104"/>
        <v>0</v>
      </c>
      <c r="K160" s="202">
        <f t="shared" si="104"/>
        <v>0</v>
      </c>
      <c r="L160" s="202">
        <f t="shared" si="104"/>
        <v>0</v>
      </c>
      <c r="M160" s="202">
        <f t="shared" si="104"/>
        <v>0</v>
      </c>
      <c r="N160" s="202">
        <f t="shared" si="104"/>
        <v>0</v>
      </c>
      <c r="O160" s="202">
        <f t="shared" si="104"/>
        <v>0</v>
      </c>
      <c r="P160" s="202">
        <f t="shared" si="104"/>
        <v>0</v>
      </c>
      <c r="Q160" s="202">
        <f t="shared" si="104"/>
        <v>0</v>
      </c>
      <c r="R160" s="202">
        <f t="shared" si="104"/>
        <v>0</v>
      </c>
      <c r="S160" s="202">
        <f t="shared" si="104"/>
        <v>0</v>
      </c>
      <c r="T160" s="202">
        <f t="shared" si="104"/>
        <v>0</v>
      </c>
      <c r="U160" s="202">
        <f t="shared" si="104"/>
        <v>0</v>
      </c>
      <c r="V160" s="202">
        <f t="shared" si="104"/>
        <v>0</v>
      </c>
      <c r="W160" s="202">
        <f t="shared" si="104"/>
        <v>8</v>
      </c>
      <c r="X160" s="202">
        <f t="shared" si="104"/>
        <v>8</v>
      </c>
      <c r="Y160" s="202">
        <f t="shared" si="104"/>
        <v>8</v>
      </c>
      <c r="Z160" s="202">
        <f t="shared" si="104"/>
        <v>8</v>
      </c>
      <c r="AA160" s="136">
        <f t="shared" si="104"/>
        <v>8</v>
      </c>
      <c r="AB160" s="202">
        <f t="shared" si="104"/>
        <v>8</v>
      </c>
      <c r="AC160" s="202">
        <f t="shared" si="104"/>
        <v>8</v>
      </c>
      <c r="AD160" s="202">
        <f t="shared" si="104"/>
        <v>8</v>
      </c>
      <c r="AE160" s="202">
        <f t="shared" si="104"/>
        <v>8</v>
      </c>
      <c r="AF160" s="202">
        <f t="shared" si="104"/>
        <v>8</v>
      </c>
      <c r="AG160" s="202">
        <f t="shared" si="104"/>
        <v>8</v>
      </c>
      <c r="AH160" s="202">
        <f t="shared" si="104"/>
        <v>8</v>
      </c>
      <c r="AI160" s="202">
        <f t="shared" si="104"/>
        <v>8</v>
      </c>
      <c r="AJ160" s="202">
        <f t="shared" ref="AJ160:BB160" si="105">+AJ157*$C159</f>
        <v>8</v>
      </c>
      <c r="AK160" s="202">
        <f t="shared" si="105"/>
        <v>8</v>
      </c>
      <c r="AL160" s="202">
        <f t="shared" si="105"/>
        <v>8</v>
      </c>
      <c r="AM160" s="202">
        <f t="shared" si="105"/>
        <v>8</v>
      </c>
      <c r="AN160" s="202">
        <f t="shared" si="105"/>
        <v>8</v>
      </c>
      <c r="AO160" s="202">
        <f t="shared" si="105"/>
        <v>8</v>
      </c>
      <c r="AP160" s="202">
        <f t="shared" si="105"/>
        <v>8</v>
      </c>
      <c r="AQ160" s="202">
        <f t="shared" si="105"/>
        <v>8</v>
      </c>
      <c r="AR160" s="202">
        <f t="shared" si="105"/>
        <v>8</v>
      </c>
      <c r="AS160" s="202">
        <f t="shared" si="105"/>
        <v>8</v>
      </c>
      <c r="AT160" s="202">
        <f t="shared" si="105"/>
        <v>8</v>
      </c>
      <c r="AU160" s="202">
        <f t="shared" si="105"/>
        <v>8</v>
      </c>
      <c r="AV160" s="202">
        <f t="shared" si="105"/>
        <v>8</v>
      </c>
      <c r="AW160" s="202">
        <f t="shared" si="105"/>
        <v>8</v>
      </c>
      <c r="AX160" s="202">
        <f t="shared" si="105"/>
        <v>8</v>
      </c>
      <c r="AY160" s="202">
        <f t="shared" si="105"/>
        <v>8</v>
      </c>
      <c r="AZ160" s="202">
        <f t="shared" si="105"/>
        <v>8</v>
      </c>
      <c r="BA160" s="203">
        <f t="shared" si="105"/>
        <v>8</v>
      </c>
      <c r="BB160" s="204">
        <f t="shared" si="105"/>
        <v>8</v>
      </c>
      <c r="BC160" s="204"/>
      <c r="BF160" s="204"/>
      <c r="BG160" s="204"/>
      <c r="BH160" s="204"/>
      <c r="BI160" s="204"/>
      <c r="BJ160" s="204"/>
      <c r="BK160" s="204"/>
      <c r="BL160" s="204"/>
      <c r="BM160" s="204"/>
      <c r="BN160" s="204"/>
      <c r="BO160" s="204"/>
      <c r="BP160" s="204"/>
      <c r="BQ160" s="204"/>
      <c r="BR160" s="204"/>
      <c r="BS160" s="204"/>
      <c r="BT160" s="204"/>
      <c r="BU160" s="204"/>
      <c r="BV160" s="204"/>
      <c r="BW160" s="204"/>
      <c r="BX160" s="204"/>
      <c r="BY160" s="204"/>
      <c r="BZ160" s="204"/>
      <c r="CA160" s="204"/>
      <c r="CB160" s="204"/>
      <c r="CC160" s="204"/>
      <c r="CD160" s="204"/>
      <c r="CE160" s="204"/>
      <c r="CF160" s="204"/>
      <c r="CG160" s="204"/>
      <c r="CH160" s="204"/>
      <c r="CI160" s="204"/>
      <c r="CJ160" s="204"/>
      <c r="CK160" s="204"/>
    </row>
    <row r="161" spans="2:89" s="190" customFormat="1" ht="15" customHeight="1" thickTop="1" x14ac:dyDescent="0.2">
      <c r="B161" s="195" t="str">
        <f>+'NTP or Sold'!H15</f>
        <v>Fr 6B 60 hz power barges</v>
      </c>
      <c r="C161" s="292" t="str">
        <f>+'NTP or Sold'!T15</f>
        <v>Nigeria Barge II (APACHI)</v>
      </c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81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5"/>
      <c r="AY161" s="205"/>
      <c r="AZ161" s="205"/>
      <c r="BA161" s="189"/>
    </row>
    <row r="162" spans="2:89" s="194" customFormat="1" x14ac:dyDescent="0.2">
      <c r="B162" s="191" t="s">
        <v>104</v>
      </c>
      <c r="C162" s="293"/>
      <c r="D162" s="192">
        <v>0</v>
      </c>
      <c r="E162" s="192">
        <v>0</v>
      </c>
      <c r="F162" s="192">
        <v>0</v>
      </c>
      <c r="G162" s="192">
        <v>0</v>
      </c>
      <c r="H162" s="192">
        <v>0</v>
      </c>
      <c r="I162" s="192">
        <v>0</v>
      </c>
      <c r="J162" s="192">
        <v>0</v>
      </c>
      <c r="K162" s="192">
        <v>0</v>
      </c>
      <c r="L162" s="192">
        <v>0</v>
      </c>
      <c r="M162" s="192">
        <v>0</v>
      </c>
      <c r="N162" s="192">
        <v>0</v>
      </c>
      <c r="O162" s="192">
        <v>0</v>
      </c>
      <c r="P162" s="192">
        <v>0</v>
      </c>
      <c r="Q162" s="192">
        <v>0</v>
      </c>
      <c r="R162" s="192">
        <v>0</v>
      </c>
      <c r="S162" s="192">
        <v>0</v>
      </c>
      <c r="T162" s="192">
        <v>0</v>
      </c>
      <c r="U162" s="192">
        <v>0</v>
      </c>
      <c r="V162" s="192">
        <v>0</v>
      </c>
      <c r="W162" s="192">
        <v>1</v>
      </c>
      <c r="X162" s="192">
        <v>0</v>
      </c>
      <c r="Y162" s="192">
        <v>0</v>
      </c>
      <c r="Z162" s="192">
        <v>0</v>
      </c>
      <c r="AA162" s="82">
        <v>0</v>
      </c>
      <c r="AB162" s="192">
        <v>0</v>
      </c>
      <c r="AC162" s="192">
        <v>0</v>
      </c>
      <c r="AD162" s="192">
        <v>0</v>
      </c>
      <c r="AE162" s="192">
        <v>0</v>
      </c>
      <c r="AF162" s="192">
        <v>0</v>
      </c>
      <c r="AG162" s="192">
        <v>0</v>
      </c>
      <c r="AH162" s="192">
        <v>0</v>
      </c>
      <c r="AI162" s="192">
        <v>0</v>
      </c>
      <c r="AJ162" s="192">
        <v>0</v>
      </c>
      <c r="AK162" s="192">
        <v>0</v>
      </c>
      <c r="AL162" s="192">
        <v>0</v>
      </c>
      <c r="AM162" s="192">
        <v>0</v>
      </c>
      <c r="AN162" s="192">
        <v>0</v>
      </c>
      <c r="AO162" s="192">
        <v>0</v>
      </c>
      <c r="AP162" s="192">
        <v>0</v>
      </c>
      <c r="AQ162" s="192">
        <v>0</v>
      </c>
      <c r="AR162" s="192">
        <v>0</v>
      </c>
      <c r="AS162" s="192">
        <v>0</v>
      </c>
      <c r="AT162" s="192">
        <v>0</v>
      </c>
      <c r="AU162" s="192">
        <v>0</v>
      </c>
      <c r="AV162" s="192">
        <v>0</v>
      </c>
      <c r="AW162" s="192">
        <v>0</v>
      </c>
      <c r="AX162" s="192">
        <v>0</v>
      </c>
      <c r="AY162" s="192">
        <v>0</v>
      </c>
      <c r="AZ162" s="192">
        <v>0</v>
      </c>
      <c r="BA162" s="193">
        <v>0</v>
      </c>
      <c r="BB162" s="191">
        <v>0</v>
      </c>
      <c r="BC162" s="194">
        <f>SUM(N162:BB162)</f>
        <v>1</v>
      </c>
    </row>
    <row r="163" spans="2:89" s="194" customFormat="1" x14ac:dyDescent="0.2">
      <c r="B163" s="191" t="s">
        <v>105</v>
      </c>
      <c r="C163" s="293"/>
      <c r="D163" s="192">
        <f>+D162</f>
        <v>0</v>
      </c>
      <c r="E163" s="192">
        <f t="shared" ref="E163:AJ163" si="106">+D163+E162</f>
        <v>0</v>
      </c>
      <c r="F163" s="192">
        <f t="shared" si="106"/>
        <v>0</v>
      </c>
      <c r="G163" s="192">
        <f t="shared" si="106"/>
        <v>0</v>
      </c>
      <c r="H163" s="192">
        <f t="shared" si="106"/>
        <v>0</v>
      </c>
      <c r="I163" s="192">
        <f t="shared" si="106"/>
        <v>0</v>
      </c>
      <c r="J163" s="192">
        <f t="shared" si="106"/>
        <v>0</v>
      </c>
      <c r="K163" s="192">
        <f t="shared" si="106"/>
        <v>0</v>
      </c>
      <c r="L163" s="192">
        <f t="shared" si="106"/>
        <v>0</v>
      </c>
      <c r="M163" s="192">
        <f t="shared" si="106"/>
        <v>0</v>
      </c>
      <c r="N163" s="192">
        <f t="shared" si="106"/>
        <v>0</v>
      </c>
      <c r="O163" s="192">
        <f t="shared" si="106"/>
        <v>0</v>
      </c>
      <c r="P163" s="192">
        <f t="shared" si="106"/>
        <v>0</v>
      </c>
      <c r="Q163" s="192">
        <f t="shared" si="106"/>
        <v>0</v>
      </c>
      <c r="R163" s="192">
        <f t="shared" si="106"/>
        <v>0</v>
      </c>
      <c r="S163" s="192">
        <f t="shared" si="106"/>
        <v>0</v>
      </c>
      <c r="T163" s="192">
        <f t="shared" si="106"/>
        <v>0</v>
      </c>
      <c r="U163" s="192">
        <f t="shared" si="106"/>
        <v>0</v>
      </c>
      <c r="V163" s="192">
        <f t="shared" si="106"/>
        <v>0</v>
      </c>
      <c r="W163" s="192">
        <f t="shared" si="106"/>
        <v>1</v>
      </c>
      <c r="X163" s="192">
        <f t="shared" si="106"/>
        <v>1</v>
      </c>
      <c r="Y163" s="192">
        <f t="shared" si="106"/>
        <v>1</v>
      </c>
      <c r="Z163" s="192">
        <f t="shared" si="106"/>
        <v>1</v>
      </c>
      <c r="AA163" s="82">
        <f t="shared" si="106"/>
        <v>1</v>
      </c>
      <c r="AB163" s="192">
        <f t="shared" si="106"/>
        <v>1</v>
      </c>
      <c r="AC163" s="192">
        <f t="shared" si="106"/>
        <v>1</v>
      </c>
      <c r="AD163" s="192">
        <f t="shared" si="106"/>
        <v>1</v>
      </c>
      <c r="AE163" s="192">
        <f t="shared" si="106"/>
        <v>1</v>
      </c>
      <c r="AF163" s="192">
        <f t="shared" si="106"/>
        <v>1</v>
      </c>
      <c r="AG163" s="192">
        <f t="shared" si="106"/>
        <v>1</v>
      </c>
      <c r="AH163" s="192">
        <f t="shared" si="106"/>
        <v>1</v>
      </c>
      <c r="AI163" s="192">
        <f t="shared" si="106"/>
        <v>1</v>
      </c>
      <c r="AJ163" s="192">
        <f t="shared" si="106"/>
        <v>1</v>
      </c>
      <c r="AK163" s="192">
        <f t="shared" ref="AK163:BB163" si="107">+AJ163+AK162</f>
        <v>1</v>
      </c>
      <c r="AL163" s="192">
        <f t="shared" si="107"/>
        <v>1</v>
      </c>
      <c r="AM163" s="192">
        <f t="shared" si="107"/>
        <v>1</v>
      </c>
      <c r="AN163" s="192">
        <f t="shared" si="107"/>
        <v>1</v>
      </c>
      <c r="AO163" s="192">
        <f t="shared" si="107"/>
        <v>1</v>
      </c>
      <c r="AP163" s="192">
        <f t="shared" si="107"/>
        <v>1</v>
      </c>
      <c r="AQ163" s="192">
        <f t="shared" si="107"/>
        <v>1</v>
      </c>
      <c r="AR163" s="192">
        <f t="shared" si="107"/>
        <v>1</v>
      </c>
      <c r="AS163" s="192">
        <f t="shared" si="107"/>
        <v>1</v>
      </c>
      <c r="AT163" s="192">
        <f t="shared" si="107"/>
        <v>1</v>
      </c>
      <c r="AU163" s="192">
        <f t="shared" si="107"/>
        <v>1</v>
      </c>
      <c r="AV163" s="192">
        <f t="shared" si="107"/>
        <v>1</v>
      </c>
      <c r="AW163" s="192">
        <f t="shared" si="107"/>
        <v>1</v>
      </c>
      <c r="AX163" s="192">
        <f t="shared" si="107"/>
        <v>1</v>
      </c>
      <c r="AY163" s="192">
        <f t="shared" si="107"/>
        <v>1</v>
      </c>
      <c r="AZ163" s="192">
        <f t="shared" si="107"/>
        <v>1</v>
      </c>
      <c r="BA163" s="193">
        <f t="shared" si="107"/>
        <v>1</v>
      </c>
      <c r="BB163" s="191">
        <f t="shared" si="107"/>
        <v>1</v>
      </c>
    </row>
    <row r="164" spans="2:89" s="194" customFormat="1" x14ac:dyDescent="0.2">
      <c r="B164" s="191" t="s">
        <v>106</v>
      </c>
      <c r="C164" s="293"/>
      <c r="D164" s="192">
        <v>0</v>
      </c>
      <c r="E164" s="192">
        <v>0</v>
      </c>
      <c r="F164" s="192">
        <v>0</v>
      </c>
      <c r="G164" s="192">
        <v>0</v>
      </c>
      <c r="H164" s="192">
        <v>0</v>
      </c>
      <c r="I164" s="192">
        <v>0</v>
      </c>
      <c r="J164" s="192">
        <v>0</v>
      </c>
      <c r="K164" s="192">
        <v>0</v>
      </c>
      <c r="L164" s="192">
        <v>0</v>
      </c>
      <c r="M164" s="192">
        <v>0</v>
      </c>
      <c r="N164" s="192">
        <v>0</v>
      </c>
      <c r="O164" s="192">
        <v>0</v>
      </c>
      <c r="P164" s="192">
        <v>0</v>
      </c>
      <c r="Q164" s="192">
        <v>0</v>
      </c>
      <c r="R164" s="192">
        <v>0</v>
      </c>
      <c r="S164" s="192">
        <v>0</v>
      </c>
      <c r="T164" s="192">
        <v>0</v>
      </c>
      <c r="U164" s="192">
        <v>0</v>
      </c>
      <c r="V164" s="192">
        <v>0</v>
      </c>
      <c r="W164" s="192">
        <v>1</v>
      </c>
      <c r="X164" s="192">
        <v>0</v>
      </c>
      <c r="Y164" s="192">
        <v>0</v>
      </c>
      <c r="Z164" s="192">
        <v>0</v>
      </c>
      <c r="AA164" s="82">
        <v>0</v>
      </c>
      <c r="AB164" s="192">
        <v>0</v>
      </c>
      <c r="AC164" s="192">
        <v>0</v>
      </c>
      <c r="AD164" s="192">
        <v>0</v>
      </c>
      <c r="AE164" s="192">
        <v>0</v>
      </c>
      <c r="AF164" s="192">
        <v>0</v>
      </c>
      <c r="AG164" s="192">
        <v>0</v>
      </c>
      <c r="AH164" s="192">
        <v>0</v>
      </c>
      <c r="AI164" s="192">
        <v>0</v>
      </c>
      <c r="AJ164" s="192">
        <v>0</v>
      </c>
      <c r="AK164" s="192">
        <v>0</v>
      </c>
      <c r="AL164" s="192">
        <v>0</v>
      </c>
      <c r="AM164" s="192">
        <v>0</v>
      </c>
      <c r="AN164" s="192">
        <v>0</v>
      </c>
      <c r="AO164" s="192">
        <v>0</v>
      </c>
      <c r="AP164" s="192">
        <v>0</v>
      </c>
      <c r="AQ164" s="192">
        <v>0</v>
      </c>
      <c r="AR164" s="192">
        <v>0</v>
      </c>
      <c r="AS164" s="192">
        <v>0</v>
      </c>
      <c r="AT164" s="192">
        <v>0</v>
      </c>
      <c r="AU164" s="192">
        <v>0</v>
      </c>
      <c r="AV164" s="192">
        <v>0</v>
      </c>
      <c r="AW164" s="192">
        <v>0</v>
      </c>
      <c r="AX164" s="192">
        <v>0</v>
      </c>
      <c r="AY164" s="192">
        <v>0</v>
      </c>
      <c r="AZ164" s="192">
        <v>0</v>
      </c>
      <c r="BA164" s="193">
        <v>0</v>
      </c>
      <c r="BB164" s="191">
        <v>0</v>
      </c>
      <c r="BC164" s="194">
        <f>SUM(N164:BB164)</f>
        <v>1</v>
      </c>
    </row>
    <row r="165" spans="2:89" s="194" customFormat="1" x14ac:dyDescent="0.2">
      <c r="B165" s="191" t="s">
        <v>107</v>
      </c>
      <c r="C165" s="293"/>
      <c r="D165" s="192">
        <f>+D164</f>
        <v>0</v>
      </c>
      <c r="E165" s="192">
        <f t="shared" ref="E165:AJ165" si="108">+D165+E164</f>
        <v>0</v>
      </c>
      <c r="F165" s="192">
        <f t="shared" si="108"/>
        <v>0</v>
      </c>
      <c r="G165" s="192">
        <f t="shared" si="108"/>
        <v>0</v>
      </c>
      <c r="H165" s="192">
        <f t="shared" si="108"/>
        <v>0</v>
      </c>
      <c r="I165" s="192">
        <f t="shared" si="108"/>
        <v>0</v>
      </c>
      <c r="J165" s="192">
        <f t="shared" si="108"/>
        <v>0</v>
      </c>
      <c r="K165" s="192">
        <f t="shared" si="108"/>
        <v>0</v>
      </c>
      <c r="L165" s="192">
        <f t="shared" si="108"/>
        <v>0</v>
      </c>
      <c r="M165" s="192">
        <f t="shared" si="108"/>
        <v>0</v>
      </c>
      <c r="N165" s="192">
        <f t="shared" si="108"/>
        <v>0</v>
      </c>
      <c r="O165" s="192">
        <f t="shared" si="108"/>
        <v>0</v>
      </c>
      <c r="P165" s="192">
        <f t="shared" si="108"/>
        <v>0</v>
      </c>
      <c r="Q165" s="192">
        <f t="shared" si="108"/>
        <v>0</v>
      </c>
      <c r="R165" s="192">
        <f t="shared" si="108"/>
        <v>0</v>
      </c>
      <c r="S165" s="192">
        <f t="shared" si="108"/>
        <v>0</v>
      </c>
      <c r="T165" s="192">
        <f t="shared" si="108"/>
        <v>0</v>
      </c>
      <c r="U165" s="192">
        <f t="shared" si="108"/>
        <v>0</v>
      </c>
      <c r="V165" s="192">
        <f t="shared" si="108"/>
        <v>0</v>
      </c>
      <c r="W165" s="192">
        <f t="shared" si="108"/>
        <v>1</v>
      </c>
      <c r="X165" s="192">
        <f t="shared" si="108"/>
        <v>1</v>
      </c>
      <c r="Y165" s="192">
        <f t="shared" si="108"/>
        <v>1</v>
      </c>
      <c r="Z165" s="192">
        <f t="shared" si="108"/>
        <v>1</v>
      </c>
      <c r="AA165" s="82">
        <f t="shared" si="108"/>
        <v>1</v>
      </c>
      <c r="AB165" s="192">
        <f t="shared" si="108"/>
        <v>1</v>
      </c>
      <c r="AC165" s="192">
        <f t="shared" si="108"/>
        <v>1</v>
      </c>
      <c r="AD165" s="192">
        <f t="shared" si="108"/>
        <v>1</v>
      </c>
      <c r="AE165" s="192">
        <f t="shared" si="108"/>
        <v>1</v>
      </c>
      <c r="AF165" s="192">
        <f t="shared" si="108"/>
        <v>1</v>
      </c>
      <c r="AG165" s="192">
        <f t="shared" si="108"/>
        <v>1</v>
      </c>
      <c r="AH165" s="192">
        <f t="shared" si="108"/>
        <v>1</v>
      </c>
      <c r="AI165" s="192">
        <f t="shared" si="108"/>
        <v>1</v>
      </c>
      <c r="AJ165" s="192">
        <f t="shared" si="108"/>
        <v>1</v>
      </c>
      <c r="AK165" s="192">
        <f t="shared" ref="AK165:BB165" si="109">+AJ165+AK164</f>
        <v>1</v>
      </c>
      <c r="AL165" s="192">
        <f t="shared" si="109"/>
        <v>1</v>
      </c>
      <c r="AM165" s="192">
        <f t="shared" si="109"/>
        <v>1</v>
      </c>
      <c r="AN165" s="192">
        <f t="shared" si="109"/>
        <v>1</v>
      </c>
      <c r="AO165" s="192">
        <f t="shared" si="109"/>
        <v>1</v>
      </c>
      <c r="AP165" s="192">
        <f t="shared" si="109"/>
        <v>1</v>
      </c>
      <c r="AQ165" s="192">
        <f t="shared" si="109"/>
        <v>1</v>
      </c>
      <c r="AR165" s="192">
        <f t="shared" si="109"/>
        <v>1</v>
      </c>
      <c r="AS165" s="192">
        <f t="shared" si="109"/>
        <v>1</v>
      </c>
      <c r="AT165" s="192">
        <f t="shared" si="109"/>
        <v>1</v>
      </c>
      <c r="AU165" s="192">
        <f t="shared" si="109"/>
        <v>1</v>
      </c>
      <c r="AV165" s="192">
        <f t="shared" si="109"/>
        <v>1</v>
      </c>
      <c r="AW165" s="192">
        <f t="shared" si="109"/>
        <v>1</v>
      </c>
      <c r="AX165" s="192">
        <f t="shared" si="109"/>
        <v>1</v>
      </c>
      <c r="AY165" s="192">
        <f t="shared" si="109"/>
        <v>1</v>
      </c>
      <c r="AZ165" s="192">
        <f t="shared" si="109"/>
        <v>1</v>
      </c>
      <c r="BA165" s="193">
        <f t="shared" si="109"/>
        <v>1</v>
      </c>
      <c r="BB165" s="191">
        <f t="shared" si="109"/>
        <v>1</v>
      </c>
    </row>
    <row r="166" spans="2:89" s="209" customFormat="1" x14ac:dyDescent="0.2">
      <c r="B166" s="206"/>
      <c r="C166" s="293"/>
      <c r="D166" s="207"/>
      <c r="E166" s="207"/>
      <c r="F166" s="207"/>
      <c r="G166" s="207"/>
      <c r="H166" s="207"/>
      <c r="I166" s="207"/>
      <c r="J166" s="207"/>
      <c r="K166" s="207"/>
      <c r="L166" s="207"/>
      <c r="M166" s="207"/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83"/>
      <c r="AB166" s="207"/>
      <c r="AC166" s="207"/>
      <c r="AD166" s="207"/>
      <c r="AE166" s="207"/>
      <c r="AF166" s="207"/>
      <c r="AG166" s="207"/>
      <c r="AH166" s="207"/>
      <c r="AI166" s="207"/>
      <c r="AJ166" s="207"/>
      <c r="AK166" s="207"/>
      <c r="AL166" s="207"/>
      <c r="AM166" s="207"/>
      <c r="AN166" s="207"/>
      <c r="AO166" s="207"/>
      <c r="AP166" s="207"/>
      <c r="AQ166" s="207"/>
      <c r="AR166" s="207"/>
      <c r="AS166" s="207"/>
      <c r="AT166" s="207"/>
      <c r="AU166" s="207"/>
      <c r="AV166" s="207"/>
      <c r="AW166" s="207"/>
      <c r="AX166" s="207"/>
      <c r="AY166" s="207"/>
      <c r="AZ166" s="207"/>
      <c r="BA166" s="208"/>
      <c r="BB166" s="206"/>
    </row>
    <row r="167" spans="2:89" s="195" customFormat="1" x14ac:dyDescent="0.2">
      <c r="B167" s="195" t="s">
        <v>108</v>
      </c>
      <c r="C167" s="196">
        <v>8</v>
      </c>
      <c r="D167" s="197">
        <f t="shared" ref="D167:AI167" si="110">+D163*$C167</f>
        <v>0</v>
      </c>
      <c r="E167" s="197">
        <f t="shared" si="110"/>
        <v>0</v>
      </c>
      <c r="F167" s="197">
        <f t="shared" si="110"/>
        <v>0</v>
      </c>
      <c r="G167" s="197">
        <f t="shared" si="110"/>
        <v>0</v>
      </c>
      <c r="H167" s="197">
        <f t="shared" si="110"/>
        <v>0</v>
      </c>
      <c r="I167" s="197">
        <f t="shared" si="110"/>
        <v>0</v>
      </c>
      <c r="J167" s="197">
        <f t="shared" si="110"/>
        <v>0</v>
      </c>
      <c r="K167" s="197">
        <f t="shared" si="110"/>
        <v>0</v>
      </c>
      <c r="L167" s="197">
        <f t="shared" si="110"/>
        <v>0</v>
      </c>
      <c r="M167" s="197">
        <f t="shared" si="110"/>
        <v>0</v>
      </c>
      <c r="N167" s="197">
        <f t="shared" si="110"/>
        <v>0</v>
      </c>
      <c r="O167" s="197">
        <f t="shared" si="110"/>
        <v>0</v>
      </c>
      <c r="P167" s="197">
        <f t="shared" si="110"/>
        <v>0</v>
      </c>
      <c r="Q167" s="197">
        <f t="shared" si="110"/>
        <v>0</v>
      </c>
      <c r="R167" s="197">
        <f t="shared" si="110"/>
        <v>0</v>
      </c>
      <c r="S167" s="197">
        <f t="shared" si="110"/>
        <v>0</v>
      </c>
      <c r="T167" s="197">
        <f t="shared" si="110"/>
        <v>0</v>
      </c>
      <c r="U167" s="197">
        <f t="shared" si="110"/>
        <v>0</v>
      </c>
      <c r="V167" s="197">
        <f t="shared" si="110"/>
        <v>0</v>
      </c>
      <c r="W167" s="197">
        <f t="shared" si="110"/>
        <v>8</v>
      </c>
      <c r="X167" s="197">
        <f t="shared" si="110"/>
        <v>8</v>
      </c>
      <c r="Y167" s="197">
        <f t="shared" si="110"/>
        <v>8</v>
      </c>
      <c r="Z167" s="197">
        <f t="shared" si="110"/>
        <v>8</v>
      </c>
      <c r="AA167" s="90">
        <f t="shared" si="110"/>
        <v>8</v>
      </c>
      <c r="AB167" s="197">
        <f t="shared" si="110"/>
        <v>8</v>
      </c>
      <c r="AC167" s="197">
        <f t="shared" si="110"/>
        <v>8</v>
      </c>
      <c r="AD167" s="197">
        <f t="shared" si="110"/>
        <v>8</v>
      </c>
      <c r="AE167" s="197">
        <f t="shared" si="110"/>
        <v>8</v>
      </c>
      <c r="AF167" s="197">
        <f t="shared" si="110"/>
        <v>8</v>
      </c>
      <c r="AG167" s="197">
        <f t="shared" si="110"/>
        <v>8</v>
      </c>
      <c r="AH167" s="197">
        <f t="shared" si="110"/>
        <v>8</v>
      </c>
      <c r="AI167" s="197">
        <f t="shared" si="110"/>
        <v>8</v>
      </c>
      <c r="AJ167" s="197">
        <f t="shared" ref="AJ167:BB167" si="111">+AJ163*$C167</f>
        <v>8</v>
      </c>
      <c r="AK167" s="197">
        <f t="shared" si="111"/>
        <v>8</v>
      </c>
      <c r="AL167" s="197">
        <f t="shared" si="111"/>
        <v>8</v>
      </c>
      <c r="AM167" s="197">
        <f t="shared" si="111"/>
        <v>8</v>
      </c>
      <c r="AN167" s="197">
        <f t="shared" si="111"/>
        <v>8</v>
      </c>
      <c r="AO167" s="197">
        <f t="shared" si="111"/>
        <v>8</v>
      </c>
      <c r="AP167" s="197">
        <f t="shared" si="111"/>
        <v>8</v>
      </c>
      <c r="AQ167" s="197">
        <f t="shared" si="111"/>
        <v>8</v>
      </c>
      <c r="AR167" s="197">
        <f t="shared" si="111"/>
        <v>8</v>
      </c>
      <c r="AS167" s="197">
        <f t="shared" si="111"/>
        <v>8</v>
      </c>
      <c r="AT167" s="197">
        <f t="shared" si="111"/>
        <v>8</v>
      </c>
      <c r="AU167" s="197">
        <f t="shared" si="111"/>
        <v>8</v>
      </c>
      <c r="AV167" s="197">
        <f t="shared" si="111"/>
        <v>8</v>
      </c>
      <c r="AW167" s="197">
        <f t="shared" si="111"/>
        <v>8</v>
      </c>
      <c r="AX167" s="197">
        <f t="shared" si="111"/>
        <v>8</v>
      </c>
      <c r="AY167" s="197">
        <f t="shared" si="111"/>
        <v>8</v>
      </c>
      <c r="AZ167" s="197">
        <f t="shared" si="111"/>
        <v>8</v>
      </c>
      <c r="BA167" s="198">
        <f t="shared" si="111"/>
        <v>8</v>
      </c>
      <c r="BB167" s="199">
        <f t="shared" si="111"/>
        <v>8</v>
      </c>
      <c r="BC167" s="199"/>
      <c r="BF167" s="199"/>
      <c r="BG167" s="199"/>
      <c r="BH167" s="199"/>
      <c r="BI167" s="199"/>
      <c r="BJ167" s="199"/>
      <c r="BK167" s="199"/>
      <c r="BL167" s="199"/>
      <c r="BM167" s="199"/>
      <c r="BN167" s="199"/>
      <c r="BO167" s="199"/>
      <c r="BP167" s="199"/>
      <c r="BQ167" s="199"/>
      <c r="BR167" s="199"/>
      <c r="BS167" s="199"/>
      <c r="BT167" s="199"/>
      <c r="BU167" s="199"/>
      <c r="BV167" s="199"/>
      <c r="BW167" s="199"/>
      <c r="BX167" s="199"/>
      <c r="BY167" s="199"/>
      <c r="BZ167" s="199"/>
      <c r="CA167" s="199"/>
      <c r="CB167" s="199"/>
      <c r="CC167" s="199"/>
      <c r="CD167" s="199"/>
      <c r="CE167" s="199"/>
      <c r="CF167" s="199"/>
      <c r="CG167" s="199"/>
      <c r="CH167" s="199"/>
      <c r="CI167" s="199"/>
      <c r="CJ167" s="199"/>
      <c r="CK167" s="199"/>
    </row>
    <row r="168" spans="2:89" s="200" customFormat="1" ht="13.5" thickBot="1" x14ac:dyDescent="0.25">
      <c r="B168" s="200" t="s">
        <v>109</v>
      </c>
      <c r="C168" s="201" t="str">
        <f>+'NTP or Sold'!C15</f>
        <v>NTP</v>
      </c>
      <c r="D168" s="202">
        <f t="shared" ref="D168:AI168" si="112">+D165*$C167</f>
        <v>0</v>
      </c>
      <c r="E168" s="202">
        <f t="shared" si="112"/>
        <v>0</v>
      </c>
      <c r="F168" s="202">
        <f t="shared" si="112"/>
        <v>0</v>
      </c>
      <c r="G168" s="202">
        <f t="shared" si="112"/>
        <v>0</v>
      </c>
      <c r="H168" s="202">
        <f t="shared" si="112"/>
        <v>0</v>
      </c>
      <c r="I168" s="202">
        <f t="shared" si="112"/>
        <v>0</v>
      </c>
      <c r="J168" s="202">
        <f t="shared" si="112"/>
        <v>0</v>
      </c>
      <c r="K168" s="202">
        <f t="shared" si="112"/>
        <v>0</v>
      </c>
      <c r="L168" s="202">
        <f t="shared" si="112"/>
        <v>0</v>
      </c>
      <c r="M168" s="202">
        <f t="shared" si="112"/>
        <v>0</v>
      </c>
      <c r="N168" s="202">
        <f t="shared" si="112"/>
        <v>0</v>
      </c>
      <c r="O168" s="202">
        <f t="shared" si="112"/>
        <v>0</v>
      </c>
      <c r="P168" s="202">
        <f t="shared" si="112"/>
        <v>0</v>
      </c>
      <c r="Q168" s="202">
        <f t="shared" si="112"/>
        <v>0</v>
      </c>
      <c r="R168" s="202">
        <f t="shared" si="112"/>
        <v>0</v>
      </c>
      <c r="S168" s="202">
        <f t="shared" si="112"/>
        <v>0</v>
      </c>
      <c r="T168" s="202">
        <f t="shared" si="112"/>
        <v>0</v>
      </c>
      <c r="U168" s="202">
        <f t="shared" si="112"/>
        <v>0</v>
      </c>
      <c r="V168" s="202">
        <f t="shared" si="112"/>
        <v>0</v>
      </c>
      <c r="W168" s="202">
        <f t="shared" si="112"/>
        <v>8</v>
      </c>
      <c r="X168" s="202">
        <f t="shared" si="112"/>
        <v>8</v>
      </c>
      <c r="Y168" s="202">
        <f t="shared" si="112"/>
        <v>8</v>
      </c>
      <c r="Z168" s="202">
        <f t="shared" si="112"/>
        <v>8</v>
      </c>
      <c r="AA168" s="136">
        <f t="shared" si="112"/>
        <v>8</v>
      </c>
      <c r="AB168" s="202">
        <f t="shared" si="112"/>
        <v>8</v>
      </c>
      <c r="AC168" s="202">
        <f t="shared" si="112"/>
        <v>8</v>
      </c>
      <c r="AD168" s="202">
        <f t="shared" si="112"/>
        <v>8</v>
      </c>
      <c r="AE168" s="202">
        <f t="shared" si="112"/>
        <v>8</v>
      </c>
      <c r="AF168" s="202">
        <f t="shared" si="112"/>
        <v>8</v>
      </c>
      <c r="AG168" s="202">
        <f t="shared" si="112"/>
        <v>8</v>
      </c>
      <c r="AH168" s="202">
        <f t="shared" si="112"/>
        <v>8</v>
      </c>
      <c r="AI168" s="202">
        <f t="shared" si="112"/>
        <v>8</v>
      </c>
      <c r="AJ168" s="202">
        <f t="shared" ref="AJ168:BB168" si="113">+AJ165*$C167</f>
        <v>8</v>
      </c>
      <c r="AK168" s="202">
        <f t="shared" si="113"/>
        <v>8</v>
      </c>
      <c r="AL168" s="202">
        <f t="shared" si="113"/>
        <v>8</v>
      </c>
      <c r="AM168" s="202">
        <f t="shared" si="113"/>
        <v>8</v>
      </c>
      <c r="AN168" s="202">
        <f t="shared" si="113"/>
        <v>8</v>
      </c>
      <c r="AO168" s="202">
        <f t="shared" si="113"/>
        <v>8</v>
      </c>
      <c r="AP168" s="202">
        <f t="shared" si="113"/>
        <v>8</v>
      </c>
      <c r="AQ168" s="202">
        <f t="shared" si="113"/>
        <v>8</v>
      </c>
      <c r="AR168" s="202">
        <f t="shared" si="113"/>
        <v>8</v>
      </c>
      <c r="AS168" s="202">
        <f t="shared" si="113"/>
        <v>8</v>
      </c>
      <c r="AT168" s="202">
        <f t="shared" si="113"/>
        <v>8</v>
      </c>
      <c r="AU168" s="202">
        <f t="shared" si="113"/>
        <v>8</v>
      </c>
      <c r="AV168" s="202">
        <f t="shared" si="113"/>
        <v>8</v>
      </c>
      <c r="AW168" s="202">
        <f t="shared" si="113"/>
        <v>8</v>
      </c>
      <c r="AX168" s="202">
        <f t="shared" si="113"/>
        <v>8</v>
      </c>
      <c r="AY168" s="202">
        <f t="shared" si="113"/>
        <v>8</v>
      </c>
      <c r="AZ168" s="202">
        <f t="shared" si="113"/>
        <v>8</v>
      </c>
      <c r="BA168" s="203">
        <f t="shared" si="113"/>
        <v>8</v>
      </c>
      <c r="BB168" s="204">
        <f t="shared" si="113"/>
        <v>8</v>
      </c>
      <c r="BC168" s="204"/>
      <c r="BF168" s="204"/>
      <c r="BG168" s="204"/>
      <c r="BH168" s="204"/>
      <c r="BI168" s="204"/>
      <c r="BJ168" s="204"/>
      <c r="BK168" s="204"/>
      <c r="BL168" s="204"/>
      <c r="BM168" s="204"/>
      <c r="BN168" s="204"/>
      <c r="BO168" s="204"/>
      <c r="BP168" s="204"/>
      <c r="BQ168" s="204"/>
      <c r="BR168" s="204"/>
      <c r="BS168" s="204"/>
      <c r="BT168" s="204"/>
      <c r="BU168" s="204"/>
      <c r="BV168" s="204"/>
      <c r="BW168" s="204"/>
      <c r="BX168" s="204"/>
      <c r="BY168" s="204"/>
      <c r="BZ168" s="204"/>
      <c r="CA168" s="204"/>
      <c r="CB168" s="204"/>
      <c r="CC168" s="204"/>
      <c r="CD168" s="204"/>
      <c r="CE168" s="204"/>
      <c r="CF168" s="204"/>
      <c r="CG168" s="204"/>
      <c r="CH168" s="204"/>
      <c r="CI168" s="204"/>
      <c r="CJ168" s="204"/>
      <c r="CK168" s="204"/>
    </row>
    <row r="169" spans="2:89" s="190" customFormat="1" ht="15" customHeight="1" thickTop="1" x14ac:dyDescent="0.2">
      <c r="B169" s="195" t="str">
        <f>+'NTP or Sold'!H16</f>
        <v>Fr 6B 50hz power barges</v>
      </c>
      <c r="C169" s="292" t="str">
        <f>+'NTP or Sold'!T16</f>
        <v>Nigeria Barge II (APACHI)</v>
      </c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81"/>
      <c r="AB169" s="205"/>
      <c r="AC169" s="205"/>
      <c r="AD169" s="205"/>
      <c r="AE169" s="205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205"/>
      <c r="AW169" s="205"/>
      <c r="AX169" s="205"/>
      <c r="AY169" s="205"/>
      <c r="AZ169" s="205"/>
      <c r="BA169" s="189"/>
    </row>
    <row r="170" spans="2:89" s="194" customFormat="1" x14ac:dyDescent="0.2">
      <c r="B170" s="191" t="s">
        <v>104</v>
      </c>
      <c r="C170" s="294"/>
      <c r="D170" s="192">
        <v>0</v>
      </c>
      <c r="E170" s="192">
        <v>0</v>
      </c>
      <c r="F170" s="192">
        <v>0</v>
      </c>
      <c r="G170" s="192">
        <v>0</v>
      </c>
      <c r="H170" s="192">
        <v>0</v>
      </c>
      <c r="I170" s="192">
        <v>0</v>
      </c>
      <c r="J170" s="192">
        <v>0</v>
      </c>
      <c r="K170" s="192">
        <v>0</v>
      </c>
      <c r="L170" s="192">
        <v>0</v>
      </c>
      <c r="M170" s="192">
        <v>0</v>
      </c>
      <c r="N170" s="192">
        <v>0</v>
      </c>
      <c r="O170" s="192">
        <v>0</v>
      </c>
      <c r="P170" s="192">
        <v>0</v>
      </c>
      <c r="Q170" s="192">
        <v>0</v>
      </c>
      <c r="R170" s="192">
        <v>0</v>
      </c>
      <c r="S170" s="192">
        <v>0</v>
      </c>
      <c r="T170" s="192">
        <v>0</v>
      </c>
      <c r="U170" s="192">
        <v>0</v>
      </c>
      <c r="V170" s="192">
        <v>0</v>
      </c>
      <c r="W170" s="192">
        <v>1</v>
      </c>
      <c r="X170" s="192">
        <v>0</v>
      </c>
      <c r="Y170" s="192">
        <v>0</v>
      </c>
      <c r="Z170" s="192">
        <v>0</v>
      </c>
      <c r="AA170" s="82">
        <v>0</v>
      </c>
      <c r="AB170" s="192">
        <v>0</v>
      </c>
      <c r="AC170" s="192">
        <v>0</v>
      </c>
      <c r="AD170" s="192">
        <v>0</v>
      </c>
      <c r="AE170" s="192">
        <v>0</v>
      </c>
      <c r="AF170" s="192">
        <v>0</v>
      </c>
      <c r="AG170" s="192">
        <v>0</v>
      </c>
      <c r="AH170" s="192">
        <v>0</v>
      </c>
      <c r="AI170" s="192">
        <v>0</v>
      </c>
      <c r="AJ170" s="192">
        <v>0</v>
      </c>
      <c r="AK170" s="192">
        <v>0</v>
      </c>
      <c r="AL170" s="192">
        <v>0</v>
      </c>
      <c r="AM170" s="192">
        <v>0</v>
      </c>
      <c r="AN170" s="192">
        <v>0</v>
      </c>
      <c r="AO170" s="192">
        <v>0</v>
      </c>
      <c r="AP170" s="192">
        <v>0</v>
      </c>
      <c r="AQ170" s="192">
        <v>0</v>
      </c>
      <c r="AR170" s="192">
        <v>0</v>
      </c>
      <c r="AS170" s="192">
        <v>0</v>
      </c>
      <c r="AT170" s="192">
        <v>0</v>
      </c>
      <c r="AU170" s="192">
        <v>0</v>
      </c>
      <c r="AV170" s="192">
        <v>0</v>
      </c>
      <c r="AW170" s="192">
        <v>0</v>
      </c>
      <c r="AX170" s="192">
        <v>0</v>
      </c>
      <c r="AY170" s="192">
        <v>0</v>
      </c>
      <c r="AZ170" s="192">
        <v>0</v>
      </c>
      <c r="BA170" s="193">
        <v>0</v>
      </c>
      <c r="BB170" s="191">
        <v>0</v>
      </c>
      <c r="BC170" s="194">
        <f>SUM(N170:BB170)</f>
        <v>1</v>
      </c>
    </row>
    <row r="171" spans="2:89" s="194" customFormat="1" x14ac:dyDescent="0.2">
      <c r="B171" s="191" t="s">
        <v>105</v>
      </c>
      <c r="C171" s="294"/>
      <c r="D171" s="192">
        <f>+D170</f>
        <v>0</v>
      </c>
      <c r="E171" s="192">
        <f t="shared" ref="E171:AJ171" si="114">+D171+E170</f>
        <v>0</v>
      </c>
      <c r="F171" s="192">
        <f t="shared" si="114"/>
        <v>0</v>
      </c>
      <c r="G171" s="192">
        <f t="shared" si="114"/>
        <v>0</v>
      </c>
      <c r="H171" s="192">
        <f t="shared" si="114"/>
        <v>0</v>
      </c>
      <c r="I171" s="192">
        <f t="shared" si="114"/>
        <v>0</v>
      </c>
      <c r="J171" s="192">
        <f t="shared" si="114"/>
        <v>0</v>
      </c>
      <c r="K171" s="192">
        <f t="shared" si="114"/>
        <v>0</v>
      </c>
      <c r="L171" s="192">
        <f t="shared" si="114"/>
        <v>0</v>
      </c>
      <c r="M171" s="192">
        <f t="shared" si="114"/>
        <v>0</v>
      </c>
      <c r="N171" s="192">
        <f t="shared" si="114"/>
        <v>0</v>
      </c>
      <c r="O171" s="192">
        <f t="shared" si="114"/>
        <v>0</v>
      </c>
      <c r="P171" s="192">
        <f t="shared" si="114"/>
        <v>0</v>
      </c>
      <c r="Q171" s="192">
        <f t="shared" si="114"/>
        <v>0</v>
      </c>
      <c r="R171" s="192">
        <f t="shared" si="114"/>
        <v>0</v>
      </c>
      <c r="S171" s="192">
        <f t="shared" si="114"/>
        <v>0</v>
      </c>
      <c r="T171" s="192">
        <f t="shared" si="114"/>
        <v>0</v>
      </c>
      <c r="U171" s="192">
        <f t="shared" si="114"/>
        <v>0</v>
      </c>
      <c r="V171" s="192">
        <f t="shared" si="114"/>
        <v>0</v>
      </c>
      <c r="W171" s="192">
        <f t="shared" si="114"/>
        <v>1</v>
      </c>
      <c r="X171" s="192">
        <f t="shared" si="114"/>
        <v>1</v>
      </c>
      <c r="Y171" s="192">
        <f t="shared" si="114"/>
        <v>1</v>
      </c>
      <c r="Z171" s="192">
        <f t="shared" si="114"/>
        <v>1</v>
      </c>
      <c r="AA171" s="82">
        <f t="shared" si="114"/>
        <v>1</v>
      </c>
      <c r="AB171" s="192">
        <f t="shared" si="114"/>
        <v>1</v>
      </c>
      <c r="AC171" s="192">
        <f t="shared" si="114"/>
        <v>1</v>
      </c>
      <c r="AD171" s="192">
        <f t="shared" si="114"/>
        <v>1</v>
      </c>
      <c r="AE171" s="192">
        <f t="shared" si="114"/>
        <v>1</v>
      </c>
      <c r="AF171" s="192">
        <f t="shared" si="114"/>
        <v>1</v>
      </c>
      <c r="AG171" s="192">
        <f t="shared" si="114"/>
        <v>1</v>
      </c>
      <c r="AH171" s="192">
        <f t="shared" si="114"/>
        <v>1</v>
      </c>
      <c r="AI171" s="192">
        <f t="shared" si="114"/>
        <v>1</v>
      </c>
      <c r="AJ171" s="192">
        <f t="shared" si="114"/>
        <v>1</v>
      </c>
      <c r="AK171" s="192">
        <f t="shared" ref="AK171:BB171" si="115">+AJ171+AK170</f>
        <v>1</v>
      </c>
      <c r="AL171" s="192">
        <f t="shared" si="115"/>
        <v>1</v>
      </c>
      <c r="AM171" s="192">
        <f t="shared" si="115"/>
        <v>1</v>
      </c>
      <c r="AN171" s="192">
        <f t="shared" si="115"/>
        <v>1</v>
      </c>
      <c r="AO171" s="192">
        <f t="shared" si="115"/>
        <v>1</v>
      </c>
      <c r="AP171" s="192">
        <f t="shared" si="115"/>
        <v>1</v>
      </c>
      <c r="AQ171" s="192">
        <f t="shared" si="115"/>
        <v>1</v>
      </c>
      <c r="AR171" s="192">
        <f t="shared" si="115"/>
        <v>1</v>
      </c>
      <c r="AS171" s="192">
        <f t="shared" si="115"/>
        <v>1</v>
      </c>
      <c r="AT171" s="192">
        <f t="shared" si="115"/>
        <v>1</v>
      </c>
      <c r="AU171" s="192">
        <f t="shared" si="115"/>
        <v>1</v>
      </c>
      <c r="AV171" s="192">
        <f t="shared" si="115"/>
        <v>1</v>
      </c>
      <c r="AW171" s="192">
        <f t="shared" si="115"/>
        <v>1</v>
      </c>
      <c r="AX171" s="192">
        <f t="shared" si="115"/>
        <v>1</v>
      </c>
      <c r="AY171" s="192">
        <f t="shared" si="115"/>
        <v>1</v>
      </c>
      <c r="AZ171" s="192">
        <f t="shared" si="115"/>
        <v>1</v>
      </c>
      <c r="BA171" s="193">
        <f t="shared" si="115"/>
        <v>1</v>
      </c>
      <c r="BB171" s="191">
        <f t="shared" si="115"/>
        <v>1</v>
      </c>
    </row>
    <row r="172" spans="2:89" s="194" customFormat="1" x14ac:dyDescent="0.2">
      <c r="B172" s="191" t="s">
        <v>106</v>
      </c>
      <c r="C172" s="294"/>
      <c r="D172" s="192">
        <v>0</v>
      </c>
      <c r="E172" s="192">
        <v>0</v>
      </c>
      <c r="F172" s="192">
        <v>0</v>
      </c>
      <c r="G172" s="192">
        <v>0</v>
      </c>
      <c r="H172" s="192">
        <v>0</v>
      </c>
      <c r="I172" s="192">
        <v>0</v>
      </c>
      <c r="J172" s="192">
        <v>0</v>
      </c>
      <c r="K172" s="192">
        <v>0</v>
      </c>
      <c r="L172" s="192">
        <v>0</v>
      </c>
      <c r="M172" s="192">
        <v>0</v>
      </c>
      <c r="N172" s="192">
        <v>0</v>
      </c>
      <c r="O172" s="192">
        <v>0</v>
      </c>
      <c r="P172" s="192">
        <v>0</v>
      </c>
      <c r="Q172" s="192">
        <v>0</v>
      </c>
      <c r="R172" s="192">
        <v>0</v>
      </c>
      <c r="S172" s="192">
        <v>0</v>
      </c>
      <c r="T172" s="192">
        <v>0</v>
      </c>
      <c r="U172" s="192">
        <v>0</v>
      </c>
      <c r="V172" s="192">
        <v>0</v>
      </c>
      <c r="W172" s="192">
        <v>1</v>
      </c>
      <c r="X172" s="192">
        <v>0</v>
      </c>
      <c r="Y172" s="192">
        <v>0</v>
      </c>
      <c r="Z172" s="192">
        <v>0</v>
      </c>
      <c r="AA172" s="82">
        <v>0</v>
      </c>
      <c r="AB172" s="192">
        <v>0</v>
      </c>
      <c r="AC172" s="192">
        <v>0</v>
      </c>
      <c r="AD172" s="192">
        <v>0</v>
      </c>
      <c r="AE172" s="192">
        <v>0</v>
      </c>
      <c r="AF172" s="192">
        <v>0</v>
      </c>
      <c r="AG172" s="192">
        <v>0</v>
      </c>
      <c r="AH172" s="192">
        <v>0</v>
      </c>
      <c r="AI172" s="192">
        <v>0</v>
      </c>
      <c r="AJ172" s="192">
        <v>0</v>
      </c>
      <c r="AK172" s="192">
        <v>0</v>
      </c>
      <c r="AL172" s="192">
        <v>0</v>
      </c>
      <c r="AM172" s="192">
        <v>0</v>
      </c>
      <c r="AN172" s="192">
        <v>0</v>
      </c>
      <c r="AO172" s="192">
        <v>0</v>
      </c>
      <c r="AP172" s="192">
        <v>0</v>
      </c>
      <c r="AQ172" s="192">
        <v>0</v>
      </c>
      <c r="AR172" s="192">
        <v>0</v>
      </c>
      <c r="AS172" s="192">
        <v>0</v>
      </c>
      <c r="AT172" s="192">
        <v>0</v>
      </c>
      <c r="AU172" s="192">
        <v>0</v>
      </c>
      <c r="AV172" s="192">
        <v>0</v>
      </c>
      <c r="AW172" s="192">
        <v>0</v>
      </c>
      <c r="AX172" s="192">
        <v>0</v>
      </c>
      <c r="AY172" s="192">
        <v>0</v>
      </c>
      <c r="AZ172" s="192">
        <v>0</v>
      </c>
      <c r="BA172" s="193">
        <v>0</v>
      </c>
      <c r="BB172" s="191">
        <v>0</v>
      </c>
      <c r="BC172" s="194">
        <f>SUM(N172:BB172)</f>
        <v>1</v>
      </c>
    </row>
    <row r="173" spans="2:89" s="194" customFormat="1" x14ac:dyDescent="0.2">
      <c r="B173" s="191" t="s">
        <v>107</v>
      </c>
      <c r="C173" s="294"/>
      <c r="D173" s="192">
        <f>+D172</f>
        <v>0</v>
      </c>
      <c r="E173" s="192">
        <f t="shared" ref="E173:AJ173" si="116">+D173+E172</f>
        <v>0</v>
      </c>
      <c r="F173" s="192">
        <f t="shared" si="116"/>
        <v>0</v>
      </c>
      <c r="G173" s="192">
        <f t="shared" si="116"/>
        <v>0</v>
      </c>
      <c r="H173" s="192">
        <f t="shared" si="116"/>
        <v>0</v>
      </c>
      <c r="I173" s="192">
        <f t="shared" si="116"/>
        <v>0</v>
      </c>
      <c r="J173" s="192">
        <f t="shared" si="116"/>
        <v>0</v>
      </c>
      <c r="K173" s="192">
        <f t="shared" si="116"/>
        <v>0</v>
      </c>
      <c r="L173" s="192">
        <f t="shared" si="116"/>
        <v>0</v>
      </c>
      <c r="M173" s="192">
        <f t="shared" si="116"/>
        <v>0</v>
      </c>
      <c r="N173" s="192">
        <f t="shared" si="116"/>
        <v>0</v>
      </c>
      <c r="O173" s="192">
        <f t="shared" si="116"/>
        <v>0</v>
      </c>
      <c r="P173" s="192">
        <f t="shared" si="116"/>
        <v>0</v>
      </c>
      <c r="Q173" s="192">
        <f t="shared" si="116"/>
        <v>0</v>
      </c>
      <c r="R173" s="192">
        <f t="shared" si="116"/>
        <v>0</v>
      </c>
      <c r="S173" s="192">
        <f t="shared" si="116"/>
        <v>0</v>
      </c>
      <c r="T173" s="192">
        <f t="shared" si="116"/>
        <v>0</v>
      </c>
      <c r="U173" s="192">
        <f t="shared" si="116"/>
        <v>0</v>
      </c>
      <c r="V173" s="192">
        <f t="shared" si="116"/>
        <v>0</v>
      </c>
      <c r="W173" s="192">
        <f t="shared" si="116"/>
        <v>1</v>
      </c>
      <c r="X173" s="192">
        <f t="shared" si="116"/>
        <v>1</v>
      </c>
      <c r="Y173" s="192">
        <f t="shared" si="116"/>
        <v>1</v>
      </c>
      <c r="Z173" s="192">
        <f t="shared" si="116"/>
        <v>1</v>
      </c>
      <c r="AA173" s="82">
        <f t="shared" si="116"/>
        <v>1</v>
      </c>
      <c r="AB173" s="192">
        <f t="shared" si="116"/>
        <v>1</v>
      </c>
      <c r="AC173" s="192">
        <f t="shared" si="116"/>
        <v>1</v>
      </c>
      <c r="AD173" s="192">
        <f t="shared" si="116"/>
        <v>1</v>
      </c>
      <c r="AE173" s="192">
        <f t="shared" si="116"/>
        <v>1</v>
      </c>
      <c r="AF173" s="192">
        <f t="shared" si="116"/>
        <v>1</v>
      </c>
      <c r="AG173" s="192">
        <f t="shared" si="116"/>
        <v>1</v>
      </c>
      <c r="AH173" s="192">
        <f t="shared" si="116"/>
        <v>1</v>
      </c>
      <c r="AI173" s="192">
        <f t="shared" si="116"/>
        <v>1</v>
      </c>
      <c r="AJ173" s="192">
        <f t="shared" si="116"/>
        <v>1</v>
      </c>
      <c r="AK173" s="192">
        <f t="shared" ref="AK173:BB173" si="117">+AJ173+AK172</f>
        <v>1</v>
      </c>
      <c r="AL173" s="192">
        <f t="shared" si="117"/>
        <v>1</v>
      </c>
      <c r="AM173" s="192">
        <f t="shared" si="117"/>
        <v>1</v>
      </c>
      <c r="AN173" s="192">
        <f t="shared" si="117"/>
        <v>1</v>
      </c>
      <c r="AO173" s="192">
        <f t="shared" si="117"/>
        <v>1</v>
      </c>
      <c r="AP173" s="192">
        <f t="shared" si="117"/>
        <v>1</v>
      </c>
      <c r="AQ173" s="192">
        <f t="shared" si="117"/>
        <v>1</v>
      </c>
      <c r="AR173" s="192">
        <f t="shared" si="117"/>
        <v>1</v>
      </c>
      <c r="AS173" s="192">
        <f t="shared" si="117"/>
        <v>1</v>
      </c>
      <c r="AT173" s="192">
        <f t="shared" si="117"/>
        <v>1</v>
      </c>
      <c r="AU173" s="192">
        <f t="shared" si="117"/>
        <v>1</v>
      </c>
      <c r="AV173" s="192">
        <f t="shared" si="117"/>
        <v>1</v>
      </c>
      <c r="AW173" s="192">
        <f t="shared" si="117"/>
        <v>1</v>
      </c>
      <c r="AX173" s="192">
        <f t="shared" si="117"/>
        <v>1</v>
      </c>
      <c r="AY173" s="192">
        <f t="shared" si="117"/>
        <v>1</v>
      </c>
      <c r="AZ173" s="192">
        <f t="shared" si="117"/>
        <v>1</v>
      </c>
      <c r="BA173" s="193">
        <f t="shared" si="117"/>
        <v>1</v>
      </c>
      <c r="BB173" s="191">
        <f t="shared" si="117"/>
        <v>1</v>
      </c>
    </row>
    <row r="174" spans="2:89" s="209" customFormat="1" x14ac:dyDescent="0.2">
      <c r="B174" s="206"/>
      <c r="C174" s="294"/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7"/>
      <c r="O174" s="207"/>
      <c r="P174" s="207"/>
      <c r="Q174" s="207"/>
      <c r="R174" s="207"/>
      <c r="S174" s="207"/>
      <c r="T174" s="207"/>
      <c r="U174" s="207"/>
      <c r="V174" s="207"/>
      <c r="W174" s="207"/>
      <c r="X174" s="207"/>
      <c r="Y174" s="207"/>
      <c r="Z174" s="207"/>
      <c r="AA174" s="83"/>
      <c r="AB174" s="207"/>
      <c r="AC174" s="207"/>
      <c r="AD174" s="207"/>
      <c r="AE174" s="207"/>
      <c r="AF174" s="207"/>
      <c r="AG174" s="207"/>
      <c r="AH174" s="207"/>
      <c r="AI174" s="207"/>
      <c r="AJ174" s="207"/>
      <c r="AK174" s="207"/>
      <c r="AL174" s="207"/>
      <c r="AM174" s="207"/>
      <c r="AN174" s="207"/>
      <c r="AO174" s="207"/>
      <c r="AP174" s="207"/>
      <c r="AQ174" s="207"/>
      <c r="AR174" s="207"/>
      <c r="AS174" s="207"/>
      <c r="AT174" s="207"/>
      <c r="AU174" s="207"/>
      <c r="AV174" s="207"/>
      <c r="AW174" s="207"/>
      <c r="AX174" s="207"/>
      <c r="AY174" s="207"/>
      <c r="AZ174" s="207"/>
      <c r="BA174" s="208"/>
      <c r="BB174" s="206"/>
    </row>
    <row r="175" spans="2:89" s="195" customFormat="1" x14ac:dyDescent="0.2">
      <c r="B175" s="195" t="s">
        <v>108</v>
      </c>
      <c r="C175" s="196">
        <v>7</v>
      </c>
      <c r="D175" s="197">
        <f t="shared" ref="D175:AI175" si="118">+D171*$C175</f>
        <v>0</v>
      </c>
      <c r="E175" s="197">
        <f t="shared" si="118"/>
        <v>0</v>
      </c>
      <c r="F175" s="197">
        <f t="shared" si="118"/>
        <v>0</v>
      </c>
      <c r="G175" s="197">
        <f t="shared" si="118"/>
        <v>0</v>
      </c>
      <c r="H175" s="197">
        <f t="shared" si="118"/>
        <v>0</v>
      </c>
      <c r="I175" s="197">
        <f t="shared" si="118"/>
        <v>0</v>
      </c>
      <c r="J175" s="197">
        <f t="shared" si="118"/>
        <v>0</v>
      </c>
      <c r="K175" s="197">
        <f t="shared" si="118"/>
        <v>0</v>
      </c>
      <c r="L175" s="197">
        <f t="shared" si="118"/>
        <v>0</v>
      </c>
      <c r="M175" s="197">
        <f t="shared" si="118"/>
        <v>0</v>
      </c>
      <c r="N175" s="197">
        <f t="shared" si="118"/>
        <v>0</v>
      </c>
      <c r="O175" s="197">
        <f t="shared" si="118"/>
        <v>0</v>
      </c>
      <c r="P175" s="197">
        <f t="shared" si="118"/>
        <v>0</v>
      </c>
      <c r="Q175" s="197">
        <f t="shared" si="118"/>
        <v>0</v>
      </c>
      <c r="R175" s="197">
        <f t="shared" si="118"/>
        <v>0</v>
      </c>
      <c r="S175" s="197">
        <f t="shared" si="118"/>
        <v>0</v>
      </c>
      <c r="T175" s="197">
        <f t="shared" si="118"/>
        <v>0</v>
      </c>
      <c r="U175" s="197">
        <f t="shared" si="118"/>
        <v>0</v>
      </c>
      <c r="V175" s="197">
        <f t="shared" si="118"/>
        <v>0</v>
      </c>
      <c r="W175" s="197">
        <f t="shared" si="118"/>
        <v>7</v>
      </c>
      <c r="X175" s="197">
        <f t="shared" si="118"/>
        <v>7</v>
      </c>
      <c r="Y175" s="197">
        <f t="shared" si="118"/>
        <v>7</v>
      </c>
      <c r="Z175" s="197">
        <f t="shared" si="118"/>
        <v>7</v>
      </c>
      <c r="AA175" s="90">
        <f t="shared" si="118"/>
        <v>7</v>
      </c>
      <c r="AB175" s="197">
        <f t="shared" si="118"/>
        <v>7</v>
      </c>
      <c r="AC175" s="197">
        <f t="shared" si="118"/>
        <v>7</v>
      </c>
      <c r="AD175" s="197">
        <f t="shared" si="118"/>
        <v>7</v>
      </c>
      <c r="AE175" s="197">
        <f t="shared" si="118"/>
        <v>7</v>
      </c>
      <c r="AF175" s="197">
        <f t="shared" si="118"/>
        <v>7</v>
      </c>
      <c r="AG175" s="197">
        <f t="shared" si="118"/>
        <v>7</v>
      </c>
      <c r="AH175" s="197">
        <f t="shared" si="118"/>
        <v>7</v>
      </c>
      <c r="AI175" s="197">
        <f t="shared" si="118"/>
        <v>7</v>
      </c>
      <c r="AJ175" s="197">
        <f t="shared" ref="AJ175:BB175" si="119">+AJ171*$C175</f>
        <v>7</v>
      </c>
      <c r="AK175" s="197">
        <f t="shared" si="119"/>
        <v>7</v>
      </c>
      <c r="AL175" s="197">
        <f t="shared" si="119"/>
        <v>7</v>
      </c>
      <c r="AM175" s="197">
        <f t="shared" si="119"/>
        <v>7</v>
      </c>
      <c r="AN175" s="197">
        <f t="shared" si="119"/>
        <v>7</v>
      </c>
      <c r="AO175" s="197">
        <f t="shared" si="119"/>
        <v>7</v>
      </c>
      <c r="AP175" s="197">
        <f t="shared" si="119"/>
        <v>7</v>
      </c>
      <c r="AQ175" s="197">
        <f t="shared" si="119"/>
        <v>7</v>
      </c>
      <c r="AR175" s="197">
        <f t="shared" si="119"/>
        <v>7</v>
      </c>
      <c r="AS175" s="197">
        <f t="shared" si="119"/>
        <v>7</v>
      </c>
      <c r="AT175" s="197">
        <f t="shared" si="119"/>
        <v>7</v>
      </c>
      <c r="AU175" s="197">
        <f t="shared" si="119"/>
        <v>7</v>
      </c>
      <c r="AV175" s="197">
        <f t="shared" si="119"/>
        <v>7</v>
      </c>
      <c r="AW175" s="197">
        <f t="shared" si="119"/>
        <v>7</v>
      </c>
      <c r="AX175" s="197">
        <f t="shared" si="119"/>
        <v>7</v>
      </c>
      <c r="AY175" s="197">
        <f t="shared" si="119"/>
        <v>7</v>
      </c>
      <c r="AZ175" s="197">
        <f t="shared" si="119"/>
        <v>7</v>
      </c>
      <c r="BA175" s="198">
        <f t="shared" si="119"/>
        <v>7</v>
      </c>
      <c r="BB175" s="199">
        <f t="shared" si="119"/>
        <v>7</v>
      </c>
      <c r="BC175" s="199"/>
      <c r="BF175" s="199"/>
      <c r="BG175" s="199"/>
      <c r="BH175" s="199"/>
      <c r="BI175" s="199"/>
      <c r="BJ175" s="199"/>
      <c r="BK175" s="199"/>
      <c r="BL175" s="199"/>
      <c r="BM175" s="199"/>
      <c r="BN175" s="199"/>
      <c r="BO175" s="199"/>
      <c r="BP175" s="199"/>
      <c r="BQ175" s="199"/>
      <c r="BR175" s="199"/>
      <c r="BS175" s="199"/>
      <c r="BT175" s="199"/>
      <c r="BU175" s="199"/>
      <c r="BV175" s="199"/>
      <c r="BW175" s="199"/>
      <c r="BX175" s="199"/>
      <c r="BY175" s="199"/>
      <c r="BZ175" s="199"/>
      <c r="CA175" s="199"/>
      <c r="CB175" s="199"/>
      <c r="CC175" s="199"/>
      <c r="CD175" s="199"/>
      <c r="CE175" s="199"/>
      <c r="CF175" s="199"/>
      <c r="CG175" s="199"/>
      <c r="CH175" s="199"/>
      <c r="CI175" s="199"/>
      <c r="CJ175" s="199"/>
      <c r="CK175" s="199"/>
    </row>
    <row r="176" spans="2:89" s="200" customFormat="1" ht="13.5" thickBot="1" x14ac:dyDescent="0.25">
      <c r="B176" s="200" t="s">
        <v>109</v>
      </c>
      <c r="C176" s="201" t="str">
        <f>+'NTP or Sold'!C16</f>
        <v>NTP</v>
      </c>
      <c r="D176" s="202">
        <f t="shared" ref="D176:AI176" si="120">+D173*$C175</f>
        <v>0</v>
      </c>
      <c r="E176" s="202">
        <f t="shared" si="120"/>
        <v>0</v>
      </c>
      <c r="F176" s="202">
        <f t="shared" si="120"/>
        <v>0</v>
      </c>
      <c r="G176" s="202">
        <f t="shared" si="120"/>
        <v>0</v>
      </c>
      <c r="H176" s="202">
        <f t="shared" si="120"/>
        <v>0</v>
      </c>
      <c r="I176" s="202">
        <f t="shared" si="120"/>
        <v>0</v>
      </c>
      <c r="J176" s="202">
        <f t="shared" si="120"/>
        <v>0</v>
      </c>
      <c r="K176" s="202">
        <f t="shared" si="120"/>
        <v>0</v>
      </c>
      <c r="L176" s="202">
        <f t="shared" si="120"/>
        <v>0</v>
      </c>
      <c r="M176" s="202">
        <f t="shared" si="120"/>
        <v>0</v>
      </c>
      <c r="N176" s="202">
        <f t="shared" si="120"/>
        <v>0</v>
      </c>
      <c r="O176" s="202">
        <f t="shared" si="120"/>
        <v>0</v>
      </c>
      <c r="P176" s="202">
        <f t="shared" si="120"/>
        <v>0</v>
      </c>
      <c r="Q176" s="202">
        <f t="shared" si="120"/>
        <v>0</v>
      </c>
      <c r="R176" s="202">
        <f t="shared" si="120"/>
        <v>0</v>
      </c>
      <c r="S176" s="202">
        <f t="shared" si="120"/>
        <v>0</v>
      </c>
      <c r="T176" s="202">
        <f t="shared" si="120"/>
        <v>0</v>
      </c>
      <c r="U176" s="202">
        <f t="shared" si="120"/>
        <v>0</v>
      </c>
      <c r="V176" s="202">
        <f t="shared" si="120"/>
        <v>0</v>
      </c>
      <c r="W176" s="202">
        <f t="shared" si="120"/>
        <v>7</v>
      </c>
      <c r="X176" s="202">
        <f t="shared" si="120"/>
        <v>7</v>
      </c>
      <c r="Y176" s="202">
        <f t="shared" si="120"/>
        <v>7</v>
      </c>
      <c r="Z176" s="202">
        <f t="shared" si="120"/>
        <v>7</v>
      </c>
      <c r="AA176" s="136">
        <f t="shared" si="120"/>
        <v>7</v>
      </c>
      <c r="AB176" s="202">
        <f t="shared" si="120"/>
        <v>7</v>
      </c>
      <c r="AC176" s="202">
        <f t="shared" si="120"/>
        <v>7</v>
      </c>
      <c r="AD176" s="202">
        <f t="shared" si="120"/>
        <v>7</v>
      </c>
      <c r="AE176" s="202">
        <f t="shared" si="120"/>
        <v>7</v>
      </c>
      <c r="AF176" s="202">
        <f t="shared" si="120"/>
        <v>7</v>
      </c>
      <c r="AG176" s="202">
        <f t="shared" si="120"/>
        <v>7</v>
      </c>
      <c r="AH176" s="202">
        <f t="shared" si="120"/>
        <v>7</v>
      </c>
      <c r="AI176" s="202">
        <f t="shared" si="120"/>
        <v>7</v>
      </c>
      <c r="AJ176" s="202">
        <f t="shared" ref="AJ176:BB176" si="121">+AJ173*$C175</f>
        <v>7</v>
      </c>
      <c r="AK176" s="202">
        <f t="shared" si="121"/>
        <v>7</v>
      </c>
      <c r="AL176" s="202">
        <f t="shared" si="121"/>
        <v>7</v>
      </c>
      <c r="AM176" s="202">
        <f t="shared" si="121"/>
        <v>7</v>
      </c>
      <c r="AN176" s="202">
        <f t="shared" si="121"/>
        <v>7</v>
      </c>
      <c r="AO176" s="202">
        <f t="shared" si="121"/>
        <v>7</v>
      </c>
      <c r="AP176" s="202">
        <f t="shared" si="121"/>
        <v>7</v>
      </c>
      <c r="AQ176" s="202">
        <f t="shared" si="121"/>
        <v>7</v>
      </c>
      <c r="AR176" s="202">
        <f t="shared" si="121"/>
        <v>7</v>
      </c>
      <c r="AS176" s="202">
        <f t="shared" si="121"/>
        <v>7</v>
      </c>
      <c r="AT176" s="202">
        <f t="shared" si="121"/>
        <v>7</v>
      </c>
      <c r="AU176" s="202">
        <f t="shared" si="121"/>
        <v>7</v>
      </c>
      <c r="AV176" s="202">
        <f t="shared" si="121"/>
        <v>7</v>
      </c>
      <c r="AW176" s="202">
        <f t="shared" si="121"/>
        <v>7</v>
      </c>
      <c r="AX176" s="202">
        <f t="shared" si="121"/>
        <v>7</v>
      </c>
      <c r="AY176" s="202">
        <f t="shared" si="121"/>
        <v>7</v>
      </c>
      <c r="AZ176" s="202">
        <f t="shared" si="121"/>
        <v>7</v>
      </c>
      <c r="BA176" s="203">
        <f t="shared" si="121"/>
        <v>7</v>
      </c>
      <c r="BB176" s="204">
        <f t="shared" si="121"/>
        <v>7</v>
      </c>
      <c r="BC176" s="204"/>
      <c r="BF176" s="204"/>
      <c r="BG176" s="204"/>
      <c r="BH176" s="204"/>
      <c r="BI176" s="204"/>
      <c r="BJ176" s="204"/>
      <c r="BK176" s="204"/>
      <c r="BL176" s="204"/>
      <c r="BM176" s="204"/>
      <c r="BN176" s="204"/>
      <c r="BO176" s="204"/>
      <c r="BP176" s="204"/>
      <c r="BQ176" s="204"/>
      <c r="BR176" s="204"/>
      <c r="BS176" s="204"/>
      <c r="BT176" s="204"/>
      <c r="BU176" s="204"/>
      <c r="BV176" s="204"/>
      <c r="BW176" s="204"/>
      <c r="BX176" s="204"/>
      <c r="BY176" s="204"/>
      <c r="BZ176" s="204"/>
      <c r="CA176" s="204"/>
      <c r="CB176" s="204"/>
      <c r="CC176" s="204"/>
      <c r="CD176" s="204"/>
      <c r="CE176" s="204"/>
      <c r="CF176" s="204"/>
      <c r="CG176" s="204"/>
      <c r="CH176" s="204"/>
      <c r="CI176" s="204"/>
      <c r="CJ176" s="204"/>
      <c r="CK176" s="204"/>
    </row>
    <row r="177" spans="2:89" s="190" customFormat="1" ht="15" customHeight="1" thickTop="1" x14ac:dyDescent="0.2">
      <c r="B177" s="195" t="str">
        <f>+'NTP or Sold'!H17</f>
        <v>Fr 6B 50hz power barges</v>
      </c>
      <c r="C177" s="292" t="str">
        <f>+'NTP or Sold'!T17</f>
        <v>Nigeria Barge II (APACHI)</v>
      </c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81"/>
      <c r="AB177" s="205"/>
      <c r="AC177" s="205"/>
      <c r="AD177" s="205"/>
      <c r="AE177" s="205"/>
      <c r="AF177" s="205"/>
      <c r="AG177" s="205"/>
      <c r="AH177" s="205"/>
      <c r="AI177" s="205"/>
      <c r="AJ177" s="205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205"/>
      <c r="AW177" s="205"/>
      <c r="AX177" s="205"/>
      <c r="AY177" s="205"/>
      <c r="AZ177" s="205"/>
      <c r="BA177" s="189"/>
    </row>
    <row r="178" spans="2:89" s="194" customFormat="1" x14ac:dyDescent="0.2">
      <c r="B178" s="191" t="s">
        <v>104</v>
      </c>
      <c r="C178" s="294"/>
      <c r="D178" s="192">
        <v>5.2999999999999999E-2</v>
      </c>
      <c r="E178" s="192">
        <v>0.01</v>
      </c>
      <c r="F178" s="192">
        <v>0.01</v>
      </c>
      <c r="G178" s="192">
        <v>0.01</v>
      </c>
      <c r="H178" s="192">
        <v>0.01</v>
      </c>
      <c r="I178" s="192">
        <v>0.01</v>
      </c>
      <c r="J178" s="192">
        <v>3.9E-2</v>
      </c>
      <c r="K178" s="192">
        <v>3.9E-2</v>
      </c>
      <c r="L178" s="192">
        <v>3.9E-2</v>
      </c>
      <c r="M178" s="192">
        <v>3.9E-2</v>
      </c>
      <c r="N178" s="192">
        <v>3.9E-2</v>
      </c>
      <c r="O178" s="192">
        <v>3.9E-2</v>
      </c>
      <c r="P178" s="192">
        <v>3.9E-2</v>
      </c>
      <c r="Q178" s="192">
        <v>3.9E-2</v>
      </c>
      <c r="R178" s="192">
        <v>3.9E-2</v>
      </c>
      <c r="S178" s="192">
        <v>3.9E-2</v>
      </c>
      <c r="T178" s="192">
        <v>3.9E-2</v>
      </c>
      <c r="U178" s="192">
        <v>3.9E-2</v>
      </c>
      <c r="V178" s="192">
        <v>3.9E-2</v>
      </c>
      <c r="W178" s="192">
        <v>3.9E-2</v>
      </c>
      <c r="X178" s="192">
        <v>3.9E-2</v>
      </c>
      <c r="Y178" s="192">
        <v>0.16200000000000001</v>
      </c>
      <c r="Z178" s="192">
        <v>0.15</v>
      </c>
      <c r="AA178" s="82">
        <v>0</v>
      </c>
      <c r="AB178" s="192">
        <v>0</v>
      </c>
      <c r="AC178" s="192">
        <v>0</v>
      </c>
      <c r="AD178" s="192">
        <v>0</v>
      </c>
      <c r="AE178" s="192">
        <v>0</v>
      </c>
      <c r="AF178" s="192">
        <v>0</v>
      </c>
      <c r="AG178" s="192">
        <v>0</v>
      </c>
      <c r="AH178" s="192">
        <v>0</v>
      </c>
      <c r="AI178" s="192">
        <v>0</v>
      </c>
      <c r="AJ178" s="192">
        <v>0</v>
      </c>
      <c r="AK178" s="192">
        <v>0</v>
      </c>
      <c r="AL178" s="192">
        <v>0</v>
      </c>
      <c r="AM178" s="192">
        <v>0</v>
      </c>
      <c r="AN178" s="192">
        <v>0</v>
      </c>
      <c r="AO178" s="192">
        <v>0</v>
      </c>
      <c r="AP178" s="192">
        <v>0</v>
      </c>
      <c r="AQ178" s="192">
        <v>0</v>
      </c>
      <c r="AR178" s="192">
        <v>0</v>
      </c>
      <c r="AS178" s="192">
        <v>0</v>
      </c>
      <c r="AT178" s="192">
        <v>0</v>
      </c>
      <c r="AU178" s="192">
        <v>0</v>
      </c>
      <c r="AV178" s="192">
        <v>0</v>
      </c>
      <c r="AW178" s="192">
        <v>0</v>
      </c>
      <c r="AX178" s="192">
        <v>0</v>
      </c>
      <c r="AY178" s="192">
        <v>0</v>
      </c>
      <c r="AZ178" s="192">
        <v>0</v>
      </c>
      <c r="BA178" s="193">
        <v>0</v>
      </c>
      <c r="BB178" s="191">
        <v>0</v>
      </c>
      <c r="BC178" s="194">
        <f>SUM(D178:BB178)</f>
        <v>1</v>
      </c>
    </row>
    <row r="179" spans="2:89" s="194" customFormat="1" x14ac:dyDescent="0.2">
      <c r="B179" s="191" t="s">
        <v>105</v>
      </c>
      <c r="C179" s="294"/>
      <c r="D179" s="192">
        <f>+D178</f>
        <v>5.2999999999999999E-2</v>
      </c>
      <c r="E179" s="192">
        <f t="shared" ref="E179:AJ179" si="122">+D179+E178</f>
        <v>6.3E-2</v>
      </c>
      <c r="F179" s="192">
        <f t="shared" si="122"/>
        <v>7.2999999999999995E-2</v>
      </c>
      <c r="G179" s="192">
        <f t="shared" si="122"/>
        <v>8.299999999999999E-2</v>
      </c>
      <c r="H179" s="192">
        <f t="shared" si="122"/>
        <v>9.2999999999999985E-2</v>
      </c>
      <c r="I179" s="192">
        <f t="shared" si="122"/>
        <v>0.10299999999999998</v>
      </c>
      <c r="J179" s="192">
        <f t="shared" si="122"/>
        <v>0.14199999999999999</v>
      </c>
      <c r="K179" s="192">
        <f t="shared" si="122"/>
        <v>0.18099999999999999</v>
      </c>
      <c r="L179" s="192">
        <f t="shared" si="122"/>
        <v>0.22</v>
      </c>
      <c r="M179" s="192">
        <f t="shared" si="122"/>
        <v>0.25900000000000001</v>
      </c>
      <c r="N179" s="192">
        <f t="shared" si="122"/>
        <v>0.29799999999999999</v>
      </c>
      <c r="O179" s="192">
        <f t="shared" si="122"/>
        <v>0.33699999999999997</v>
      </c>
      <c r="P179" s="192">
        <f t="shared" si="122"/>
        <v>0.37599999999999995</v>
      </c>
      <c r="Q179" s="192">
        <f t="shared" si="122"/>
        <v>0.41499999999999992</v>
      </c>
      <c r="R179" s="192">
        <f t="shared" si="122"/>
        <v>0.4539999999999999</v>
      </c>
      <c r="S179" s="192">
        <f t="shared" si="122"/>
        <v>0.49299999999999988</v>
      </c>
      <c r="T179" s="192">
        <f t="shared" si="122"/>
        <v>0.53199999999999992</v>
      </c>
      <c r="U179" s="192">
        <f t="shared" si="122"/>
        <v>0.57099999999999995</v>
      </c>
      <c r="V179" s="192">
        <f t="shared" si="122"/>
        <v>0.61</v>
      </c>
      <c r="W179" s="192">
        <f t="shared" si="122"/>
        <v>0.64900000000000002</v>
      </c>
      <c r="X179" s="192">
        <f t="shared" si="122"/>
        <v>0.68800000000000006</v>
      </c>
      <c r="Y179" s="192">
        <f t="shared" si="122"/>
        <v>0.85000000000000009</v>
      </c>
      <c r="Z179" s="192">
        <f t="shared" si="122"/>
        <v>1</v>
      </c>
      <c r="AA179" s="82">
        <f t="shared" si="122"/>
        <v>1</v>
      </c>
      <c r="AB179" s="192">
        <f t="shared" si="122"/>
        <v>1</v>
      </c>
      <c r="AC179" s="192">
        <f t="shared" si="122"/>
        <v>1</v>
      </c>
      <c r="AD179" s="192">
        <f t="shared" si="122"/>
        <v>1</v>
      </c>
      <c r="AE179" s="192">
        <f t="shared" si="122"/>
        <v>1</v>
      </c>
      <c r="AF179" s="192">
        <f t="shared" si="122"/>
        <v>1</v>
      </c>
      <c r="AG179" s="192">
        <f t="shared" si="122"/>
        <v>1</v>
      </c>
      <c r="AH179" s="192">
        <f t="shared" si="122"/>
        <v>1</v>
      </c>
      <c r="AI179" s="192">
        <f t="shared" si="122"/>
        <v>1</v>
      </c>
      <c r="AJ179" s="192">
        <f t="shared" si="122"/>
        <v>1</v>
      </c>
      <c r="AK179" s="192">
        <f t="shared" ref="AK179:BB179" si="123">+AJ179+AK178</f>
        <v>1</v>
      </c>
      <c r="AL179" s="192">
        <f t="shared" si="123"/>
        <v>1</v>
      </c>
      <c r="AM179" s="192">
        <f t="shared" si="123"/>
        <v>1</v>
      </c>
      <c r="AN179" s="192">
        <f t="shared" si="123"/>
        <v>1</v>
      </c>
      <c r="AO179" s="192">
        <f t="shared" si="123"/>
        <v>1</v>
      </c>
      <c r="AP179" s="192">
        <f t="shared" si="123"/>
        <v>1</v>
      </c>
      <c r="AQ179" s="192">
        <f t="shared" si="123"/>
        <v>1</v>
      </c>
      <c r="AR179" s="192">
        <f t="shared" si="123"/>
        <v>1</v>
      </c>
      <c r="AS179" s="192">
        <f t="shared" si="123"/>
        <v>1</v>
      </c>
      <c r="AT179" s="192">
        <f t="shared" si="123"/>
        <v>1</v>
      </c>
      <c r="AU179" s="192">
        <f t="shared" si="123"/>
        <v>1</v>
      </c>
      <c r="AV179" s="192">
        <f t="shared" si="123"/>
        <v>1</v>
      </c>
      <c r="AW179" s="192">
        <f t="shared" si="123"/>
        <v>1</v>
      </c>
      <c r="AX179" s="192">
        <f t="shared" si="123"/>
        <v>1</v>
      </c>
      <c r="AY179" s="192">
        <f t="shared" si="123"/>
        <v>1</v>
      </c>
      <c r="AZ179" s="192">
        <f t="shared" si="123"/>
        <v>1</v>
      </c>
      <c r="BA179" s="193">
        <f t="shared" si="123"/>
        <v>1</v>
      </c>
      <c r="BB179" s="191">
        <f t="shared" si="123"/>
        <v>1</v>
      </c>
    </row>
    <row r="180" spans="2:89" s="194" customFormat="1" x14ac:dyDescent="0.2">
      <c r="B180" s="191" t="s">
        <v>106</v>
      </c>
      <c r="C180" s="294"/>
      <c r="D180" s="192">
        <f>D181</f>
        <v>4.2999999999999997E-2</v>
      </c>
      <c r="E180" s="192">
        <f t="shared" ref="E180:AJ180" si="124">E181-D181</f>
        <v>1.0000000000000002E-2</v>
      </c>
      <c r="F180" s="192">
        <f t="shared" si="124"/>
        <v>1.0000000000000002E-2</v>
      </c>
      <c r="G180" s="192">
        <f t="shared" si="124"/>
        <v>9.999999999999995E-3</v>
      </c>
      <c r="H180" s="192">
        <f t="shared" si="124"/>
        <v>1.0000000000000009E-2</v>
      </c>
      <c r="I180" s="192">
        <f t="shared" si="124"/>
        <v>9.999999999999995E-3</v>
      </c>
      <c r="J180" s="192">
        <f t="shared" si="124"/>
        <v>9.999999999999995E-3</v>
      </c>
      <c r="K180" s="192">
        <f t="shared" si="124"/>
        <v>1.0000000000000009E-2</v>
      </c>
      <c r="L180" s="192">
        <f t="shared" si="124"/>
        <v>8.9999999999999941E-3</v>
      </c>
      <c r="M180" s="192">
        <f t="shared" si="124"/>
        <v>1.3000000000000012E-2</v>
      </c>
      <c r="N180" s="192">
        <f t="shared" si="124"/>
        <v>1.5999999999999986E-2</v>
      </c>
      <c r="O180" s="192">
        <f t="shared" si="124"/>
        <v>1.6000000000000014E-2</v>
      </c>
      <c r="P180" s="192">
        <f t="shared" si="124"/>
        <v>1.4999999999999986E-2</v>
      </c>
      <c r="Q180" s="192">
        <f t="shared" si="124"/>
        <v>1.5000000000000013E-2</v>
      </c>
      <c r="R180" s="192">
        <f t="shared" si="124"/>
        <v>1.0999999999999982E-2</v>
      </c>
      <c r="S180" s="192">
        <f t="shared" si="124"/>
        <v>9.000000000000008E-3</v>
      </c>
      <c r="T180" s="192">
        <f t="shared" si="124"/>
        <v>1.3000000000000012E-2</v>
      </c>
      <c r="U180" s="192">
        <f t="shared" si="124"/>
        <v>1.5999999999999986E-2</v>
      </c>
      <c r="V180" s="192">
        <f t="shared" si="124"/>
        <v>1.4000000000000012E-2</v>
      </c>
      <c r="W180" s="192">
        <f t="shared" si="124"/>
        <v>1.6000000000000014E-2</v>
      </c>
      <c r="X180" s="192">
        <f t="shared" si="124"/>
        <v>2.4999999999999967E-2</v>
      </c>
      <c r="Y180" s="192">
        <f t="shared" si="124"/>
        <v>2.7000000000000024E-2</v>
      </c>
      <c r="Z180" s="192">
        <f t="shared" si="124"/>
        <v>0.67199999999999993</v>
      </c>
      <c r="AA180" s="82">
        <f t="shared" si="124"/>
        <v>0</v>
      </c>
      <c r="AB180" s="192">
        <f t="shared" si="124"/>
        <v>0</v>
      </c>
      <c r="AC180" s="192">
        <f t="shared" si="124"/>
        <v>0</v>
      </c>
      <c r="AD180" s="192">
        <f t="shared" si="124"/>
        <v>0</v>
      </c>
      <c r="AE180" s="192">
        <f t="shared" si="124"/>
        <v>0</v>
      </c>
      <c r="AF180" s="192">
        <f t="shared" si="124"/>
        <v>0</v>
      </c>
      <c r="AG180" s="192">
        <f t="shared" si="124"/>
        <v>0</v>
      </c>
      <c r="AH180" s="192">
        <f t="shared" si="124"/>
        <v>0</v>
      </c>
      <c r="AI180" s="192">
        <f t="shared" si="124"/>
        <v>0</v>
      </c>
      <c r="AJ180" s="192">
        <f t="shared" si="124"/>
        <v>0</v>
      </c>
      <c r="AK180" s="192">
        <f t="shared" ref="AK180:BB180" si="125">AK181-AJ181</f>
        <v>0</v>
      </c>
      <c r="AL180" s="192">
        <f t="shared" si="125"/>
        <v>0</v>
      </c>
      <c r="AM180" s="192">
        <f t="shared" si="125"/>
        <v>0</v>
      </c>
      <c r="AN180" s="192">
        <f t="shared" si="125"/>
        <v>0</v>
      </c>
      <c r="AO180" s="192">
        <f t="shared" si="125"/>
        <v>0</v>
      </c>
      <c r="AP180" s="192">
        <f t="shared" si="125"/>
        <v>0</v>
      </c>
      <c r="AQ180" s="192">
        <f t="shared" si="125"/>
        <v>0</v>
      </c>
      <c r="AR180" s="192">
        <f t="shared" si="125"/>
        <v>0</v>
      </c>
      <c r="AS180" s="192">
        <f t="shared" si="125"/>
        <v>0</v>
      </c>
      <c r="AT180" s="192">
        <f t="shared" si="125"/>
        <v>0</v>
      </c>
      <c r="AU180" s="192">
        <f t="shared" si="125"/>
        <v>0</v>
      </c>
      <c r="AV180" s="192">
        <f t="shared" si="125"/>
        <v>0</v>
      </c>
      <c r="AW180" s="192">
        <f t="shared" si="125"/>
        <v>0</v>
      </c>
      <c r="AX180" s="192">
        <f t="shared" si="125"/>
        <v>0</v>
      </c>
      <c r="AY180" s="192">
        <f t="shared" si="125"/>
        <v>0</v>
      </c>
      <c r="AZ180" s="192">
        <f t="shared" si="125"/>
        <v>0</v>
      </c>
      <c r="BA180" s="193">
        <f t="shared" si="125"/>
        <v>0</v>
      </c>
      <c r="BB180" s="191">
        <f t="shared" si="125"/>
        <v>0</v>
      </c>
      <c r="BC180" s="194">
        <f>SUM(D180:BB180)</f>
        <v>1</v>
      </c>
    </row>
    <row r="181" spans="2:89" s="194" customFormat="1" x14ac:dyDescent="0.2">
      <c r="B181" s="191" t="s">
        <v>107</v>
      </c>
      <c r="C181" s="294"/>
      <c r="D181" s="192">
        <v>4.2999999999999997E-2</v>
      </c>
      <c r="E181" s="192">
        <v>5.2999999999999999E-2</v>
      </c>
      <c r="F181" s="192">
        <v>6.3E-2</v>
      </c>
      <c r="G181" s="192">
        <v>7.2999999999999995E-2</v>
      </c>
      <c r="H181" s="192">
        <v>8.3000000000000004E-2</v>
      </c>
      <c r="I181" s="192">
        <v>9.2999999999999999E-2</v>
      </c>
      <c r="J181" s="192">
        <v>0.10299999999999999</v>
      </c>
      <c r="K181" s="192">
        <v>0.113</v>
      </c>
      <c r="L181" s="192">
        <v>0.122</v>
      </c>
      <c r="M181" s="192">
        <v>0.13500000000000001</v>
      </c>
      <c r="N181" s="192">
        <v>0.151</v>
      </c>
      <c r="O181" s="192">
        <v>0.16700000000000001</v>
      </c>
      <c r="P181" s="192">
        <v>0.182</v>
      </c>
      <c r="Q181" s="192">
        <v>0.19700000000000001</v>
      </c>
      <c r="R181" s="192">
        <v>0.20799999999999999</v>
      </c>
      <c r="S181" s="192">
        <v>0.217</v>
      </c>
      <c r="T181" s="192">
        <v>0.23</v>
      </c>
      <c r="U181" s="192">
        <v>0.246</v>
      </c>
      <c r="V181" s="192">
        <v>0.26</v>
      </c>
      <c r="W181" s="192">
        <v>0.27600000000000002</v>
      </c>
      <c r="X181" s="192">
        <v>0.30099999999999999</v>
      </c>
      <c r="Y181" s="192">
        <v>0.32800000000000001</v>
      </c>
      <c r="Z181" s="192">
        <v>1</v>
      </c>
      <c r="AA181" s="82">
        <v>1</v>
      </c>
      <c r="AB181" s="192">
        <v>1</v>
      </c>
      <c r="AC181" s="192">
        <v>1</v>
      </c>
      <c r="AD181" s="192">
        <v>1</v>
      </c>
      <c r="AE181" s="192">
        <v>1</v>
      </c>
      <c r="AF181" s="192">
        <v>1</v>
      </c>
      <c r="AG181" s="192">
        <v>1</v>
      </c>
      <c r="AH181" s="192">
        <v>1</v>
      </c>
      <c r="AI181" s="192">
        <v>1</v>
      </c>
      <c r="AJ181" s="192">
        <v>1</v>
      </c>
      <c r="AK181" s="192">
        <v>1</v>
      </c>
      <c r="AL181" s="192">
        <v>1</v>
      </c>
      <c r="AM181" s="192">
        <v>1</v>
      </c>
      <c r="AN181" s="192">
        <v>1</v>
      </c>
      <c r="AO181" s="192">
        <v>1</v>
      </c>
      <c r="AP181" s="192">
        <v>1</v>
      </c>
      <c r="AQ181" s="192">
        <v>1</v>
      </c>
      <c r="AR181" s="192">
        <v>1</v>
      </c>
      <c r="AS181" s="192">
        <v>1</v>
      </c>
      <c r="AT181" s="192">
        <v>1</v>
      </c>
      <c r="AU181" s="192">
        <v>1</v>
      </c>
      <c r="AV181" s="192">
        <v>1</v>
      </c>
      <c r="AW181" s="192">
        <v>1</v>
      </c>
      <c r="AX181" s="192">
        <v>1</v>
      </c>
      <c r="AY181" s="192">
        <v>1</v>
      </c>
      <c r="AZ181" s="192">
        <v>1</v>
      </c>
      <c r="BA181" s="193">
        <v>1</v>
      </c>
      <c r="BB181" s="191">
        <v>1</v>
      </c>
    </row>
    <row r="182" spans="2:89" s="209" customFormat="1" x14ac:dyDescent="0.2">
      <c r="B182" s="206"/>
      <c r="C182" s="294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83"/>
      <c r="AB182" s="207"/>
      <c r="AC182" s="207"/>
      <c r="AD182" s="207"/>
      <c r="AE182" s="207"/>
      <c r="AF182" s="207"/>
      <c r="AG182" s="207"/>
      <c r="AH182" s="207"/>
      <c r="AI182" s="207"/>
      <c r="AJ182" s="207"/>
      <c r="AK182" s="207"/>
      <c r="AL182" s="207"/>
      <c r="AM182" s="207"/>
      <c r="AN182" s="207"/>
      <c r="AO182" s="207"/>
      <c r="AP182" s="207"/>
      <c r="AQ182" s="207"/>
      <c r="AR182" s="207"/>
      <c r="AS182" s="207"/>
      <c r="AT182" s="207"/>
      <c r="AU182" s="207"/>
      <c r="AV182" s="207"/>
      <c r="AW182" s="207"/>
      <c r="AX182" s="207"/>
      <c r="AY182" s="207"/>
      <c r="AZ182" s="207"/>
      <c r="BA182" s="208"/>
      <c r="BB182" s="206"/>
    </row>
    <row r="183" spans="2:89" s="195" customFormat="1" x14ac:dyDescent="0.2">
      <c r="B183" s="195" t="s">
        <v>108</v>
      </c>
      <c r="C183" s="196">
        <v>7</v>
      </c>
      <c r="D183" s="197">
        <f t="shared" ref="D183:AI183" si="126">+D179*$C183</f>
        <v>0.371</v>
      </c>
      <c r="E183" s="197">
        <f t="shared" si="126"/>
        <v>0.441</v>
      </c>
      <c r="F183" s="197">
        <f t="shared" si="126"/>
        <v>0.51100000000000001</v>
      </c>
      <c r="G183" s="197">
        <f t="shared" si="126"/>
        <v>0.58099999999999996</v>
      </c>
      <c r="H183" s="197">
        <f t="shared" si="126"/>
        <v>0.65099999999999991</v>
      </c>
      <c r="I183" s="197">
        <f t="shared" si="126"/>
        <v>0.72099999999999986</v>
      </c>
      <c r="J183" s="197">
        <f t="shared" si="126"/>
        <v>0.99399999999999988</v>
      </c>
      <c r="K183" s="197">
        <f t="shared" si="126"/>
        <v>1.2669999999999999</v>
      </c>
      <c r="L183" s="197">
        <f t="shared" si="126"/>
        <v>1.54</v>
      </c>
      <c r="M183" s="197">
        <f t="shared" si="126"/>
        <v>1.8130000000000002</v>
      </c>
      <c r="N183" s="197">
        <f t="shared" si="126"/>
        <v>2.0859999999999999</v>
      </c>
      <c r="O183" s="197">
        <f t="shared" si="126"/>
        <v>2.359</v>
      </c>
      <c r="P183" s="197">
        <f t="shared" si="126"/>
        <v>2.6319999999999997</v>
      </c>
      <c r="Q183" s="197">
        <f t="shared" si="126"/>
        <v>2.9049999999999994</v>
      </c>
      <c r="R183" s="197">
        <f t="shared" si="126"/>
        <v>3.1779999999999995</v>
      </c>
      <c r="S183" s="197">
        <f t="shared" si="126"/>
        <v>3.4509999999999992</v>
      </c>
      <c r="T183" s="197">
        <f t="shared" si="126"/>
        <v>3.7239999999999993</v>
      </c>
      <c r="U183" s="197">
        <f t="shared" si="126"/>
        <v>3.9969999999999999</v>
      </c>
      <c r="V183" s="197">
        <f t="shared" si="126"/>
        <v>4.2699999999999996</v>
      </c>
      <c r="W183" s="197">
        <f t="shared" si="126"/>
        <v>4.5430000000000001</v>
      </c>
      <c r="X183" s="197">
        <f t="shared" si="126"/>
        <v>4.8160000000000007</v>
      </c>
      <c r="Y183" s="197">
        <f t="shared" si="126"/>
        <v>5.9500000000000011</v>
      </c>
      <c r="Z183" s="197">
        <f t="shared" si="126"/>
        <v>7</v>
      </c>
      <c r="AA183" s="90">
        <f t="shared" si="126"/>
        <v>7</v>
      </c>
      <c r="AB183" s="197">
        <f t="shared" si="126"/>
        <v>7</v>
      </c>
      <c r="AC183" s="197">
        <f t="shared" si="126"/>
        <v>7</v>
      </c>
      <c r="AD183" s="197">
        <f t="shared" si="126"/>
        <v>7</v>
      </c>
      <c r="AE183" s="197">
        <f t="shared" si="126"/>
        <v>7</v>
      </c>
      <c r="AF183" s="197">
        <f t="shared" si="126"/>
        <v>7</v>
      </c>
      <c r="AG183" s="197">
        <f t="shared" si="126"/>
        <v>7</v>
      </c>
      <c r="AH183" s="197">
        <f t="shared" si="126"/>
        <v>7</v>
      </c>
      <c r="AI183" s="197">
        <f t="shared" si="126"/>
        <v>7</v>
      </c>
      <c r="AJ183" s="197">
        <f t="shared" ref="AJ183:BB183" si="127">+AJ179*$C183</f>
        <v>7</v>
      </c>
      <c r="AK183" s="197">
        <f t="shared" si="127"/>
        <v>7</v>
      </c>
      <c r="AL183" s="197">
        <f t="shared" si="127"/>
        <v>7</v>
      </c>
      <c r="AM183" s="197">
        <f t="shared" si="127"/>
        <v>7</v>
      </c>
      <c r="AN183" s="197">
        <f t="shared" si="127"/>
        <v>7</v>
      </c>
      <c r="AO183" s="197">
        <f t="shared" si="127"/>
        <v>7</v>
      </c>
      <c r="AP183" s="197">
        <f t="shared" si="127"/>
        <v>7</v>
      </c>
      <c r="AQ183" s="197">
        <f t="shared" si="127"/>
        <v>7</v>
      </c>
      <c r="AR183" s="197">
        <f t="shared" si="127"/>
        <v>7</v>
      </c>
      <c r="AS183" s="197">
        <f t="shared" si="127"/>
        <v>7</v>
      </c>
      <c r="AT183" s="197">
        <f t="shared" si="127"/>
        <v>7</v>
      </c>
      <c r="AU183" s="197">
        <f t="shared" si="127"/>
        <v>7</v>
      </c>
      <c r="AV183" s="197">
        <f t="shared" si="127"/>
        <v>7</v>
      </c>
      <c r="AW183" s="197">
        <f t="shared" si="127"/>
        <v>7</v>
      </c>
      <c r="AX183" s="197">
        <f t="shared" si="127"/>
        <v>7</v>
      </c>
      <c r="AY183" s="197">
        <f t="shared" si="127"/>
        <v>7</v>
      </c>
      <c r="AZ183" s="197">
        <f t="shared" si="127"/>
        <v>7</v>
      </c>
      <c r="BA183" s="198">
        <f t="shared" si="127"/>
        <v>7</v>
      </c>
      <c r="BB183" s="199">
        <f t="shared" si="127"/>
        <v>7</v>
      </c>
      <c r="BC183" s="199"/>
      <c r="BF183" s="199"/>
      <c r="BG183" s="199"/>
      <c r="BH183" s="199"/>
      <c r="BI183" s="199"/>
      <c r="BJ183" s="199"/>
      <c r="BK183" s="199"/>
      <c r="BL183" s="199"/>
      <c r="BM183" s="199"/>
      <c r="BN183" s="199"/>
      <c r="BO183" s="199"/>
      <c r="BP183" s="199"/>
      <c r="BQ183" s="199"/>
      <c r="BR183" s="199"/>
      <c r="BS183" s="199"/>
      <c r="BT183" s="199"/>
      <c r="BU183" s="199"/>
      <c r="BV183" s="199"/>
      <c r="BW183" s="199"/>
      <c r="BX183" s="199"/>
      <c r="BY183" s="199"/>
      <c r="BZ183" s="199"/>
      <c r="CA183" s="199"/>
      <c r="CB183" s="199"/>
      <c r="CC183" s="199"/>
      <c r="CD183" s="199"/>
      <c r="CE183" s="199"/>
      <c r="CF183" s="199"/>
      <c r="CG183" s="199"/>
      <c r="CH183" s="199"/>
      <c r="CI183" s="199"/>
      <c r="CJ183" s="199"/>
      <c r="CK183" s="199"/>
    </row>
    <row r="184" spans="2:89" s="200" customFormat="1" ht="13.5" thickBot="1" x14ac:dyDescent="0.25">
      <c r="B184" s="200" t="s">
        <v>109</v>
      </c>
      <c r="C184" s="201" t="str">
        <f>+'NTP or Sold'!C17</f>
        <v>NTP</v>
      </c>
      <c r="D184" s="202">
        <f t="shared" ref="D184:AI184" si="128">+D181*$C183</f>
        <v>0.30099999999999999</v>
      </c>
      <c r="E184" s="202">
        <f t="shared" si="128"/>
        <v>0.371</v>
      </c>
      <c r="F184" s="202">
        <f t="shared" si="128"/>
        <v>0.441</v>
      </c>
      <c r="G184" s="202">
        <f t="shared" si="128"/>
        <v>0.51100000000000001</v>
      </c>
      <c r="H184" s="202">
        <f t="shared" si="128"/>
        <v>0.58100000000000007</v>
      </c>
      <c r="I184" s="202">
        <f t="shared" si="128"/>
        <v>0.65100000000000002</v>
      </c>
      <c r="J184" s="202">
        <f t="shared" si="128"/>
        <v>0.72099999999999997</v>
      </c>
      <c r="K184" s="202">
        <f t="shared" si="128"/>
        <v>0.79100000000000004</v>
      </c>
      <c r="L184" s="202">
        <f t="shared" si="128"/>
        <v>0.85399999999999998</v>
      </c>
      <c r="M184" s="202">
        <f t="shared" si="128"/>
        <v>0.94500000000000006</v>
      </c>
      <c r="N184" s="202">
        <f t="shared" si="128"/>
        <v>1.0569999999999999</v>
      </c>
      <c r="O184" s="202">
        <f t="shared" si="128"/>
        <v>1.169</v>
      </c>
      <c r="P184" s="202">
        <f t="shared" si="128"/>
        <v>1.274</v>
      </c>
      <c r="Q184" s="202">
        <f t="shared" si="128"/>
        <v>1.379</v>
      </c>
      <c r="R184" s="202">
        <f t="shared" si="128"/>
        <v>1.456</v>
      </c>
      <c r="S184" s="202">
        <f t="shared" si="128"/>
        <v>1.5189999999999999</v>
      </c>
      <c r="T184" s="202">
        <f t="shared" si="128"/>
        <v>1.61</v>
      </c>
      <c r="U184" s="202">
        <f t="shared" si="128"/>
        <v>1.722</v>
      </c>
      <c r="V184" s="202">
        <f t="shared" si="128"/>
        <v>1.82</v>
      </c>
      <c r="W184" s="202">
        <f t="shared" si="128"/>
        <v>1.9320000000000002</v>
      </c>
      <c r="X184" s="202">
        <f t="shared" si="128"/>
        <v>2.1069999999999998</v>
      </c>
      <c r="Y184" s="202">
        <f t="shared" si="128"/>
        <v>2.2960000000000003</v>
      </c>
      <c r="Z184" s="202">
        <f t="shared" si="128"/>
        <v>7</v>
      </c>
      <c r="AA184" s="136">
        <f t="shared" si="128"/>
        <v>7</v>
      </c>
      <c r="AB184" s="202">
        <f t="shared" si="128"/>
        <v>7</v>
      </c>
      <c r="AC184" s="202">
        <f t="shared" si="128"/>
        <v>7</v>
      </c>
      <c r="AD184" s="202">
        <f t="shared" si="128"/>
        <v>7</v>
      </c>
      <c r="AE184" s="202">
        <f t="shared" si="128"/>
        <v>7</v>
      </c>
      <c r="AF184" s="202">
        <f t="shared" si="128"/>
        <v>7</v>
      </c>
      <c r="AG184" s="202">
        <f t="shared" si="128"/>
        <v>7</v>
      </c>
      <c r="AH184" s="202">
        <f t="shared" si="128"/>
        <v>7</v>
      </c>
      <c r="AI184" s="202">
        <f t="shared" si="128"/>
        <v>7</v>
      </c>
      <c r="AJ184" s="202">
        <f t="shared" ref="AJ184:BB184" si="129">+AJ181*$C183</f>
        <v>7</v>
      </c>
      <c r="AK184" s="202">
        <f t="shared" si="129"/>
        <v>7</v>
      </c>
      <c r="AL184" s="202">
        <f t="shared" si="129"/>
        <v>7</v>
      </c>
      <c r="AM184" s="202">
        <f t="shared" si="129"/>
        <v>7</v>
      </c>
      <c r="AN184" s="202">
        <f t="shared" si="129"/>
        <v>7</v>
      </c>
      <c r="AO184" s="202">
        <f t="shared" si="129"/>
        <v>7</v>
      </c>
      <c r="AP184" s="202">
        <f t="shared" si="129"/>
        <v>7</v>
      </c>
      <c r="AQ184" s="202">
        <f t="shared" si="129"/>
        <v>7</v>
      </c>
      <c r="AR184" s="202">
        <f t="shared" si="129"/>
        <v>7</v>
      </c>
      <c r="AS184" s="202">
        <f t="shared" si="129"/>
        <v>7</v>
      </c>
      <c r="AT184" s="202">
        <f t="shared" si="129"/>
        <v>7</v>
      </c>
      <c r="AU184" s="202">
        <f t="shared" si="129"/>
        <v>7</v>
      </c>
      <c r="AV184" s="202">
        <f t="shared" si="129"/>
        <v>7</v>
      </c>
      <c r="AW184" s="202">
        <f t="shared" si="129"/>
        <v>7</v>
      </c>
      <c r="AX184" s="202">
        <f t="shared" si="129"/>
        <v>7</v>
      </c>
      <c r="AY184" s="202">
        <f t="shared" si="129"/>
        <v>7</v>
      </c>
      <c r="AZ184" s="202">
        <f t="shared" si="129"/>
        <v>7</v>
      </c>
      <c r="BA184" s="203">
        <f t="shared" si="129"/>
        <v>7</v>
      </c>
      <c r="BB184" s="204">
        <f t="shared" si="129"/>
        <v>7</v>
      </c>
      <c r="BC184" s="204"/>
      <c r="BF184" s="204"/>
      <c r="BG184" s="204"/>
      <c r="BH184" s="204"/>
      <c r="BI184" s="204"/>
      <c r="BJ184" s="204"/>
      <c r="BK184" s="204"/>
      <c r="BL184" s="204"/>
      <c r="BM184" s="204"/>
      <c r="BN184" s="204"/>
      <c r="BO184" s="204"/>
      <c r="BP184" s="204"/>
      <c r="BQ184" s="204"/>
      <c r="BR184" s="204"/>
      <c r="BS184" s="204"/>
      <c r="BT184" s="204"/>
      <c r="BU184" s="204"/>
      <c r="BV184" s="204"/>
      <c r="BW184" s="204"/>
      <c r="BX184" s="204"/>
      <c r="BY184" s="204"/>
      <c r="BZ184" s="204"/>
      <c r="CA184" s="204"/>
      <c r="CB184" s="204"/>
      <c r="CC184" s="204"/>
      <c r="CD184" s="204"/>
      <c r="CE184" s="204"/>
      <c r="CF184" s="204"/>
      <c r="CG184" s="204"/>
      <c r="CH184" s="204"/>
      <c r="CI184" s="204"/>
      <c r="CJ184" s="204"/>
      <c r="CK184" s="204"/>
    </row>
    <row r="185" spans="2:89" s="190" customFormat="1" ht="15" customHeight="1" thickTop="1" x14ac:dyDescent="0.2">
      <c r="B185" s="187" t="str">
        <f>+'NTP or Sold'!H18</f>
        <v>7FA w/ STG</v>
      </c>
      <c r="C185" s="292" t="str">
        <f>+'NTP or Sold'!T18</f>
        <v>Gen Power - Dell, Arkansas location;  duct fired (EECC) - 49%</v>
      </c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  <c r="X185" s="188"/>
      <c r="Y185" s="188"/>
      <c r="Z185" s="188"/>
      <c r="AA185" s="188"/>
      <c r="AB185" s="188"/>
      <c r="AC185" s="188"/>
      <c r="AD185" s="188"/>
      <c r="AE185" s="188"/>
      <c r="AF185" s="188"/>
      <c r="AG185" s="188"/>
      <c r="AH185" s="188"/>
      <c r="AI185" s="188"/>
      <c r="AJ185" s="188"/>
      <c r="AK185" s="188"/>
      <c r="AL185" s="188"/>
      <c r="AM185" s="188"/>
      <c r="AN185" s="188"/>
      <c r="AO185" s="188"/>
      <c r="AP185" s="188"/>
      <c r="AQ185" s="188"/>
      <c r="AR185" s="188"/>
      <c r="AS185" s="188"/>
      <c r="AT185" s="188"/>
      <c r="AU185" s="188"/>
      <c r="AV185" s="188"/>
      <c r="AW185" s="188"/>
      <c r="AX185" s="188"/>
      <c r="AY185" s="188"/>
      <c r="AZ185" s="188"/>
      <c r="BA185" s="188"/>
      <c r="BB185" s="188"/>
      <c r="BC185" s="189"/>
    </row>
    <row r="186" spans="2:89" s="194" customFormat="1" x14ac:dyDescent="0.2">
      <c r="B186" s="191" t="s">
        <v>104</v>
      </c>
      <c r="C186" s="293"/>
      <c r="D186" s="192">
        <v>0</v>
      </c>
      <c r="E186" s="192">
        <v>0</v>
      </c>
      <c r="F186" s="192">
        <v>0</v>
      </c>
      <c r="G186" s="192">
        <v>0</v>
      </c>
      <c r="H186" s="192">
        <v>0</v>
      </c>
      <c r="I186" s="192">
        <v>0</v>
      </c>
      <c r="J186" s="192">
        <v>0</v>
      </c>
      <c r="K186" s="192">
        <v>0</v>
      </c>
      <c r="L186" s="192">
        <v>0</v>
      </c>
      <c r="M186" s="192">
        <v>0</v>
      </c>
      <c r="N186" s="192">
        <v>0</v>
      </c>
      <c r="O186" s="192">
        <v>0</v>
      </c>
      <c r="P186" s="192">
        <v>0</v>
      </c>
      <c r="Q186" s="192">
        <v>0</v>
      </c>
      <c r="R186" s="192">
        <v>0</v>
      </c>
      <c r="S186" s="192">
        <v>0</v>
      </c>
      <c r="T186" s="192">
        <v>0</v>
      </c>
      <c r="U186" s="192">
        <v>0</v>
      </c>
      <c r="V186" s="192">
        <v>0</v>
      </c>
      <c r="W186" s="192">
        <v>0.05</v>
      </c>
      <c r="X186" s="192">
        <v>7.1999999999999995E-2</v>
      </c>
      <c r="Y186" s="192">
        <v>3.7999999999999999E-2</v>
      </c>
      <c r="Z186" s="192">
        <v>0.19900000000000001</v>
      </c>
      <c r="AA186" s="192">
        <v>0.03</v>
      </c>
      <c r="AB186" s="192">
        <v>0.03</v>
      </c>
      <c r="AC186" s="192">
        <v>0.03</v>
      </c>
      <c r="AD186" s="192">
        <v>0.03</v>
      </c>
      <c r="AE186" s="192">
        <v>0.03</v>
      </c>
      <c r="AF186" s="192">
        <v>0.03</v>
      </c>
      <c r="AG186" s="192">
        <v>0.03</v>
      </c>
      <c r="AH186" s="192">
        <v>0.03</v>
      </c>
      <c r="AI186" s="192">
        <v>3.1E-2</v>
      </c>
      <c r="AJ186" s="192">
        <v>0.04</v>
      </c>
      <c r="AK186" s="192">
        <v>0.04</v>
      </c>
      <c r="AL186" s="192">
        <v>0.2</v>
      </c>
      <c r="AM186" s="192">
        <v>0.04</v>
      </c>
      <c r="AN186" s="192">
        <v>0.05</v>
      </c>
      <c r="AO186" s="192">
        <v>0</v>
      </c>
      <c r="AP186" s="192">
        <v>0</v>
      </c>
      <c r="AQ186" s="192">
        <v>0</v>
      </c>
      <c r="AR186" s="192">
        <v>0</v>
      </c>
      <c r="AS186" s="192">
        <v>0</v>
      </c>
      <c r="AT186" s="192">
        <v>0</v>
      </c>
      <c r="AU186" s="192">
        <v>0</v>
      </c>
      <c r="AV186" s="192">
        <v>0</v>
      </c>
      <c r="AW186" s="192">
        <v>0</v>
      </c>
      <c r="AX186" s="192">
        <v>0</v>
      </c>
      <c r="AY186" s="192">
        <v>0</v>
      </c>
      <c r="AZ186" s="192">
        <v>0</v>
      </c>
      <c r="BA186" s="192">
        <v>0</v>
      </c>
      <c r="BB186" s="192">
        <v>0</v>
      </c>
      <c r="BC186" s="193">
        <f>SUM(D186:BB186)</f>
        <v>1.0000000000000004</v>
      </c>
      <c r="BD186" s="191"/>
    </row>
    <row r="187" spans="2:89" s="194" customFormat="1" x14ac:dyDescent="0.2">
      <c r="B187" s="191" t="s">
        <v>105</v>
      </c>
      <c r="C187" s="293"/>
      <c r="D187" s="192">
        <f>D186</f>
        <v>0</v>
      </c>
      <c r="E187" s="192">
        <f t="shared" ref="E187:AJ187" si="130">+D187+E186</f>
        <v>0</v>
      </c>
      <c r="F187" s="192">
        <f t="shared" si="130"/>
        <v>0</v>
      </c>
      <c r="G187" s="192">
        <f t="shared" si="130"/>
        <v>0</v>
      </c>
      <c r="H187" s="192">
        <f t="shared" si="130"/>
        <v>0</v>
      </c>
      <c r="I187" s="192">
        <f t="shared" si="130"/>
        <v>0</v>
      </c>
      <c r="J187" s="192">
        <f t="shared" si="130"/>
        <v>0</v>
      </c>
      <c r="K187" s="192">
        <f t="shared" si="130"/>
        <v>0</v>
      </c>
      <c r="L187" s="192">
        <f t="shared" si="130"/>
        <v>0</v>
      </c>
      <c r="M187" s="192">
        <f t="shared" si="130"/>
        <v>0</v>
      </c>
      <c r="N187" s="192">
        <f t="shared" si="130"/>
        <v>0</v>
      </c>
      <c r="O187" s="192">
        <f t="shared" si="130"/>
        <v>0</v>
      </c>
      <c r="P187" s="192">
        <f t="shared" si="130"/>
        <v>0</v>
      </c>
      <c r="Q187" s="192">
        <f t="shared" si="130"/>
        <v>0</v>
      </c>
      <c r="R187" s="192">
        <f t="shared" si="130"/>
        <v>0</v>
      </c>
      <c r="S187" s="192">
        <f t="shared" si="130"/>
        <v>0</v>
      </c>
      <c r="T187" s="192">
        <f t="shared" si="130"/>
        <v>0</v>
      </c>
      <c r="U187" s="192">
        <f t="shared" si="130"/>
        <v>0</v>
      </c>
      <c r="V187" s="192">
        <f t="shared" si="130"/>
        <v>0</v>
      </c>
      <c r="W187" s="192">
        <f t="shared" si="130"/>
        <v>0.05</v>
      </c>
      <c r="X187" s="192">
        <f t="shared" si="130"/>
        <v>0.122</v>
      </c>
      <c r="Y187" s="192">
        <f t="shared" si="130"/>
        <v>0.16</v>
      </c>
      <c r="Z187" s="192">
        <f t="shared" si="130"/>
        <v>0.35899999999999999</v>
      </c>
      <c r="AA187" s="192">
        <f t="shared" si="130"/>
        <v>0.38900000000000001</v>
      </c>
      <c r="AB187" s="192">
        <f t="shared" si="130"/>
        <v>0.41900000000000004</v>
      </c>
      <c r="AC187" s="192">
        <f t="shared" si="130"/>
        <v>0.44900000000000007</v>
      </c>
      <c r="AD187" s="192">
        <f t="shared" si="130"/>
        <v>0.47900000000000009</v>
      </c>
      <c r="AE187" s="192">
        <f t="shared" si="130"/>
        <v>0.50900000000000012</v>
      </c>
      <c r="AF187" s="192">
        <f t="shared" si="130"/>
        <v>0.53900000000000015</v>
      </c>
      <c r="AG187" s="192">
        <f t="shared" si="130"/>
        <v>0.56900000000000017</v>
      </c>
      <c r="AH187" s="192">
        <f t="shared" si="130"/>
        <v>0.5990000000000002</v>
      </c>
      <c r="AI187" s="192">
        <f t="shared" si="130"/>
        <v>0.63000000000000023</v>
      </c>
      <c r="AJ187" s="192">
        <f t="shared" si="130"/>
        <v>0.67000000000000026</v>
      </c>
      <c r="AK187" s="192">
        <f t="shared" ref="AK187:BB187" si="131">+AJ187+AK186</f>
        <v>0.7100000000000003</v>
      </c>
      <c r="AL187" s="192">
        <f t="shared" si="131"/>
        <v>0.91000000000000036</v>
      </c>
      <c r="AM187" s="192">
        <f t="shared" si="131"/>
        <v>0.9500000000000004</v>
      </c>
      <c r="AN187" s="192">
        <f t="shared" si="131"/>
        <v>1.0000000000000004</v>
      </c>
      <c r="AO187" s="192">
        <f t="shared" si="131"/>
        <v>1.0000000000000004</v>
      </c>
      <c r="AP187" s="192">
        <f t="shared" si="131"/>
        <v>1.0000000000000004</v>
      </c>
      <c r="AQ187" s="192">
        <f t="shared" si="131"/>
        <v>1.0000000000000004</v>
      </c>
      <c r="AR187" s="192">
        <f t="shared" si="131"/>
        <v>1.0000000000000004</v>
      </c>
      <c r="AS187" s="192">
        <f t="shared" si="131"/>
        <v>1.0000000000000004</v>
      </c>
      <c r="AT187" s="192">
        <f t="shared" si="131"/>
        <v>1.0000000000000004</v>
      </c>
      <c r="AU187" s="192">
        <f t="shared" si="131"/>
        <v>1.0000000000000004</v>
      </c>
      <c r="AV187" s="192">
        <f t="shared" si="131"/>
        <v>1.0000000000000004</v>
      </c>
      <c r="AW187" s="192">
        <f t="shared" si="131"/>
        <v>1.0000000000000004</v>
      </c>
      <c r="AX187" s="192">
        <f t="shared" si="131"/>
        <v>1.0000000000000004</v>
      </c>
      <c r="AY187" s="192">
        <f t="shared" si="131"/>
        <v>1.0000000000000004</v>
      </c>
      <c r="AZ187" s="192">
        <f t="shared" si="131"/>
        <v>1.0000000000000004</v>
      </c>
      <c r="BA187" s="192">
        <f t="shared" si="131"/>
        <v>1.0000000000000004</v>
      </c>
      <c r="BB187" s="192">
        <f t="shared" si="131"/>
        <v>1.0000000000000004</v>
      </c>
      <c r="BC187" s="193"/>
      <c r="BD187" s="191"/>
    </row>
    <row r="188" spans="2:89" s="194" customFormat="1" x14ac:dyDescent="0.2">
      <c r="B188" s="191" t="s">
        <v>106</v>
      </c>
      <c r="C188" s="293"/>
      <c r="D188" s="192">
        <v>0</v>
      </c>
      <c r="E188" s="192">
        <v>0</v>
      </c>
      <c r="F188" s="192">
        <v>0</v>
      </c>
      <c r="G188" s="192">
        <v>0</v>
      </c>
      <c r="H188" s="192">
        <v>0</v>
      </c>
      <c r="I188" s="192">
        <v>0</v>
      </c>
      <c r="J188" s="192">
        <v>0</v>
      </c>
      <c r="K188" s="192">
        <v>0</v>
      </c>
      <c r="L188" s="192">
        <v>0</v>
      </c>
      <c r="M188" s="192">
        <v>0</v>
      </c>
      <c r="N188" s="192">
        <v>0</v>
      </c>
      <c r="O188" s="192">
        <v>0</v>
      </c>
      <c r="P188" s="192">
        <v>0</v>
      </c>
      <c r="Q188" s="192">
        <v>0</v>
      </c>
      <c r="R188" s="192">
        <v>0</v>
      </c>
      <c r="S188" s="192">
        <v>0</v>
      </c>
      <c r="T188" s="192">
        <v>0</v>
      </c>
      <c r="U188" s="192">
        <v>0</v>
      </c>
      <c r="V188" s="192">
        <v>0</v>
      </c>
      <c r="W188" s="192">
        <f t="shared" ref="W188:BB188" si="132">W189-V189</f>
        <v>0.111</v>
      </c>
      <c r="X188" s="192">
        <f t="shared" si="132"/>
        <v>3.6999999999999991E-2</v>
      </c>
      <c r="Y188" s="192">
        <f t="shared" si="132"/>
        <v>5.2000000000000018E-2</v>
      </c>
      <c r="Z188" s="192">
        <f t="shared" si="132"/>
        <v>9.9999999999999978E-2</v>
      </c>
      <c r="AA188" s="192">
        <f t="shared" si="132"/>
        <v>2.0000000000000018E-2</v>
      </c>
      <c r="AB188" s="192">
        <f t="shared" si="132"/>
        <v>2.0000000000000018E-2</v>
      </c>
      <c r="AC188" s="192">
        <f t="shared" si="132"/>
        <v>1.9999999999999962E-2</v>
      </c>
      <c r="AD188" s="192">
        <f t="shared" si="132"/>
        <v>2.0000000000000018E-2</v>
      </c>
      <c r="AE188" s="192">
        <f t="shared" si="132"/>
        <v>2.0000000000000018E-2</v>
      </c>
      <c r="AF188" s="192">
        <f t="shared" si="132"/>
        <v>0</v>
      </c>
      <c r="AG188" s="192">
        <f t="shared" si="132"/>
        <v>0</v>
      </c>
      <c r="AH188" s="192">
        <f t="shared" si="132"/>
        <v>0</v>
      </c>
      <c r="AI188" s="192">
        <f t="shared" si="132"/>
        <v>0</v>
      </c>
      <c r="AJ188" s="192">
        <f t="shared" si="132"/>
        <v>0</v>
      </c>
      <c r="AK188" s="192">
        <f t="shared" si="132"/>
        <v>0</v>
      </c>
      <c r="AL188" s="192">
        <f t="shared" si="132"/>
        <v>0.6</v>
      </c>
      <c r="AM188" s="192">
        <f t="shared" si="132"/>
        <v>0</v>
      </c>
      <c r="AN188" s="192">
        <f t="shared" si="132"/>
        <v>0</v>
      </c>
      <c r="AO188" s="192">
        <f t="shared" si="132"/>
        <v>0</v>
      </c>
      <c r="AP188" s="192">
        <f t="shared" si="132"/>
        <v>0</v>
      </c>
      <c r="AQ188" s="192">
        <f t="shared" si="132"/>
        <v>0</v>
      </c>
      <c r="AR188" s="192">
        <f t="shared" si="132"/>
        <v>0</v>
      </c>
      <c r="AS188" s="192">
        <f t="shared" si="132"/>
        <v>0</v>
      </c>
      <c r="AT188" s="192">
        <f t="shared" si="132"/>
        <v>0</v>
      </c>
      <c r="AU188" s="192">
        <f t="shared" si="132"/>
        <v>0</v>
      </c>
      <c r="AV188" s="192">
        <f t="shared" si="132"/>
        <v>0</v>
      </c>
      <c r="AW188" s="192">
        <f t="shared" si="132"/>
        <v>0</v>
      </c>
      <c r="AX188" s="192">
        <f t="shared" si="132"/>
        <v>0</v>
      </c>
      <c r="AY188" s="192">
        <f t="shared" si="132"/>
        <v>0</v>
      </c>
      <c r="AZ188" s="192">
        <f t="shared" si="132"/>
        <v>0</v>
      </c>
      <c r="BA188" s="192">
        <f t="shared" si="132"/>
        <v>0</v>
      </c>
      <c r="BB188" s="192">
        <f t="shared" si="132"/>
        <v>0</v>
      </c>
      <c r="BC188" s="193">
        <f>SUM(D188:BB188)</f>
        <v>1</v>
      </c>
      <c r="BD188" s="191"/>
    </row>
    <row r="189" spans="2:89" s="194" customFormat="1" x14ac:dyDescent="0.2">
      <c r="B189" s="191" t="s">
        <v>107</v>
      </c>
      <c r="C189" s="293"/>
      <c r="D189" s="192">
        <f>D188</f>
        <v>0</v>
      </c>
      <c r="E189" s="192">
        <f t="shared" ref="E189:V189" si="133">+D189+E188</f>
        <v>0</v>
      </c>
      <c r="F189" s="192">
        <f t="shared" si="133"/>
        <v>0</v>
      </c>
      <c r="G189" s="192">
        <f t="shared" si="133"/>
        <v>0</v>
      </c>
      <c r="H189" s="192">
        <f t="shared" si="133"/>
        <v>0</v>
      </c>
      <c r="I189" s="192">
        <f t="shared" si="133"/>
        <v>0</v>
      </c>
      <c r="J189" s="192">
        <f t="shared" si="133"/>
        <v>0</v>
      </c>
      <c r="K189" s="192">
        <f t="shared" si="133"/>
        <v>0</v>
      </c>
      <c r="L189" s="192">
        <f t="shared" si="133"/>
        <v>0</v>
      </c>
      <c r="M189" s="192">
        <f t="shared" si="133"/>
        <v>0</v>
      </c>
      <c r="N189" s="192">
        <f t="shared" si="133"/>
        <v>0</v>
      </c>
      <c r="O189" s="192">
        <f t="shared" si="133"/>
        <v>0</v>
      </c>
      <c r="P189" s="192">
        <f t="shared" si="133"/>
        <v>0</v>
      </c>
      <c r="Q189" s="192">
        <f t="shared" si="133"/>
        <v>0</v>
      </c>
      <c r="R189" s="192">
        <f t="shared" si="133"/>
        <v>0</v>
      </c>
      <c r="S189" s="192">
        <f t="shared" si="133"/>
        <v>0</v>
      </c>
      <c r="T189" s="192">
        <f t="shared" si="133"/>
        <v>0</v>
      </c>
      <c r="U189" s="192">
        <f t="shared" si="133"/>
        <v>0</v>
      </c>
      <c r="V189" s="192">
        <f t="shared" si="133"/>
        <v>0</v>
      </c>
      <c r="W189" s="192">
        <v>0.111</v>
      </c>
      <c r="X189" s="192">
        <v>0.14799999999999999</v>
      </c>
      <c r="Y189" s="192">
        <v>0.2</v>
      </c>
      <c r="Z189" s="192">
        <v>0.3</v>
      </c>
      <c r="AA189" s="192">
        <v>0.32</v>
      </c>
      <c r="AB189" s="192">
        <v>0.34</v>
      </c>
      <c r="AC189" s="192">
        <v>0.36</v>
      </c>
      <c r="AD189" s="192">
        <v>0.38</v>
      </c>
      <c r="AE189" s="192">
        <v>0.4</v>
      </c>
      <c r="AF189" s="192">
        <v>0.4</v>
      </c>
      <c r="AG189" s="192">
        <v>0.4</v>
      </c>
      <c r="AH189" s="192">
        <v>0.4</v>
      </c>
      <c r="AI189" s="192">
        <v>0.4</v>
      </c>
      <c r="AJ189" s="192">
        <v>0.4</v>
      </c>
      <c r="AK189" s="192">
        <v>0.4</v>
      </c>
      <c r="AL189" s="192">
        <v>1</v>
      </c>
      <c r="AM189" s="192">
        <v>1</v>
      </c>
      <c r="AN189" s="192">
        <v>1</v>
      </c>
      <c r="AO189" s="192">
        <v>1</v>
      </c>
      <c r="AP189" s="192">
        <v>1</v>
      </c>
      <c r="AQ189" s="192">
        <v>1</v>
      </c>
      <c r="AR189" s="192">
        <v>1</v>
      </c>
      <c r="AS189" s="192">
        <v>1</v>
      </c>
      <c r="AT189" s="192">
        <v>1</v>
      </c>
      <c r="AU189" s="192">
        <v>1</v>
      </c>
      <c r="AV189" s="192">
        <v>1</v>
      </c>
      <c r="AW189" s="192">
        <v>1</v>
      </c>
      <c r="AX189" s="192">
        <v>1</v>
      </c>
      <c r="AY189" s="192">
        <v>1</v>
      </c>
      <c r="AZ189" s="192">
        <v>1</v>
      </c>
      <c r="BA189" s="192">
        <v>1</v>
      </c>
      <c r="BB189" s="192">
        <v>1</v>
      </c>
      <c r="BC189" s="193"/>
      <c r="BD189" s="191"/>
    </row>
    <row r="190" spans="2:89" s="194" customFormat="1" x14ac:dyDescent="0.2">
      <c r="B190" s="191"/>
      <c r="C190" s="231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  <c r="AA190" s="192"/>
      <c r="AB190" s="192"/>
      <c r="AC190" s="192"/>
      <c r="AD190" s="192"/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192"/>
      <c r="AT190" s="192"/>
      <c r="AU190" s="192"/>
      <c r="AV190" s="192"/>
      <c r="AW190" s="192"/>
      <c r="AX190" s="192"/>
      <c r="AY190" s="192"/>
      <c r="AZ190" s="192"/>
      <c r="BA190" s="192"/>
      <c r="BB190" s="192"/>
      <c r="BC190" s="193"/>
      <c r="BD190" s="191"/>
    </row>
    <row r="191" spans="2:89" s="195" customFormat="1" x14ac:dyDescent="0.2">
      <c r="B191" s="195" t="s">
        <v>108</v>
      </c>
      <c r="C191" s="196">
        <v>34.877740000000003</v>
      </c>
      <c r="D191" s="197">
        <f t="shared" ref="D191:AI191" si="134">+D187*$C191</f>
        <v>0</v>
      </c>
      <c r="E191" s="197">
        <f t="shared" si="134"/>
        <v>0</v>
      </c>
      <c r="F191" s="197">
        <f t="shared" si="134"/>
        <v>0</v>
      </c>
      <c r="G191" s="197">
        <f t="shared" si="134"/>
        <v>0</v>
      </c>
      <c r="H191" s="197">
        <f t="shared" si="134"/>
        <v>0</v>
      </c>
      <c r="I191" s="197">
        <f t="shared" si="134"/>
        <v>0</v>
      </c>
      <c r="J191" s="197">
        <f t="shared" si="134"/>
        <v>0</v>
      </c>
      <c r="K191" s="197">
        <f t="shared" si="134"/>
        <v>0</v>
      </c>
      <c r="L191" s="197">
        <f t="shared" si="134"/>
        <v>0</v>
      </c>
      <c r="M191" s="197">
        <f t="shared" si="134"/>
        <v>0</v>
      </c>
      <c r="N191" s="197">
        <f t="shared" si="134"/>
        <v>0</v>
      </c>
      <c r="O191" s="197">
        <f t="shared" si="134"/>
        <v>0</v>
      </c>
      <c r="P191" s="197">
        <f t="shared" si="134"/>
        <v>0</v>
      </c>
      <c r="Q191" s="197">
        <f t="shared" si="134"/>
        <v>0</v>
      </c>
      <c r="R191" s="197">
        <f t="shared" si="134"/>
        <v>0</v>
      </c>
      <c r="S191" s="197">
        <f t="shared" si="134"/>
        <v>0</v>
      </c>
      <c r="T191" s="197">
        <f t="shared" si="134"/>
        <v>0</v>
      </c>
      <c r="U191" s="197">
        <f t="shared" si="134"/>
        <v>0</v>
      </c>
      <c r="V191" s="197">
        <f t="shared" si="134"/>
        <v>0</v>
      </c>
      <c r="W191" s="197">
        <f t="shared" si="134"/>
        <v>1.7438870000000002</v>
      </c>
      <c r="X191" s="197">
        <f t="shared" si="134"/>
        <v>4.2550842800000002</v>
      </c>
      <c r="Y191" s="197">
        <f t="shared" si="134"/>
        <v>5.5804384000000002</v>
      </c>
      <c r="Z191" s="197">
        <f t="shared" si="134"/>
        <v>12.521108660000001</v>
      </c>
      <c r="AA191" s="197">
        <f t="shared" si="134"/>
        <v>13.567440860000001</v>
      </c>
      <c r="AB191" s="197">
        <f t="shared" si="134"/>
        <v>14.613773060000003</v>
      </c>
      <c r="AC191" s="197">
        <f t="shared" si="134"/>
        <v>15.660105260000003</v>
      </c>
      <c r="AD191" s="197">
        <f t="shared" si="134"/>
        <v>16.706437460000004</v>
      </c>
      <c r="AE191" s="197">
        <f t="shared" si="134"/>
        <v>17.752769660000006</v>
      </c>
      <c r="AF191" s="197">
        <f t="shared" si="134"/>
        <v>18.799101860000007</v>
      </c>
      <c r="AG191" s="197">
        <f t="shared" si="134"/>
        <v>19.845434060000006</v>
      </c>
      <c r="AH191" s="197">
        <f t="shared" si="134"/>
        <v>20.891766260000008</v>
      </c>
      <c r="AI191" s="197">
        <f t="shared" si="134"/>
        <v>21.972976200000009</v>
      </c>
      <c r="AJ191" s="197">
        <f t="shared" ref="AJ191:BB191" si="135">+AJ187*$C191</f>
        <v>23.36808580000001</v>
      </c>
      <c r="AK191" s="197">
        <f t="shared" si="135"/>
        <v>24.763195400000011</v>
      </c>
      <c r="AL191" s="197">
        <f t="shared" si="135"/>
        <v>31.738743400000015</v>
      </c>
      <c r="AM191" s="197">
        <f t="shared" si="135"/>
        <v>33.133853000000016</v>
      </c>
      <c r="AN191" s="197">
        <f t="shared" si="135"/>
        <v>34.877740000000017</v>
      </c>
      <c r="AO191" s="197">
        <f t="shared" si="135"/>
        <v>34.877740000000017</v>
      </c>
      <c r="AP191" s="197">
        <f t="shared" si="135"/>
        <v>34.877740000000017</v>
      </c>
      <c r="AQ191" s="197">
        <f t="shared" si="135"/>
        <v>34.877740000000017</v>
      </c>
      <c r="AR191" s="197">
        <f t="shared" si="135"/>
        <v>34.877740000000017</v>
      </c>
      <c r="AS191" s="197">
        <f t="shared" si="135"/>
        <v>34.877740000000017</v>
      </c>
      <c r="AT191" s="197">
        <f t="shared" si="135"/>
        <v>34.877740000000017</v>
      </c>
      <c r="AU191" s="197">
        <f t="shared" si="135"/>
        <v>34.877740000000017</v>
      </c>
      <c r="AV191" s="197">
        <f t="shared" si="135"/>
        <v>34.877740000000017</v>
      </c>
      <c r="AW191" s="197">
        <f t="shared" si="135"/>
        <v>34.877740000000017</v>
      </c>
      <c r="AX191" s="197">
        <f t="shared" si="135"/>
        <v>34.877740000000017</v>
      </c>
      <c r="AY191" s="197">
        <f t="shared" si="135"/>
        <v>34.877740000000017</v>
      </c>
      <c r="AZ191" s="197">
        <f t="shared" si="135"/>
        <v>34.877740000000017</v>
      </c>
      <c r="BA191" s="197">
        <f t="shared" si="135"/>
        <v>34.877740000000017</v>
      </c>
      <c r="BB191" s="197">
        <f t="shared" si="135"/>
        <v>34.877740000000017</v>
      </c>
      <c r="BC191" s="198"/>
      <c r="BD191" s="199"/>
      <c r="BE191" s="199"/>
      <c r="BF191" s="199"/>
      <c r="BG191" s="199"/>
      <c r="BH191" s="199"/>
      <c r="BI191" s="199"/>
      <c r="BJ191" s="199"/>
      <c r="BK191" s="199"/>
      <c r="BL191" s="199"/>
      <c r="BM191" s="199"/>
      <c r="BN191" s="199"/>
      <c r="BO191" s="199"/>
      <c r="BP191" s="199"/>
      <c r="BQ191" s="199"/>
      <c r="BR191" s="199"/>
      <c r="BS191" s="199"/>
      <c r="BT191" s="199"/>
      <c r="BU191" s="199"/>
      <c r="BV191" s="199"/>
      <c r="BW191" s="199"/>
      <c r="BX191" s="199"/>
      <c r="BY191" s="199"/>
      <c r="BZ191" s="199"/>
      <c r="CA191" s="199"/>
      <c r="CB191" s="199"/>
      <c r="CC191" s="199"/>
      <c r="CD191" s="199"/>
      <c r="CE191" s="199"/>
      <c r="CF191" s="199"/>
      <c r="CG191" s="199"/>
      <c r="CH191" s="199"/>
      <c r="CI191" s="199"/>
      <c r="CJ191" s="199"/>
      <c r="CK191" s="199"/>
    </row>
    <row r="192" spans="2:89" s="200" customFormat="1" ht="13.5" thickBot="1" x14ac:dyDescent="0.25">
      <c r="B192" s="200" t="s">
        <v>109</v>
      </c>
      <c r="C192" s="201" t="str">
        <f>+'NTP or Sold'!C18</f>
        <v>Sold</v>
      </c>
      <c r="D192" s="202">
        <f t="shared" ref="D192:AI192" si="136">+D189*$C191</f>
        <v>0</v>
      </c>
      <c r="E192" s="202">
        <f t="shared" si="136"/>
        <v>0</v>
      </c>
      <c r="F192" s="202">
        <f t="shared" si="136"/>
        <v>0</v>
      </c>
      <c r="G192" s="202">
        <f t="shared" si="136"/>
        <v>0</v>
      </c>
      <c r="H192" s="202">
        <f t="shared" si="136"/>
        <v>0</v>
      </c>
      <c r="I192" s="202">
        <f t="shared" si="136"/>
        <v>0</v>
      </c>
      <c r="J192" s="202">
        <f t="shared" si="136"/>
        <v>0</v>
      </c>
      <c r="K192" s="202">
        <f t="shared" si="136"/>
        <v>0</v>
      </c>
      <c r="L192" s="202">
        <f t="shared" si="136"/>
        <v>0</v>
      </c>
      <c r="M192" s="202">
        <f t="shared" si="136"/>
        <v>0</v>
      </c>
      <c r="N192" s="202">
        <f t="shared" si="136"/>
        <v>0</v>
      </c>
      <c r="O192" s="202">
        <f t="shared" si="136"/>
        <v>0</v>
      </c>
      <c r="P192" s="202">
        <f t="shared" si="136"/>
        <v>0</v>
      </c>
      <c r="Q192" s="202">
        <f t="shared" si="136"/>
        <v>0</v>
      </c>
      <c r="R192" s="202">
        <f t="shared" si="136"/>
        <v>0</v>
      </c>
      <c r="S192" s="202">
        <f t="shared" si="136"/>
        <v>0</v>
      </c>
      <c r="T192" s="202">
        <f t="shared" si="136"/>
        <v>0</v>
      </c>
      <c r="U192" s="202">
        <f t="shared" si="136"/>
        <v>0</v>
      </c>
      <c r="V192" s="202">
        <f t="shared" si="136"/>
        <v>0</v>
      </c>
      <c r="W192" s="202">
        <f t="shared" si="136"/>
        <v>3.8714291400000005</v>
      </c>
      <c r="X192" s="202">
        <f t="shared" si="136"/>
        <v>5.1619055200000004</v>
      </c>
      <c r="Y192" s="202">
        <f t="shared" si="136"/>
        <v>6.9755480000000007</v>
      </c>
      <c r="Z192" s="202">
        <f t="shared" si="136"/>
        <v>10.463322</v>
      </c>
      <c r="AA192" s="202">
        <f t="shared" si="136"/>
        <v>11.1608768</v>
      </c>
      <c r="AB192" s="202">
        <f t="shared" si="136"/>
        <v>11.858431600000001</v>
      </c>
      <c r="AC192" s="202">
        <f t="shared" si="136"/>
        <v>12.5559864</v>
      </c>
      <c r="AD192" s="202">
        <f t="shared" si="136"/>
        <v>13.253541200000001</v>
      </c>
      <c r="AE192" s="202">
        <f t="shared" si="136"/>
        <v>13.951096000000001</v>
      </c>
      <c r="AF192" s="202">
        <f t="shared" si="136"/>
        <v>13.951096000000001</v>
      </c>
      <c r="AG192" s="202">
        <f t="shared" si="136"/>
        <v>13.951096000000001</v>
      </c>
      <c r="AH192" s="202">
        <f t="shared" si="136"/>
        <v>13.951096000000001</v>
      </c>
      <c r="AI192" s="202">
        <f t="shared" si="136"/>
        <v>13.951096000000001</v>
      </c>
      <c r="AJ192" s="202">
        <f t="shared" ref="AJ192:BB192" si="137">+AJ189*$C191</f>
        <v>13.951096000000001</v>
      </c>
      <c r="AK192" s="202">
        <f t="shared" si="137"/>
        <v>13.951096000000001</v>
      </c>
      <c r="AL192" s="202">
        <f t="shared" si="137"/>
        <v>34.877740000000003</v>
      </c>
      <c r="AM192" s="202">
        <f t="shared" si="137"/>
        <v>34.877740000000003</v>
      </c>
      <c r="AN192" s="202">
        <f t="shared" si="137"/>
        <v>34.877740000000003</v>
      </c>
      <c r="AO192" s="202">
        <f t="shared" si="137"/>
        <v>34.877740000000003</v>
      </c>
      <c r="AP192" s="202">
        <f t="shared" si="137"/>
        <v>34.877740000000003</v>
      </c>
      <c r="AQ192" s="202">
        <f t="shared" si="137"/>
        <v>34.877740000000003</v>
      </c>
      <c r="AR192" s="202">
        <f t="shared" si="137"/>
        <v>34.877740000000003</v>
      </c>
      <c r="AS192" s="202">
        <f t="shared" si="137"/>
        <v>34.877740000000003</v>
      </c>
      <c r="AT192" s="202">
        <f t="shared" si="137"/>
        <v>34.877740000000003</v>
      </c>
      <c r="AU192" s="202">
        <f t="shared" si="137"/>
        <v>34.877740000000003</v>
      </c>
      <c r="AV192" s="202">
        <f t="shared" si="137"/>
        <v>34.877740000000003</v>
      </c>
      <c r="AW192" s="202">
        <f t="shared" si="137"/>
        <v>34.877740000000003</v>
      </c>
      <c r="AX192" s="202">
        <f t="shared" si="137"/>
        <v>34.877740000000003</v>
      </c>
      <c r="AY192" s="202">
        <f t="shared" si="137"/>
        <v>34.877740000000003</v>
      </c>
      <c r="AZ192" s="202">
        <f t="shared" si="137"/>
        <v>34.877740000000003</v>
      </c>
      <c r="BA192" s="202">
        <f t="shared" si="137"/>
        <v>34.877740000000003</v>
      </c>
      <c r="BB192" s="202">
        <f t="shared" si="137"/>
        <v>34.877740000000003</v>
      </c>
      <c r="BC192" s="203"/>
      <c r="BD192" s="204"/>
      <c r="BE192" s="204"/>
      <c r="BF192" s="204"/>
      <c r="BG192" s="204"/>
      <c r="BH192" s="204"/>
      <c r="BI192" s="204"/>
      <c r="BJ192" s="204"/>
      <c r="BK192" s="204"/>
      <c r="BL192" s="204"/>
      <c r="BM192" s="204"/>
      <c r="BN192" s="204"/>
      <c r="BO192" s="204"/>
      <c r="BP192" s="204"/>
      <c r="BQ192" s="204"/>
      <c r="BR192" s="204"/>
      <c r="BS192" s="204"/>
      <c r="BT192" s="204"/>
      <c r="BU192" s="204"/>
      <c r="BV192" s="204"/>
      <c r="BW192" s="204"/>
      <c r="BX192" s="204"/>
      <c r="BY192" s="204"/>
      <c r="BZ192" s="204"/>
      <c r="CA192" s="204"/>
      <c r="CB192" s="204"/>
      <c r="CC192" s="204"/>
      <c r="CD192" s="204"/>
      <c r="CE192" s="204"/>
      <c r="CF192" s="204"/>
      <c r="CG192" s="204"/>
      <c r="CH192" s="204"/>
      <c r="CI192" s="204"/>
      <c r="CJ192" s="204"/>
      <c r="CK192" s="204"/>
    </row>
    <row r="193" spans="2:89" s="190" customFormat="1" ht="15" customHeight="1" thickTop="1" x14ac:dyDescent="0.2">
      <c r="B193" s="187" t="str">
        <f>+'NTP or Sold'!H19</f>
        <v>7FA w/ STG</v>
      </c>
      <c r="C193" s="292" t="str">
        <f>+'NTP or Sold'!T19</f>
        <v>Gen Power - Dell, Arkansas location;  duct fired (EECC) - 49%</v>
      </c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  <c r="X193" s="188"/>
      <c r="Y193" s="188"/>
      <c r="Z193" s="188"/>
      <c r="AA193" s="188"/>
      <c r="AB193" s="188"/>
      <c r="AC193" s="188"/>
      <c r="AD193" s="188"/>
      <c r="AE193" s="188"/>
      <c r="AF193" s="188"/>
      <c r="AG193" s="188"/>
      <c r="AH193" s="188"/>
      <c r="AI193" s="188"/>
      <c r="AJ193" s="188"/>
      <c r="AK193" s="188"/>
      <c r="AL193" s="188"/>
      <c r="AM193" s="188"/>
      <c r="AN193" s="188"/>
      <c r="AO193" s="188"/>
      <c r="AP193" s="188"/>
      <c r="AQ193" s="188"/>
      <c r="AR193" s="188"/>
      <c r="AS193" s="188"/>
      <c r="AT193" s="188"/>
      <c r="AU193" s="188"/>
      <c r="AV193" s="188"/>
      <c r="AW193" s="188"/>
      <c r="AX193" s="188"/>
      <c r="AY193" s="188"/>
      <c r="AZ193" s="188"/>
      <c r="BA193" s="188"/>
      <c r="BB193" s="188"/>
      <c r="BC193" s="189"/>
    </row>
    <row r="194" spans="2:89" s="194" customFormat="1" x14ac:dyDescent="0.2">
      <c r="B194" s="191" t="s">
        <v>104</v>
      </c>
      <c r="C194" s="293"/>
      <c r="D194" s="192">
        <v>0</v>
      </c>
      <c r="E194" s="192">
        <v>0</v>
      </c>
      <c r="F194" s="192">
        <v>0</v>
      </c>
      <c r="G194" s="192">
        <v>0</v>
      </c>
      <c r="H194" s="192">
        <v>0</v>
      </c>
      <c r="I194" s="192">
        <v>0</v>
      </c>
      <c r="J194" s="192">
        <v>0</v>
      </c>
      <c r="K194" s="192">
        <v>0</v>
      </c>
      <c r="L194" s="192">
        <v>0</v>
      </c>
      <c r="M194" s="192">
        <v>0</v>
      </c>
      <c r="N194" s="192">
        <v>0</v>
      </c>
      <c r="O194" s="192">
        <v>0</v>
      </c>
      <c r="P194" s="192">
        <v>0</v>
      </c>
      <c r="Q194" s="192">
        <v>0</v>
      </c>
      <c r="R194" s="192">
        <v>0</v>
      </c>
      <c r="S194" s="192">
        <v>0</v>
      </c>
      <c r="T194" s="192">
        <v>0</v>
      </c>
      <c r="U194" s="192">
        <v>0</v>
      </c>
      <c r="V194" s="192">
        <v>0</v>
      </c>
      <c r="W194" s="192">
        <v>0.05</v>
      </c>
      <c r="X194" s="192">
        <v>7.0000000000000007E-2</v>
      </c>
      <c r="Y194" s="192">
        <v>3.5000000000000003E-2</v>
      </c>
      <c r="Z194" s="192">
        <v>0.19</v>
      </c>
      <c r="AA194" s="192">
        <v>2.5000000000000001E-2</v>
      </c>
      <c r="AB194" s="192">
        <v>2.5000000000000001E-2</v>
      </c>
      <c r="AC194" s="192">
        <v>0.03</v>
      </c>
      <c r="AD194" s="192">
        <v>0.03</v>
      </c>
      <c r="AE194" s="192">
        <v>0.03</v>
      </c>
      <c r="AF194" s="192">
        <v>0.03</v>
      </c>
      <c r="AG194" s="192">
        <v>0.03</v>
      </c>
      <c r="AH194" s="192">
        <v>0.03</v>
      </c>
      <c r="AI194" s="192">
        <v>0.03</v>
      </c>
      <c r="AJ194" s="192">
        <v>0.03</v>
      </c>
      <c r="AK194" s="192">
        <v>3.5000000000000003E-2</v>
      </c>
      <c r="AL194" s="192">
        <v>0.04</v>
      </c>
      <c r="AM194" s="192">
        <v>0.2</v>
      </c>
      <c r="AN194" s="192">
        <v>0.04</v>
      </c>
      <c r="AO194" s="192">
        <v>0.05</v>
      </c>
      <c r="AP194" s="192">
        <v>0</v>
      </c>
      <c r="AQ194" s="192">
        <v>0</v>
      </c>
      <c r="AR194" s="192">
        <v>0</v>
      </c>
      <c r="AS194" s="192">
        <v>0</v>
      </c>
      <c r="AT194" s="192">
        <v>0</v>
      </c>
      <c r="AU194" s="192">
        <v>0</v>
      </c>
      <c r="AV194" s="192">
        <v>0</v>
      </c>
      <c r="AW194" s="192">
        <v>0</v>
      </c>
      <c r="AX194" s="192">
        <v>0</v>
      </c>
      <c r="AY194" s="192">
        <v>0</v>
      </c>
      <c r="AZ194" s="192">
        <v>0</v>
      </c>
      <c r="BA194" s="192">
        <v>0</v>
      </c>
      <c r="BB194" s="192">
        <v>0</v>
      </c>
      <c r="BC194" s="193">
        <f>SUM(D194:BB194)</f>
        <v>1.0000000000000004</v>
      </c>
      <c r="BD194" s="191"/>
    </row>
    <row r="195" spans="2:89" s="194" customFormat="1" x14ac:dyDescent="0.2">
      <c r="B195" s="191" t="s">
        <v>105</v>
      </c>
      <c r="C195" s="293"/>
      <c r="D195" s="192">
        <f>D194</f>
        <v>0</v>
      </c>
      <c r="E195" s="192">
        <f t="shared" ref="E195:AJ195" si="138">+D195+E194</f>
        <v>0</v>
      </c>
      <c r="F195" s="192">
        <f t="shared" si="138"/>
        <v>0</v>
      </c>
      <c r="G195" s="192">
        <f t="shared" si="138"/>
        <v>0</v>
      </c>
      <c r="H195" s="192">
        <f t="shared" si="138"/>
        <v>0</v>
      </c>
      <c r="I195" s="192">
        <f t="shared" si="138"/>
        <v>0</v>
      </c>
      <c r="J195" s="192">
        <f t="shared" si="138"/>
        <v>0</v>
      </c>
      <c r="K195" s="192">
        <f t="shared" si="138"/>
        <v>0</v>
      </c>
      <c r="L195" s="192">
        <f t="shared" si="138"/>
        <v>0</v>
      </c>
      <c r="M195" s="192">
        <f t="shared" si="138"/>
        <v>0</v>
      </c>
      <c r="N195" s="192">
        <f t="shared" si="138"/>
        <v>0</v>
      </c>
      <c r="O195" s="192">
        <f t="shared" si="138"/>
        <v>0</v>
      </c>
      <c r="P195" s="192">
        <f t="shared" si="138"/>
        <v>0</v>
      </c>
      <c r="Q195" s="192">
        <f t="shared" si="138"/>
        <v>0</v>
      </c>
      <c r="R195" s="192">
        <f t="shared" si="138"/>
        <v>0</v>
      </c>
      <c r="S195" s="192">
        <f t="shared" si="138"/>
        <v>0</v>
      </c>
      <c r="T195" s="192">
        <f t="shared" si="138"/>
        <v>0</v>
      </c>
      <c r="U195" s="192">
        <f t="shared" si="138"/>
        <v>0</v>
      </c>
      <c r="V195" s="192">
        <f t="shared" si="138"/>
        <v>0</v>
      </c>
      <c r="W195" s="192">
        <f t="shared" si="138"/>
        <v>0.05</v>
      </c>
      <c r="X195" s="192">
        <f t="shared" si="138"/>
        <v>0.12000000000000001</v>
      </c>
      <c r="Y195" s="192">
        <f t="shared" si="138"/>
        <v>0.15500000000000003</v>
      </c>
      <c r="Z195" s="192">
        <f t="shared" si="138"/>
        <v>0.34500000000000003</v>
      </c>
      <c r="AA195" s="192">
        <f t="shared" si="138"/>
        <v>0.37000000000000005</v>
      </c>
      <c r="AB195" s="192">
        <f t="shared" si="138"/>
        <v>0.39500000000000007</v>
      </c>
      <c r="AC195" s="192">
        <f t="shared" si="138"/>
        <v>0.42500000000000004</v>
      </c>
      <c r="AD195" s="192">
        <f t="shared" si="138"/>
        <v>0.45500000000000007</v>
      </c>
      <c r="AE195" s="192">
        <f t="shared" si="138"/>
        <v>0.4850000000000001</v>
      </c>
      <c r="AF195" s="192">
        <f t="shared" si="138"/>
        <v>0.51500000000000012</v>
      </c>
      <c r="AG195" s="192">
        <f t="shared" si="138"/>
        <v>0.54500000000000015</v>
      </c>
      <c r="AH195" s="192">
        <f t="shared" si="138"/>
        <v>0.57500000000000018</v>
      </c>
      <c r="AI195" s="192">
        <f t="shared" si="138"/>
        <v>0.6050000000000002</v>
      </c>
      <c r="AJ195" s="192">
        <f t="shared" si="138"/>
        <v>0.63500000000000023</v>
      </c>
      <c r="AK195" s="192">
        <f t="shared" ref="AK195:BB195" si="139">+AJ195+AK194</f>
        <v>0.67000000000000026</v>
      </c>
      <c r="AL195" s="192">
        <f t="shared" si="139"/>
        <v>0.7100000000000003</v>
      </c>
      <c r="AM195" s="192">
        <f t="shared" si="139"/>
        <v>0.91000000000000036</v>
      </c>
      <c r="AN195" s="192">
        <f t="shared" si="139"/>
        <v>0.9500000000000004</v>
      </c>
      <c r="AO195" s="192">
        <f t="shared" si="139"/>
        <v>1.0000000000000004</v>
      </c>
      <c r="AP195" s="192">
        <f t="shared" si="139"/>
        <v>1.0000000000000004</v>
      </c>
      <c r="AQ195" s="192">
        <f t="shared" si="139"/>
        <v>1.0000000000000004</v>
      </c>
      <c r="AR195" s="192">
        <f t="shared" si="139"/>
        <v>1.0000000000000004</v>
      </c>
      <c r="AS195" s="192">
        <f t="shared" si="139"/>
        <v>1.0000000000000004</v>
      </c>
      <c r="AT195" s="192">
        <f t="shared" si="139"/>
        <v>1.0000000000000004</v>
      </c>
      <c r="AU195" s="192">
        <f t="shared" si="139"/>
        <v>1.0000000000000004</v>
      </c>
      <c r="AV195" s="192">
        <f t="shared" si="139"/>
        <v>1.0000000000000004</v>
      </c>
      <c r="AW195" s="192">
        <f t="shared" si="139"/>
        <v>1.0000000000000004</v>
      </c>
      <c r="AX195" s="192">
        <f t="shared" si="139"/>
        <v>1.0000000000000004</v>
      </c>
      <c r="AY195" s="192">
        <f t="shared" si="139"/>
        <v>1.0000000000000004</v>
      </c>
      <c r="AZ195" s="192">
        <f t="shared" si="139"/>
        <v>1.0000000000000004</v>
      </c>
      <c r="BA195" s="192">
        <f t="shared" si="139"/>
        <v>1.0000000000000004</v>
      </c>
      <c r="BB195" s="192">
        <f t="shared" si="139"/>
        <v>1.0000000000000004</v>
      </c>
      <c r="BC195" s="193"/>
      <c r="BD195" s="191"/>
    </row>
    <row r="196" spans="2:89" s="194" customFormat="1" x14ac:dyDescent="0.2">
      <c r="B196" s="191" t="s">
        <v>106</v>
      </c>
      <c r="C196" s="293"/>
      <c r="D196" s="192">
        <v>0</v>
      </c>
      <c r="E196" s="192">
        <v>0</v>
      </c>
      <c r="F196" s="192">
        <v>0</v>
      </c>
      <c r="G196" s="192">
        <v>0</v>
      </c>
      <c r="H196" s="192">
        <v>0</v>
      </c>
      <c r="I196" s="192">
        <v>0</v>
      </c>
      <c r="J196" s="192">
        <v>0</v>
      </c>
      <c r="K196" s="192">
        <v>0</v>
      </c>
      <c r="L196" s="192">
        <v>0</v>
      </c>
      <c r="M196" s="192">
        <v>0</v>
      </c>
      <c r="N196" s="192">
        <v>0</v>
      </c>
      <c r="O196" s="192">
        <v>0</v>
      </c>
      <c r="P196" s="192">
        <v>0</v>
      </c>
      <c r="Q196" s="192">
        <v>0</v>
      </c>
      <c r="R196" s="192">
        <v>0</v>
      </c>
      <c r="S196" s="192">
        <v>0</v>
      </c>
      <c r="T196" s="192">
        <v>0</v>
      </c>
      <c r="U196" s="192">
        <v>0</v>
      </c>
      <c r="V196" s="192">
        <v>0</v>
      </c>
      <c r="W196" s="192">
        <f t="shared" ref="W196:BB196" si="140">W197-V197</f>
        <v>0.111</v>
      </c>
      <c r="X196" s="192">
        <f t="shared" si="140"/>
        <v>3.6999999999999991E-2</v>
      </c>
      <c r="Y196" s="192">
        <f t="shared" si="140"/>
        <v>5.2000000000000018E-2</v>
      </c>
      <c r="Z196" s="192">
        <f t="shared" si="140"/>
        <v>9.9999999999999978E-2</v>
      </c>
      <c r="AA196" s="192">
        <f t="shared" si="140"/>
        <v>2.0000000000000018E-2</v>
      </c>
      <c r="AB196" s="192">
        <f t="shared" si="140"/>
        <v>2.0000000000000018E-2</v>
      </c>
      <c r="AC196" s="192">
        <f t="shared" si="140"/>
        <v>1.9999999999999962E-2</v>
      </c>
      <c r="AD196" s="192">
        <f t="shared" si="140"/>
        <v>4.0000000000000036E-2</v>
      </c>
      <c r="AE196" s="192">
        <f t="shared" si="140"/>
        <v>0</v>
      </c>
      <c r="AF196" s="192">
        <f t="shared" si="140"/>
        <v>0</v>
      </c>
      <c r="AG196" s="192">
        <f t="shared" si="140"/>
        <v>0</v>
      </c>
      <c r="AH196" s="192">
        <f t="shared" si="140"/>
        <v>0</v>
      </c>
      <c r="AI196" s="192">
        <f t="shared" si="140"/>
        <v>0</v>
      </c>
      <c r="AJ196" s="192">
        <f t="shared" si="140"/>
        <v>0</v>
      </c>
      <c r="AK196" s="192">
        <f t="shared" si="140"/>
        <v>0</v>
      </c>
      <c r="AL196" s="192">
        <f t="shared" si="140"/>
        <v>0</v>
      </c>
      <c r="AM196" s="192">
        <f t="shared" si="140"/>
        <v>0.6</v>
      </c>
      <c r="AN196" s="192">
        <f t="shared" si="140"/>
        <v>0</v>
      </c>
      <c r="AO196" s="192">
        <f t="shared" si="140"/>
        <v>0</v>
      </c>
      <c r="AP196" s="192">
        <f t="shared" si="140"/>
        <v>0</v>
      </c>
      <c r="AQ196" s="192">
        <f t="shared" si="140"/>
        <v>0</v>
      </c>
      <c r="AR196" s="192">
        <f t="shared" si="140"/>
        <v>0</v>
      </c>
      <c r="AS196" s="192">
        <f t="shared" si="140"/>
        <v>0</v>
      </c>
      <c r="AT196" s="192">
        <f t="shared" si="140"/>
        <v>0</v>
      </c>
      <c r="AU196" s="192">
        <f t="shared" si="140"/>
        <v>0</v>
      </c>
      <c r="AV196" s="192">
        <f t="shared" si="140"/>
        <v>0</v>
      </c>
      <c r="AW196" s="192">
        <f t="shared" si="140"/>
        <v>0</v>
      </c>
      <c r="AX196" s="192">
        <f t="shared" si="140"/>
        <v>0</v>
      </c>
      <c r="AY196" s="192">
        <f t="shared" si="140"/>
        <v>0</v>
      </c>
      <c r="AZ196" s="192">
        <f t="shared" si="140"/>
        <v>0</v>
      </c>
      <c r="BA196" s="192">
        <f t="shared" si="140"/>
        <v>0</v>
      </c>
      <c r="BB196" s="192">
        <f t="shared" si="140"/>
        <v>0</v>
      </c>
      <c r="BC196" s="193">
        <f>SUM(D196:BB196)</f>
        <v>1</v>
      </c>
      <c r="BD196" s="191"/>
    </row>
    <row r="197" spans="2:89" s="194" customFormat="1" x14ac:dyDescent="0.2">
      <c r="B197" s="191" t="s">
        <v>107</v>
      </c>
      <c r="C197" s="293"/>
      <c r="D197" s="192">
        <f>D196</f>
        <v>0</v>
      </c>
      <c r="E197" s="192">
        <f t="shared" ref="E197:V197" si="141">+D197+E196</f>
        <v>0</v>
      </c>
      <c r="F197" s="192">
        <f t="shared" si="141"/>
        <v>0</v>
      </c>
      <c r="G197" s="192">
        <f t="shared" si="141"/>
        <v>0</v>
      </c>
      <c r="H197" s="192">
        <f t="shared" si="141"/>
        <v>0</v>
      </c>
      <c r="I197" s="192">
        <f t="shared" si="141"/>
        <v>0</v>
      </c>
      <c r="J197" s="192">
        <f t="shared" si="141"/>
        <v>0</v>
      </c>
      <c r="K197" s="192">
        <f t="shared" si="141"/>
        <v>0</v>
      </c>
      <c r="L197" s="192">
        <f t="shared" si="141"/>
        <v>0</v>
      </c>
      <c r="M197" s="192">
        <f t="shared" si="141"/>
        <v>0</v>
      </c>
      <c r="N197" s="192">
        <f t="shared" si="141"/>
        <v>0</v>
      </c>
      <c r="O197" s="192">
        <f t="shared" si="141"/>
        <v>0</v>
      </c>
      <c r="P197" s="192">
        <f t="shared" si="141"/>
        <v>0</v>
      </c>
      <c r="Q197" s="192">
        <f t="shared" si="141"/>
        <v>0</v>
      </c>
      <c r="R197" s="192">
        <f t="shared" si="141"/>
        <v>0</v>
      </c>
      <c r="S197" s="192">
        <f t="shared" si="141"/>
        <v>0</v>
      </c>
      <c r="T197" s="192">
        <f t="shared" si="141"/>
        <v>0</v>
      </c>
      <c r="U197" s="192">
        <f t="shared" si="141"/>
        <v>0</v>
      </c>
      <c r="V197" s="192">
        <f t="shared" si="141"/>
        <v>0</v>
      </c>
      <c r="W197" s="192">
        <v>0.111</v>
      </c>
      <c r="X197" s="192">
        <v>0.14799999999999999</v>
      </c>
      <c r="Y197" s="192">
        <v>0.2</v>
      </c>
      <c r="Z197" s="192">
        <v>0.3</v>
      </c>
      <c r="AA197" s="192">
        <v>0.32</v>
      </c>
      <c r="AB197" s="192">
        <v>0.34</v>
      </c>
      <c r="AC197" s="192">
        <v>0.36</v>
      </c>
      <c r="AD197" s="192">
        <v>0.4</v>
      </c>
      <c r="AE197" s="192">
        <v>0.4</v>
      </c>
      <c r="AF197" s="192">
        <v>0.4</v>
      </c>
      <c r="AG197" s="192">
        <v>0.4</v>
      </c>
      <c r="AH197" s="192">
        <v>0.4</v>
      </c>
      <c r="AI197" s="192">
        <v>0.4</v>
      </c>
      <c r="AJ197" s="192">
        <v>0.4</v>
      </c>
      <c r="AK197" s="192">
        <v>0.4</v>
      </c>
      <c r="AL197" s="192">
        <v>0.4</v>
      </c>
      <c r="AM197" s="192">
        <v>1</v>
      </c>
      <c r="AN197" s="192">
        <v>1</v>
      </c>
      <c r="AO197" s="192">
        <v>1</v>
      </c>
      <c r="AP197" s="192">
        <v>1</v>
      </c>
      <c r="AQ197" s="192">
        <v>1</v>
      </c>
      <c r="AR197" s="192">
        <v>1</v>
      </c>
      <c r="AS197" s="192">
        <v>1</v>
      </c>
      <c r="AT197" s="192">
        <v>1</v>
      </c>
      <c r="AU197" s="192">
        <v>1</v>
      </c>
      <c r="AV197" s="192">
        <v>1</v>
      </c>
      <c r="AW197" s="192">
        <v>1</v>
      </c>
      <c r="AX197" s="192">
        <v>1</v>
      </c>
      <c r="AY197" s="192">
        <v>1</v>
      </c>
      <c r="AZ197" s="192">
        <v>1</v>
      </c>
      <c r="BA197" s="192">
        <v>1</v>
      </c>
      <c r="BB197" s="192">
        <v>1</v>
      </c>
      <c r="BC197" s="193"/>
      <c r="BD197" s="191"/>
    </row>
    <row r="198" spans="2:89" s="194" customFormat="1" x14ac:dyDescent="0.2">
      <c r="B198" s="191"/>
      <c r="C198" s="231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  <c r="AA198" s="192"/>
      <c r="AB198" s="192"/>
      <c r="AC198" s="192"/>
      <c r="AD198" s="192"/>
      <c r="AE198" s="192"/>
      <c r="AF198" s="192"/>
      <c r="AG198" s="192"/>
      <c r="AH198" s="192"/>
      <c r="AI198" s="192"/>
      <c r="AJ198" s="192"/>
      <c r="AK198" s="192"/>
      <c r="AL198" s="192"/>
      <c r="AM198" s="192"/>
      <c r="AN198" s="192"/>
      <c r="AO198" s="192"/>
      <c r="AP198" s="192"/>
      <c r="AQ198" s="192"/>
      <c r="AR198" s="192"/>
      <c r="AS198" s="192"/>
      <c r="AT198" s="192"/>
      <c r="AU198" s="192"/>
      <c r="AV198" s="192"/>
      <c r="AW198" s="192"/>
      <c r="AX198" s="192"/>
      <c r="AY198" s="192"/>
      <c r="AZ198" s="192"/>
      <c r="BA198" s="192"/>
      <c r="BB198" s="192"/>
      <c r="BC198" s="193"/>
      <c r="BD198" s="191"/>
    </row>
    <row r="199" spans="2:89" s="195" customFormat="1" x14ac:dyDescent="0.2">
      <c r="B199" s="195" t="s">
        <v>108</v>
      </c>
      <c r="C199" s="196">
        <v>34.877740000000003</v>
      </c>
      <c r="D199" s="197">
        <f t="shared" ref="D199:AI199" si="142">+D195*$C199</f>
        <v>0</v>
      </c>
      <c r="E199" s="197">
        <f t="shared" si="142"/>
        <v>0</v>
      </c>
      <c r="F199" s="197">
        <f t="shared" si="142"/>
        <v>0</v>
      </c>
      <c r="G199" s="197">
        <f t="shared" si="142"/>
        <v>0</v>
      </c>
      <c r="H199" s="197">
        <f t="shared" si="142"/>
        <v>0</v>
      </c>
      <c r="I199" s="197">
        <f t="shared" si="142"/>
        <v>0</v>
      </c>
      <c r="J199" s="197">
        <f t="shared" si="142"/>
        <v>0</v>
      </c>
      <c r="K199" s="197">
        <f t="shared" si="142"/>
        <v>0</v>
      </c>
      <c r="L199" s="197">
        <f t="shared" si="142"/>
        <v>0</v>
      </c>
      <c r="M199" s="197">
        <f t="shared" si="142"/>
        <v>0</v>
      </c>
      <c r="N199" s="197">
        <f t="shared" si="142"/>
        <v>0</v>
      </c>
      <c r="O199" s="197">
        <f t="shared" si="142"/>
        <v>0</v>
      </c>
      <c r="P199" s="197">
        <f t="shared" si="142"/>
        <v>0</v>
      </c>
      <c r="Q199" s="197">
        <f t="shared" si="142"/>
        <v>0</v>
      </c>
      <c r="R199" s="197">
        <f t="shared" si="142"/>
        <v>0</v>
      </c>
      <c r="S199" s="197">
        <f t="shared" si="142"/>
        <v>0</v>
      </c>
      <c r="T199" s="197">
        <f t="shared" si="142"/>
        <v>0</v>
      </c>
      <c r="U199" s="197">
        <f t="shared" si="142"/>
        <v>0</v>
      </c>
      <c r="V199" s="197">
        <f t="shared" si="142"/>
        <v>0</v>
      </c>
      <c r="W199" s="197">
        <f t="shared" si="142"/>
        <v>1.7438870000000002</v>
      </c>
      <c r="X199" s="197">
        <f t="shared" si="142"/>
        <v>4.1853288000000006</v>
      </c>
      <c r="Y199" s="197">
        <f t="shared" si="142"/>
        <v>5.4060497000000014</v>
      </c>
      <c r="Z199" s="197">
        <f t="shared" si="142"/>
        <v>12.032820300000003</v>
      </c>
      <c r="AA199" s="197">
        <f t="shared" si="142"/>
        <v>12.904763800000003</v>
      </c>
      <c r="AB199" s="197">
        <f t="shared" si="142"/>
        <v>13.776707300000004</v>
      </c>
      <c r="AC199" s="197">
        <f t="shared" si="142"/>
        <v>14.823039500000002</v>
      </c>
      <c r="AD199" s="197">
        <f t="shared" si="142"/>
        <v>15.869371700000004</v>
      </c>
      <c r="AE199" s="197">
        <f t="shared" si="142"/>
        <v>16.915703900000004</v>
      </c>
      <c r="AF199" s="197">
        <f t="shared" si="142"/>
        <v>17.962036100000006</v>
      </c>
      <c r="AG199" s="197">
        <f t="shared" si="142"/>
        <v>19.008368300000008</v>
      </c>
      <c r="AH199" s="197">
        <f t="shared" si="142"/>
        <v>20.054700500000006</v>
      </c>
      <c r="AI199" s="197">
        <f t="shared" si="142"/>
        <v>21.101032700000008</v>
      </c>
      <c r="AJ199" s="197">
        <f t="shared" ref="AJ199:BB199" si="143">+AJ195*$C199</f>
        <v>22.14736490000001</v>
      </c>
      <c r="AK199" s="197">
        <f t="shared" si="143"/>
        <v>23.36808580000001</v>
      </c>
      <c r="AL199" s="197">
        <f t="shared" si="143"/>
        <v>24.763195400000011</v>
      </c>
      <c r="AM199" s="197">
        <f t="shared" si="143"/>
        <v>31.738743400000015</v>
      </c>
      <c r="AN199" s="197">
        <f t="shared" si="143"/>
        <v>33.133853000000016</v>
      </c>
      <c r="AO199" s="197">
        <f t="shared" si="143"/>
        <v>34.877740000000017</v>
      </c>
      <c r="AP199" s="197">
        <f t="shared" si="143"/>
        <v>34.877740000000017</v>
      </c>
      <c r="AQ199" s="197">
        <f t="shared" si="143"/>
        <v>34.877740000000017</v>
      </c>
      <c r="AR199" s="197">
        <f t="shared" si="143"/>
        <v>34.877740000000017</v>
      </c>
      <c r="AS199" s="197">
        <f t="shared" si="143"/>
        <v>34.877740000000017</v>
      </c>
      <c r="AT199" s="197">
        <f t="shared" si="143"/>
        <v>34.877740000000017</v>
      </c>
      <c r="AU199" s="197">
        <f t="shared" si="143"/>
        <v>34.877740000000017</v>
      </c>
      <c r="AV199" s="197">
        <f t="shared" si="143"/>
        <v>34.877740000000017</v>
      </c>
      <c r="AW199" s="197">
        <f t="shared" si="143"/>
        <v>34.877740000000017</v>
      </c>
      <c r="AX199" s="197">
        <f t="shared" si="143"/>
        <v>34.877740000000017</v>
      </c>
      <c r="AY199" s="197">
        <f t="shared" si="143"/>
        <v>34.877740000000017</v>
      </c>
      <c r="AZ199" s="197">
        <f t="shared" si="143"/>
        <v>34.877740000000017</v>
      </c>
      <c r="BA199" s="197">
        <f t="shared" si="143"/>
        <v>34.877740000000017</v>
      </c>
      <c r="BB199" s="197">
        <f t="shared" si="143"/>
        <v>34.877740000000017</v>
      </c>
      <c r="BC199" s="198"/>
      <c r="BD199" s="199"/>
      <c r="BE199" s="199"/>
      <c r="BF199" s="199"/>
      <c r="BG199" s="199"/>
      <c r="BH199" s="199"/>
      <c r="BI199" s="199"/>
      <c r="BJ199" s="199"/>
      <c r="BK199" s="199"/>
      <c r="BL199" s="199"/>
      <c r="BM199" s="199"/>
      <c r="BN199" s="199"/>
      <c r="BO199" s="199"/>
      <c r="BP199" s="199"/>
      <c r="BQ199" s="199"/>
      <c r="BR199" s="199"/>
      <c r="BS199" s="199"/>
      <c r="BT199" s="199"/>
      <c r="BU199" s="199"/>
      <c r="BV199" s="199"/>
      <c r="BW199" s="199"/>
      <c r="BX199" s="199"/>
      <c r="BY199" s="199"/>
      <c r="BZ199" s="199"/>
      <c r="CA199" s="199"/>
      <c r="CB199" s="199"/>
      <c r="CC199" s="199"/>
      <c r="CD199" s="199"/>
      <c r="CE199" s="199"/>
      <c r="CF199" s="199"/>
      <c r="CG199" s="199"/>
      <c r="CH199" s="199"/>
      <c r="CI199" s="199"/>
      <c r="CJ199" s="199"/>
      <c r="CK199" s="199"/>
    </row>
    <row r="200" spans="2:89" s="200" customFormat="1" ht="13.5" thickBot="1" x14ac:dyDescent="0.25">
      <c r="B200" s="200" t="s">
        <v>109</v>
      </c>
      <c r="C200" s="201" t="str">
        <f>+'NTP or Sold'!C19</f>
        <v>Sold</v>
      </c>
      <c r="D200" s="202">
        <f t="shared" ref="D200:AI200" si="144">+D197*$C199</f>
        <v>0</v>
      </c>
      <c r="E200" s="202">
        <f t="shared" si="144"/>
        <v>0</v>
      </c>
      <c r="F200" s="202">
        <f t="shared" si="144"/>
        <v>0</v>
      </c>
      <c r="G200" s="202">
        <f t="shared" si="144"/>
        <v>0</v>
      </c>
      <c r="H200" s="202">
        <f t="shared" si="144"/>
        <v>0</v>
      </c>
      <c r="I200" s="202">
        <f t="shared" si="144"/>
        <v>0</v>
      </c>
      <c r="J200" s="202">
        <f t="shared" si="144"/>
        <v>0</v>
      </c>
      <c r="K200" s="202">
        <f t="shared" si="144"/>
        <v>0</v>
      </c>
      <c r="L200" s="202">
        <f t="shared" si="144"/>
        <v>0</v>
      </c>
      <c r="M200" s="202">
        <f t="shared" si="144"/>
        <v>0</v>
      </c>
      <c r="N200" s="202">
        <f t="shared" si="144"/>
        <v>0</v>
      </c>
      <c r="O200" s="202">
        <f t="shared" si="144"/>
        <v>0</v>
      </c>
      <c r="P200" s="202">
        <f t="shared" si="144"/>
        <v>0</v>
      </c>
      <c r="Q200" s="202">
        <f t="shared" si="144"/>
        <v>0</v>
      </c>
      <c r="R200" s="202">
        <f t="shared" si="144"/>
        <v>0</v>
      </c>
      <c r="S200" s="202">
        <f t="shared" si="144"/>
        <v>0</v>
      </c>
      <c r="T200" s="202">
        <f t="shared" si="144"/>
        <v>0</v>
      </c>
      <c r="U200" s="202">
        <f t="shared" si="144"/>
        <v>0</v>
      </c>
      <c r="V200" s="202">
        <f t="shared" si="144"/>
        <v>0</v>
      </c>
      <c r="W200" s="202">
        <f t="shared" si="144"/>
        <v>3.8714291400000005</v>
      </c>
      <c r="X200" s="202">
        <f t="shared" si="144"/>
        <v>5.1619055200000004</v>
      </c>
      <c r="Y200" s="202">
        <f t="shared" si="144"/>
        <v>6.9755480000000007</v>
      </c>
      <c r="Z200" s="202">
        <f t="shared" si="144"/>
        <v>10.463322</v>
      </c>
      <c r="AA200" s="202">
        <f t="shared" si="144"/>
        <v>11.1608768</v>
      </c>
      <c r="AB200" s="202">
        <f t="shared" si="144"/>
        <v>11.858431600000001</v>
      </c>
      <c r="AC200" s="202">
        <f t="shared" si="144"/>
        <v>12.5559864</v>
      </c>
      <c r="AD200" s="202">
        <f t="shared" si="144"/>
        <v>13.951096000000001</v>
      </c>
      <c r="AE200" s="202">
        <f t="shared" si="144"/>
        <v>13.951096000000001</v>
      </c>
      <c r="AF200" s="202">
        <f t="shared" si="144"/>
        <v>13.951096000000001</v>
      </c>
      <c r="AG200" s="202">
        <f t="shared" si="144"/>
        <v>13.951096000000001</v>
      </c>
      <c r="AH200" s="202">
        <f t="shared" si="144"/>
        <v>13.951096000000001</v>
      </c>
      <c r="AI200" s="202">
        <f t="shared" si="144"/>
        <v>13.951096000000001</v>
      </c>
      <c r="AJ200" s="202">
        <f t="shared" ref="AJ200:BB200" si="145">+AJ197*$C199</f>
        <v>13.951096000000001</v>
      </c>
      <c r="AK200" s="202">
        <f t="shared" si="145"/>
        <v>13.951096000000001</v>
      </c>
      <c r="AL200" s="202">
        <f t="shared" si="145"/>
        <v>13.951096000000001</v>
      </c>
      <c r="AM200" s="202">
        <f t="shared" si="145"/>
        <v>34.877740000000003</v>
      </c>
      <c r="AN200" s="202">
        <f t="shared" si="145"/>
        <v>34.877740000000003</v>
      </c>
      <c r="AO200" s="202">
        <f t="shared" si="145"/>
        <v>34.877740000000003</v>
      </c>
      <c r="AP200" s="202">
        <f t="shared" si="145"/>
        <v>34.877740000000003</v>
      </c>
      <c r="AQ200" s="202">
        <f t="shared" si="145"/>
        <v>34.877740000000003</v>
      </c>
      <c r="AR200" s="202">
        <f t="shared" si="145"/>
        <v>34.877740000000003</v>
      </c>
      <c r="AS200" s="202">
        <f t="shared" si="145"/>
        <v>34.877740000000003</v>
      </c>
      <c r="AT200" s="202">
        <f t="shared" si="145"/>
        <v>34.877740000000003</v>
      </c>
      <c r="AU200" s="202">
        <f t="shared" si="145"/>
        <v>34.877740000000003</v>
      </c>
      <c r="AV200" s="202">
        <f t="shared" si="145"/>
        <v>34.877740000000003</v>
      </c>
      <c r="AW200" s="202">
        <f t="shared" si="145"/>
        <v>34.877740000000003</v>
      </c>
      <c r="AX200" s="202">
        <f t="shared" si="145"/>
        <v>34.877740000000003</v>
      </c>
      <c r="AY200" s="202">
        <f t="shared" si="145"/>
        <v>34.877740000000003</v>
      </c>
      <c r="AZ200" s="202">
        <f t="shared" si="145"/>
        <v>34.877740000000003</v>
      </c>
      <c r="BA200" s="202">
        <f t="shared" si="145"/>
        <v>34.877740000000003</v>
      </c>
      <c r="BB200" s="202">
        <f t="shared" si="145"/>
        <v>34.877740000000003</v>
      </c>
      <c r="BC200" s="203"/>
      <c r="BD200" s="204"/>
      <c r="BE200" s="204"/>
      <c r="BF200" s="204"/>
      <c r="BG200" s="204"/>
      <c r="BH200" s="204"/>
      <c r="BI200" s="204"/>
      <c r="BJ200" s="204"/>
      <c r="BK200" s="204"/>
      <c r="BL200" s="204"/>
      <c r="BM200" s="204"/>
      <c r="BN200" s="204"/>
      <c r="BO200" s="204"/>
      <c r="BP200" s="204"/>
      <c r="BQ200" s="204"/>
      <c r="BR200" s="204"/>
      <c r="BS200" s="204"/>
      <c r="BT200" s="204"/>
      <c r="BU200" s="204"/>
      <c r="BV200" s="204"/>
      <c r="BW200" s="204"/>
      <c r="BX200" s="204"/>
      <c r="BY200" s="204"/>
      <c r="BZ200" s="204"/>
      <c r="CA200" s="204"/>
      <c r="CB200" s="204"/>
      <c r="CC200" s="204"/>
      <c r="CD200" s="204"/>
      <c r="CE200" s="204"/>
      <c r="CF200" s="204"/>
      <c r="CG200" s="204"/>
      <c r="CH200" s="204"/>
      <c r="CI200" s="204"/>
      <c r="CJ200" s="204"/>
      <c r="CK200" s="204"/>
    </row>
    <row r="201" spans="2:89" s="190" customFormat="1" ht="15" customHeight="1" thickTop="1" x14ac:dyDescent="0.2">
      <c r="B201" s="187" t="s">
        <v>111</v>
      </c>
      <c r="C201" s="292" t="str">
        <f>+C193</f>
        <v>Gen Power - Dell, Arkansas location;  duct fired (EECC) - 49%</v>
      </c>
      <c r="D201" s="188"/>
      <c r="E201" s="188"/>
      <c r="F201" s="188"/>
      <c r="G201" s="188"/>
      <c r="H201" s="188"/>
      <c r="I201" s="188"/>
      <c r="J201" s="188"/>
      <c r="K201" s="188"/>
      <c r="L201" s="188"/>
      <c r="M201" s="188"/>
      <c r="N201" s="188"/>
      <c r="O201" s="188"/>
      <c r="P201" s="188"/>
      <c r="Q201" s="188"/>
      <c r="R201" s="188"/>
      <c r="S201" s="188"/>
      <c r="T201" s="188"/>
      <c r="U201" s="188"/>
      <c r="V201" s="188"/>
      <c r="W201" s="188"/>
      <c r="X201" s="188"/>
      <c r="Y201" s="188"/>
      <c r="Z201" s="188"/>
      <c r="AA201" s="188"/>
      <c r="AB201" s="188"/>
      <c r="AC201" s="188"/>
      <c r="AD201" s="188"/>
      <c r="AE201" s="188"/>
      <c r="AF201" s="188"/>
      <c r="AG201" s="188"/>
      <c r="AH201" s="188"/>
      <c r="AI201" s="188"/>
      <c r="AJ201" s="188"/>
      <c r="AK201" s="188"/>
      <c r="AL201" s="188"/>
      <c r="AM201" s="188"/>
      <c r="AN201" s="188"/>
      <c r="AO201" s="188"/>
      <c r="AP201" s="188"/>
      <c r="AQ201" s="188"/>
      <c r="AR201" s="188"/>
      <c r="AS201" s="188"/>
      <c r="AT201" s="188"/>
      <c r="AU201" s="188"/>
      <c r="AV201" s="188"/>
      <c r="AW201" s="188"/>
      <c r="AX201" s="188"/>
      <c r="AY201" s="188"/>
      <c r="AZ201" s="188"/>
      <c r="BA201" s="188"/>
      <c r="BB201" s="188"/>
      <c r="BC201" s="189"/>
    </row>
    <row r="202" spans="2:89" s="194" customFormat="1" x14ac:dyDescent="0.2">
      <c r="B202" s="191" t="s">
        <v>104</v>
      </c>
      <c r="C202" s="293"/>
      <c r="D202" s="192">
        <v>0</v>
      </c>
      <c r="E202" s="192">
        <v>0</v>
      </c>
      <c r="F202" s="192">
        <v>0</v>
      </c>
      <c r="G202" s="192">
        <v>0</v>
      </c>
      <c r="H202" s="192">
        <v>0</v>
      </c>
      <c r="I202" s="192">
        <v>0</v>
      </c>
      <c r="J202" s="192">
        <v>0</v>
      </c>
      <c r="K202" s="192">
        <v>0</v>
      </c>
      <c r="L202" s="192">
        <v>0</v>
      </c>
      <c r="M202" s="192">
        <v>0</v>
      </c>
      <c r="N202" s="192">
        <v>0</v>
      </c>
      <c r="O202" s="192">
        <v>0</v>
      </c>
      <c r="P202" s="192">
        <v>0</v>
      </c>
      <c r="Q202" s="192">
        <v>0</v>
      </c>
      <c r="R202" s="192">
        <v>0</v>
      </c>
      <c r="S202" s="192">
        <v>0</v>
      </c>
      <c r="T202" s="192">
        <v>0</v>
      </c>
      <c r="U202" s="192">
        <v>0</v>
      </c>
      <c r="V202" s="192">
        <v>0</v>
      </c>
      <c r="W202" s="192">
        <v>0.05</v>
      </c>
      <c r="X202" s="192">
        <v>6.6799999999999998E-2</v>
      </c>
      <c r="Y202" s="192">
        <v>3.3399999999999999E-2</v>
      </c>
      <c r="Z202" s="192">
        <v>0.1832</v>
      </c>
      <c r="AA202" s="192">
        <v>2.5600000000000001E-2</v>
      </c>
      <c r="AB202" s="192">
        <v>0.03</v>
      </c>
      <c r="AC202" s="192">
        <v>0.03</v>
      </c>
      <c r="AD202" s="192">
        <v>0.03</v>
      </c>
      <c r="AE202" s="192">
        <v>0.03</v>
      </c>
      <c r="AF202" s="192">
        <v>0.03</v>
      </c>
      <c r="AG202" s="192">
        <v>0.03</v>
      </c>
      <c r="AH202" s="192">
        <v>0.03</v>
      </c>
      <c r="AI202" s="192">
        <v>0.03</v>
      </c>
      <c r="AJ202" s="192">
        <v>3.1E-2</v>
      </c>
      <c r="AK202" s="192">
        <v>3.5000000000000003E-2</v>
      </c>
      <c r="AL202" s="192">
        <v>3.5000000000000003E-2</v>
      </c>
      <c r="AM202" s="192">
        <v>0.25</v>
      </c>
      <c r="AN202" s="192">
        <v>0.05</v>
      </c>
      <c r="AO202" s="192">
        <v>0</v>
      </c>
      <c r="AP202" s="192">
        <v>0</v>
      </c>
      <c r="AQ202" s="192">
        <v>0</v>
      </c>
      <c r="AR202" s="192">
        <v>0</v>
      </c>
      <c r="AS202" s="192">
        <v>0</v>
      </c>
      <c r="AT202" s="192">
        <v>0</v>
      </c>
      <c r="AU202" s="192">
        <v>0</v>
      </c>
      <c r="AV202" s="192">
        <v>0</v>
      </c>
      <c r="AW202" s="192">
        <v>0</v>
      </c>
      <c r="AX202" s="192">
        <v>0</v>
      </c>
      <c r="AY202" s="192">
        <v>0</v>
      </c>
      <c r="AZ202" s="192">
        <v>0</v>
      </c>
      <c r="BA202" s="192">
        <v>0</v>
      </c>
      <c r="BB202" s="192">
        <v>0</v>
      </c>
      <c r="BC202" s="193">
        <f>SUM(D202:BB202)</f>
        <v>1.0000000000000002</v>
      </c>
      <c r="BD202" s="191"/>
    </row>
    <row r="203" spans="2:89" s="194" customFormat="1" x14ac:dyDescent="0.2">
      <c r="B203" s="191" t="s">
        <v>105</v>
      </c>
      <c r="C203" s="293"/>
      <c r="D203" s="192">
        <f>D202</f>
        <v>0</v>
      </c>
      <c r="E203" s="192">
        <f t="shared" ref="E203:AJ203" si="146">+D203+E202</f>
        <v>0</v>
      </c>
      <c r="F203" s="192">
        <f t="shared" si="146"/>
        <v>0</v>
      </c>
      <c r="G203" s="192">
        <f t="shared" si="146"/>
        <v>0</v>
      </c>
      <c r="H203" s="192">
        <f t="shared" si="146"/>
        <v>0</v>
      </c>
      <c r="I203" s="192">
        <f t="shared" si="146"/>
        <v>0</v>
      </c>
      <c r="J203" s="192">
        <f t="shared" si="146"/>
        <v>0</v>
      </c>
      <c r="K203" s="192">
        <f t="shared" si="146"/>
        <v>0</v>
      </c>
      <c r="L203" s="192">
        <f t="shared" si="146"/>
        <v>0</v>
      </c>
      <c r="M203" s="192">
        <f t="shared" si="146"/>
        <v>0</v>
      </c>
      <c r="N203" s="192">
        <f t="shared" si="146"/>
        <v>0</v>
      </c>
      <c r="O203" s="192">
        <f t="shared" si="146"/>
        <v>0</v>
      </c>
      <c r="P203" s="192">
        <f t="shared" si="146"/>
        <v>0</v>
      </c>
      <c r="Q203" s="192">
        <f t="shared" si="146"/>
        <v>0</v>
      </c>
      <c r="R203" s="192">
        <f t="shared" si="146"/>
        <v>0</v>
      </c>
      <c r="S203" s="192">
        <f t="shared" si="146"/>
        <v>0</v>
      </c>
      <c r="T203" s="192">
        <f t="shared" si="146"/>
        <v>0</v>
      </c>
      <c r="U203" s="192">
        <f t="shared" si="146"/>
        <v>0</v>
      </c>
      <c r="V203" s="192">
        <f t="shared" si="146"/>
        <v>0</v>
      </c>
      <c r="W203" s="192">
        <f t="shared" si="146"/>
        <v>0.05</v>
      </c>
      <c r="X203" s="192">
        <f t="shared" si="146"/>
        <v>0.1168</v>
      </c>
      <c r="Y203" s="192">
        <f t="shared" si="146"/>
        <v>0.1502</v>
      </c>
      <c r="Z203" s="192">
        <f t="shared" si="146"/>
        <v>0.33340000000000003</v>
      </c>
      <c r="AA203" s="192">
        <f t="shared" si="146"/>
        <v>0.35900000000000004</v>
      </c>
      <c r="AB203" s="192">
        <f t="shared" si="146"/>
        <v>0.38900000000000001</v>
      </c>
      <c r="AC203" s="192">
        <f t="shared" si="146"/>
        <v>0.41900000000000004</v>
      </c>
      <c r="AD203" s="192">
        <f t="shared" si="146"/>
        <v>0.44900000000000007</v>
      </c>
      <c r="AE203" s="192">
        <f t="shared" si="146"/>
        <v>0.47900000000000009</v>
      </c>
      <c r="AF203" s="192">
        <f t="shared" si="146"/>
        <v>0.50900000000000012</v>
      </c>
      <c r="AG203" s="192">
        <f t="shared" si="146"/>
        <v>0.53900000000000015</v>
      </c>
      <c r="AH203" s="192">
        <f t="shared" si="146"/>
        <v>0.56900000000000017</v>
      </c>
      <c r="AI203" s="192">
        <f t="shared" si="146"/>
        <v>0.5990000000000002</v>
      </c>
      <c r="AJ203" s="192">
        <f t="shared" si="146"/>
        <v>0.63000000000000023</v>
      </c>
      <c r="AK203" s="192">
        <f t="shared" ref="AK203:BB203" si="147">+AJ203+AK202</f>
        <v>0.66500000000000026</v>
      </c>
      <c r="AL203" s="192">
        <f t="shared" si="147"/>
        <v>0.70000000000000029</v>
      </c>
      <c r="AM203" s="192">
        <f t="shared" si="147"/>
        <v>0.95000000000000029</v>
      </c>
      <c r="AN203" s="192">
        <f t="shared" si="147"/>
        <v>1.0000000000000002</v>
      </c>
      <c r="AO203" s="192">
        <f t="shared" si="147"/>
        <v>1.0000000000000002</v>
      </c>
      <c r="AP203" s="192">
        <f t="shared" si="147"/>
        <v>1.0000000000000002</v>
      </c>
      <c r="AQ203" s="192">
        <f t="shared" si="147"/>
        <v>1.0000000000000002</v>
      </c>
      <c r="AR203" s="192">
        <f t="shared" si="147"/>
        <v>1.0000000000000002</v>
      </c>
      <c r="AS203" s="192">
        <f t="shared" si="147"/>
        <v>1.0000000000000002</v>
      </c>
      <c r="AT203" s="192">
        <f t="shared" si="147"/>
        <v>1.0000000000000002</v>
      </c>
      <c r="AU203" s="192">
        <f t="shared" si="147"/>
        <v>1.0000000000000002</v>
      </c>
      <c r="AV203" s="192">
        <f t="shared" si="147"/>
        <v>1.0000000000000002</v>
      </c>
      <c r="AW203" s="192">
        <f t="shared" si="147"/>
        <v>1.0000000000000002</v>
      </c>
      <c r="AX203" s="192">
        <f t="shared" si="147"/>
        <v>1.0000000000000002</v>
      </c>
      <c r="AY203" s="192">
        <f t="shared" si="147"/>
        <v>1.0000000000000002</v>
      </c>
      <c r="AZ203" s="192">
        <f t="shared" si="147"/>
        <v>1.0000000000000002</v>
      </c>
      <c r="BA203" s="192">
        <f t="shared" si="147"/>
        <v>1.0000000000000002</v>
      </c>
      <c r="BB203" s="192">
        <f t="shared" si="147"/>
        <v>1.0000000000000002</v>
      </c>
      <c r="BC203" s="193"/>
      <c r="BD203" s="191"/>
    </row>
    <row r="204" spans="2:89" s="194" customFormat="1" x14ac:dyDescent="0.2">
      <c r="B204" s="191" t="s">
        <v>106</v>
      </c>
      <c r="C204" s="293"/>
      <c r="D204" s="192">
        <v>0</v>
      </c>
      <c r="E204" s="192">
        <v>0</v>
      </c>
      <c r="F204" s="192">
        <v>0</v>
      </c>
      <c r="G204" s="192">
        <v>0</v>
      </c>
      <c r="H204" s="192">
        <v>0</v>
      </c>
      <c r="I204" s="192">
        <v>0</v>
      </c>
      <c r="J204" s="192">
        <v>0</v>
      </c>
      <c r="K204" s="192">
        <v>0</v>
      </c>
      <c r="L204" s="192">
        <v>0</v>
      </c>
      <c r="M204" s="192">
        <v>0</v>
      </c>
      <c r="N204" s="192">
        <v>0</v>
      </c>
      <c r="O204" s="192">
        <v>0</v>
      </c>
      <c r="P204" s="192">
        <v>0</v>
      </c>
      <c r="Q204" s="192">
        <v>0</v>
      </c>
      <c r="R204" s="192">
        <v>0</v>
      </c>
      <c r="S204" s="192">
        <v>0</v>
      </c>
      <c r="T204" s="192">
        <v>0</v>
      </c>
      <c r="U204" s="192">
        <v>0</v>
      </c>
      <c r="V204" s="192">
        <v>0</v>
      </c>
      <c r="W204" s="192">
        <f t="shared" ref="W204:BB204" si="148">W205-V205</f>
        <v>0.05</v>
      </c>
      <c r="X204" s="192">
        <f t="shared" si="148"/>
        <v>0</v>
      </c>
      <c r="Y204" s="192">
        <f t="shared" si="148"/>
        <v>0</v>
      </c>
      <c r="Z204" s="192">
        <f t="shared" si="148"/>
        <v>0.14500000000000002</v>
      </c>
      <c r="AA204" s="192">
        <f t="shared" si="148"/>
        <v>9.4999999999999973E-2</v>
      </c>
      <c r="AB204" s="192">
        <f t="shared" si="148"/>
        <v>7.0000000000000007E-2</v>
      </c>
      <c r="AC204" s="192">
        <f t="shared" si="148"/>
        <v>4.0000000000000036E-2</v>
      </c>
      <c r="AD204" s="192">
        <f t="shared" si="148"/>
        <v>0.10999999999999999</v>
      </c>
      <c r="AE204" s="192">
        <f t="shared" si="148"/>
        <v>7.999999999999996E-2</v>
      </c>
      <c r="AF204" s="192">
        <f t="shared" si="148"/>
        <v>0.10999999999999999</v>
      </c>
      <c r="AG204" s="192">
        <f t="shared" si="148"/>
        <v>0.10000000000000009</v>
      </c>
      <c r="AH204" s="192">
        <f t="shared" si="148"/>
        <v>2.9999999999999916E-2</v>
      </c>
      <c r="AI204" s="192">
        <f t="shared" si="148"/>
        <v>4.0000000000000036E-2</v>
      </c>
      <c r="AJ204" s="192">
        <f t="shared" si="148"/>
        <v>6.0000000000000053E-2</v>
      </c>
      <c r="AK204" s="192">
        <f t="shared" si="148"/>
        <v>1.9999999999999907E-2</v>
      </c>
      <c r="AL204" s="192">
        <f t="shared" si="148"/>
        <v>3.0000000000000027E-2</v>
      </c>
      <c r="AM204" s="192">
        <f t="shared" si="148"/>
        <v>2.0000000000000018E-2</v>
      </c>
      <c r="AN204" s="192">
        <f t="shared" si="148"/>
        <v>0</v>
      </c>
      <c r="AO204" s="192">
        <f t="shared" si="148"/>
        <v>0</v>
      </c>
      <c r="AP204" s="192">
        <f t="shared" si="148"/>
        <v>0</v>
      </c>
      <c r="AQ204" s="192">
        <f t="shared" si="148"/>
        <v>0</v>
      </c>
      <c r="AR204" s="192">
        <f t="shared" si="148"/>
        <v>0</v>
      </c>
      <c r="AS204" s="192">
        <f t="shared" si="148"/>
        <v>0</v>
      </c>
      <c r="AT204" s="192">
        <f t="shared" si="148"/>
        <v>0</v>
      </c>
      <c r="AU204" s="192">
        <f t="shared" si="148"/>
        <v>0</v>
      </c>
      <c r="AV204" s="192">
        <f t="shared" si="148"/>
        <v>0</v>
      </c>
      <c r="AW204" s="192">
        <f t="shared" si="148"/>
        <v>0</v>
      </c>
      <c r="AX204" s="192">
        <f t="shared" si="148"/>
        <v>0</v>
      </c>
      <c r="AY204" s="192">
        <f t="shared" si="148"/>
        <v>0</v>
      </c>
      <c r="AZ204" s="192">
        <f t="shared" si="148"/>
        <v>0</v>
      </c>
      <c r="BA204" s="192">
        <f t="shared" si="148"/>
        <v>0</v>
      </c>
      <c r="BB204" s="192">
        <f t="shared" si="148"/>
        <v>0</v>
      </c>
      <c r="BC204" s="193">
        <f>SUM(D204:BB204)</f>
        <v>1</v>
      </c>
      <c r="BD204" s="191"/>
    </row>
    <row r="205" spans="2:89" s="194" customFormat="1" x14ac:dyDescent="0.2">
      <c r="B205" s="191" t="s">
        <v>107</v>
      </c>
      <c r="C205" s="293"/>
      <c r="D205" s="192">
        <f>D204</f>
        <v>0</v>
      </c>
      <c r="E205" s="192">
        <f t="shared" ref="E205:V205" si="149">+D205+E204</f>
        <v>0</v>
      </c>
      <c r="F205" s="192">
        <f t="shared" si="149"/>
        <v>0</v>
      </c>
      <c r="G205" s="192">
        <f t="shared" si="149"/>
        <v>0</v>
      </c>
      <c r="H205" s="192">
        <f t="shared" si="149"/>
        <v>0</v>
      </c>
      <c r="I205" s="192">
        <f t="shared" si="149"/>
        <v>0</v>
      </c>
      <c r="J205" s="192">
        <f t="shared" si="149"/>
        <v>0</v>
      </c>
      <c r="K205" s="192">
        <f t="shared" si="149"/>
        <v>0</v>
      </c>
      <c r="L205" s="192">
        <f t="shared" si="149"/>
        <v>0</v>
      </c>
      <c r="M205" s="192">
        <f t="shared" si="149"/>
        <v>0</v>
      </c>
      <c r="N205" s="192">
        <f t="shared" si="149"/>
        <v>0</v>
      </c>
      <c r="O205" s="192">
        <f t="shared" si="149"/>
        <v>0</v>
      </c>
      <c r="P205" s="192">
        <f t="shared" si="149"/>
        <v>0</v>
      </c>
      <c r="Q205" s="192">
        <f t="shared" si="149"/>
        <v>0</v>
      </c>
      <c r="R205" s="192">
        <f t="shared" si="149"/>
        <v>0</v>
      </c>
      <c r="S205" s="192">
        <f t="shared" si="149"/>
        <v>0</v>
      </c>
      <c r="T205" s="192">
        <f t="shared" si="149"/>
        <v>0</v>
      </c>
      <c r="U205" s="192">
        <f t="shared" si="149"/>
        <v>0</v>
      </c>
      <c r="V205" s="192">
        <f t="shared" si="149"/>
        <v>0</v>
      </c>
      <c r="W205" s="192">
        <v>0.05</v>
      </c>
      <c r="X205" s="192">
        <v>0.05</v>
      </c>
      <c r="Y205" s="192">
        <v>0.05</v>
      </c>
      <c r="Z205" s="192">
        <v>0.19500000000000001</v>
      </c>
      <c r="AA205" s="192">
        <v>0.28999999999999998</v>
      </c>
      <c r="AB205" s="192">
        <v>0.36</v>
      </c>
      <c r="AC205" s="192">
        <v>0.4</v>
      </c>
      <c r="AD205" s="192">
        <v>0.51</v>
      </c>
      <c r="AE205" s="192">
        <v>0.59</v>
      </c>
      <c r="AF205" s="192">
        <v>0.7</v>
      </c>
      <c r="AG205" s="192">
        <v>0.8</v>
      </c>
      <c r="AH205" s="192">
        <v>0.83</v>
      </c>
      <c r="AI205" s="192">
        <v>0.87</v>
      </c>
      <c r="AJ205" s="192">
        <v>0.93</v>
      </c>
      <c r="AK205" s="192">
        <v>0.95</v>
      </c>
      <c r="AL205" s="192">
        <v>0.98</v>
      </c>
      <c r="AM205" s="192">
        <v>1</v>
      </c>
      <c r="AN205" s="192">
        <v>1</v>
      </c>
      <c r="AO205" s="192">
        <v>1</v>
      </c>
      <c r="AP205" s="192">
        <v>1</v>
      </c>
      <c r="AQ205" s="192">
        <v>1</v>
      </c>
      <c r="AR205" s="192">
        <v>1</v>
      </c>
      <c r="AS205" s="192">
        <v>1</v>
      </c>
      <c r="AT205" s="192">
        <v>1</v>
      </c>
      <c r="AU205" s="192">
        <v>1</v>
      </c>
      <c r="AV205" s="192">
        <v>1</v>
      </c>
      <c r="AW205" s="192">
        <v>1</v>
      </c>
      <c r="AX205" s="192">
        <v>1</v>
      </c>
      <c r="AY205" s="192">
        <v>1</v>
      </c>
      <c r="AZ205" s="192">
        <v>1</v>
      </c>
      <c r="BA205" s="192">
        <v>1</v>
      </c>
      <c r="BB205" s="192">
        <v>1</v>
      </c>
      <c r="BC205" s="193"/>
      <c r="BD205" s="191"/>
    </row>
    <row r="206" spans="2:89" s="194" customFormat="1" x14ac:dyDescent="0.2">
      <c r="B206" s="191"/>
      <c r="C206" s="231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  <c r="AA206" s="192"/>
      <c r="AB206" s="192"/>
      <c r="AC206" s="192"/>
      <c r="AD206" s="192"/>
      <c r="AE206" s="192"/>
      <c r="AF206" s="192"/>
      <c r="AG206" s="192"/>
      <c r="AH206" s="192"/>
      <c r="AI206" s="192"/>
      <c r="AJ206" s="192"/>
      <c r="AK206" s="192"/>
      <c r="AL206" s="192"/>
      <c r="AM206" s="192"/>
      <c r="AN206" s="192"/>
      <c r="AO206" s="192"/>
      <c r="AP206" s="192"/>
      <c r="AQ206" s="192"/>
      <c r="AR206" s="192"/>
      <c r="AS206" s="192"/>
      <c r="AT206" s="192"/>
      <c r="AU206" s="192"/>
      <c r="AV206" s="192"/>
      <c r="AW206" s="192"/>
      <c r="AX206" s="192"/>
      <c r="AY206" s="192"/>
      <c r="AZ206" s="192"/>
      <c r="BA206" s="192"/>
      <c r="BB206" s="192"/>
      <c r="BC206" s="193"/>
      <c r="BD206" s="191"/>
    </row>
    <row r="207" spans="2:89" s="195" customFormat="1" x14ac:dyDescent="0.2">
      <c r="B207" s="195" t="s">
        <v>108</v>
      </c>
      <c r="C207" s="196">
        <v>21.597519999999999</v>
      </c>
      <c r="D207" s="197">
        <f t="shared" ref="D207:AI207" si="150">+D203*$C207</f>
        <v>0</v>
      </c>
      <c r="E207" s="197">
        <f t="shared" si="150"/>
        <v>0</v>
      </c>
      <c r="F207" s="197">
        <f t="shared" si="150"/>
        <v>0</v>
      </c>
      <c r="G207" s="197">
        <f t="shared" si="150"/>
        <v>0</v>
      </c>
      <c r="H207" s="197">
        <f t="shared" si="150"/>
        <v>0</v>
      </c>
      <c r="I207" s="197">
        <f t="shared" si="150"/>
        <v>0</v>
      </c>
      <c r="J207" s="197">
        <f t="shared" si="150"/>
        <v>0</v>
      </c>
      <c r="K207" s="197">
        <f t="shared" si="150"/>
        <v>0</v>
      </c>
      <c r="L207" s="197">
        <f t="shared" si="150"/>
        <v>0</v>
      </c>
      <c r="M207" s="197">
        <f t="shared" si="150"/>
        <v>0</v>
      </c>
      <c r="N207" s="197">
        <f t="shared" si="150"/>
        <v>0</v>
      </c>
      <c r="O207" s="197">
        <f t="shared" si="150"/>
        <v>0</v>
      </c>
      <c r="P207" s="197">
        <f t="shared" si="150"/>
        <v>0</v>
      </c>
      <c r="Q207" s="197">
        <f t="shared" si="150"/>
        <v>0</v>
      </c>
      <c r="R207" s="197">
        <f t="shared" si="150"/>
        <v>0</v>
      </c>
      <c r="S207" s="197">
        <f t="shared" si="150"/>
        <v>0</v>
      </c>
      <c r="T207" s="197">
        <f t="shared" si="150"/>
        <v>0</v>
      </c>
      <c r="U207" s="197">
        <f t="shared" si="150"/>
        <v>0</v>
      </c>
      <c r="V207" s="197">
        <f t="shared" si="150"/>
        <v>0</v>
      </c>
      <c r="W207" s="197">
        <f t="shared" si="150"/>
        <v>1.0798760000000001</v>
      </c>
      <c r="X207" s="197">
        <f t="shared" si="150"/>
        <v>2.5225903359999999</v>
      </c>
      <c r="Y207" s="197">
        <f t="shared" si="150"/>
        <v>3.2439475039999999</v>
      </c>
      <c r="Z207" s="197">
        <f t="shared" si="150"/>
        <v>7.2006131680000003</v>
      </c>
      <c r="AA207" s="197">
        <f t="shared" si="150"/>
        <v>7.7535096800000005</v>
      </c>
      <c r="AB207" s="197">
        <f t="shared" si="150"/>
        <v>8.4014352799999994</v>
      </c>
      <c r="AC207" s="197">
        <f t="shared" si="150"/>
        <v>9.0493608800000001</v>
      </c>
      <c r="AD207" s="197">
        <f t="shared" si="150"/>
        <v>9.6972864800000007</v>
      </c>
      <c r="AE207" s="197">
        <f t="shared" si="150"/>
        <v>10.345212080000001</v>
      </c>
      <c r="AF207" s="197">
        <f t="shared" si="150"/>
        <v>10.993137680000002</v>
      </c>
      <c r="AG207" s="197">
        <f t="shared" si="150"/>
        <v>11.641063280000003</v>
      </c>
      <c r="AH207" s="197">
        <f t="shared" si="150"/>
        <v>12.288988880000003</v>
      </c>
      <c r="AI207" s="197">
        <f t="shared" si="150"/>
        <v>12.936914480000004</v>
      </c>
      <c r="AJ207" s="197">
        <f t="shared" ref="AJ207:BB207" si="151">+AJ203*$C207</f>
        <v>13.606437600000005</v>
      </c>
      <c r="AK207" s="197">
        <f t="shared" si="151"/>
        <v>14.362350800000005</v>
      </c>
      <c r="AL207" s="197">
        <f t="shared" si="151"/>
        <v>15.118264000000005</v>
      </c>
      <c r="AM207" s="197">
        <f t="shared" si="151"/>
        <v>20.517644000000004</v>
      </c>
      <c r="AN207" s="197">
        <f t="shared" si="151"/>
        <v>21.597520000000003</v>
      </c>
      <c r="AO207" s="197">
        <f t="shared" si="151"/>
        <v>21.597520000000003</v>
      </c>
      <c r="AP207" s="197">
        <f t="shared" si="151"/>
        <v>21.597520000000003</v>
      </c>
      <c r="AQ207" s="197">
        <f t="shared" si="151"/>
        <v>21.597520000000003</v>
      </c>
      <c r="AR207" s="197">
        <f t="shared" si="151"/>
        <v>21.597520000000003</v>
      </c>
      <c r="AS207" s="197">
        <f t="shared" si="151"/>
        <v>21.597520000000003</v>
      </c>
      <c r="AT207" s="197">
        <f t="shared" si="151"/>
        <v>21.597520000000003</v>
      </c>
      <c r="AU207" s="197">
        <f t="shared" si="151"/>
        <v>21.597520000000003</v>
      </c>
      <c r="AV207" s="197">
        <f t="shared" si="151"/>
        <v>21.597520000000003</v>
      </c>
      <c r="AW207" s="197">
        <f t="shared" si="151"/>
        <v>21.597520000000003</v>
      </c>
      <c r="AX207" s="197">
        <f t="shared" si="151"/>
        <v>21.597520000000003</v>
      </c>
      <c r="AY207" s="197">
        <f t="shared" si="151"/>
        <v>21.597520000000003</v>
      </c>
      <c r="AZ207" s="197">
        <f t="shared" si="151"/>
        <v>21.597520000000003</v>
      </c>
      <c r="BA207" s="197">
        <f t="shared" si="151"/>
        <v>21.597520000000003</v>
      </c>
      <c r="BB207" s="197">
        <f t="shared" si="151"/>
        <v>21.597520000000003</v>
      </c>
      <c r="BC207" s="198"/>
      <c r="BD207" s="199"/>
      <c r="BE207" s="199"/>
      <c r="BF207" s="199"/>
      <c r="BG207" s="199"/>
      <c r="BH207" s="199"/>
      <c r="BI207" s="199"/>
      <c r="BJ207" s="199"/>
      <c r="BK207" s="199"/>
      <c r="BL207" s="199"/>
      <c r="BM207" s="199"/>
      <c r="BN207" s="199"/>
      <c r="BO207" s="199"/>
      <c r="BP207" s="199"/>
      <c r="BQ207" s="199"/>
      <c r="BR207" s="199"/>
      <c r="BS207" s="199"/>
      <c r="BT207" s="199"/>
      <c r="BU207" s="199"/>
      <c r="BV207" s="199"/>
      <c r="BW207" s="199"/>
      <c r="BX207" s="199"/>
      <c r="BY207" s="199"/>
      <c r="BZ207" s="199"/>
      <c r="CA207" s="199"/>
      <c r="CB207" s="199"/>
      <c r="CC207" s="199"/>
      <c r="CD207" s="199"/>
      <c r="CE207" s="199"/>
      <c r="CF207" s="199"/>
      <c r="CG207" s="199"/>
      <c r="CH207" s="199"/>
      <c r="CI207" s="199"/>
      <c r="CJ207" s="199"/>
      <c r="CK207" s="199"/>
    </row>
    <row r="208" spans="2:89" s="200" customFormat="1" ht="13.5" thickBot="1" x14ac:dyDescent="0.25">
      <c r="B208" s="200" t="s">
        <v>109</v>
      </c>
      <c r="C208" s="201" t="str">
        <f>+C200</f>
        <v>Sold</v>
      </c>
      <c r="D208" s="202">
        <f t="shared" ref="D208:AI208" si="152">+D205*$C207</f>
        <v>0</v>
      </c>
      <c r="E208" s="202">
        <f t="shared" si="152"/>
        <v>0</v>
      </c>
      <c r="F208" s="202">
        <f t="shared" si="152"/>
        <v>0</v>
      </c>
      <c r="G208" s="202">
        <f t="shared" si="152"/>
        <v>0</v>
      </c>
      <c r="H208" s="202">
        <f t="shared" si="152"/>
        <v>0</v>
      </c>
      <c r="I208" s="202">
        <f t="shared" si="152"/>
        <v>0</v>
      </c>
      <c r="J208" s="202">
        <f t="shared" si="152"/>
        <v>0</v>
      </c>
      <c r="K208" s="202">
        <f t="shared" si="152"/>
        <v>0</v>
      </c>
      <c r="L208" s="202">
        <f t="shared" si="152"/>
        <v>0</v>
      </c>
      <c r="M208" s="202">
        <f t="shared" si="152"/>
        <v>0</v>
      </c>
      <c r="N208" s="202">
        <f t="shared" si="152"/>
        <v>0</v>
      </c>
      <c r="O208" s="202">
        <f t="shared" si="152"/>
        <v>0</v>
      </c>
      <c r="P208" s="202">
        <f t="shared" si="152"/>
        <v>0</v>
      </c>
      <c r="Q208" s="202">
        <f t="shared" si="152"/>
        <v>0</v>
      </c>
      <c r="R208" s="202">
        <f t="shared" si="152"/>
        <v>0</v>
      </c>
      <c r="S208" s="202">
        <f t="shared" si="152"/>
        <v>0</v>
      </c>
      <c r="T208" s="202">
        <f t="shared" si="152"/>
        <v>0</v>
      </c>
      <c r="U208" s="202">
        <f t="shared" si="152"/>
        <v>0</v>
      </c>
      <c r="V208" s="202">
        <f t="shared" si="152"/>
        <v>0</v>
      </c>
      <c r="W208" s="202">
        <f t="shared" si="152"/>
        <v>1.0798760000000001</v>
      </c>
      <c r="X208" s="202">
        <f t="shared" si="152"/>
        <v>1.0798760000000001</v>
      </c>
      <c r="Y208" s="202">
        <f t="shared" si="152"/>
        <v>1.0798760000000001</v>
      </c>
      <c r="Z208" s="202">
        <f t="shared" si="152"/>
        <v>4.2115163999999998</v>
      </c>
      <c r="AA208" s="202">
        <f t="shared" si="152"/>
        <v>6.2632807999999995</v>
      </c>
      <c r="AB208" s="202">
        <f t="shared" si="152"/>
        <v>7.7751071999999999</v>
      </c>
      <c r="AC208" s="202">
        <f t="shared" si="152"/>
        <v>8.6390080000000005</v>
      </c>
      <c r="AD208" s="202">
        <f t="shared" si="152"/>
        <v>11.014735200000001</v>
      </c>
      <c r="AE208" s="202">
        <f t="shared" si="152"/>
        <v>12.742536799999998</v>
      </c>
      <c r="AF208" s="202">
        <f t="shared" si="152"/>
        <v>15.118263999999998</v>
      </c>
      <c r="AG208" s="202">
        <f t="shared" si="152"/>
        <v>17.278016000000001</v>
      </c>
      <c r="AH208" s="202">
        <f t="shared" si="152"/>
        <v>17.925941599999998</v>
      </c>
      <c r="AI208" s="202">
        <f t="shared" si="152"/>
        <v>18.789842399999998</v>
      </c>
      <c r="AJ208" s="202">
        <f t="shared" ref="AJ208:BB208" si="153">+AJ205*$C207</f>
        <v>20.085693599999999</v>
      </c>
      <c r="AK208" s="202">
        <f t="shared" si="153"/>
        <v>20.517643999999997</v>
      </c>
      <c r="AL208" s="202">
        <f t="shared" si="153"/>
        <v>21.165569599999998</v>
      </c>
      <c r="AM208" s="202">
        <f t="shared" si="153"/>
        <v>21.597519999999999</v>
      </c>
      <c r="AN208" s="202">
        <f t="shared" si="153"/>
        <v>21.597519999999999</v>
      </c>
      <c r="AO208" s="202">
        <f t="shared" si="153"/>
        <v>21.597519999999999</v>
      </c>
      <c r="AP208" s="202">
        <f t="shared" si="153"/>
        <v>21.597519999999999</v>
      </c>
      <c r="AQ208" s="202">
        <f t="shared" si="153"/>
        <v>21.597519999999999</v>
      </c>
      <c r="AR208" s="202">
        <f t="shared" si="153"/>
        <v>21.597519999999999</v>
      </c>
      <c r="AS208" s="202">
        <f t="shared" si="153"/>
        <v>21.597519999999999</v>
      </c>
      <c r="AT208" s="202">
        <f t="shared" si="153"/>
        <v>21.597519999999999</v>
      </c>
      <c r="AU208" s="202">
        <f t="shared" si="153"/>
        <v>21.597519999999999</v>
      </c>
      <c r="AV208" s="202">
        <f t="shared" si="153"/>
        <v>21.597519999999999</v>
      </c>
      <c r="AW208" s="202">
        <f t="shared" si="153"/>
        <v>21.597519999999999</v>
      </c>
      <c r="AX208" s="202">
        <f t="shared" si="153"/>
        <v>21.597519999999999</v>
      </c>
      <c r="AY208" s="202">
        <f t="shared" si="153"/>
        <v>21.597519999999999</v>
      </c>
      <c r="AZ208" s="202">
        <f t="shared" si="153"/>
        <v>21.597519999999999</v>
      </c>
      <c r="BA208" s="202">
        <f t="shared" si="153"/>
        <v>21.597519999999999</v>
      </c>
      <c r="BB208" s="202">
        <f t="shared" si="153"/>
        <v>21.597519999999999</v>
      </c>
      <c r="BC208" s="203"/>
      <c r="BD208" s="204"/>
      <c r="BE208" s="204"/>
      <c r="BF208" s="204"/>
      <c r="BG208" s="204"/>
      <c r="BH208" s="204"/>
      <c r="BI208" s="204"/>
      <c r="BJ208" s="204"/>
      <c r="BK208" s="204"/>
      <c r="BL208" s="204"/>
      <c r="BM208" s="204"/>
      <c r="BN208" s="204"/>
      <c r="BO208" s="204"/>
      <c r="BP208" s="204"/>
      <c r="BQ208" s="204"/>
      <c r="BR208" s="204"/>
      <c r="BS208" s="204"/>
      <c r="BT208" s="204"/>
      <c r="BU208" s="204"/>
      <c r="BV208" s="204"/>
      <c r="BW208" s="204"/>
      <c r="BX208" s="204"/>
      <c r="BY208" s="204"/>
      <c r="BZ208" s="204"/>
      <c r="CA208" s="204"/>
      <c r="CB208" s="204"/>
      <c r="CC208" s="204"/>
      <c r="CD208" s="204"/>
      <c r="CE208" s="204"/>
      <c r="CF208" s="204"/>
      <c r="CG208" s="204"/>
      <c r="CH208" s="204"/>
      <c r="CI208" s="204"/>
      <c r="CJ208" s="204"/>
      <c r="CK208" s="204"/>
    </row>
    <row r="209" spans="2:89" s="190" customFormat="1" ht="15" customHeight="1" thickTop="1" x14ac:dyDescent="0.2">
      <c r="B209" s="187" t="str">
        <f>+'NTP or Sold'!H20</f>
        <v>7FA w/ STG</v>
      </c>
      <c r="C209" s="292" t="str">
        <f>+'NTP or Sold'!T20</f>
        <v>Gen Power - McAdams, Mississippi location; duct fired (EECC) - 49%</v>
      </c>
      <c r="D209" s="188"/>
      <c r="E209" s="188"/>
      <c r="F209" s="188"/>
      <c r="G209" s="188"/>
      <c r="H209" s="188"/>
      <c r="I209" s="188"/>
      <c r="J209" s="188"/>
      <c r="K209" s="188"/>
      <c r="L209" s="188"/>
      <c r="M209" s="188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  <c r="AD209" s="188"/>
      <c r="AE209" s="188"/>
      <c r="AF209" s="188"/>
      <c r="AG209" s="188"/>
      <c r="AH209" s="188"/>
      <c r="AI209" s="188"/>
      <c r="AJ209" s="188"/>
      <c r="AK209" s="188"/>
      <c r="AL209" s="188"/>
      <c r="AM209" s="188"/>
      <c r="AN209" s="188"/>
      <c r="AO209" s="188"/>
      <c r="AP209" s="188"/>
      <c r="AQ209" s="188"/>
      <c r="AR209" s="188"/>
      <c r="AS209" s="188"/>
      <c r="AT209" s="188"/>
      <c r="AU209" s="188"/>
      <c r="AV209" s="188"/>
      <c r="AW209" s="188"/>
      <c r="AX209" s="188"/>
      <c r="AY209" s="188"/>
      <c r="AZ209" s="188"/>
      <c r="BA209" s="188"/>
      <c r="BB209" s="188"/>
      <c r="BC209" s="189"/>
    </row>
    <row r="210" spans="2:89" s="194" customFormat="1" x14ac:dyDescent="0.2">
      <c r="B210" s="191" t="s">
        <v>104</v>
      </c>
      <c r="C210" s="293"/>
      <c r="D210" s="192">
        <v>0</v>
      </c>
      <c r="E210" s="192">
        <v>0</v>
      </c>
      <c r="F210" s="192">
        <v>0</v>
      </c>
      <c r="G210" s="192">
        <v>0</v>
      </c>
      <c r="H210" s="192">
        <v>0</v>
      </c>
      <c r="I210" s="192">
        <v>0</v>
      </c>
      <c r="J210" s="192">
        <v>0</v>
      </c>
      <c r="K210" s="192">
        <v>0</v>
      </c>
      <c r="L210" s="192">
        <v>0</v>
      </c>
      <c r="M210" s="192">
        <v>0</v>
      </c>
      <c r="N210" s="192">
        <v>0</v>
      </c>
      <c r="O210" s="192">
        <v>0</v>
      </c>
      <c r="P210" s="192">
        <v>0</v>
      </c>
      <c r="Q210" s="192">
        <v>0</v>
      </c>
      <c r="R210" s="192">
        <v>0</v>
      </c>
      <c r="S210" s="192">
        <v>0</v>
      </c>
      <c r="T210" s="192">
        <v>0</v>
      </c>
      <c r="U210" s="192">
        <v>0</v>
      </c>
      <c r="V210" s="192">
        <v>0</v>
      </c>
      <c r="W210" s="192">
        <v>0.05</v>
      </c>
      <c r="X210" s="192">
        <v>7.1999999999999995E-2</v>
      </c>
      <c r="Y210" s="192">
        <v>3.7999999999999999E-2</v>
      </c>
      <c r="Z210" s="192">
        <v>0.19900000000000001</v>
      </c>
      <c r="AA210" s="192">
        <v>3.7999999999999999E-2</v>
      </c>
      <c r="AB210" s="192">
        <v>3.7999999999999999E-2</v>
      </c>
      <c r="AC210" s="192">
        <v>3.9E-2</v>
      </c>
      <c r="AD210" s="192">
        <v>3.9E-2</v>
      </c>
      <c r="AE210" s="192">
        <v>3.9E-2</v>
      </c>
      <c r="AF210" s="192">
        <v>3.9E-2</v>
      </c>
      <c r="AG210" s="192">
        <v>3.9E-2</v>
      </c>
      <c r="AH210" s="192">
        <v>0.04</v>
      </c>
      <c r="AI210" s="192">
        <v>0.04</v>
      </c>
      <c r="AJ210" s="192">
        <v>0.04</v>
      </c>
      <c r="AK210" s="192">
        <v>0.2</v>
      </c>
      <c r="AL210" s="192">
        <v>0.05</v>
      </c>
      <c r="AM210" s="192">
        <v>0</v>
      </c>
      <c r="AN210" s="192">
        <v>0</v>
      </c>
      <c r="AO210" s="192">
        <v>0</v>
      </c>
      <c r="AP210" s="192">
        <v>0</v>
      </c>
      <c r="AQ210" s="192">
        <v>0</v>
      </c>
      <c r="AR210" s="192">
        <v>0</v>
      </c>
      <c r="AS210" s="192">
        <v>0</v>
      </c>
      <c r="AT210" s="192">
        <v>0</v>
      </c>
      <c r="AU210" s="192">
        <v>0</v>
      </c>
      <c r="AV210" s="192">
        <v>0</v>
      </c>
      <c r="AW210" s="192">
        <v>0</v>
      </c>
      <c r="AX210" s="192">
        <v>0</v>
      </c>
      <c r="AY210" s="192">
        <v>0</v>
      </c>
      <c r="AZ210" s="192">
        <v>0</v>
      </c>
      <c r="BA210" s="192">
        <v>0</v>
      </c>
      <c r="BB210" s="192">
        <v>0</v>
      </c>
      <c r="BC210" s="193">
        <f>SUM(D210:BB210)</f>
        <v>1.0000000000000002</v>
      </c>
      <c r="BD210" s="191"/>
    </row>
    <row r="211" spans="2:89" s="194" customFormat="1" x14ac:dyDescent="0.2">
      <c r="B211" s="191" t="s">
        <v>105</v>
      </c>
      <c r="C211" s="293"/>
      <c r="D211" s="192">
        <f>D210</f>
        <v>0</v>
      </c>
      <c r="E211" s="192">
        <f t="shared" ref="E211:AJ211" si="154">+D211+E210</f>
        <v>0</v>
      </c>
      <c r="F211" s="192">
        <f t="shared" si="154"/>
        <v>0</v>
      </c>
      <c r="G211" s="192">
        <f t="shared" si="154"/>
        <v>0</v>
      </c>
      <c r="H211" s="192">
        <f t="shared" si="154"/>
        <v>0</v>
      </c>
      <c r="I211" s="192">
        <f t="shared" si="154"/>
        <v>0</v>
      </c>
      <c r="J211" s="192">
        <f t="shared" si="154"/>
        <v>0</v>
      </c>
      <c r="K211" s="192">
        <f t="shared" si="154"/>
        <v>0</v>
      </c>
      <c r="L211" s="192">
        <f t="shared" si="154"/>
        <v>0</v>
      </c>
      <c r="M211" s="192">
        <f t="shared" si="154"/>
        <v>0</v>
      </c>
      <c r="N211" s="192">
        <f t="shared" si="154"/>
        <v>0</v>
      </c>
      <c r="O211" s="192">
        <f t="shared" si="154"/>
        <v>0</v>
      </c>
      <c r="P211" s="192">
        <f t="shared" si="154"/>
        <v>0</v>
      </c>
      <c r="Q211" s="192">
        <f t="shared" si="154"/>
        <v>0</v>
      </c>
      <c r="R211" s="192">
        <f t="shared" si="154"/>
        <v>0</v>
      </c>
      <c r="S211" s="192">
        <f t="shared" si="154"/>
        <v>0</v>
      </c>
      <c r="T211" s="192">
        <f t="shared" si="154"/>
        <v>0</v>
      </c>
      <c r="U211" s="192">
        <f t="shared" si="154"/>
        <v>0</v>
      </c>
      <c r="V211" s="192">
        <f t="shared" si="154"/>
        <v>0</v>
      </c>
      <c r="W211" s="192">
        <f t="shared" si="154"/>
        <v>0.05</v>
      </c>
      <c r="X211" s="192">
        <f t="shared" si="154"/>
        <v>0.122</v>
      </c>
      <c r="Y211" s="192">
        <f t="shared" si="154"/>
        <v>0.16</v>
      </c>
      <c r="Z211" s="192">
        <f t="shared" si="154"/>
        <v>0.35899999999999999</v>
      </c>
      <c r="AA211" s="192">
        <f t="shared" si="154"/>
        <v>0.39699999999999996</v>
      </c>
      <c r="AB211" s="192">
        <f t="shared" si="154"/>
        <v>0.43499999999999994</v>
      </c>
      <c r="AC211" s="192">
        <f t="shared" si="154"/>
        <v>0.47399999999999992</v>
      </c>
      <c r="AD211" s="192">
        <f t="shared" si="154"/>
        <v>0.5129999999999999</v>
      </c>
      <c r="AE211" s="192">
        <f t="shared" si="154"/>
        <v>0.55199999999999994</v>
      </c>
      <c r="AF211" s="192">
        <f t="shared" si="154"/>
        <v>0.59099999999999997</v>
      </c>
      <c r="AG211" s="192">
        <f t="shared" si="154"/>
        <v>0.63</v>
      </c>
      <c r="AH211" s="192">
        <f t="shared" si="154"/>
        <v>0.67</v>
      </c>
      <c r="AI211" s="192">
        <f t="shared" si="154"/>
        <v>0.71000000000000008</v>
      </c>
      <c r="AJ211" s="192">
        <f t="shared" si="154"/>
        <v>0.75000000000000011</v>
      </c>
      <c r="AK211" s="192">
        <f t="shared" ref="AK211:BB211" si="155">+AJ211+AK210</f>
        <v>0.95000000000000018</v>
      </c>
      <c r="AL211" s="192">
        <f t="shared" si="155"/>
        <v>1.0000000000000002</v>
      </c>
      <c r="AM211" s="192">
        <f t="shared" si="155"/>
        <v>1.0000000000000002</v>
      </c>
      <c r="AN211" s="192">
        <f t="shared" si="155"/>
        <v>1.0000000000000002</v>
      </c>
      <c r="AO211" s="192">
        <f t="shared" si="155"/>
        <v>1.0000000000000002</v>
      </c>
      <c r="AP211" s="192">
        <f t="shared" si="155"/>
        <v>1.0000000000000002</v>
      </c>
      <c r="AQ211" s="192">
        <f t="shared" si="155"/>
        <v>1.0000000000000002</v>
      </c>
      <c r="AR211" s="192">
        <f t="shared" si="155"/>
        <v>1.0000000000000002</v>
      </c>
      <c r="AS211" s="192">
        <f t="shared" si="155"/>
        <v>1.0000000000000002</v>
      </c>
      <c r="AT211" s="192">
        <f t="shared" si="155"/>
        <v>1.0000000000000002</v>
      </c>
      <c r="AU211" s="192">
        <f t="shared" si="155"/>
        <v>1.0000000000000002</v>
      </c>
      <c r="AV211" s="192">
        <f t="shared" si="155"/>
        <v>1.0000000000000002</v>
      </c>
      <c r="AW211" s="192">
        <f t="shared" si="155"/>
        <v>1.0000000000000002</v>
      </c>
      <c r="AX211" s="192">
        <f t="shared" si="155"/>
        <v>1.0000000000000002</v>
      </c>
      <c r="AY211" s="192">
        <f t="shared" si="155"/>
        <v>1.0000000000000002</v>
      </c>
      <c r="AZ211" s="192">
        <f t="shared" si="155"/>
        <v>1.0000000000000002</v>
      </c>
      <c r="BA211" s="192">
        <f t="shared" si="155"/>
        <v>1.0000000000000002</v>
      </c>
      <c r="BB211" s="192">
        <f t="shared" si="155"/>
        <v>1.0000000000000002</v>
      </c>
      <c r="BC211" s="193"/>
      <c r="BD211" s="191"/>
    </row>
    <row r="212" spans="2:89" s="194" customFormat="1" x14ac:dyDescent="0.2">
      <c r="B212" s="191" t="s">
        <v>106</v>
      </c>
      <c r="C212" s="293"/>
      <c r="D212" s="192">
        <v>0</v>
      </c>
      <c r="E212" s="192">
        <v>0</v>
      </c>
      <c r="F212" s="192">
        <v>0</v>
      </c>
      <c r="G212" s="192">
        <v>0</v>
      </c>
      <c r="H212" s="192">
        <v>0</v>
      </c>
      <c r="I212" s="192">
        <v>0</v>
      </c>
      <c r="J212" s="192">
        <v>0</v>
      </c>
      <c r="K212" s="192">
        <v>0</v>
      </c>
      <c r="L212" s="192">
        <v>0</v>
      </c>
      <c r="M212" s="192">
        <v>0</v>
      </c>
      <c r="N212" s="192">
        <v>0</v>
      </c>
      <c r="O212" s="192">
        <v>0</v>
      </c>
      <c r="P212" s="192">
        <v>0</v>
      </c>
      <c r="Q212" s="192">
        <v>0</v>
      </c>
      <c r="R212" s="192">
        <v>0</v>
      </c>
      <c r="S212" s="192">
        <v>0</v>
      </c>
      <c r="T212" s="192">
        <v>0</v>
      </c>
      <c r="U212" s="192">
        <v>0</v>
      </c>
      <c r="V212" s="192">
        <v>0</v>
      </c>
      <c r="W212" s="192">
        <f t="shared" ref="W212:BB212" si="156">W213-V213</f>
        <v>0.111</v>
      </c>
      <c r="X212" s="192">
        <f t="shared" si="156"/>
        <v>3.6999999999999991E-2</v>
      </c>
      <c r="Y212" s="192">
        <f t="shared" si="156"/>
        <v>5.2000000000000018E-2</v>
      </c>
      <c r="Z212" s="192">
        <f t="shared" si="156"/>
        <v>9.9999999999999978E-2</v>
      </c>
      <c r="AA212" s="192">
        <f t="shared" si="156"/>
        <v>2.0000000000000018E-2</v>
      </c>
      <c r="AB212" s="192">
        <f t="shared" si="156"/>
        <v>2.0000000000000018E-2</v>
      </c>
      <c r="AC212" s="192">
        <f t="shared" si="156"/>
        <v>1.9999999999999962E-2</v>
      </c>
      <c r="AD212" s="192">
        <f t="shared" si="156"/>
        <v>2.0000000000000018E-2</v>
      </c>
      <c r="AE212" s="192">
        <f t="shared" si="156"/>
        <v>2.0000000000000018E-2</v>
      </c>
      <c r="AF212" s="192">
        <f t="shared" si="156"/>
        <v>0</v>
      </c>
      <c r="AG212" s="192">
        <f t="shared" si="156"/>
        <v>0</v>
      </c>
      <c r="AH212" s="192">
        <f t="shared" si="156"/>
        <v>0</v>
      </c>
      <c r="AI212" s="192">
        <f t="shared" si="156"/>
        <v>0</v>
      </c>
      <c r="AJ212" s="192">
        <f t="shared" si="156"/>
        <v>0</v>
      </c>
      <c r="AK212" s="192">
        <f t="shared" si="156"/>
        <v>0.6</v>
      </c>
      <c r="AL212" s="192">
        <f t="shared" si="156"/>
        <v>0</v>
      </c>
      <c r="AM212" s="192">
        <f t="shared" si="156"/>
        <v>0</v>
      </c>
      <c r="AN212" s="192">
        <f t="shared" si="156"/>
        <v>0</v>
      </c>
      <c r="AO212" s="192">
        <f t="shared" si="156"/>
        <v>0</v>
      </c>
      <c r="AP212" s="192">
        <f t="shared" si="156"/>
        <v>0</v>
      </c>
      <c r="AQ212" s="192">
        <f t="shared" si="156"/>
        <v>0</v>
      </c>
      <c r="AR212" s="192">
        <f t="shared" si="156"/>
        <v>0</v>
      </c>
      <c r="AS212" s="192">
        <f t="shared" si="156"/>
        <v>0</v>
      </c>
      <c r="AT212" s="192">
        <f t="shared" si="156"/>
        <v>0</v>
      </c>
      <c r="AU212" s="192">
        <f t="shared" si="156"/>
        <v>0</v>
      </c>
      <c r="AV212" s="192">
        <f t="shared" si="156"/>
        <v>0</v>
      </c>
      <c r="AW212" s="192">
        <f t="shared" si="156"/>
        <v>0</v>
      </c>
      <c r="AX212" s="192">
        <f t="shared" si="156"/>
        <v>0</v>
      </c>
      <c r="AY212" s="192">
        <f t="shared" si="156"/>
        <v>0</v>
      </c>
      <c r="AZ212" s="192">
        <f t="shared" si="156"/>
        <v>0</v>
      </c>
      <c r="BA212" s="192">
        <f t="shared" si="156"/>
        <v>0</v>
      </c>
      <c r="BB212" s="192">
        <f t="shared" si="156"/>
        <v>0</v>
      </c>
      <c r="BC212" s="193">
        <f>SUM(D212:BB212)</f>
        <v>1</v>
      </c>
      <c r="BD212" s="191"/>
    </row>
    <row r="213" spans="2:89" s="194" customFormat="1" x14ac:dyDescent="0.2">
      <c r="B213" s="191" t="s">
        <v>107</v>
      </c>
      <c r="C213" s="293"/>
      <c r="D213" s="192">
        <f>D212</f>
        <v>0</v>
      </c>
      <c r="E213" s="192">
        <f t="shared" ref="E213:V213" si="157">+D213+E212</f>
        <v>0</v>
      </c>
      <c r="F213" s="192">
        <f t="shared" si="157"/>
        <v>0</v>
      </c>
      <c r="G213" s="192">
        <f t="shared" si="157"/>
        <v>0</v>
      </c>
      <c r="H213" s="192">
        <f t="shared" si="157"/>
        <v>0</v>
      </c>
      <c r="I213" s="192">
        <f t="shared" si="157"/>
        <v>0</v>
      </c>
      <c r="J213" s="192">
        <f t="shared" si="157"/>
        <v>0</v>
      </c>
      <c r="K213" s="192">
        <f t="shared" si="157"/>
        <v>0</v>
      </c>
      <c r="L213" s="192">
        <f t="shared" si="157"/>
        <v>0</v>
      </c>
      <c r="M213" s="192">
        <f t="shared" si="157"/>
        <v>0</v>
      </c>
      <c r="N213" s="192">
        <f t="shared" si="157"/>
        <v>0</v>
      </c>
      <c r="O213" s="192">
        <f t="shared" si="157"/>
        <v>0</v>
      </c>
      <c r="P213" s="192">
        <f t="shared" si="157"/>
        <v>0</v>
      </c>
      <c r="Q213" s="192">
        <f t="shared" si="157"/>
        <v>0</v>
      </c>
      <c r="R213" s="192">
        <f t="shared" si="157"/>
        <v>0</v>
      </c>
      <c r="S213" s="192">
        <f t="shared" si="157"/>
        <v>0</v>
      </c>
      <c r="T213" s="192">
        <f t="shared" si="157"/>
        <v>0</v>
      </c>
      <c r="U213" s="192">
        <f t="shared" si="157"/>
        <v>0</v>
      </c>
      <c r="V213" s="192">
        <f t="shared" si="157"/>
        <v>0</v>
      </c>
      <c r="W213" s="192">
        <v>0.111</v>
      </c>
      <c r="X213" s="192">
        <v>0.14799999999999999</v>
      </c>
      <c r="Y213" s="192">
        <v>0.2</v>
      </c>
      <c r="Z213" s="192">
        <v>0.3</v>
      </c>
      <c r="AA213" s="192">
        <v>0.32</v>
      </c>
      <c r="AB213" s="192">
        <v>0.34</v>
      </c>
      <c r="AC213" s="192">
        <v>0.36</v>
      </c>
      <c r="AD213" s="192">
        <v>0.38</v>
      </c>
      <c r="AE213" s="192">
        <v>0.4</v>
      </c>
      <c r="AF213" s="192">
        <v>0.4</v>
      </c>
      <c r="AG213" s="192">
        <v>0.4</v>
      </c>
      <c r="AH213" s="192">
        <v>0.4</v>
      </c>
      <c r="AI213" s="192">
        <v>0.4</v>
      </c>
      <c r="AJ213" s="192">
        <v>0.4</v>
      </c>
      <c r="AK213" s="192">
        <v>1</v>
      </c>
      <c r="AL213" s="192">
        <v>1</v>
      </c>
      <c r="AM213" s="192">
        <v>1</v>
      </c>
      <c r="AN213" s="192">
        <v>1</v>
      </c>
      <c r="AO213" s="192">
        <v>1</v>
      </c>
      <c r="AP213" s="192">
        <v>1</v>
      </c>
      <c r="AQ213" s="192">
        <v>1</v>
      </c>
      <c r="AR213" s="192">
        <v>1</v>
      </c>
      <c r="AS213" s="192">
        <v>1</v>
      </c>
      <c r="AT213" s="192">
        <v>1</v>
      </c>
      <c r="AU213" s="192">
        <v>1</v>
      </c>
      <c r="AV213" s="192">
        <v>1</v>
      </c>
      <c r="AW213" s="192">
        <v>1</v>
      </c>
      <c r="AX213" s="192">
        <v>1</v>
      </c>
      <c r="AY213" s="192">
        <v>1</v>
      </c>
      <c r="AZ213" s="192">
        <v>1</v>
      </c>
      <c r="BA213" s="192">
        <v>1</v>
      </c>
      <c r="BB213" s="192">
        <v>1</v>
      </c>
      <c r="BC213" s="193"/>
      <c r="BD213" s="191"/>
    </row>
    <row r="214" spans="2:89" s="194" customFormat="1" x14ac:dyDescent="0.2">
      <c r="B214" s="191"/>
      <c r="C214" s="231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  <c r="AA214" s="192"/>
      <c r="AB214" s="192"/>
      <c r="AC214" s="192"/>
      <c r="AD214" s="192"/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92"/>
      <c r="AS214" s="192"/>
      <c r="AT214" s="192"/>
      <c r="AU214" s="192"/>
      <c r="AV214" s="192"/>
      <c r="AW214" s="192"/>
      <c r="AX214" s="192"/>
      <c r="AY214" s="192"/>
      <c r="AZ214" s="192"/>
      <c r="BA214" s="192"/>
      <c r="BB214" s="192"/>
      <c r="BC214" s="193"/>
      <c r="BD214" s="191"/>
    </row>
    <row r="215" spans="2:89" s="195" customFormat="1" x14ac:dyDescent="0.2">
      <c r="B215" s="195" t="s">
        <v>108</v>
      </c>
      <c r="C215" s="196">
        <v>34.627740000000003</v>
      </c>
      <c r="D215" s="197">
        <f t="shared" ref="D215:AI215" si="158">+D211*$C215</f>
        <v>0</v>
      </c>
      <c r="E215" s="197">
        <f t="shared" si="158"/>
        <v>0</v>
      </c>
      <c r="F215" s="197">
        <f t="shared" si="158"/>
        <v>0</v>
      </c>
      <c r="G215" s="197">
        <f t="shared" si="158"/>
        <v>0</v>
      </c>
      <c r="H215" s="197">
        <f t="shared" si="158"/>
        <v>0</v>
      </c>
      <c r="I215" s="197">
        <f t="shared" si="158"/>
        <v>0</v>
      </c>
      <c r="J215" s="197">
        <f t="shared" si="158"/>
        <v>0</v>
      </c>
      <c r="K215" s="197">
        <f t="shared" si="158"/>
        <v>0</v>
      </c>
      <c r="L215" s="197">
        <f t="shared" si="158"/>
        <v>0</v>
      </c>
      <c r="M215" s="197">
        <f t="shared" si="158"/>
        <v>0</v>
      </c>
      <c r="N215" s="197">
        <f t="shared" si="158"/>
        <v>0</v>
      </c>
      <c r="O215" s="197">
        <f t="shared" si="158"/>
        <v>0</v>
      </c>
      <c r="P215" s="197">
        <f t="shared" si="158"/>
        <v>0</v>
      </c>
      <c r="Q215" s="197">
        <f t="shared" si="158"/>
        <v>0</v>
      </c>
      <c r="R215" s="197">
        <f t="shared" si="158"/>
        <v>0</v>
      </c>
      <c r="S215" s="197">
        <f t="shared" si="158"/>
        <v>0</v>
      </c>
      <c r="T215" s="197">
        <f t="shared" si="158"/>
        <v>0</v>
      </c>
      <c r="U215" s="197">
        <f t="shared" si="158"/>
        <v>0</v>
      </c>
      <c r="V215" s="197">
        <f t="shared" si="158"/>
        <v>0</v>
      </c>
      <c r="W215" s="197">
        <f t="shared" si="158"/>
        <v>1.7313870000000002</v>
      </c>
      <c r="X215" s="197">
        <f t="shared" si="158"/>
        <v>4.2245842800000002</v>
      </c>
      <c r="Y215" s="197">
        <f t="shared" si="158"/>
        <v>5.5404384000000002</v>
      </c>
      <c r="Z215" s="197">
        <f t="shared" si="158"/>
        <v>12.431358660000001</v>
      </c>
      <c r="AA215" s="197">
        <f t="shared" si="158"/>
        <v>13.74721278</v>
      </c>
      <c r="AB215" s="197">
        <f t="shared" si="158"/>
        <v>15.063066899999999</v>
      </c>
      <c r="AC215" s="197">
        <f t="shared" si="158"/>
        <v>16.413548759999998</v>
      </c>
      <c r="AD215" s="197">
        <f t="shared" si="158"/>
        <v>17.76403062</v>
      </c>
      <c r="AE215" s="197">
        <f t="shared" si="158"/>
        <v>19.114512479999998</v>
      </c>
      <c r="AF215" s="197">
        <f t="shared" si="158"/>
        <v>20.464994340000001</v>
      </c>
      <c r="AG215" s="197">
        <f t="shared" si="158"/>
        <v>21.815476200000003</v>
      </c>
      <c r="AH215" s="197">
        <f t="shared" si="158"/>
        <v>23.200585800000002</v>
      </c>
      <c r="AI215" s="197">
        <f t="shared" si="158"/>
        <v>24.585695400000006</v>
      </c>
      <c r="AJ215" s="197">
        <f t="shared" ref="AJ215:BB215" si="159">+AJ211*$C215</f>
        <v>25.970805000000006</v>
      </c>
      <c r="AK215" s="197">
        <f t="shared" si="159"/>
        <v>32.896353000000012</v>
      </c>
      <c r="AL215" s="197">
        <f t="shared" si="159"/>
        <v>34.62774000000001</v>
      </c>
      <c r="AM215" s="197">
        <f t="shared" si="159"/>
        <v>34.62774000000001</v>
      </c>
      <c r="AN215" s="197">
        <f t="shared" si="159"/>
        <v>34.62774000000001</v>
      </c>
      <c r="AO215" s="197">
        <f t="shared" si="159"/>
        <v>34.62774000000001</v>
      </c>
      <c r="AP215" s="197">
        <f t="shared" si="159"/>
        <v>34.62774000000001</v>
      </c>
      <c r="AQ215" s="197">
        <f t="shared" si="159"/>
        <v>34.62774000000001</v>
      </c>
      <c r="AR215" s="197">
        <f t="shared" si="159"/>
        <v>34.62774000000001</v>
      </c>
      <c r="AS215" s="197">
        <f t="shared" si="159"/>
        <v>34.62774000000001</v>
      </c>
      <c r="AT215" s="197">
        <f t="shared" si="159"/>
        <v>34.62774000000001</v>
      </c>
      <c r="AU215" s="197">
        <f t="shared" si="159"/>
        <v>34.62774000000001</v>
      </c>
      <c r="AV215" s="197">
        <f t="shared" si="159"/>
        <v>34.62774000000001</v>
      </c>
      <c r="AW215" s="197">
        <f t="shared" si="159"/>
        <v>34.62774000000001</v>
      </c>
      <c r="AX215" s="197">
        <f t="shared" si="159"/>
        <v>34.62774000000001</v>
      </c>
      <c r="AY215" s="197">
        <f t="shared" si="159"/>
        <v>34.62774000000001</v>
      </c>
      <c r="AZ215" s="197">
        <f t="shared" si="159"/>
        <v>34.62774000000001</v>
      </c>
      <c r="BA215" s="197">
        <f t="shared" si="159"/>
        <v>34.62774000000001</v>
      </c>
      <c r="BB215" s="197">
        <f t="shared" si="159"/>
        <v>34.62774000000001</v>
      </c>
      <c r="BC215" s="198"/>
      <c r="BD215" s="199"/>
      <c r="BE215" s="199"/>
      <c r="BF215" s="199"/>
      <c r="BG215" s="199"/>
      <c r="BH215" s="199"/>
      <c r="BI215" s="199"/>
      <c r="BJ215" s="199"/>
      <c r="BK215" s="199"/>
      <c r="BL215" s="199"/>
      <c r="BM215" s="199"/>
      <c r="BN215" s="199"/>
      <c r="BO215" s="199"/>
      <c r="BP215" s="199"/>
      <c r="BQ215" s="199"/>
      <c r="BR215" s="199"/>
      <c r="BS215" s="199"/>
      <c r="BT215" s="199"/>
      <c r="BU215" s="199"/>
      <c r="BV215" s="199"/>
      <c r="BW215" s="199"/>
      <c r="BX215" s="199"/>
      <c r="BY215" s="199"/>
      <c r="BZ215" s="199"/>
      <c r="CA215" s="199"/>
      <c r="CB215" s="199"/>
      <c r="CC215" s="199"/>
      <c r="CD215" s="199"/>
      <c r="CE215" s="199"/>
      <c r="CF215" s="199"/>
      <c r="CG215" s="199"/>
      <c r="CH215" s="199"/>
      <c r="CI215" s="199"/>
      <c r="CJ215" s="199"/>
      <c r="CK215" s="199"/>
    </row>
    <row r="216" spans="2:89" s="200" customFormat="1" ht="13.5" thickBot="1" x14ac:dyDescent="0.25">
      <c r="B216" s="200" t="s">
        <v>109</v>
      </c>
      <c r="C216" s="201" t="str">
        <f>+'NTP or Sold'!C20</f>
        <v>Sold</v>
      </c>
      <c r="D216" s="202">
        <f t="shared" ref="D216:AI216" si="160">+D213*$C215</f>
        <v>0</v>
      </c>
      <c r="E216" s="202">
        <f t="shared" si="160"/>
        <v>0</v>
      </c>
      <c r="F216" s="202">
        <f t="shared" si="160"/>
        <v>0</v>
      </c>
      <c r="G216" s="202">
        <f t="shared" si="160"/>
        <v>0</v>
      </c>
      <c r="H216" s="202">
        <f t="shared" si="160"/>
        <v>0</v>
      </c>
      <c r="I216" s="202">
        <f t="shared" si="160"/>
        <v>0</v>
      </c>
      <c r="J216" s="202">
        <f t="shared" si="160"/>
        <v>0</v>
      </c>
      <c r="K216" s="202">
        <f t="shared" si="160"/>
        <v>0</v>
      </c>
      <c r="L216" s="202">
        <f t="shared" si="160"/>
        <v>0</v>
      </c>
      <c r="M216" s="202">
        <f t="shared" si="160"/>
        <v>0</v>
      </c>
      <c r="N216" s="202">
        <f t="shared" si="160"/>
        <v>0</v>
      </c>
      <c r="O216" s="202">
        <f t="shared" si="160"/>
        <v>0</v>
      </c>
      <c r="P216" s="202">
        <f t="shared" si="160"/>
        <v>0</v>
      </c>
      <c r="Q216" s="202">
        <f t="shared" si="160"/>
        <v>0</v>
      </c>
      <c r="R216" s="202">
        <f t="shared" si="160"/>
        <v>0</v>
      </c>
      <c r="S216" s="202">
        <f t="shared" si="160"/>
        <v>0</v>
      </c>
      <c r="T216" s="202">
        <f t="shared" si="160"/>
        <v>0</v>
      </c>
      <c r="U216" s="202">
        <f t="shared" si="160"/>
        <v>0</v>
      </c>
      <c r="V216" s="202">
        <f t="shared" si="160"/>
        <v>0</v>
      </c>
      <c r="W216" s="202">
        <f t="shared" si="160"/>
        <v>3.8436791400000003</v>
      </c>
      <c r="X216" s="202">
        <f t="shared" si="160"/>
        <v>5.1249055200000004</v>
      </c>
      <c r="Y216" s="202">
        <f t="shared" si="160"/>
        <v>6.9255480000000009</v>
      </c>
      <c r="Z216" s="202">
        <f t="shared" si="160"/>
        <v>10.388322000000001</v>
      </c>
      <c r="AA216" s="202">
        <f t="shared" si="160"/>
        <v>11.0808768</v>
      </c>
      <c r="AB216" s="202">
        <f t="shared" si="160"/>
        <v>11.773431600000002</v>
      </c>
      <c r="AC216" s="202">
        <f t="shared" si="160"/>
        <v>12.4659864</v>
      </c>
      <c r="AD216" s="202">
        <f t="shared" si="160"/>
        <v>13.158541200000002</v>
      </c>
      <c r="AE216" s="202">
        <f t="shared" si="160"/>
        <v>13.851096000000002</v>
      </c>
      <c r="AF216" s="202">
        <f t="shared" si="160"/>
        <v>13.851096000000002</v>
      </c>
      <c r="AG216" s="202">
        <f t="shared" si="160"/>
        <v>13.851096000000002</v>
      </c>
      <c r="AH216" s="202">
        <f t="shared" si="160"/>
        <v>13.851096000000002</v>
      </c>
      <c r="AI216" s="202">
        <f t="shared" si="160"/>
        <v>13.851096000000002</v>
      </c>
      <c r="AJ216" s="202">
        <f t="shared" ref="AJ216:BB216" si="161">+AJ213*$C215</f>
        <v>13.851096000000002</v>
      </c>
      <c r="AK216" s="202">
        <f t="shared" si="161"/>
        <v>34.627740000000003</v>
      </c>
      <c r="AL216" s="202">
        <f t="shared" si="161"/>
        <v>34.627740000000003</v>
      </c>
      <c r="AM216" s="202">
        <f t="shared" si="161"/>
        <v>34.627740000000003</v>
      </c>
      <c r="AN216" s="202">
        <f t="shared" si="161"/>
        <v>34.627740000000003</v>
      </c>
      <c r="AO216" s="202">
        <f t="shared" si="161"/>
        <v>34.627740000000003</v>
      </c>
      <c r="AP216" s="202">
        <f t="shared" si="161"/>
        <v>34.627740000000003</v>
      </c>
      <c r="AQ216" s="202">
        <f t="shared" si="161"/>
        <v>34.627740000000003</v>
      </c>
      <c r="AR216" s="202">
        <f t="shared" si="161"/>
        <v>34.627740000000003</v>
      </c>
      <c r="AS216" s="202">
        <f t="shared" si="161"/>
        <v>34.627740000000003</v>
      </c>
      <c r="AT216" s="202">
        <f t="shared" si="161"/>
        <v>34.627740000000003</v>
      </c>
      <c r="AU216" s="202">
        <f t="shared" si="161"/>
        <v>34.627740000000003</v>
      </c>
      <c r="AV216" s="202">
        <f t="shared" si="161"/>
        <v>34.627740000000003</v>
      </c>
      <c r="AW216" s="202">
        <f t="shared" si="161"/>
        <v>34.627740000000003</v>
      </c>
      <c r="AX216" s="202">
        <f t="shared" si="161"/>
        <v>34.627740000000003</v>
      </c>
      <c r="AY216" s="202">
        <f t="shared" si="161"/>
        <v>34.627740000000003</v>
      </c>
      <c r="AZ216" s="202">
        <f t="shared" si="161"/>
        <v>34.627740000000003</v>
      </c>
      <c r="BA216" s="202">
        <f t="shared" si="161"/>
        <v>34.627740000000003</v>
      </c>
      <c r="BB216" s="202">
        <f t="shared" si="161"/>
        <v>34.627740000000003</v>
      </c>
      <c r="BC216" s="203"/>
      <c r="BD216" s="204"/>
      <c r="BE216" s="204"/>
      <c r="BF216" s="204"/>
      <c r="BG216" s="204"/>
      <c r="BH216" s="204"/>
      <c r="BI216" s="204"/>
      <c r="BJ216" s="204"/>
      <c r="BK216" s="204"/>
      <c r="BL216" s="204"/>
      <c r="BM216" s="204"/>
      <c r="BN216" s="204"/>
      <c r="BO216" s="204"/>
      <c r="BP216" s="204"/>
      <c r="BQ216" s="204"/>
      <c r="BR216" s="204"/>
      <c r="BS216" s="204"/>
      <c r="BT216" s="204"/>
      <c r="BU216" s="204"/>
      <c r="BV216" s="204"/>
      <c r="BW216" s="204"/>
      <c r="BX216" s="204"/>
      <c r="BY216" s="204"/>
      <c r="BZ216" s="204"/>
      <c r="CA216" s="204"/>
      <c r="CB216" s="204"/>
      <c r="CC216" s="204"/>
      <c r="CD216" s="204"/>
      <c r="CE216" s="204"/>
      <c r="CF216" s="204"/>
      <c r="CG216" s="204"/>
      <c r="CH216" s="204"/>
      <c r="CI216" s="204"/>
      <c r="CJ216" s="204"/>
      <c r="CK216" s="204"/>
    </row>
    <row r="217" spans="2:89" s="190" customFormat="1" ht="15" customHeight="1" thickTop="1" x14ac:dyDescent="0.2">
      <c r="B217" s="187" t="str">
        <f>+'NTP or Sold'!H21</f>
        <v>7FA w/ STG</v>
      </c>
      <c r="C217" s="292" t="str">
        <f>+'NTP or Sold'!T21</f>
        <v>Gen Power - McAdams, Mississippi location; duct fired (EECC) - 49%</v>
      </c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188"/>
      <c r="S217" s="188"/>
      <c r="T217" s="188"/>
      <c r="U217" s="188"/>
      <c r="V217" s="188"/>
      <c r="W217" s="188"/>
      <c r="X217" s="188"/>
      <c r="Y217" s="188"/>
      <c r="Z217" s="188"/>
      <c r="AA217" s="188"/>
      <c r="AB217" s="188"/>
      <c r="AC217" s="188"/>
      <c r="AD217" s="188"/>
      <c r="AE217" s="188"/>
      <c r="AF217" s="188"/>
      <c r="AG217" s="188"/>
      <c r="AH217" s="188"/>
      <c r="AI217" s="188"/>
      <c r="AJ217" s="188"/>
      <c r="AK217" s="188"/>
      <c r="AL217" s="188"/>
      <c r="AM217" s="188"/>
      <c r="AN217" s="188"/>
      <c r="AO217" s="188"/>
      <c r="AP217" s="188"/>
      <c r="AQ217" s="188"/>
      <c r="AR217" s="188"/>
      <c r="AS217" s="188"/>
      <c r="AT217" s="188"/>
      <c r="AU217" s="188"/>
      <c r="AV217" s="188"/>
      <c r="AW217" s="188"/>
      <c r="AX217" s="188"/>
      <c r="AY217" s="188"/>
      <c r="AZ217" s="188"/>
      <c r="BA217" s="188"/>
      <c r="BB217" s="188"/>
      <c r="BC217" s="189"/>
    </row>
    <row r="218" spans="2:89" s="194" customFormat="1" x14ac:dyDescent="0.2">
      <c r="B218" s="191" t="s">
        <v>104</v>
      </c>
      <c r="C218" s="293"/>
      <c r="D218" s="192">
        <v>0</v>
      </c>
      <c r="E218" s="192">
        <v>0</v>
      </c>
      <c r="F218" s="192">
        <v>0</v>
      </c>
      <c r="G218" s="192">
        <v>0</v>
      </c>
      <c r="H218" s="192">
        <v>0</v>
      </c>
      <c r="I218" s="192">
        <v>0</v>
      </c>
      <c r="J218" s="192">
        <v>0</v>
      </c>
      <c r="K218" s="192">
        <v>0</v>
      </c>
      <c r="L218" s="192">
        <v>0</v>
      </c>
      <c r="M218" s="192">
        <v>0</v>
      </c>
      <c r="N218" s="192">
        <v>0</v>
      </c>
      <c r="O218" s="192">
        <v>0</v>
      </c>
      <c r="P218" s="192">
        <v>0</v>
      </c>
      <c r="Q218" s="192">
        <v>0</v>
      </c>
      <c r="R218" s="192">
        <v>0</v>
      </c>
      <c r="S218" s="192">
        <v>0</v>
      </c>
      <c r="T218" s="192">
        <v>0</v>
      </c>
      <c r="U218" s="192">
        <v>0</v>
      </c>
      <c r="V218" s="192">
        <v>0</v>
      </c>
      <c r="W218" s="192">
        <v>0.05</v>
      </c>
      <c r="X218" s="192">
        <v>7.0000000000000007E-2</v>
      </c>
      <c r="Y218" s="192">
        <v>3.5000000000000003E-2</v>
      </c>
      <c r="Z218" s="192">
        <v>0.19</v>
      </c>
      <c r="AA218" s="192">
        <v>3.5000000000000003E-2</v>
      </c>
      <c r="AB218" s="192">
        <v>3.5000000000000003E-2</v>
      </c>
      <c r="AC218" s="192">
        <v>3.5000000000000003E-2</v>
      </c>
      <c r="AD218" s="192">
        <v>3.5999999999999997E-2</v>
      </c>
      <c r="AE218" s="192">
        <v>3.5999999999999997E-2</v>
      </c>
      <c r="AF218" s="192">
        <v>3.6999999999999998E-2</v>
      </c>
      <c r="AG218" s="192">
        <v>3.6999999999999998E-2</v>
      </c>
      <c r="AH218" s="192">
        <v>3.6999999999999998E-2</v>
      </c>
      <c r="AI218" s="192">
        <v>3.6999999999999998E-2</v>
      </c>
      <c r="AJ218" s="192">
        <v>0.04</v>
      </c>
      <c r="AK218" s="192">
        <v>0.04</v>
      </c>
      <c r="AL218" s="192">
        <v>0.2</v>
      </c>
      <c r="AM218" s="192">
        <v>0.05</v>
      </c>
      <c r="AN218" s="192">
        <v>0</v>
      </c>
      <c r="AO218" s="192">
        <v>0</v>
      </c>
      <c r="AP218" s="192">
        <v>0</v>
      </c>
      <c r="AQ218" s="192">
        <v>0</v>
      </c>
      <c r="AR218" s="192">
        <v>0</v>
      </c>
      <c r="AS218" s="192">
        <v>0</v>
      </c>
      <c r="AT218" s="192">
        <v>0</v>
      </c>
      <c r="AU218" s="192">
        <v>0</v>
      </c>
      <c r="AV218" s="192">
        <v>0</v>
      </c>
      <c r="AW218" s="192">
        <v>0</v>
      </c>
      <c r="AX218" s="192">
        <v>0</v>
      </c>
      <c r="AY218" s="192">
        <v>0</v>
      </c>
      <c r="AZ218" s="192">
        <v>0</v>
      </c>
      <c r="BA218" s="192">
        <v>0</v>
      </c>
      <c r="BB218" s="192">
        <v>0</v>
      </c>
      <c r="BC218" s="193">
        <f>SUM(D218:BB218)</f>
        <v>1.0000000000000002</v>
      </c>
      <c r="BD218" s="191"/>
    </row>
    <row r="219" spans="2:89" s="194" customFormat="1" x14ac:dyDescent="0.2">
      <c r="B219" s="191" t="s">
        <v>105</v>
      </c>
      <c r="C219" s="293"/>
      <c r="D219" s="192">
        <f>D218</f>
        <v>0</v>
      </c>
      <c r="E219" s="192">
        <f t="shared" ref="E219:AJ219" si="162">+D219+E218</f>
        <v>0</v>
      </c>
      <c r="F219" s="192">
        <f t="shared" si="162"/>
        <v>0</v>
      </c>
      <c r="G219" s="192">
        <f t="shared" si="162"/>
        <v>0</v>
      </c>
      <c r="H219" s="192">
        <f t="shared" si="162"/>
        <v>0</v>
      </c>
      <c r="I219" s="192">
        <f t="shared" si="162"/>
        <v>0</v>
      </c>
      <c r="J219" s="192">
        <f t="shared" si="162"/>
        <v>0</v>
      </c>
      <c r="K219" s="192">
        <f t="shared" si="162"/>
        <v>0</v>
      </c>
      <c r="L219" s="192">
        <f t="shared" si="162"/>
        <v>0</v>
      </c>
      <c r="M219" s="192">
        <f t="shared" si="162"/>
        <v>0</v>
      </c>
      <c r="N219" s="192">
        <f t="shared" si="162"/>
        <v>0</v>
      </c>
      <c r="O219" s="192">
        <f t="shared" si="162"/>
        <v>0</v>
      </c>
      <c r="P219" s="192">
        <f t="shared" si="162"/>
        <v>0</v>
      </c>
      <c r="Q219" s="192">
        <f t="shared" si="162"/>
        <v>0</v>
      </c>
      <c r="R219" s="192">
        <f t="shared" si="162"/>
        <v>0</v>
      </c>
      <c r="S219" s="192">
        <f t="shared" si="162"/>
        <v>0</v>
      </c>
      <c r="T219" s="192">
        <f t="shared" si="162"/>
        <v>0</v>
      </c>
      <c r="U219" s="192">
        <f t="shared" si="162"/>
        <v>0</v>
      </c>
      <c r="V219" s="192">
        <f t="shared" si="162"/>
        <v>0</v>
      </c>
      <c r="W219" s="192">
        <f t="shared" si="162"/>
        <v>0.05</v>
      </c>
      <c r="X219" s="192">
        <f t="shared" si="162"/>
        <v>0.12000000000000001</v>
      </c>
      <c r="Y219" s="192">
        <f t="shared" si="162"/>
        <v>0.15500000000000003</v>
      </c>
      <c r="Z219" s="192">
        <f t="shared" si="162"/>
        <v>0.34500000000000003</v>
      </c>
      <c r="AA219" s="192">
        <f t="shared" si="162"/>
        <v>0.38</v>
      </c>
      <c r="AB219" s="192">
        <f t="shared" si="162"/>
        <v>0.41500000000000004</v>
      </c>
      <c r="AC219" s="192">
        <f t="shared" si="162"/>
        <v>0.45000000000000007</v>
      </c>
      <c r="AD219" s="192">
        <f t="shared" si="162"/>
        <v>0.48600000000000004</v>
      </c>
      <c r="AE219" s="192">
        <f t="shared" si="162"/>
        <v>0.52200000000000002</v>
      </c>
      <c r="AF219" s="192">
        <f t="shared" si="162"/>
        <v>0.55900000000000005</v>
      </c>
      <c r="AG219" s="192">
        <f t="shared" si="162"/>
        <v>0.59600000000000009</v>
      </c>
      <c r="AH219" s="192">
        <f t="shared" si="162"/>
        <v>0.63300000000000012</v>
      </c>
      <c r="AI219" s="192">
        <f t="shared" si="162"/>
        <v>0.67000000000000015</v>
      </c>
      <c r="AJ219" s="192">
        <f t="shared" si="162"/>
        <v>0.71000000000000019</v>
      </c>
      <c r="AK219" s="192">
        <f t="shared" ref="AK219:BB219" si="163">+AJ219+AK218</f>
        <v>0.75000000000000022</v>
      </c>
      <c r="AL219" s="192">
        <f t="shared" si="163"/>
        <v>0.95000000000000018</v>
      </c>
      <c r="AM219" s="192">
        <f t="shared" si="163"/>
        <v>1.0000000000000002</v>
      </c>
      <c r="AN219" s="192">
        <f t="shared" si="163"/>
        <v>1.0000000000000002</v>
      </c>
      <c r="AO219" s="192">
        <f t="shared" si="163"/>
        <v>1.0000000000000002</v>
      </c>
      <c r="AP219" s="192">
        <f t="shared" si="163"/>
        <v>1.0000000000000002</v>
      </c>
      <c r="AQ219" s="192">
        <f t="shared" si="163"/>
        <v>1.0000000000000002</v>
      </c>
      <c r="AR219" s="192">
        <f t="shared" si="163"/>
        <v>1.0000000000000002</v>
      </c>
      <c r="AS219" s="192">
        <f t="shared" si="163"/>
        <v>1.0000000000000002</v>
      </c>
      <c r="AT219" s="192">
        <f t="shared" si="163"/>
        <v>1.0000000000000002</v>
      </c>
      <c r="AU219" s="192">
        <f t="shared" si="163"/>
        <v>1.0000000000000002</v>
      </c>
      <c r="AV219" s="192">
        <f t="shared" si="163"/>
        <v>1.0000000000000002</v>
      </c>
      <c r="AW219" s="192">
        <f t="shared" si="163"/>
        <v>1.0000000000000002</v>
      </c>
      <c r="AX219" s="192">
        <f t="shared" si="163"/>
        <v>1.0000000000000002</v>
      </c>
      <c r="AY219" s="192">
        <f t="shared" si="163"/>
        <v>1.0000000000000002</v>
      </c>
      <c r="AZ219" s="192">
        <f t="shared" si="163"/>
        <v>1.0000000000000002</v>
      </c>
      <c r="BA219" s="192">
        <f t="shared" si="163"/>
        <v>1.0000000000000002</v>
      </c>
      <c r="BB219" s="192">
        <f t="shared" si="163"/>
        <v>1.0000000000000002</v>
      </c>
      <c r="BC219" s="193"/>
      <c r="BD219" s="191"/>
    </row>
    <row r="220" spans="2:89" s="194" customFormat="1" x14ac:dyDescent="0.2">
      <c r="B220" s="191" t="s">
        <v>106</v>
      </c>
      <c r="C220" s="293"/>
      <c r="D220" s="192">
        <v>0</v>
      </c>
      <c r="E220" s="192">
        <v>0</v>
      </c>
      <c r="F220" s="192">
        <v>0</v>
      </c>
      <c r="G220" s="192">
        <v>0</v>
      </c>
      <c r="H220" s="192">
        <v>0</v>
      </c>
      <c r="I220" s="192">
        <v>0</v>
      </c>
      <c r="J220" s="192">
        <v>0</v>
      </c>
      <c r="K220" s="192">
        <v>0</v>
      </c>
      <c r="L220" s="192">
        <v>0</v>
      </c>
      <c r="M220" s="192">
        <v>0</v>
      </c>
      <c r="N220" s="192">
        <v>0</v>
      </c>
      <c r="O220" s="192">
        <v>0</v>
      </c>
      <c r="P220" s="192">
        <v>0</v>
      </c>
      <c r="Q220" s="192">
        <v>0</v>
      </c>
      <c r="R220" s="192">
        <v>0</v>
      </c>
      <c r="S220" s="192">
        <v>0</v>
      </c>
      <c r="T220" s="192">
        <v>0</v>
      </c>
      <c r="U220" s="192">
        <v>0</v>
      </c>
      <c r="V220" s="192">
        <v>0</v>
      </c>
      <c r="W220" s="192">
        <f t="shared" ref="W220:BB220" si="164">W221-V221</f>
        <v>0.111</v>
      </c>
      <c r="X220" s="192">
        <f t="shared" si="164"/>
        <v>3.6999999999999991E-2</v>
      </c>
      <c r="Y220" s="192">
        <f t="shared" si="164"/>
        <v>5.2000000000000018E-2</v>
      </c>
      <c r="Z220" s="192">
        <f t="shared" si="164"/>
        <v>9.9999999999999978E-2</v>
      </c>
      <c r="AA220" s="192">
        <f t="shared" si="164"/>
        <v>2.0000000000000018E-2</v>
      </c>
      <c r="AB220" s="192">
        <f t="shared" si="164"/>
        <v>2.0000000000000018E-2</v>
      </c>
      <c r="AC220" s="192">
        <f t="shared" si="164"/>
        <v>1.9999999999999962E-2</v>
      </c>
      <c r="AD220" s="192">
        <f t="shared" si="164"/>
        <v>4.0000000000000036E-2</v>
      </c>
      <c r="AE220" s="192">
        <f t="shared" si="164"/>
        <v>0</v>
      </c>
      <c r="AF220" s="192">
        <f t="shared" si="164"/>
        <v>0</v>
      </c>
      <c r="AG220" s="192">
        <f t="shared" si="164"/>
        <v>0</v>
      </c>
      <c r="AH220" s="192">
        <f t="shared" si="164"/>
        <v>0</v>
      </c>
      <c r="AI220" s="192">
        <f t="shared" si="164"/>
        <v>0</v>
      </c>
      <c r="AJ220" s="192">
        <f t="shared" si="164"/>
        <v>0</v>
      </c>
      <c r="AK220" s="192">
        <f t="shared" si="164"/>
        <v>0</v>
      </c>
      <c r="AL220" s="192">
        <f t="shared" si="164"/>
        <v>0.6</v>
      </c>
      <c r="AM220" s="192">
        <f t="shared" si="164"/>
        <v>0</v>
      </c>
      <c r="AN220" s="192">
        <f t="shared" si="164"/>
        <v>0</v>
      </c>
      <c r="AO220" s="192">
        <f t="shared" si="164"/>
        <v>0</v>
      </c>
      <c r="AP220" s="192">
        <f t="shared" si="164"/>
        <v>0</v>
      </c>
      <c r="AQ220" s="192">
        <f t="shared" si="164"/>
        <v>0</v>
      </c>
      <c r="AR220" s="192">
        <f t="shared" si="164"/>
        <v>0</v>
      </c>
      <c r="AS220" s="192">
        <f t="shared" si="164"/>
        <v>0</v>
      </c>
      <c r="AT220" s="192">
        <f t="shared" si="164"/>
        <v>0</v>
      </c>
      <c r="AU220" s="192">
        <f t="shared" si="164"/>
        <v>0</v>
      </c>
      <c r="AV220" s="192">
        <f t="shared" si="164"/>
        <v>0</v>
      </c>
      <c r="AW220" s="192">
        <f t="shared" si="164"/>
        <v>0</v>
      </c>
      <c r="AX220" s="192">
        <f t="shared" si="164"/>
        <v>0</v>
      </c>
      <c r="AY220" s="192">
        <f t="shared" si="164"/>
        <v>0</v>
      </c>
      <c r="AZ220" s="192">
        <f t="shared" si="164"/>
        <v>0</v>
      </c>
      <c r="BA220" s="192">
        <f t="shared" si="164"/>
        <v>0</v>
      </c>
      <c r="BB220" s="192">
        <f t="shared" si="164"/>
        <v>0</v>
      </c>
      <c r="BC220" s="193">
        <f>SUM(D220:BB220)</f>
        <v>1</v>
      </c>
      <c r="BD220" s="191"/>
    </row>
    <row r="221" spans="2:89" s="194" customFormat="1" x14ac:dyDescent="0.2">
      <c r="B221" s="191" t="s">
        <v>107</v>
      </c>
      <c r="C221" s="293"/>
      <c r="D221" s="192">
        <f>D220</f>
        <v>0</v>
      </c>
      <c r="E221" s="192">
        <f t="shared" ref="E221:V221" si="165">+D221+E220</f>
        <v>0</v>
      </c>
      <c r="F221" s="192">
        <f t="shared" si="165"/>
        <v>0</v>
      </c>
      <c r="G221" s="192">
        <f t="shared" si="165"/>
        <v>0</v>
      </c>
      <c r="H221" s="192">
        <f t="shared" si="165"/>
        <v>0</v>
      </c>
      <c r="I221" s="192">
        <f t="shared" si="165"/>
        <v>0</v>
      </c>
      <c r="J221" s="192">
        <f t="shared" si="165"/>
        <v>0</v>
      </c>
      <c r="K221" s="192">
        <f t="shared" si="165"/>
        <v>0</v>
      </c>
      <c r="L221" s="192">
        <f t="shared" si="165"/>
        <v>0</v>
      </c>
      <c r="M221" s="192">
        <f t="shared" si="165"/>
        <v>0</v>
      </c>
      <c r="N221" s="192">
        <f t="shared" si="165"/>
        <v>0</v>
      </c>
      <c r="O221" s="192">
        <f t="shared" si="165"/>
        <v>0</v>
      </c>
      <c r="P221" s="192">
        <f t="shared" si="165"/>
        <v>0</v>
      </c>
      <c r="Q221" s="192">
        <f t="shared" si="165"/>
        <v>0</v>
      </c>
      <c r="R221" s="192">
        <f t="shared" si="165"/>
        <v>0</v>
      </c>
      <c r="S221" s="192">
        <f t="shared" si="165"/>
        <v>0</v>
      </c>
      <c r="T221" s="192">
        <f t="shared" si="165"/>
        <v>0</v>
      </c>
      <c r="U221" s="192">
        <f t="shared" si="165"/>
        <v>0</v>
      </c>
      <c r="V221" s="192">
        <f t="shared" si="165"/>
        <v>0</v>
      </c>
      <c r="W221" s="192">
        <v>0.111</v>
      </c>
      <c r="X221" s="192">
        <v>0.14799999999999999</v>
      </c>
      <c r="Y221" s="192">
        <v>0.2</v>
      </c>
      <c r="Z221" s="192">
        <v>0.3</v>
      </c>
      <c r="AA221" s="192">
        <v>0.32</v>
      </c>
      <c r="AB221" s="192">
        <v>0.34</v>
      </c>
      <c r="AC221" s="192">
        <v>0.36</v>
      </c>
      <c r="AD221" s="192">
        <v>0.4</v>
      </c>
      <c r="AE221" s="192">
        <v>0.4</v>
      </c>
      <c r="AF221" s="192">
        <v>0.4</v>
      </c>
      <c r="AG221" s="192">
        <v>0.4</v>
      </c>
      <c r="AH221" s="192">
        <v>0.4</v>
      </c>
      <c r="AI221" s="192">
        <v>0.4</v>
      </c>
      <c r="AJ221" s="192">
        <v>0.4</v>
      </c>
      <c r="AK221" s="192">
        <v>0.4</v>
      </c>
      <c r="AL221" s="192">
        <v>1</v>
      </c>
      <c r="AM221" s="192">
        <v>1</v>
      </c>
      <c r="AN221" s="192">
        <v>1</v>
      </c>
      <c r="AO221" s="192">
        <v>1</v>
      </c>
      <c r="AP221" s="192">
        <v>1</v>
      </c>
      <c r="AQ221" s="192">
        <v>1</v>
      </c>
      <c r="AR221" s="192">
        <v>1</v>
      </c>
      <c r="AS221" s="192">
        <v>1</v>
      </c>
      <c r="AT221" s="192">
        <v>1</v>
      </c>
      <c r="AU221" s="192">
        <v>1</v>
      </c>
      <c r="AV221" s="192">
        <v>1</v>
      </c>
      <c r="AW221" s="192">
        <v>1</v>
      </c>
      <c r="AX221" s="192">
        <v>1</v>
      </c>
      <c r="AY221" s="192">
        <v>1</v>
      </c>
      <c r="AZ221" s="192">
        <v>1</v>
      </c>
      <c r="BA221" s="192">
        <v>1</v>
      </c>
      <c r="BB221" s="192">
        <v>1</v>
      </c>
      <c r="BC221" s="193"/>
      <c r="BD221" s="191"/>
    </row>
    <row r="222" spans="2:89" s="209" customFormat="1" x14ac:dyDescent="0.2">
      <c r="B222" s="206"/>
      <c r="C222" s="293"/>
      <c r="D222" s="207"/>
      <c r="E222" s="207"/>
      <c r="F222" s="207"/>
      <c r="G222" s="207"/>
      <c r="H222" s="207"/>
      <c r="I222" s="207"/>
      <c r="J222" s="207"/>
      <c r="K222" s="207"/>
      <c r="L222" s="207"/>
      <c r="M222" s="207"/>
      <c r="N222" s="207"/>
      <c r="O222" s="207"/>
      <c r="P222" s="207"/>
      <c r="Q222" s="207"/>
      <c r="R222" s="207"/>
      <c r="S222" s="207"/>
      <c r="T222" s="207"/>
      <c r="U222" s="207"/>
      <c r="V222" s="207"/>
      <c r="W222" s="207"/>
      <c r="X222" s="207"/>
      <c r="Y222" s="207"/>
      <c r="Z222" s="207"/>
      <c r="AA222" s="207"/>
      <c r="AB222" s="207"/>
      <c r="AC222" s="207"/>
      <c r="AD222" s="207"/>
      <c r="AE222" s="207"/>
      <c r="AF222" s="207"/>
      <c r="AG222" s="207"/>
      <c r="AH222" s="207"/>
      <c r="AI222" s="207"/>
      <c r="AJ222" s="207"/>
      <c r="AK222" s="207"/>
      <c r="AL222" s="207"/>
      <c r="AM222" s="207"/>
      <c r="AN222" s="207"/>
      <c r="AO222" s="207"/>
      <c r="AP222" s="207"/>
      <c r="AQ222" s="207"/>
      <c r="AR222" s="207"/>
      <c r="AS222" s="207"/>
      <c r="AT222" s="207"/>
      <c r="AU222" s="207"/>
      <c r="AV222" s="207"/>
      <c r="AW222" s="207"/>
      <c r="AX222" s="207"/>
      <c r="AY222" s="207"/>
      <c r="AZ222" s="207"/>
      <c r="BA222" s="207"/>
      <c r="BB222" s="207"/>
      <c r="BC222" s="208"/>
      <c r="BD222" s="206"/>
    </row>
    <row r="223" spans="2:89" s="195" customFormat="1" x14ac:dyDescent="0.2">
      <c r="B223" s="195" t="s">
        <v>108</v>
      </c>
      <c r="C223" s="196">
        <v>34.627740000000003</v>
      </c>
      <c r="D223" s="197">
        <f t="shared" ref="D223:AI223" si="166">+D219*$C223</f>
        <v>0</v>
      </c>
      <c r="E223" s="197">
        <f t="shared" si="166"/>
        <v>0</v>
      </c>
      <c r="F223" s="197">
        <f t="shared" si="166"/>
        <v>0</v>
      </c>
      <c r="G223" s="197">
        <f t="shared" si="166"/>
        <v>0</v>
      </c>
      <c r="H223" s="197">
        <f t="shared" si="166"/>
        <v>0</v>
      </c>
      <c r="I223" s="197">
        <f t="shared" si="166"/>
        <v>0</v>
      </c>
      <c r="J223" s="197">
        <f t="shared" si="166"/>
        <v>0</v>
      </c>
      <c r="K223" s="197">
        <f t="shared" si="166"/>
        <v>0</v>
      </c>
      <c r="L223" s="197">
        <f t="shared" si="166"/>
        <v>0</v>
      </c>
      <c r="M223" s="197">
        <f t="shared" si="166"/>
        <v>0</v>
      </c>
      <c r="N223" s="197">
        <f t="shared" si="166"/>
        <v>0</v>
      </c>
      <c r="O223" s="197">
        <f t="shared" si="166"/>
        <v>0</v>
      </c>
      <c r="P223" s="197">
        <f t="shared" si="166"/>
        <v>0</v>
      </c>
      <c r="Q223" s="197">
        <f t="shared" si="166"/>
        <v>0</v>
      </c>
      <c r="R223" s="197">
        <f t="shared" si="166"/>
        <v>0</v>
      </c>
      <c r="S223" s="197">
        <f t="shared" si="166"/>
        <v>0</v>
      </c>
      <c r="T223" s="197">
        <f t="shared" si="166"/>
        <v>0</v>
      </c>
      <c r="U223" s="197">
        <f t="shared" si="166"/>
        <v>0</v>
      </c>
      <c r="V223" s="197">
        <f t="shared" si="166"/>
        <v>0</v>
      </c>
      <c r="W223" s="197">
        <f t="shared" si="166"/>
        <v>1.7313870000000002</v>
      </c>
      <c r="X223" s="197">
        <f t="shared" si="166"/>
        <v>4.1553288000000004</v>
      </c>
      <c r="Y223" s="197">
        <f t="shared" si="166"/>
        <v>5.3672997000000011</v>
      </c>
      <c r="Z223" s="197">
        <f t="shared" si="166"/>
        <v>11.946570300000001</v>
      </c>
      <c r="AA223" s="197">
        <f t="shared" si="166"/>
        <v>13.158541200000002</v>
      </c>
      <c r="AB223" s="197">
        <f t="shared" si="166"/>
        <v>14.370512100000003</v>
      </c>
      <c r="AC223" s="197">
        <f t="shared" si="166"/>
        <v>15.582483000000003</v>
      </c>
      <c r="AD223" s="197">
        <f t="shared" si="166"/>
        <v>16.829081640000002</v>
      </c>
      <c r="AE223" s="197">
        <f t="shared" si="166"/>
        <v>18.075680280000004</v>
      </c>
      <c r="AF223" s="197">
        <f t="shared" si="166"/>
        <v>19.356906660000003</v>
      </c>
      <c r="AG223" s="197">
        <f t="shared" si="166"/>
        <v>20.638133040000003</v>
      </c>
      <c r="AH223" s="197">
        <f t="shared" si="166"/>
        <v>21.919359420000006</v>
      </c>
      <c r="AI223" s="197">
        <f t="shared" si="166"/>
        <v>23.200585800000006</v>
      </c>
      <c r="AJ223" s="197">
        <f t="shared" ref="AJ223:BB223" si="167">+AJ219*$C223</f>
        <v>24.585695400000009</v>
      </c>
      <c r="AK223" s="197">
        <f t="shared" si="167"/>
        <v>25.970805000000009</v>
      </c>
      <c r="AL223" s="197">
        <f t="shared" si="167"/>
        <v>32.896353000000012</v>
      </c>
      <c r="AM223" s="197">
        <f t="shared" si="167"/>
        <v>34.62774000000001</v>
      </c>
      <c r="AN223" s="197">
        <f t="shared" si="167"/>
        <v>34.62774000000001</v>
      </c>
      <c r="AO223" s="197">
        <f t="shared" si="167"/>
        <v>34.62774000000001</v>
      </c>
      <c r="AP223" s="197">
        <f t="shared" si="167"/>
        <v>34.62774000000001</v>
      </c>
      <c r="AQ223" s="197">
        <f t="shared" si="167"/>
        <v>34.62774000000001</v>
      </c>
      <c r="AR223" s="197">
        <f t="shared" si="167"/>
        <v>34.62774000000001</v>
      </c>
      <c r="AS223" s="197">
        <f t="shared" si="167"/>
        <v>34.62774000000001</v>
      </c>
      <c r="AT223" s="197">
        <f t="shared" si="167"/>
        <v>34.62774000000001</v>
      </c>
      <c r="AU223" s="197">
        <f t="shared" si="167"/>
        <v>34.62774000000001</v>
      </c>
      <c r="AV223" s="197">
        <f t="shared" si="167"/>
        <v>34.62774000000001</v>
      </c>
      <c r="AW223" s="197">
        <f t="shared" si="167"/>
        <v>34.62774000000001</v>
      </c>
      <c r="AX223" s="197">
        <f t="shared" si="167"/>
        <v>34.62774000000001</v>
      </c>
      <c r="AY223" s="197">
        <f t="shared" si="167"/>
        <v>34.62774000000001</v>
      </c>
      <c r="AZ223" s="197">
        <f t="shared" si="167"/>
        <v>34.62774000000001</v>
      </c>
      <c r="BA223" s="197">
        <f t="shared" si="167"/>
        <v>34.62774000000001</v>
      </c>
      <c r="BB223" s="197">
        <f t="shared" si="167"/>
        <v>34.62774000000001</v>
      </c>
      <c r="BC223" s="198"/>
      <c r="BD223" s="199"/>
      <c r="BE223" s="199"/>
      <c r="BF223" s="199"/>
      <c r="BG223" s="199"/>
      <c r="BH223" s="199"/>
      <c r="BI223" s="199"/>
      <c r="BJ223" s="199"/>
      <c r="BK223" s="199"/>
      <c r="BL223" s="199"/>
      <c r="BM223" s="199"/>
      <c r="BN223" s="199"/>
      <c r="BO223" s="199"/>
      <c r="BP223" s="199"/>
      <c r="BQ223" s="199"/>
      <c r="BR223" s="199"/>
      <c r="BS223" s="199"/>
      <c r="BT223" s="199"/>
      <c r="BU223" s="199"/>
      <c r="BV223" s="199"/>
      <c r="BW223" s="199"/>
      <c r="BX223" s="199"/>
      <c r="BY223" s="199"/>
      <c r="BZ223" s="199"/>
      <c r="CA223" s="199"/>
      <c r="CB223" s="199"/>
      <c r="CC223" s="199"/>
      <c r="CD223" s="199"/>
      <c r="CE223" s="199"/>
      <c r="CF223" s="199"/>
      <c r="CG223" s="199"/>
      <c r="CH223" s="199"/>
      <c r="CI223" s="199"/>
      <c r="CJ223" s="199"/>
      <c r="CK223" s="199"/>
    </row>
    <row r="224" spans="2:89" s="200" customFormat="1" ht="13.5" thickBot="1" x14ac:dyDescent="0.25">
      <c r="B224" s="200" t="s">
        <v>109</v>
      </c>
      <c r="C224" s="201" t="str">
        <f>+'NTP or Sold'!C21</f>
        <v>Sold</v>
      </c>
      <c r="D224" s="202">
        <f t="shared" ref="D224:AI224" si="168">+D221*$C223</f>
        <v>0</v>
      </c>
      <c r="E224" s="202">
        <f t="shared" si="168"/>
        <v>0</v>
      </c>
      <c r="F224" s="202">
        <f t="shared" si="168"/>
        <v>0</v>
      </c>
      <c r="G224" s="202">
        <f t="shared" si="168"/>
        <v>0</v>
      </c>
      <c r="H224" s="202">
        <f t="shared" si="168"/>
        <v>0</v>
      </c>
      <c r="I224" s="202">
        <f t="shared" si="168"/>
        <v>0</v>
      </c>
      <c r="J224" s="202">
        <f t="shared" si="168"/>
        <v>0</v>
      </c>
      <c r="K224" s="202">
        <f t="shared" si="168"/>
        <v>0</v>
      </c>
      <c r="L224" s="202">
        <f t="shared" si="168"/>
        <v>0</v>
      </c>
      <c r="M224" s="202">
        <f t="shared" si="168"/>
        <v>0</v>
      </c>
      <c r="N224" s="202">
        <f t="shared" si="168"/>
        <v>0</v>
      </c>
      <c r="O224" s="202">
        <f t="shared" si="168"/>
        <v>0</v>
      </c>
      <c r="P224" s="202">
        <f t="shared" si="168"/>
        <v>0</v>
      </c>
      <c r="Q224" s="202">
        <f t="shared" si="168"/>
        <v>0</v>
      </c>
      <c r="R224" s="202">
        <f t="shared" si="168"/>
        <v>0</v>
      </c>
      <c r="S224" s="202">
        <f t="shared" si="168"/>
        <v>0</v>
      </c>
      <c r="T224" s="202">
        <f t="shared" si="168"/>
        <v>0</v>
      </c>
      <c r="U224" s="202">
        <f t="shared" si="168"/>
        <v>0</v>
      </c>
      <c r="V224" s="202">
        <f t="shared" si="168"/>
        <v>0</v>
      </c>
      <c r="W224" s="202">
        <f t="shared" si="168"/>
        <v>3.8436791400000003</v>
      </c>
      <c r="X224" s="202">
        <f t="shared" si="168"/>
        <v>5.1249055200000004</v>
      </c>
      <c r="Y224" s="202">
        <f t="shared" si="168"/>
        <v>6.9255480000000009</v>
      </c>
      <c r="Z224" s="202">
        <f t="shared" si="168"/>
        <v>10.388322000000001</v>
      </c>
      <c r="AA224" s="202">
        <f t="shared" si="168"/>
        <v>11.0808768</v>
      </c>
      <c r="AB224" s="202">
        <f t="shared" si="168"/>
        <v>11.773431600000002</v>
      </c>
      <c r="AC224" s="202">
        <f t="shared" si="168"/>
        <v>12.4659864</v>
      </c>
      <c r="AD224" s="202">
        <f t="shared" si="168"/>
        <v>13.851096000000002</v>
      </c>
      <c r="AE224" s="202">
        <f t="shared" si="168"/>
        <v>13.851096000000002</v>
      </c>
      <c r="AF224" s="202">
        <f t="shared" si="168"/>
        <v>13.851096000000002</v>
      </c>
      <c r="AG224" s="202">
        <f t="shared" si="168"/>
        <v>13.851096000000002</v>
      </c>
      <c r="AH224" s="202">
        <f t="shared" si="168"/>
        <v>13.851096000000002</v>
      </c>
      <c r="AI224" s="202">
        <f t="shared" si="168"/>
        <v>13.851096000000002</v>
      </c>
      <c r="AJ224" s="202">
        <f t="shared" ref="AJ224:BB224" si="169">+AJ221*$C223</f>
        <v>13.851096000000002</v>
      </c>
      <c r="AK224" s="202">
        <f t="shared" si="169"/>
        <v>13.851096000000002</v>
      </c>
      <c r="AL224" s="202">
        <f t="shared" si="169"/>
        <v>34.627740000000003</v>
      </c>
      <c r="AM224" s="202">
        <f t="shared" si="169"/>
        <v>34.627740000000003</v>
      </c>
      <c r="AN224" s="202">
        <f t="shared" si="169"/>
        <v>34.627740000000003</v>
      </c>
      <c r="AO224" s="202">
        <f t="shared" si="169"/>
        <v>34.627740000000003</v>
      </c>
      <c r="AP224" s="202">
        <f t="shared" si="169"/>
        <v>34.627740000000003</v>
      </c>
      <c r="AQ224" s="202">
        <f t="shared" si="169"/>
        <v>34.627740000000003</v>
      </c>
      <c r="AR224" s="202">
        <f t="shared" si="169"/>
        <v>34.627740000000003</v>
      </c>
      <c r="AS224" s="202">
        <f t="shared" si="169"/>
        <v>34.627740000000003</v>
      </c>
      <c r="AT224" s="202">
        <f t="shared" si="169"/>
        <v>34.627740000000003</v>
      </c>
      <c r="AU224" s="202">
        <f t="shared" si="169"/>
        <v>34.627740000000003</v>
      </c>
      <c r="AV224" s="202">
        <f t="shared" si="169"/>
        <v>34.627740000000003</v>
      </c>
      <c r="AW224" s="202">
        <f t="shared" si="169"/>
        <v>34.627740000000003</v>
      </c>
      <c r="AX224" s="202">
        <f t="shared" si="169"/>
        <v>34.627740000000003</v>
      </c>
      <c r="AY224" s="202">
        <f t="shared" si="169"/>
        <v>34.627740000000003</v>
      </c>
      <c r="AZ224" s="202">
        <f t="shared" si="169"/>
        <v>34.627740000000003</v>
      </c>
      <c r="BA224" s="202">
        <f t="shared" si="169"/>
        <v>34.627740000000003</v>
      </c>
      <c r="BB224" s="202">
        <f t="shared" si="169"/>
        <v>34.627740000000003</v>
      </c>
      <c r="BC224" s="203"/>
      <c r="BD224" s="204"/>
      <c r="BE224" s="204"/>
      <c r="BF224" s="204"/>
      <c r="BG224" s="204"/>
      <c r="BH224" s="204"/>
      <c r="BI224" s="204"/>
      <c r="BJ224" s="204"/>
      <c r="BK224" s="204"/>
      <c r="BL224" s="204"/>
      <c r="BM224" s="204"/>
      <c r="BN224" s="204"/>
      <c r="BO224" s="204"/>
      <c r="BP224" s="204"/>
      <c r="BQ224" s="204"/>
      <c r="BR224" s="204"/>
      <c r="BS224" s="204"/>
      <c r="BT224" s="204"/>
      <c r="BU224" s="204"/>
      <c r="BV224" s="204"/>
      <c r="BW224" s="204"/>
      <c r="BX224" s="204"/>
      <c r="BY224" s="204"/>
      <c r="BZ224" s="204"/>
      <c r="CA224" s="204"/>
      <c r="CB224" s="204"/>
      <c r="CC224" s="204"/>
      <c r="CD224" s="204"/>
      <c r="CE224" s="204"/>
      <c r="CF224" s="204"/>
      <c r="CG224" s="204"/>
      <c r="CH224" s="204"/>
      <c r="CI224" s="204"/>
      <c r="CJ224" s="204"/>
      <c r="CK224" s="204"/>
    </row>
    <row r="225" spans="1:89" s="190" customFormat="1" ht="15" customHeight="1" thickTop="1" x14ac:dyDescent="0.2">
      <c r="B225" s="187" t="s">
        <v>111</v>
      </c>
      <c r="C225" s="292" t="str">
        <f>+C217</f>
        <v>Gen Power - McAdams, Mississippi location; duct fired (EECC) - 49%</v>
      </c>
      <c r="D225" s="188"/>
      <c r="E225" s="188"/>
      <c r="F225" s="188"/>
      <c r="G225" s="188"/>
      <c r="H225" s="188"/>
      <c r="I225" s="188"/>
      <c r="J225" s="188"/>
      <c r="K225" s="188"/>
      <c r="L225" s="188"/>
      <c r="M225" s="188"/>
      <c r="N225" s="188"/>
      <c r="O225" s="188"/>
      <c r="P225" s="188"/>
      <c r="Q225" s="188"/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  <c r="AD225" s="188"/>
      <c r="AE225" s="188"/>
      <c r="AF225" s="188"/>
      <c r="AG225" s="188"/>
      <c r="AH225" s="188"/>
      <c r="AI225" s="188"/>
      <c r="AJ225" s="188"/>
      <c r="AK225" s="188"/>
      <c r="AL225" s="188"/>
      <c r="AM225" s="188"/>
      <c r="AN225" s="188"/>
      <c r="AO225" s="188"/>
      <c r="AP225" s="188"/>
      <c r="AQ225" s="188"/>
      <c r="AR225" s="188"/>
      <c r="AS225" s="188"/>
      <c r="AT225" s="188"/>
      <c r="AU225" s="188"/>
      <c r="AV225" s="188"/>
      <c r="AW225" s="188"/>
      <c r="AX225" s="188"/>
      <c r="AY225" s="188"/>
      <c r="AZ225" s="188"/>
      <c r="BA225" s="188"/>
      <c r="BB225" s="188"/>
      <c r="BC225" s="189"/>
    </row>
    <row r="226" spans="1:89" s="194" customFormat="1" x14ac:dyDescent="0.2">
      <c r="B226" s="191" t="s">
        <v>104</v>
      </c>
      <c r="C226" s="293"/>
      <c r="D226" s="192">
        <v>0</v>
      </c>
      <c r="E226" s="192">
        <v>0</v>
      </c>
      <c r="F226" s="192">
        <v>0</v>
      </c>
      <c r="G226" s="192">
        <v>0</v>
      </c>
      <c r="H226" s="192">
        <v>0</v>
      </c>
      <c r="I226" s="192">
        <v>0</v>
      </c>
      <c r="J226" s="192">
        <v>0</v>
      </c>
      <c r="K226" s="192">
        <v>0</v>
      </c>
      <c r="L226" s="192">
        <v>0</v>
      </c>
      <c r="M226" s="192">
        <v>0</v>
      </c>
      <c r="N226" s="192">
        <v>0</v>
      </c>
      <c r="O226" s="192">
        <v>0</v>
      </c>
      <c r="P226" s="192">
        <v>0</v>
      </c>
      <c r="Q226" s="192">
        <v>0</v>
      </c>
      <c r="R226" s="192">
        <v>0</v>
      </c>
      <c r="S226" s="192">
        <v>0</v>
      </c>
      <c r="T226" s="192">
        <v>0</v>
      </c>
      <c r="U226" s="192">
        <v>0</v>
      </c>
      <c r="V226" s="192">
        <v>0</v>
      </c>
      <c r="W226" s="192">
        <v>0.05</v>
      </c>
      <c r="X226" s="192">
        <v>7.0000000000000007E-2</v>
      </c>
      <c r="Y226" s="192">
        <v>3.5799999999999998E-2</v>
      </c>
      <c r="Z226" s="192">
        <v>0.192</v>
      </c>
      <c r="AA226" s="192">
        <v>3.5499999999999997E-2</v>
      </c>
      <c r="AB226" s="192">
        <v>3.5799999999999998E-2</v>
      </c>
      <c r="AC226" s="192">
        <v>3.6200000000000003E-2</v>
      </c>
      <c r="AD226" s="192">
        <v>3.6600000000000001E-2</v>
      </c>
      <c r="AE226" s="192">
        <v>3.6600000000000001E-2</v>
      </c>
      <c r="AF226" s="192">
        <v>3.6999999999999998E-2</v>
      </c>
      <c r="AG226" s="192">
        <v>3.6999999999999998E-2</v>
      </c>
      <c r="AH226" s="192">
        <v>3.7400000000000003E-2</v>
      </c>
      <c r="AI226" s="192">
        <v>3.7400000000000003E-2</v>
      </c>
      <c r="AJ226" s="192">
        <v>3.85E-2</v>
      </c>
      <c r="AK226" s="192">
        <v>0.1007</v>
      </c>
      <c r="AL226" s="192">
        <v>0.15290000000000001</v>
      </c>
      <c r="AM226" s="192">
        <v>3.0599999999999999E-2</v>
      </c>
      <c r="AN226" s="192">
        <v>0</v>
      </c>
      <c r="AO226" s="192">
        <v>0</v>
      </c>
      <c r="AP226" s="192">
        <v>0</v>
      </c>
      <c r="AQ226" s="192">
        <v>0</v>
      </c>
      <c r="AR226" s="192">
        <v>0</v>
      </c>
      <c r="AS226" s="192">
        <v>0</v>
      </c>
      <c r="AT226" s="192">
        <v>0</v>
      </c>
      <c r="AU226" s="192">
        <v>0</v>
      </c>
      <c r="AV226" s="192">
        <v>0</v>
      </c>
      <c r="AW226" s="192">
        <v>0</v>
      </c>
      <c r="AX226" s="192">
        <v>0</v>
      </c>
      <c r="AY226" s="192">
        <v>0</v>
      </c>
      <c r="AZ226" s="192">
        <v>0</v>
      </c>
      <c r="BA226" s="192">
        <v>0</v>
      </c>
      <c r="BB226" s="192">
        <v>0</v>
      </c>
      <c r="BC226" s="193">
        <f>SUM(D226:BB226)</f>
        <v>1</v>
      </c>
      <c r="BD226" s="191"/>
    </row>
    <row r="227" spans="1:89" s="194" customFormat="1" x14ac:dyDescent="0.2">
      <c r="B227" s="191" t="s">
        <v>105</v>
      </c>
      <c r="C227" s="293"/>
      <c r="D227" s="192">
        <f>D226</f>
        <v>0</v>
      </c>
      <c r="E227" s="192">
        <f t="shared" ref="E227:AJ227" si="170">+D227+E226</f>
        <v>0</v>
      </c>
      <c r="F227" s="192">
        <f t="shared" si="170"/>
        <v>0</v>
      </c>
      <c r="G227" s="192">
        <f t="shared" si="170"/>
        <v>0</v>
      </c>
      <c r="H227" s="192">
        <f t="shared" si="170"/>
        <v>0</v>
      </c>
      <c r="I227" s="192">
        <f t="shared" si="170"/>
        <v>0</v>
      </c>
      <c r="J227" s="192">
        <f t="shared" si="170"/>
        <v>0</v>
      </c>
      <c r="K227" s="192">
        <f t="shared" si="170"/>
        <v>0</v>
      </c>
      <c r="L227" s="192">
        <f t="shared" si="170"/>
        <v>0</v>
      </c>
      <c r="M227" s="192">
        <f t="shared" si="170"/>
        <v>0</v>
      </c>
      <c r="N227" s="192">
        <f t="shared" si="170"/>
        <v>0</v>
      </c>
      <c r="O227" s="192">
        <f t="shared" si="170"/>
        <v>0</v>
      </c>
      <c r="P227" s="192">
        <f t="shared" si="170"/>
        <v>0</v>
      </c>
      <c r="Q227" s="192">
        <f t="shared" si="170"/>
        <v>0</v>
      </c>
      <c r="R227" s="192">
        <f t="shared" si="170"/>
        <v>0</v>
      </c>
      <c r="S227" s="192">
        <f t="shared" si="170"/>
        <v>0</v>
      </c>
      <c r="T227" s="192">
        <f t="shared" si="170"/>
        <v>0</v>
      </c>
      <c r="U227" s="192">
        <f t="shared" si="170"/>
        <v>0</v>
      </c>
      <c r="V227" s="192">
        <f t="shared" si="170"/>
        <v>0</v>
      </c>
      <c r="W227" s="192">
        <f t="shared" si="170"/>
        <v>0.05</v>
      </c>
      <c r="X227" s="192">
        <f t="shared" si="170"/>
        <v>0.12000000000000001</v>
      </c>
      <c r="Y227" s="192">
        <f t="shared" si="170"/>
        <v>0.15579999999999999</v>
      </c>
      <c r="Z227" s="192">
        <f t="shared" si="170"/>
        <v>0.3478</v>
      </c>
      <c r="AA227" s="192">
        <f t="shared" si="170"/>
        <v>0.38329999999999997</v>
      </c>
      <c r="AB227" s="192">
        <f t="shared" si="170"/>
        <v>0.41909999999999997</v>
      </c>
      <c r="AC227" s="192">
        <f t="shared" si="170"/>
        <v>0.45529999999999998</v>
      </c>
      <c r="AD227" s="192">
        <f t="shared" si="170"/>
        <v>0.4919</v>
      </c>
      <c r="AE227" s="192">
        <f t="shared" si="170"/>
        <v>0.52849999999999997</v>
      </c>
      <c r="AF227" s="192">
        <f t="shared" si="170"/>
        <v>0.5655</v>
      </c>
      <c r="AG227" s="192">
        <f t="shared" si="170"/>
        <v>0.60250000000000004</v>
      </c>
      <c r="AH227" s="192">
        <f t="shared" si="170"/>
        <v>0.63990000000000002</v>
      </c>
      <c r="AI227" s="192">
        <f t="shared" si="170"/>
        <v>0.67730000000000001</v>
      </c>
      <c r="AJ227" s="192">
        <f t="shared" si="170"/>
        <v>0.71579999999999999</v>
      </c>
      <c r="AK227" s="192">
        <f t="shared" ref="AK227:BB227" si="171">+AJ227+AK226</f>
        <v>0.8165</v>
      </c>
      <c r="AL227" s="192">
        <f t="shared" si="171"/>
        <v>0.96940000000000004</v>
      </c>
      <c r="AM227" s="192">
        <f t="shared" si="171"/>
        <v>1</v>
      </c>
      <c r="AN227" s="192">
        <f t="shared" si="171"/>
        <v>1</v>
      </c>
      <c r="AO227" s="192">
        <f t="shared" si="171"/>
        <v>1</v>
      </c>
      <c r="AP227" s="192">
        <f t="shared" si="171"/>
        <v>1</v>
      </c>
      <c r="AQ227" s="192">
        <f t="shared" si="171"/>
        <v>1</v>
      </c>
      <c r="AR227" s="192">
        <f t="shared" si="171"/>
        <v>1</v>
      </c>
      <c r="AS227" s="192">
        <f t="shared" si="171"/>
        <v>1</v>
      </c>
      <c r="AT227" s="192">
        <f t="shared" si="171"/>
        <v>1</v>
      </c>
      <c r="AU227" s="192">
        <f t="shared" si="171"/>
        <v>1</v>
      </c>
      <c r="AV227" s="192">
        <f t="shared" si="171"/>
        <v>1</v>
      </c>
      <c r="AW227" s="192">
        <f t="shared" si="171"/>
        <v>1</v>
      </c>
      <c r="AX227" s="192">
        <f t="shared" si="171"/>
        <v>1</v>
      </c>
      <c r="AY227" s="192">
        <f t="shared" si="171"/>
        <v>1</v>
      </c>
      <c r="AZ227" s="192">
        <f t="shared" si="171"/>
        <v>1</v>
      </c>
      <c r="BA227" s="192">
        <f t="shared" si="171"/>
        <v>1</v>
      </c>
      <c r="BB227" s="192">
        <f t="shared" si="171"/>
        <v>1</v>
      </c>
      <c r="BC227" s="193"/>
      <c r="BD227" s="191"/>
    </row>
    <row r="228" spans="1:89" s="194" customFormat="1" x14ac:dyDescent="0.2">
      <c r="B228" s="191" t="s">
        <v>106</v>
      </c>
      <c r="C228" s="293"/>
      <c r="D228" s="192">
        <v>0</v>
      </c>
      <c r="E228" s="192">
        <v>0</v>
      </c>
      <c r="F228" s="192">
        <v>0</v>
      </c>
      <c r="G228" s="192">
        <v>0</v>
      </c>
      <c r="H228" s="192">
        <v>0</v>
      </c>
      <c r="I228" s="192">
        <v>0</v>
      </c>
      <c r="J228" s="192">
        <v>0</v>
      </c>
      <c r="K228" s="192">
        <v>0</v>
      </c>
      <c r="L228" s="192">
        <v>0</v>
      </c>
      <c r="M228" s="192">
        <v>0</v>
      </c>
      <c r="N228" s="192">
        <v>0</v>
      </c>
      <c r="O228" s="192">
        <v>0</v>
      </c>
      <c r="P228" s="192">
        <v>0</v>
      </c>
      <c r="Q228" s="192">
        <v>0</v>
      </c>
      <c r="R228" s="192">
        <v>0</v>
      </c>
      <c r="S228" s="192">
        <v>0</v>
      </c>
      <c r="T228" s="192">
        <v>0</v>
      </c>
      <c r="U228" s="192">
        <v>0</v>
      </c>
      <c r="V228" s="192">
        <v>0</v>
      </c>
      <c r="W228" s="192">
        <f t="shared" ref="W228:BB228" si="172">W229-V229</f>
        <v>0.05</v>
      </c>
      <c r="X228" s="192">
        <f t="shared" si="172"/>
        <v>0</v>
      </c>
      <c r="Y228" s="192">
        <f t="shared" si="172"/>
        <v>0</v>
      </c>
      <c r="Z228" s="192">
        <f t="shared" si="172"/>
        <v>0.14500000000000002</v>
      </c>
      <c r="AA228" s="192">
        <f t="shared" si="172"/>
        <v>5.4999999999999993E-2</v>
      </c>
      <c r="AB228" s="192">
        <f t="shared" si="172"/>
        <v>3.999999999999998E-2</v>
      </c>
      <c r="AC228" s="192">
        <f t="shared" si="172"/>
        <v>0.11000000000000004</v>
      </c>
      <c r="AD228" s="192">
        <f t="shared" si="172"/>
        <v>0.10999999999999999</v>
      </c>
      <c r="AE228" s="192">
        <f t="shared" si="172"/>
        <v>7.999999999999996E-2</v>
      </c>
      <c r="AF228" s="192">
        <f t="shared" si="172"/>
        <v>5.0000000000000044E-2</v>
      </c>
      <c r="AG228" s="192">
        <f t="shared" si="172"/>
        <v>0.12</v>
      </c>
      <c r="AH228" s="192">
        <f t="shared" si="172"/>
        <v>6.9999999999999951E-2</v>
      </c>
      <c r="AI228" s="192">
        <f t="shared" si="172"/>
        <v>3.0000000000000027E-2</v>
      </c>
      <c r="AJ228" s="192">
        <f t="shared" si="172"/>
        <v>7.0000000000000062E-2</v>
      </c>
      <c r="AK228" s="192">
        <f t="shared" si="172"/>
        <v>4.9999999999999933E-2</v>
      </c>
      <c r="AL228" s="192">
        <f t="shared" si="172"/>
        <v>2.0000000000000018E-2</v>
      </c>
      <c r="AM228" s="192">
        <f t="shared" si="172"/>
        <v>0</v>
      </c>
      <c r="AN228" s="192">
        <f t="shared" si="172"/>
        <v>0</v>
      </c>
      <c r="AO228" s="192">
        <f t="shared" si="172"/>
        <v>0</v>
      </c>
      <c r="AP228" s="192">
        <f t="shared" si="172"/>
        <v>0</v>
      </c>
      <c r="AQ228" s="192">
        <f t="shared" si="172"/>
        <v>0</v>
      </c>
      <c r="AR228" s="192">
        <f t="shared" si="172"/>
        <v>0</v>
      </c>
      <c r="AS228" s="192">
        <f t="shared" si="172"/>
        <v>0</v>
      </c>
      <c r="AT228" s="192">
        <f t="shared" si="172"/>
        <v>0</v>
      </c>
      <c r="AU228" s="192">
        <f t="shared" si="172"/>
        <v>0</v>
      </c>
      <c r="AV228" s="192">
        <f t="shared" si="172"/>
        <v>0</v>
      </c>
      <c r="AW228" s="192">
        <f t="shared" si="172"/>
        <v>0</v>
      </c>
      <c r="AX228" s="192">
        <f t="shared" si="172"/>
        <v>0</v>
      </c>
      <c r="AY228" s="192">
        <f t="shared" si="172"/>
        <v>0</v>
      </c>
      <c r="AZ228" s="192">
        <f t="shared" si="172"/>
        <v>0</v>
      </c>
      <c r="BA228" s="192">
        <f t="shared" si="172"/>
        <v>0</v>
      </c>
      <c r="BB228" s="192">
        <f t="shared" si="172"/>
        <v>0</v>
      </c>
      <c r="BC228" s="193">
        <f>SUM(D228:BB228)</f>
        <v>1</v>
      </c>
      <c r="BD228" s="191"/>
    </row>
    <row r="229" spans="1:89" s="194" customFormat="1" x14ac:dyDescent="0.2">
      <c r="B229" s="191" t="s">
        <v>107</v>
      </c>
      <c r="C229" s="293"/>
      <c r="D229" s="192">
        <f>D228</f>
        <v>0</v>
      </c>
      <c r="E229" s="192">
        <f t="shared" ref="E229:V229" si="173">+D229+E228</f>
        <v>0</v>
      </c>
      <c r="F229" s="192">
        <f t="shared" si="173"/>
        <v>0</v>
      </c>
      <c r="G229" s="192">
        <f t="shared" si="173"/>
        <v>0</v>
      </c>
      <c r="H229" s="192">
        <f t="shared" si="173"/>
        <v>0</v>
      </c>
      <c r="I229" s="192">
        <f t="shared" si="173"/>
        <v>0</v>
      </c>
      <c r="J229" s="192">
        <f t="shared" si="173"/>
        <v>0</v>
      </c>
      <c r="K229" s="192">
        <f t="shared" si="173"/>
        <v>0</v>
      </c>
      <c r="L229" s="192">
        <f t="shared" si="173"/>
        <v>0</v>
      </c>
      <c r="M229" s="192">
        <f t="shared" si="173"/>
        <v>0</v>
      </c>
      <c r="N229" s="192">
        <f t="shared" si="173"/>
        <v>0</v>
      </c>
      <c r="O229" s="192">
        <f t="shared" si="173"/>
        <v>0</v>
      </c>
      <c r="P229" s="192">
        <f t="shared" si="173"/>
        <v>0</v>
      </c>
      <c r="Q229" s="192">
        <f t="shared" si="173"/>
        <v>0</v>
      </c>
      <c r="R229" s="192">
        <f t="shared" si="173"/>
        <v>0</v>
      </c>
      <c r="S229" s="192">
        <f t="shared" si="173"/>
        <v>0</v>
      </c>
      <c r="T229" s="192">
        <f t="shared" si="173"/>
        <v>0</v>
      </c>
      <c r="U229" s="192">
        <f t="shared" si="173"/>
        <v>0</v>
      </c>
      <c r="V229" s="192">
        <f t="shared" si="173"/>
        <v>0</v>
      </c>
      <c r="W229" s="192">
        <v>0.05</v>
      </c>
      <c r="X229" s="192">
        <v>0.05</v>
      </c>
      <c r="Y229" s="192">
        <v>0.05</v>
      </c>
      <c r="Z229" s="192">
        <v>0.19500000000000001</v>
      </c>
      <c r="AA229" s="192">
        <v>0.25</v>
      </c>
      <c r="AB229" s="192">
        <v>0.28999999999999998</v>
      </c>
      <c r="AC229" s="192">
        <v>0.4</v>
      </c>
      <c r="AD229" s="192">
        <v>0.51</v>
      </c>
      <c r="AE229" s="192">
        <v>0.59</v>
      </c>
      <c r="AF229" s="192">
        <v>0.64</v>
      </c>
      <c r="AG229" s="192">
        <v>0.76</v>
      </c>
      <c r="AH229" s="192">
        <v>0.83</v>
      </c>
      <c r="AI229" s="192">
        <v>0.86</v>
      </c>
      <c r="AJ229" s="192">
        <v>0.93</v>
      </c>
      <c r="AK229" s="192">
        <v>0.98</v>
      </c>
      <c r="AL229" s="192">
        <v>1</v>
      </c>
      <c r="AM229" s="192">
        <v>1</v>
      </c>
      <c r="AN229" s="192">
        <v>1</v>
      </c>
      <c r="AO229" s="192">
        <v>1</v>
      </c>
      <c r="AP229" s="192">
        <v>1</v>
      </c>
      <c r="AQ229" s="192">
        <v>1</v>
      </c>
      <c r="AR229" s="192">
        <v>1</v>
      </c>
      <c r="AS229" s="192">
        <v>1</v>
      </c>
      <c r="AT229" s="192">
        <v>1</v>
      </c>
      <c r="AU229" s="192">
        <v>1</v>
      </c>
      <c r="AV229" s="192">
        <v>1</v>
      </c>
      <c r="AW229" s="192">
        <v>1</v>
      </c>
      <c r="AX229" s="192">
        <v>1</v>
      </c>
      <c r="AY229" s="192">
        <v>1</v>
      </c>
      <c r="AZ229" s="192">
        <v>1</v>
      </c>
      <c r="BA229" s="192">
        <v>1</v>
      </c>
      <c r="BB229" s="192">
        <v>1</v>
      </c>
      <c r="BC229" s="193"/>
      <c r="BD229" s="191"/>
    </row>
    <row r="230" spans="1:89" s="209" customFormat="1" x14ac:dyDescent="0.2">
      <c r="B230" s="206"/>
      <c r="C230" s="293"/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7"/>
      <c r="P230" s="207"/>
      <c r="Q230" s="207"/>
      <c r="R230" s="207"/>
      <c r="S230" s="207"/>
      <c r="T230" s="207"/>
      <c r="U230" s="207"/>
      <c r="V230" s="207"/>
      <c r="W230" s="207"/>
      <c r="X230" s="207"/>
      <c r="Y230" s="207"/>
      <c r="Z230" s="207"/>
      <c r="AA230" s="207"/>
      <c r="AB230" s="207"/>
      <c r="AC230" s="207"/>
      <c r="AD230" s="207"/>
      <c r="AE230" s="207"/>
      <c r="AF230" s="207"/>
      <c r="AG230" s="207"/>
      <c r="AH230" s="207"/>
      <c r="AI230" s="207"/>
      <c r="AJ230" s="207"/>
      <c r="AK230" s="207"/>
      <c r="AL230" s="207"/>
      <c r="AM230" s="207"/>
      <c r="AN230" s="207"/>
      <c r="AO230" s="207"/>
      <c r="AP230" s="207"/>
      <c r="AQ230" s="207"/>
      <c r="AR230" s="207"/>
      <c r="AS230" s="207"/>
      <c r="AT230" s="207"/>
      <c r="AU230" s="207"/>
      <c r="AV230" s="207"/>
      <c r="AW230" s="207"/>
      <c r="AX230" s="207"/>
      <c r="AY230" s="207"/>
      <c r="AZ230" s="207"/>
      <c r="BA230" s="207"/>
      <c r="BB230" s="207"/>
      <c r="BC230" s="208"/>
      <c r="BD230" s="206"/>
    </row>
    <row r="231" spans="1:89" s="195" customFormat="1" x14ac:dyDescent="0.2">
      <c r="B231" s="195" t="s">
        <v>108</v>
      </c>
      <c r="C231" s="196">
        <v>21.597519999999999</v>
      </c>
      <c r="D231" s="197">
        <f t="shared" ref="D231:AI231" si="174">+D227*$C231</f>
        <v>0</v>
      </c>
      <c r="E231" s="197">
        <f t="shared" si="174"/>
        <v>0</v>
      </c>
      <c r="F231" s="197">
        <f t="shared" si="174"/>
        <v>0</v>
      </c>
      <c r="G231" s="197">
        <f t="shared" si="174"/>
        <v>0</v>
      </c>
      <c r="H231" s="197">
        <f t="shared" si="174"/>
        <v>0</v>
      </c>
      <c r="I231" s="197">
        <f t="shared" si="174"/>
        <v>0</v>
      </c>
      <c r="J231" s="197">
        <f t="shared" si="174"/>
        <v>0</v>
      </c>
      <c r="K231" s="197">
        <f t="shared" si="174"/>
        <v>0</v>
      </c>
      <c r="L231" s="197">
        <f t="shared" si="174"/>
        <v>0</v>
      </c>
      <c r="M231" s="197">
        <f t="shared" si="174"/>
        <v>0</v>
      </c>
      <c r="N231" s="197">
        <f t="shared" si="174"/>
        <v>0</v>
      </c>
      <c r="O231" s="197">
        <f t="shared" si="174"/>
        <v>0</v>
      </c>
      <c r="P231" s="197">
        <f t="shared" si="174"/>
        <v>0</v>
      </c>
      <c r="Q231" s="197">
        <f t="shared" si="174"/>
        <v>0</v>
      </c>
      <c r="R231" s="197">
        <f t="shared" si="174"/>
        <v>0</v>
      </c>
      <c r="S231" s="197">
        <f t="shared" si="174"/>
        <v>0</v>
      </c>
      <c r="T231" s="197">
        <f t="shared" si="174"/>
        <v>0</v>
      </c>
      <c r="U231" s="197">
        <f t="shared" si="174"/>
        <v>0</v>
      </c>
      <c r="V231" s="197">
        <f t="shared" si="174"/>
        <v>0</v>
      </c>
      <c r="W231" s="197">
        <f t="shared" si="174"/>
        <v>1.0798760000000001</v>
      </c>
      <c r="X231" s="197">
        <f t="shared" si="174"/>
        <v>2.5917024</v>
      </c>
      <c r="Y231" s="197">
        <f t="shared" si="174"/>
        <v>3.3648936159999998</v>
      </c>
      <c r="Z231" s="197">
        <f t="shared" si="174"/>
        <v>7.5116174559999997</v>
      </c>
      <c r="AA231" s="197">
        <f t="shared" si="174"/>
        <v>8.2783294160000001</v>
      </c>
      <c r="AB231" s="197">
        <f t="shared" si="174"/>
        <v>9.051520631999999</v>
      </c>
      <c r="AC231" s="197">
        <f t="shared" si="174"/>
        <v>9.8333508559999991</v>
      </c>
      <c r="AD231" s="197">
        <f t="shared" si="174"/>
        <v>10.623820088</v>
      </c>
      <c r="AE231" s="197">
        <f t="shared" si="174"/>
        <v>11.414289319999998</v>
      </c>
      <c r="AF231" s="197">
        <f t="shared" si="174"/>
        <v>12.213397559999999</v>
      </c>
      <c r="AG231" s="197">
        <f t="shared" si="174"/>
        <v>13.0125058</v>
      </c>
      <c r="AH231" s="197">
        <f t="shared" si="174"/>
        <v>13.820253048</v>
      </c>
      <c r="AI231" s="197">
        <f t="shared" si="174"/>
        <v>14.628000296</v>
      </c>
      <c r="AJ231" s="197">
        <f t="shared" ref="AJ231:BB231" si="175">+AJ227*$C231</f>
        <v>15.459504815999999</v>
      </c>
      <c r="AK231" s="197">
        <f t="shared" si="175"/>
        <v>17.634375079999998</v>
      </c>
      <c r="AL231" s="197">
        <f t="shared" si="175"/>
        <v>20.936635888000001</v>
      </c>
      <c r="AM231" s="197">
        <f t="shared" si="175"/>
        <v>21.597519999999999</v>
      </c>
      <c r="AN231" s="197">
        <f t="shared" si="175"/>
        <v>21.597519999999999</v>
      </c>
      <c r="AO231" s="197">
        <f t="shared" si="175"/>
        <v>21.597519999999999</v>
      </c>
      <c r="AP231" s="197">
        <f t="shared" si="175"/>
        <v>21.597519999999999</v>
      </c>
      <c r="AQ231" s="197">
        <f t="shared" si="175"/>
        <v>21.597519999999999</v>
      </c>
      <c r="AR231" s="197">
        <f t="shared" si="175"/>
        <v>21.597519999999999</v>
      </c>
      <c r="AS231" s="197">
        <f t="shared" si="175"/>
        <v>21.597519999999999</v>
      </c>
      <c r="AT231" s="197">
        <f t="shared" si="175"/>
        <v>21.597519999999999</v>
      </c>
      <c r="AU231" s="197">
        <f t="shared" si="175"/>
        <v>21.597519999999999</v>
      </c>
      <c r="AV231" s="197">
        <f t="shared" si="175"/>
        <v>21.597519999999999</v>
      </c>
      <c r="AW231" s="197">
        <f t="shared" si="175"/>
        <v>21.597519999999999</v>
      </c>
      <c r="AX231" s="197">
        <f t="shared" si="175"/>
        <v>21.597519999999999</v>
      </c>
      <c r="AY231" s="197">
        <f t="shared" si="175"/>
        <v>21.597519999999999</v>
      </c>
      <c r="AZ231" s="197">
        <f t="shared" si="175"/>
        <v>21.597519999999999</v>
      </c>
      <c r="BA231" s="197">
        <f t="shared" si="175"/>
        <v>21.597519999999999</v>
      </c>
      <c r="BB231" s="197">
        <f t="shared" si="175"/>
        <v>21.597519999999999</v>
      </c>
      <c r="BC231" s="198"/>
      <c r="BD231" s="199"/>
      <c r="BE231" s="199"/>
      <c r="BF231" s="199"/>
      <c r="BG231" s="199"/>
      <c r="BH231" s="199"/>
      <c r="BI231" s="199"/>
      <c r="BJ231" s="199"/>
      <c r="BK231" s="199"/>
      <c r="BL231" s="199"/>
      <c r="BM231" s="199"/>
      <c r="BN231" s="199"/>
      <c r="BO231" s="199"/>
      <c r="BP231" s="199"/>
      <c r="BQ231" s="199"/>
      <c r="BR231" s="199"/>
      <c r="BS231" s="199"/>
      <c r="BT231" s="199"/>
      <c r="BU231" s="199"/>
      <c r="BV231" s="199"/>
      <c r="BW231" s="199"/>
      <c r="BX231" s="199"/>
      <c r="BY231" s="199"/>
      <c r="BZ231" s="199"/>
      <c r="CA231" s="199"/>
      <c r="CB231" s="199"/>
      <c r="CC231" s="199"/>
      <c r="CD231" s="199"/>
      <c r="CE231" s="199"/>
      <c r="CF231" s="199"/>
      <c r="CG231" s="199"/>
      <c r="CH231" s="199"/>
      <c r="CI231" s="199"/>
      <c r="CJ231" s="199"/>
      <c r="CK231" s="199"/>
    </row>
    <row r="232" spans="1:89" s="200" customFormat="1" ht="13.5" thickBot="1" x14ac:dyDescent="0.25">
      <c r="B232" s="200" t="s">
        <v>109</v>
      </c>
      <c r="C232" s="201" t="str">
        <f>+C224</f>
        <v>Sold</v>
      </c>
      <c r="D232" s="202">
        <f t="shared" ref="D232:AI232" si="176">+D229*$C231</f>
        <v>0</v>
      </c>
      <c r="E232" s="202">
        <f t="shared" si="176"/>
        <v>0</v>
      </c>
      <c r="F232" s="202">
        <f t="shared" si="176"/>
        <v>0</v>
      </c>
      <c r="G232" s="202">
        <f t="shared" si="176"/>
        <v>0</v>
      </c>
      <c r="H232" s="202">
        <f t="shared" si="176"/>
        <v>0</v>
      </c>
      <c r="I232" s="202">
        <f t="shared" si="176"/>
        <v>0</v>
      </c>
      <c r="J232" s="202">
        <f t="shared" si="176"/>
        <v>0</v>
      </c>
      <c r="K232" s="202">
        <f t="shared" si="176"/>
        <v>0</v>
      </c>
      <c r="L232" s="202">
        <f t="shared" si="176"/>
        <v>0</v>
      </c>
      <c r="M232" s="202">
        <f t="shared" si="176"/>
        <v>0</v>
      </c>
      <c r="N232" s="202">
        <f t="shared" si="176"/>
        <v>0</v>
      </c>
      <c r="O232" s="202">
        <f t="shared" si="176"/>
        <v>0</v>
      </c>
      <c r="P232" s="202">
        <f t="shared" si="176"/>
        <v>0</v>
      </c>
      <c r="Q232" s="202">
        <f t="shared" si="176"/>
        <v>0</v>
      </c>
      <c r="R232" s="202">
        <f t="shared" si="176"/>
        <v>0</v>
      </c>
      <c r="S232" s="202">
        <f t="shared" si="176"/>
        <v>0</v>
      </c>
      <c r="T232" s="202">
        <f t="shared" si="176"/>
        <v>0</v>
      </c>
      <c r="U232" s="202">
        <f t="shared" si="176"/>
        <v>0</v>
      </c>
      <c r="V232" s="202">
        <f t="shared" si="176"/>
        <v>0</v>
      </c>
      <c r="W232" s="202">
        <f t="shared" si="176"/>
        <v>1.0798760000000001</v>
      </c>
      <c r="X232" s="202">
        <f t="shared" si="176"/>
        <v>1.0798760000000001</v>
      </c>
      <c r="Y232" s="202">
        <f t="shared" si="176"/>
        <v>1.0798760000000001</v>
      </c>
      <c r="Z232" s="202">
        <f t="shared" si="176"/>
        <v>4.2115163999999998</v>
      </c>
      <c r="AA232" s="202">
        <f t="shared" si="176"/>
        <v>5.3993799999999998</v>
      </c>
      <c r="AB232" s="202">
        <f t="shared" si="176"/>
        <v>6.2632807999999995</v>
      </c>
      <c r="AC232" s="202">
        <f t="shared" si="176"/>
        <v>8.6390080000000005</v>
      </c>
      <c r="AD232" s="202">
        <f t="shared" si="176"/>
        <v>11.014735200000001</v>
      </c>
      <c r="AE232" s="202">
        <f t="shared" si="176"/>
        <v>12.742536799999998</v>
      </c>
      <c r="AF232" s="202">
        <f t="shared" si="176"/>
        <v>13.8224128</v>
      </c>
      <c r="AG232" s="202">
        <f t="shared" si="176"/>
        <v>16.414115200000001</v>
      </c>
      <c r="AH232" s="202">
        <f t="shared" si="176"/>
        <v>17.925941599999998</v>
      </c>
      <c r="AI232" s="202">
        <f t="shared" si="176"/>
        <v>18.573867199999999</v>
      </c>
      <c r="AJ232" s="202">
        <f t="shared" ref="AJ232:BB232" si="177">+AJ229*$C231</f>
        <v>20.085693599999999</v>
      </c>
      <c r="AK232" s="202">
        <f t="shared" si="177"/>
        <v>21.165569599999998</v>
      </c>
      <c r="AL232" s="202">
        <f t="shared" si="177"/>
        <v>21.597519999999999</v>
      </c>
      <c r="AM232" s="202">
        <f t="shared" si="177"/>
        <v>21.597519999999999</v>
      </c>
      <c r="AN232" s="202">
        <f t="shared" si="177"/>
        <v>21.597519999999999</v>
      </c>
      <c r="AO232" s="202">
        <f t="shared" si="177"/>
        <v>21.597519999999999</v>
      </c>
      <c r="AP232" s="202">
        <f t="shared" si="177"/>
        <v>21.597519999999999</v>
      </c>
      <c r="AQ232" s="202">
        <f t="shared" si="177"/>
        <v>21.597519999999999</v>
      </c>
      <c r="AR232" s="202">
        <f t="shared" si="177"/>
        <v>21.597519999999999</v>
      </c>
      <c r="AS232" s="202">
        <f t="shared" si="177"/>
        <v>21.597519999999999</v>
      </c>
      <c r="AT232" s="202">
        <f t="shared" si="177"/>
        <v>21.597519999999999</v>
      </c>
      <c r="AU232" s="202">
        <f t="shared" si="177"/>
        <v>21.597519999999999</v>
      </c>
      <c r="AV232" s="202">
        <f t="shared" si="177"/>
        <v>21.597519999999999</v>
      </c>
      <c r="AW232" s="202">
        <f t="shared" si="177"/>
        <v>21.597519999999999</v>
      </c>
      <c r="AX232" s="202">
        <f t="shared" si="177"/>
        <v>21.597519999999999</v>
      </c>
      <c r="AY232" s="202">
        <f t="shared" si="177"/>
        <v>21.597519999999999</v>
      </c>
      <c r="AZ232" s="202">
        <f t="shared" si="177"/>
        <v>21.597519999999999</v>
      </c>
      <c r="BA232" s="202">
        <f t="shared" si="177"/>
        <v>21.597519999999999</v>
      </c>
      <c r="BB232" s="202">
        <f t="shared" si="177"/>
        <v>21.597519999999999</v>
      </c>
      <c r="BC232" s="203"/>
      <c r="BD232" s="204"/>
      <c r="BE232" s="204"/>
      <c r="BF232" s="204"/>
      <c r="BG232" s="204"/>
      <c r="BH232" s="204"/>
      <c r="BI232" s="204"/>
      <c r="BJ232" s="204"/>
      <c r="BK232" s="204"/>
      <c r="BL232" s="204"/>
      <c r="BM232" s="204"/>
      <c r="BN232" s="204"/>
      <c r="BO232" s="204"/>
      <c r="BP232" s="204"/>
      <c r="BQ232" s="204"/>
      <c r="BR232" s="204"/>
      <c r="BS232" s="204"/>
      <c r="BT232" s="204"/>
      <c r="BU232" s="204"/>
      <c r="BV232" s="204"/>
      <c r="BW232" s="204"/>
      <c r="BX232" s="204"/>
      <c r="BY232" s="204"/>
      <c r="BZ232" s="204"/>
      <c r="CA232" s="204"/>
      <c r="CB232" s="204"/>
      <c r="CC232" s="204"/>
      <c r="CD232" s="204"/>
      <c r="CE232" s="204"/>
      <c r="CF232" s="204"/>
      <c r="CG232" s="204"/>
      <c r="CH232" s="204"/>
      <c r="CI232" s="204"/>
      <c r="CJ232" s="204"/>
      <c r="CK232" s="204"/>
    </row>
    <row r="233" spans="1:89" s="190" customFormat="1" ht="15" customHeight="1" thickTop="1" x14ac:dyDescent="0.2">
      <c r="A233" s="288" t="s">
        <v>182</v>
      </c>
      <c r="B233" s="187" t="str">
        <f>+'NTP or Sold'!G40</f>
        <v>7FA</v>
      </c>
      <c r="C233" s="292" t="str">
        <f>+'NTP or Sold'!S40</f>
        <v>Pastoria</v>
      </c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188"/>
      <c r="Z233" s="188"/>
      <c r="AA233" s="188"/>
      <c r="AB233" s="188"/>
      <c r="AC233" s="188"/>
      <c r="AD233" s="188"/>
      <c r="AE233" s="188"/>
      <c r="AF233" s="188"/>
      <c r="AG233" s="84"/>
      <c r="AH233" s="188"/>
      <c r="AI233" s="188"/>
      <c r="AJ233" s="188"/>
      <c r="AK233" s="188"/>
      <c r="AL233" s="188"/>
      <c r="AM233" s="188"/>
      <c r="AN233" s="188"/>
      <c r="AO233" s="188"/>
      <c r="AP233" s="188"/>
      <c r="AQ233" s="188"/>
      <c r="AR233" s="188"/>
      <c r="AS233" s="188"/>
      <c r="AT233" s="188"/>
      <c r="AU233" s="188"/>
      <c r="AV233" s="188"/>
      <c r="AW233" s="188"/>
      <c r="AX233" s="188"/>
      <c r="AY233" s="188"/>
      <c r="AZ233" s="188"/>
      <c r="BA233" s="188"/>
      <c r="BB233" s="188"/>
      <c r="BC233" s="189"/>
    </row>
    <row r="234" spans="1:89" s="194" customFormat="1" x14ac:dyDescent="0.2">
      <c r="A234" s="288"/>
      <c r="B234" s="191" t="s">
        <v>104</v>
      </c>
      <c r="C234" s="293"/>
      <c r="D234" s="192">
        <v>0</v>
      </c>
      <c r="E234" s="192">
        <v>0</v>
      </c>
      <c r="F234" s="192">
        <v>0</v>
      </c>
      <c r="G234" s="192">
        <v>0</v>
      </c>
      <c r="H234" s="192">
        <v>0</v>
      </c>
      <c r="I234" s="192">
        <v>0</v>
      </c>
      <c r="J234" s="192">
        <v>0</v>
      </c>
      <c r="K234" s="192">
        <v>0</v>
      </c>
      <c r="L234" s="192">
        <v>0</v>
      </c>
      <c r="M234" s="192">
        <v>0</v>
      </c>
      <c r="N234" s="192">
        <v>0</v>
      </c>
      <c r="O234" s="192">
        <v>0</v>
      </c>
      <c r="P234" s="192">
        <v>0</v>
      </c>
      <c r="Q234" s="192">
        <v>0</v>
      </c>
      <c r="R234" s="192">
        <v>0</v>
      </c>
      <c r="S234" s="192">
        <v>0</v>
      </c>
      <c r="T234" s="192">
        <v>0</v>
      </c>
      <c r="U234" s="192">
        <v>0</v>
      </c>
      <c r="V234" s="192">
        <v>0</v>
      </c>
      <c r="W234" s="192">
        <v>0</v>
      </c>
      <c r="X234" s="192">
        <v>0</v>
      </c>
      <c r="Y234" s="192">
        <v>0</v>
      </c>
      <c r="Z234" s="192">
        <v>0</v>
      </c>
      <c r="AA234" s="192">
        <v>0</v>
      </c>
      <c r="AB234" s="192">
        <v>0</v>
      </c>
      <c r="AC234" s="192">
        <v>0.05</v>
      </c>
      <c r="AD234" s="192">
        <v>0.05</v>
      </c>
      <c r="AE234" s="192">
        <v>0.01</v>
      </c>
      <c r="AF234" s="192">
        <v>0.01</v>
      </c>
      <c r="AG234" s="82">
        <v>0.01</v>
      </c>
      <c r="AH234" s="192">
        <v>0.01</v>
      </c>
      <c r="AI234" s="192">
        <v>0.01</v>
      </c>
      <c r="AJ234" s="192">
        <v>0.01</v>
      </c>
      <c r="AK234" s="192">
        <v>0.04</v>
      </c>
      <c r="AL234" s="192">
        <v>0.05</v>
      </c>
      <c r="AM234" s="192">
        <v>0.05</v>
      </c>
      <c r="AN234" s="192">
        <v>0.05</v>
      </c>
      <c r="AO234" s="192">
        <v>0.05</v>
      </c>
      <c r="AP234" s="192">
        <v>0.05</v>
      </c>
      <c r="AQ234" s="192">
        <v>0.05</v>
      </c>
      <c r="AR234" s="192">
        <v>0.05</v>
      </c>
      <c r="AS234" s="192">
        <v>0.05</v>
      </c>
      <c r="AT234" s="192">
        <v>0.05</v>
      </c>
      <c r="AU234" s="192">
        <v>0.05</v>
      </c>
      <c r="AV234" s="192">
        <v>0.1</v>
      </c>
      <c r="AW234" s="192">
        <v>0.15</v>
      </c>
      <c r="AX234" s="192">
        <v>0.05</v>
      </c>
      <c r="AY234" s="192">
        <v>0</v>
      </c>
      <c r="AZ234" s="192">
        <v>0</v>
      </c>
      <c r="BA234" s="192">
        <v>0</v>
      </c>
      <c r="BB234" s="192">
        <v>0</v>
      </c>
      <c r="BC234" s="193">
        <f>SUM(D234:BB234)</f>
        <v>1.0000000000000002</v>
      </c>
      <c r="BD234" s="191"/>
    </row>
    <row r="235" spans="1:89" s="194" customFormat="1" x14ac:dyDescent="0.2">
      <c r="A235" s="288"/>
      <c r="B235" s="191" t="s">
        <v>105</v>
      </c>
      <c r="C235" s="293"/>
      <c r="D235" s="192">
        <f>D234</f>
        <v>0</v>
      </c>
      <c r="E235" s="192">
        <f t="shared" ref="E235:AJ235" si="178">+D235+E234</f>
        <v>0</v>
      </c>
      <c r="F235" s="192">
        <f t="shared" si="178"/>
        <v>0</v>
      </c>
      <c r="G235" s="192">
        <f t="shared" si="178"/>
        <v>0</v>
      </c>
      <c r="H235" s="192">
        <f t="shared" si="178"/>
        <v>0</v>
      </c>
      <c r="I235" s="192">
        <f t="shared" si="178"/>
        <v>0</v>
      </c>
      <c r="J235" s="192">
        <f t="shared" si="178"/>
        <v>0</v>
      </c>
      <c r="K235" s="192">
        <f t="shared" si="178"/>
        <v>0</v>
      </c>
      <c r="L235" s="192">
        <f t="shared" si="178"/>
        <v>0</v>
      </c>
      <c r="M235" s="192">
        <f t="shared" si="178"/>
        <v>0</v>
      </c>
      <c r="N235" s="192">
        <f t="shared" si="178"/>
        <v>0</v>
      </c>
      <c r="O235" s="192">
        <f t="shared" si="178"/>
        <v>0</v>
      </c>
      <c r="P235" s="192">
        <f t="shared" si="178"/>
        <v>0</v>
      </c>
      <c r="Q235" s="192">
        <f t="shared" si="178"/>
        <v>0</v>
      </c>
      <c r="R235" s="192">
        <f t="shared" si="178"/>
        <v>0</v>
      </c>
      <c r="S235" s="192">
        <f t="shared" si="178"/>
        <v>0</v>
      </c>
      <c r="T235" s="192">
        <f t="shared" si="178"/>
        <v>0</v>
      </c>
      <c r="U235" s="192">
        <f t="shared" si="178"/>
        <v>0</v>
      </c>
      <c r="V235" s="192">
        <f t="shared" si="178"/>
        <v>0</v>
      </c>
      <c r="W235" s="192">
        <f t="shared" si="178"/>
        <v>0</v>
      </c>
      <c r="X235" s="192">
        <f t="shared" si="178"/>
        <v>0</v>
      </c>
      <c r="Y235" s="192">
        <f t="shared" si="178"/>
        <v>0</v>
      </c>
      <c r="Z235" s="192">
        <f t="shared" si="178"/>
        <v>0</v>
      </c>
      <c r="AA235" s="192">
        <f t="shared" si="178"/>
        <v>0</v>
      </c>
      <c r="AB235" s="192">
        <f t="shared" si="178"/>
        <v>0</v>
      </c>
      <c r="AC235" s="192">
        <f t="shared" si="178"/>
        <v>0.05</v>
      </c>
      <c r="AD235" s="192">
        <f t="shared" si="178"/>
        <v>0.1</v>
      </c>
      <c r="AE235" s="192">
        <f t="shared" si="178"/>
        <v>0.11</v>
      </c>
      <c r="AF235" s="192">
        <f t="shared" si="178"/>
        <v>0.12</v>
      </c>
      <c r="AG235" s="82">
        <f t="shared" si="178"/>
        <v>0.13</v>
      </c>
      <c r="AH235" s="192">
        <f t="shared" si="178"/>
        <v>0.14000000000000001</v>
      </c>
      <c r="AI235" s="192">
        <f t="shared" si="178"/>
        <v>0.15000000000000002</v>
      </c>
      <c r="AJ235" s="192">
        <f t="shared" si="178"/>
        <v>0.16000000000000003</v>
      </c>
      <c r="AK235" s="192">
        <f t="shared" ref="AK235:BB235" si="179">+AJ235+AK234</f>
        <v>0.20000000000000004</v>
      </c>
      <c r="AL235" s="192">
        <f t="shared" si="179"/>
        <v>0.25000000000000006</v>
      </c>
      <c r="AM235" s="192">
        <f t="shared" si="179"/>
        <v>0.30000000000000004</v>
      </c>
      <c r="AN235" s="192">
        <f t="shared" si="179"/>
        <v>0.35000000000000003</v>
      </c>
      <c r="AO235" s="192">
        <f t="shared" si="179"/>
        <v>0.4</v>
      </c>
      <c r="AP235" s="192">
        <f t="shared" si="179"/>
        <v>0.45</v>
      </c>
      <c r="AQ235" s="192">
        <f t="shared" si="179"/>
        <v>0.5</v>
      </c>
      <c r="AR235" s="192">
        <f t="shared" si="179"/>
        <v>0.55000000000000004</v>
      </c>
      <c r="AS235" s="192">
        <f t="shared" si="179"/>
        <v>0.60000000000000009</v>
      </c>
      <c r="AT235" s="192">
        <f t="shared" si="179"/>
        <v>0.65000000000000013</v>
      </c>
      <c r="AU235" s="192">
        <f t="shared" si="179"/>
        <v>0.70000000000000018</v>
      </c>
      <c r="AV235" s="192">
        <f t="shared" si="179"/>
        <v>0.80000000000000016</v>
      </c>
      <c r="AW235" s="192">
        <f t="shared" si="179"/>
        <v>0.95000000000000018</v>
      </c>
      <c r="AX235" s="192">
        <f t="shared" si="179"/>
        <v>1.0000000000000002</v>
      </c>
      <c r="AY235" s="192">
        <f t="shared" si="179"/>
        <v>1.0000000000000002</v>
      </c>
      <c r="AZ235" s="192">
        <f t="shared" si="179"/>
        <v>1.0000000000000002</v>
      </c>
      <c r="BA235" s="192">
        <f t="shared" si="179"/>
        <v>1.0000000000000002</v>
      </c>
      <c r="BB235" s="192">
        <f t="shared" si="179"/>
        <v>1.0000000000000002</v>
      </c>
      <c r="BC235" s="193"/>
      <c r="BD235" s="191"/>
    </row>
    <row r="236" spans="1:89" s="194" customFormat="1" x14ac:dyDescent="0.2">
      <c r="A236" s="288"/>
      <c r="B236" s="191" t="s">
        <v>106</v>
      </c>
      <c r="C236" s="293"/>
      <c r="D236" s="192">
        <v>0</v>
      </c>
      <c r="E236" s="192">
        <v>0</v>
      </c>
      <c r="F236" s="192">
        <v>0</v>
      </c>
      <c r="G236" s="192">
        <v>0</v>
      </c>
      <c r="H236" s="192">
        <v>0</v>
      </c>
      <c r="I236" s="192">
        <v>0</v>
      </c>
      <c r="J236" s="192">
        <v>0</v>
      </c>
      <c r="K236" s="192">
        <v>0</v>
      </c>
      <c r="L236" s="192">
        <v>0</v>
      </c>
      <c r="M236" s="192">
        <v>0</v>
      </c>
      <c r="N236" s="192">
        <v>0</v>
      </c>
      <c r="O236" s="192">
        <v>0</v>
      </c>
      <c r="P236" s="192">
        <v>0</v>
      </c>
      <c r="Q236" s="192">
        <v>0</v>
      </c>
      <c r="R236" s="192">
        <f t="shared" ref="R236:BB236" si="180">R237-Q237</f>
        <v>0.05</v>
      </c>
      <c r="S236" s="192">
        <f t="shared" si="180"/>
        <v>0</v>
      </c>
      <c r="T236" s="192">
        <f t="shared" si="180"/>
        <v>0</v>
      </c>
      <c r="U236" s="192">
        <f t="shared" si="180"/>
        <v>0</v>
      </c>
      <c r="V236" s="192">
        <f t="shared" si="180"/>
        <v>0</v>
      </c>
      <c r="W236" s="192">
        <f t="shared" si="180"/>
        <v>0</v>
      </c>
      <c r="X236" s="192">
        <f t="shared" si="180"/>
        <v>0</v>
      </c>
      <c r="Y236" s="192">
        <f t="shared" si="180"/>
        <v>0</v>
      </c>
      <c r="Z236" s="192">
        <f t="shared" si="180"/>
        <v>0</v>
      </c>
      <c r="AA236" s="192">
        <f t="shared" si="180"/>
        <v>0</v>
      </c>
      <c r="AB236" s="192">
        <f t="shared" si="180"/>
        <v>0</v>
      </c>
      <c r="AC236" s="192">
        <f t="shared" si="180"/>
        <v>0</v>
      </c>
      <c r="AD236" s="192">
        <f t="shared" si="180"/>
        <v>0.05</v>
      </c>
      <c r="AE236" s="192">
        <f t="shared" si="180"/>
        <v>9.999999999999995E-3</v>
      </c>
      <c r="AF236" s="192">
        <f t="shared" si="180"/>
        <v>9.999999999999995E-3</v>
      </c>
      <c r="AG236" s="82">
        <f t="shared" si="180"/>
        <v>1.0000000000000009E-2</v>
      </c>
      <c r="AH236" s="192">
        <f t="shared" si="180"/>
        <v>1.0000000000000009E-2</v>
      </c>
      <c r="AI236" s="192">
        <f t="shared" si="180"/>
        <v>9.9999999999999811E-3</v>
      </c>
      <c r="AJ236" s="192">
        <f t="shared" si="180"/>
        <v>1.0000000000000009E-2</v>
      </c>
      <c r="AK236" s="192">
        <f t="shared" si="180"/>
        <v>1.8999999999999989E-2</v>
      </c>
      <c r="AL236" s="192">
        <f t="shared" si="180"/>
        <v>2.8999999999999998E-2</v>
      </c>
      <c r="AM236" s="192">
        <f t="shared" si="180"/>
        <v>3.4000000000000002E-2</v>
      </c>
      <c r="AN236" s="192">
        <f t="shared" si="180"/>
        <v>6.0999999999999999E-2</v>
      </c>
      <c r="AO236" s="192">
        <f t="shared" si="180"/>
        <v>6.2E-2</v>
      </c>
      <c r="AP236" s="192">
        <f t="shared" si="180"/>
        <v>4.7999999999999987E-2</v>
      </c>
      <c r="AQ236" s="192">
        <f t="shared" si="180"/>
        <v>6.0999999999999999E-2</v>
      </c>
      <c r="AR236" s="192">
        <f t="shared" si="180"/>
        <v>5.7000000000000051E-2</v>
      </c>
      <c r="AS236" s="192">
        <f t="shared" si="180"/>
        <v>2.5000000000000022E-2</v>
      </c>
      <c r="AT236" s="192">
        <f t="shared" si="180"/>
        <v>2.8999999999999915E-2</v>
      </c>
      <c r="AU236" s="192">
        <f t="shared" si="180"/>
        <v>3.9000000000000035E-2</v>
      </c>
      <c r="AV236" s="192">
        <f t="shared" si="180"/>
        <v>2.0000000000000018E-2</v>
      </c>
      <c r="AW236" s="192">
        <f t="shared" si="180"/>
        <v>2.4000000000000021E-2</v>
      </c>
      <c r="AX236" s="192">
        <f t="shared" si="180"/>
        <v>0.33199999999999996</v>
      </c>
      <c r="AY236" s="192">
        <f t="shared" si="180"/>
        <v>0</v>
      </c>
      <c r="AZ236" s="192">
        <f t="shared" si="180"/>
        <v>0</v>
      </c>
      <c r="BA236" s="192">
        <f t="shared" si="180"/>
        <v>0</v>
      </c>
      <c r="BB236" s="192">
        <f t="shared" si="180"/>
        <v>0</v>
      </c>
      <c r="BC236" s="193">
        <f>SUM(D236:BB236)</f>
        <v>1</v>
      </c>
      <c r="BD236" s="191"/>
    </row>
    <row r="237" spans="1:89" s="194" customFormat="1" x14ac:dyDescent="0.2">
      <c r="A237" s="288"/>
      <c r="B237" s="191" t="s">
        <v>107</v>
      </c>
      <c r="C237" s="293"/>
      <c r="D237" s="192">
        <f>D236</f>
        <v>0</v>
      </c>
      <c r="E237" s="192">
        <f t="shared" ref="E237:Q237" si="181">+D237+E236</f>
        <v>0</v>
      </c>
      <c r="F237" s="192">
        <f t="shared" si="181"/>
        <v>0</v>
      </c>
      <c r="G237" s="192">
        <f t="shared" si="181"/>
        <v>0</v>
      </c>
      <c r="H237" s="192">
        <f t="shared" si="181"/>
        <v>0</v>
      </c>
      <c r="I237" s="192">
        <f t="shared" si="181"/>
        <v>0</v>
      </c>
      <c r="J237" s="192">
        <f t="shared" si="181"/>
        <v>0</v>
      </c>
      <c r="K237" s="192">
        <f t="shared" si="181"/>
        <v>0</v>
      </c>
      <c r="L237" s="192">
        <f t="shared" si="181"/>
        <v>0</v>
      </c>
      <c r="M237" s="192">
        <f t="shared" si="181"/>
        <v>0</v>
      </c>
      <c r="N237" s="192">
        <f t="shared" si="181"/>
        <v>0</v>
      </c>
      <c r="O237" s="192">
        <f t="shared" si="181"/>
        <v>0</v>
      </c>
      <c r="P237" s="192">
        <f t="shared" si="181"/>
        <v>0</v>
      </c>
      <c r="Q237" s="192">
        <f t="shared" si="181"/>
        <v>0</v>
      </c>
      <c r="R237" s="192">
        <v>0.05</v>
      </c>
      <c r="S237" s="192">
        <v>0.05</v>
      </c>
      <c r="T237" s="192">
        <v>0.05</v>
      </c>
      <c r="U237" s="192">
        <v>0.05</v>
      </c>
      <c r="V237" s="192">
        <v>0.05</v>
      </c>
      <c r="W237" s="192">
        <v>0.05</v>
      </c>
      <c r="X237" s="192">
        <v>0.05</v>
      </c>
      <c r="Y237" s="192">
        <v>0.05</v>
      </c>
      <c r="Z237" s="192">
        <v>0.05</v>
      </c>
      <c r="AA237" s="192">
        <v>0.05</v>
      </c>
      <c r="AB237" s="192">
        <v>0.05</v>
      </c>
      <c r="AC237" s="192">
        <v>0.05</v>
      </c>
      <c r="AD237" s="192">
        <v>0.1</v>
      </c>
      <c r="AE237" s="192">
        <v>0.11</v>
      </c>
      <c r="AF237" s="192">
        <v>0.12</v>
      </c>
      <c r="AG237" s="82">
        <v>0.13</v>
      </c>
      <c r="AH237" s="192">
        <v>0.14000000000000001</v>
      </c>
      <c r="AI237" s="192">
        <v>0.15</v>
      </c>
      <c r="AJ237" s="192">
        <v>0.16</v>
      </c>
      <c r="AK237" s="192">
        <v>0.17899999999999999</v>
      </c>
      <c r="AL237" s="192">
        <v>0.20799999999999999</v>
      </c>
      <c r="AM237" s="192">
        <v>0.24199999999999999</v>
      </c>
      <c r="AN237" s="192">
        <v>0.30299999999999999</v>
      </c>
      <c r="AO237" s="192">
        <v>0.36499999999999999</v>
      </c>
      <c r="AP237" s="192">
        <v>0.41299999999999998</v>
      </c>
      <c r="AQ237" s="192">
        <v>0.47399999999999998</v>
      </c>
      <c r="AR237" s="192">
        <v>0.53100000000000003</v>
      </c>
      <c r="AS237" s="192">
        <v>0.55600000000000005</v>
      </c>
      <c r="AT237" s="192">
        <v>0.58499999999999996</v>
      </c>
      <c r="AU237" s="192">
        <v>0.624</v>
      </c>
      <c r="AV237" s="192">
        <v>0.64400000000000002</v>
      </c>
      <c r="AW237" s="192">
        <v>0.66800000000000004</v>
      </c>
      <c r="AX237" s="192">
        <v>1</v>
      </c>
      <c r="AY237" s="192">
        <v>1</v>
      </c>
      <c r="AZ237" s="192">
        <v>1</v>
      </c>
      <c r="BA237" s="192">
        <v>1</v>
      </c>
      <c r="BB237" s="192">
        <v>1</v>
      </c>
      <c r="BC237" s="193"/>
      <c r="BD237" s="191"/>
    </row>
    <row r="238" spans="1:89" s="209" customFormat="1" x14ac:dyDescent="0.2">
      <c r="A238" s="288"/>
      <c r="B238" s="206"/>
      <c r="C238" s="293"/>
      <c r="D238" s="207"/>
      <c r="E238" s="207"/>
      <c r="F238" s="207"/>
      <c r="G238" s="207"/>
      <c r="H238" s="207"/>
      <c r="I238" s="207"/>
      <c r="J238" s="207"/>
      <c r="K238" s="207"/>
      <c r="L238" s="207"/>
      <c r="M238" s="207"/>
      <c r="N238" s="207"/>
      <c r="O238" s="207"/>
      <c r="P238" s="207"/>
      <c r="Q238" s="207"/>
      <c r="R238" s="207"/>
      <c r="S238" s="207"/>
      <c r="T238" s="207"/>
      <c r="U238" s="207"/>
      <c r="V238" s="207"/>
      <c r="W238" s="207"/>
      <c r="X238" s="207"/>
      <c r="Y238" s="207"/>
      <c r="Z238" s="207"/>
      <c r="AA238" s="207"/>
      <c r="AB238" s="207"/>
      <c r="AC238" s="207"/>
      <c r="AD238" s="207"/>
      <c r="AE238" s="207"/>
      <c r="AF238" s="207"/>
      <c r="AG238" s="83"/>
      <c r="AH238" s="207"/>
      <c r="AI238" s="207"/>
      <c r="AJ238" s="207"/>
      <c r="AK238" s="207"/>
      <c r="AL238" s="207"/>
      <c r="AM238" s="207"/>
      <c r="AN238" s="207"/>
      <c r="AO238" s="207"/>
      <c r="AP238" s="207"/>
      <c r="AQ238" s="207"/>
      <c r="AR238" s="207"/>
      <c r="AS238" s="207"/>
      <c r="AT238" s="207"/>
      <c r="AU238" s="207"/>
      <c r="AV238" s="207"/>
      <c r="AW238" s="207"/>
      <c r="AX238" s="207"/>
      <c r="AY238" s="207"/>
      <c r="AZ238" s="207"/>
      <c r="BA238" s="207"/>
      <c r="BB238" s="207"/>
      <c r="BC238" s="208"/>
      <c r="BD238" s="206"/>
    </row>
    <row r="239" spans="1:89" s="195" customFormat="1" x14ac:dyDescent="0.2">
      <c r="A239" s="288"/>
      <c r="B239" s="195" t="s">
        <v>108</v>
      </c>
      <c r="C239" s="196">
        <v>129.41200000000001</v>
      </c>
      <c r="D239" s="197">
        <f t="shared" ref="D239:AI239" si="182">+D235*$C239</f>
        <v>0</v>
      </c>
      <c r="E239" s="197">
        <f t="shared" si="182"/>
        <v>0</v>
      </c>
      <c r="F239" s="197">
        <f t="shared" si="182"/>
        <v>0</v>
      </c>
      <c r="G239" s="197">
        <f t="shared" si="182"/>
        <v>0</v>
      </c>
      <c r="H239" s="197">
        <f t="shared" si="182"/>
        <v>0</v>
      </c>
      <c r="I239" s="197">
        <f t="shared" si="182"/>
        <v>0</v>
      </c>
      <c r="J239" s="197">
        <f t="shared" si="182"/>
        <v>0</v>
      </c>
      <c r="K239" s="197">
        <f t="shared" si="182"/>
        <v>0</v>
      </c>
      <c r="L239" s="197">
        <f t="shared" si="182"/>
        <v>0</v>
      </c>
      <c r="M239" s="197">
        <f t="shared" si="182"/>
        <v>0</v>
      </c>
      <c r="N239" s="197">
        <f t="shared" si="182"/>
        <v>0</v>
      </c>
      <c r="O239" s="197">
        <f t="shared" si="182"/>
        <v>0</v>
      </c>
      <c r="P239" s="197">
        <f t="shared" si="182"/>
        <v>0</v>
      </c>
      <c r="Q239" s="197">
        <f t="shared" si="182"/>
        <v>0</v>
      </c>
      <c r="R239" s="197">
        <f t="shared" si="182"/>
        <v>0</v>
      </c>
      <c r="S239" s="197">
        <f t="shared" si="182"/>
        <v>0</v>
      </c>
      <c r="T239" s="197">
        <f t="shared" si="182"/>
        <v>0</v>
      </c>
      <c r="U239" s="197">
        <f t="shared" si="182"/>
        <v>0</v>
      </c>
      <c r="V239" s="197">
        <f t="shared" si="182"/>
        <v>0</v>
      </c>
      <c r="W239" s="197">
        <f t="shared" si="182"/>
        <v>0</v>
      </c>
      <c r="X239" s="197">
        <f t="shared" si="182"/>
        <v>0</v>
      </c>
      <c r="Y239" s="197">
        <f t="shared" si="182"/>
        <v>0</v>
      </c>
      <c r="Z239" s="197">
        <f t="shared" si="182"/>
        <v>0</v>
      </c>
      <c r="AA239" s="197">
        <f t="shared" si="182"/>
        <v>0</v>
      </c>
      <c r="AB239" s="197">
        <f t="shared" si="182"/>
        <v>0</v>
      </c>
      <c r="AC239" s="197">
        <f t="shared" si="182"/>
        <v>6.470600000000001</v>
      </c>
      <c r="AD239" s="197">
        <f t="shared" si="182"/>
        <v>12.941200000000002</v>
      </c>
      <c r="AE239" s="197">
        <f t="shared" si="182"/>
        <v>14.235320000000002</v>
      </c>
      <c r="AF239" s="197">
        <f t="shared" si="182"/>
        <v>15.529440000000001</v>
      </c>
      <c r="AG239" s="90">
        <f t="shared" si="182"/>
        <v>16.823560000000001</v>
      </c>
      <c r="AH239" s="197">
        <f t="shared" si="182"/>
        <v>18.117680000000004</v>
      </c>
      <c r="AI239" s="197">
        <f t="shared" si="182"/>
        <v>19.411800000000003</v>
      </c>
      <c r="AJ239" s="197">
        <f t="shared" ref="AJ239:BB239" si="183">+AJ235*$C239</f>
        <v>20.705920000000006</v>
      </c>
      <c r="AK239" s="197">
        <f t="shared" si="183"/>
        <v>25.882400000000008</v>
      </c>
      <c r="AL239" s="197">
        <f t="shared" si="183"/>
        <v>32.353000000000009</v>
      </c>
      <c r="AM239" s="197">
        <f t="shared" si="183"/>
        <v>38.823600000000006</v>
      </c>
      <c r="AN239" s="197">
        <f t="shared" si="183"/>
        <v>45.294200000000004</v>
      </c>
      <c r="AO239" s="197">
        <f t="shared" si="183"/>
        <v>51.764800000000008</v>
      </c>
      <c r="AP239" s="197">
        <f t="shared" si="183"/>
        <v>58.235400000000006</v>
      </c>
      <c r="AQ239" s="197">
        <f t="shared" si="183"/>
        <v>64.706000000000003</v>
      </c>
      <c r="AR239" s="197">
        <f t="shared" si="183"/>
        <v>71.176600000000008</v>
      </c>
      <c r="AS239" s="197">
        <f t="shared" si="183"/>
        <v>77.647200000000012</v>
      </c>
      <c r="AT239" s="197">
        <f t="shared" si="183"/>
        <v>84.117800000000017</v>
      </c>
      <c r="AU239" s="197">
        <f t="shared" si="183"/>
        <v>90.588400000000021</v>
      </c>
      <c r="AV239" s="197">
        <f t="shared" si="183"/>
        <v>103.52960000000003</v>
      </c>
      <c r="AW239" s="197">
        <f t="shared" si="183"/>
        <v>122.94140000000003</v>
      </c>
      <c r="AX239" s="197">
        <f t="shared" si="183"/>
        <v>129.41200000000003</v>
      </c>
      <c r="AY239" s="197">
        <f t="shared" si="183"/>
        <v>129.41200000000003</v>
      </c>
      <c r="AZ239" s="197">
        <f t="shared" si="183"/>
        <v>129.41200000000003</v>
      </c>
      <c r="BA239" s="197">
        <f t="shared" si="183"/>
        <v>129.41200000000003</v>
      </c>
      <c r="BB239" s="197">
        <f t="shared" si="183"/>
        <v>129.41200000000003</v>
      </c>
      <c r="BC239" s="198"/>
      <c r="BD239" s="199"/>
      <c r="BE239" s="199"/>
      <c r="BF239" s="199"/>
      <c r="BG239" s="199"/>
      <c r="BH239" s="199"/>
      <c r="BI239" s="199"/>
      <c r="BJ239" s="199"/>
      <c r="BK239" s="199"/>
      <c r="BL239" s="199"/>
      <c r="BM239" s="199"/>
      <c r="BN239" s="199"/>
      <c r="BO239" s="199"/>
      <c r="BP239" s="199"/>
      <c r="BQ239" s="199"/>
      <c r="BR239" s="199"/>
      <c r="BS239" s="199"/>
      <c r="BT239" s="199"/>
      <c r="BU239" s="199"/>
      <c r="BV239" s="199"/>
      <c r="BW239" s="199"/>
      <c r="BX239" s="199"/>
      <c r="BY239" s="199"/>
      <c r="BZ239" s="199"/>
      <c r="CA239" s="199"/>
      <c r="CB239" s="199"/>
      <c r="CC239" s="199"/>
      <c r="CD239" s="199"/>
      <c r="CE239" s="199"/>
      <c r="CF239" s="199"/>
      <c r="CG239" s="199"/>
      <c r="CH239" s="199"/>
      <c r="CI239" s="199"/>
      <c r="CJ239" s="199"/>
      <c r="CK239" s="199"/>
    </row>
    <row r="240" spans="1:89" s="200" customFormat="1" ht="13.5" thickBot="1" x14ac:dyDescent="0.25">
      <c r="A240" s="289"/>
      <c r="B240" s="200" t="s">
        <v>109</v>
      </c>
      <c r="C240" s="201" t="str">
        <f>+'NTP or Sold'!B40</f>
        <v>Committed</v>
      </c>
      <c r="D240" s="202">
        <f t="shared" ref="D240:AI240" si="184">+D237*$C239</f>
        <v>0</v>
      </c>
      <c r="E240" s="202">
        <f t="shared" si="184"/>
        <v>0</v>
      </c>
      <c r="F240" s="202">
        <f t="shared" si="184"/>
        <v>0</v>
      </c>
      <c r="G240" s="202">
        <f t="shared" si="184"/>
        <v>0</v>
      </c>
      <c r="H240" s="202">
        <f t="shared" si="184"/>
        <v>0</v>
      </c>
      <c r="I240" s="202">
        <f t="shared" si="184"/>
        <v>0</v>
      </c>
      <c r="J240" s="202">
        <f t="shared" si="184"/>
        <v>0</v>
      </c>
      <c r="K240" s="202">
        <f t="shared" si="184"/>
        <v>0</v>
      </c>
      <c r="L240" s="202">
        <f t="shared" si="184"/>
        <v>0</v>
      </c>
      <c r="M240" s="202">
        <f t="shared" si="184"/>
        <v>0</v>
      </c>
      <c r="N240" s="202">
        <f t="shared" si="184"/>
        <v>0</v>
      </c>
      <c r="O240" s="202">
        <f t="shared" si="184"/>
        <v>0</v>
      </c>
      <c r="P240" s="202">
        <f t="shared" si="184"/>
        <v>0</v>
      </c>
      <c r="Q240" s="202">
        <f t="shared" si="184"/>
        <v>0</v>
      </c>
      <c r="R240" s="202">
        <f t="shared" si="184"/>
        <v>6.470600000000001</v>
      </c>
      <c r="S240" s="202">
        <f t="shared" si="184"/>
        <v>6.470600000000001</v>
      </c>
      <c r="T240" s="202">
        <f t="shared" si="184"/>
        <v>6.470600000000001</v>
      </c>
      <c r="U240" s="202">
        <f t="shared" si="184"/>
        <v>6.470600000000001</v>
      </c>
      <c r="V240" s="202">
        <f t="shared" si="184"/>
        <v>6.470600000000001</v>
      </c>
      <c r="W240" s="202">
        <f t="shared" si="184"/>
        <v>6.470600000000001</v>
      </c>
      <c r="X240" s="202">
        <f t="shared" si="184"/>
        <v>6.470600000000001</v>
      </c>
      <c r="Y240" s="202">
        <f t="shared" si="184"/>
        <v>6.470600000000001</v>
      </c>
      <c r="Z240" s="202">
        <f t="shared" si="184"/>
        <v>6.470600000000001</v>
      </c>
      <c r="AA240" s="202">
        <f t="shared" si="184"/>
        <v>6.470600000000001</v>
      </c>
      <c r="AB240" s="202">
        <f t="shared" si="184"/>
        <v>6.470600000000001</v>
      </c>
      <c r="AC240" s="202">
        <f t="shared" si="184"/>
        <v>6.470600000000001</v>
      </c>
      <c r="AD240" s="202">
        <f t="shared" si="184"/>
        <v>12.941200000000002</v>
      </c>
      <c r="AE240" s="202">
        <f t="shared" si="184"/>
        <v>14.235320000000002</v>
      </c>
      <c r="AF240" s="202">
        <f t="shared" si="184"/>
        <v>15.529440000000001</v>
      </c>
      <c r="AG240" s="136">
        <f t="shared" si="184"/>
        <v>16.823560000000001</v>
      </c>
      <c r="AH240" s="202">
        <f t="shared" si="184"/>
        <v>18.117680000000004</v>
      </c>
      <c r="AI240" s="202">
        <f t="shared" si="184"/>
        <v>19.411799999999999</v>
      </c>
      <c r="AJ240" s="202">
        <f t="shared" ref="AJ240:BB240" si="185">+AJ237*$C239</f>
        <v>20.705920000000003</v>
      </c>
      <c r="AK240" s="202">
        <f t="shared" si="185"/>
        <v>23.164747999999999</v>
      </c>
      <c r="AL240" s="202">
        <f t="shared" si="185"/>
        <v>26.917695999999999</v>
      </c>
      <c r="AM240" s="202">
        <f t="shared" si="185"/>
        <v>31.317703999999999</v>
      </c>
      <c r="AN240" s="202">
        <f t="shared" si="185"/>
        <v>39.211835999999998</v>
      </c>
      <c r="AO240" s="202">
        <f t="shared" si="185"/>
        <v>47.235379999999999</v>
      </c>
      <c r="AP240" s="202">
        <f t="shared" si="185"/>
        <v>53.447156</v>
      </c>
      <c r="AQ240" s="202">
        <f t="shared" si="185"/>
        <v>61.341287999999999</v>
      </c>
      <c r="AR240" s="202">
        <f t="shared" si="185"/>
        <v>68.717772000000011</v>
      </c>
      <c r="AS240" s="202">
        <f t="shared" si="185"/>
        <v>71.953072000000006</v>
      </c>
      <c r="AT240" s="202">
        <f t="shared" si="185"/>
        <v>75.706019999999995</v>
      </c>
      <c r="AU240" s="202">
        <f t="shared" si="185"/>
        <v>80.753088000000005</v>
      </c>
      <c r="AV240" s="202">
        <f t="shared" si="185"/>
        <v>83.341328000000004</v>
      </c>
      <c r="AW240" s="202">
        <f t="shared" si="185"/>
        <v>86.447216000000012</v>
      </c>
      <c r="AX240" s="202">
        <f t="shared" si="185"/>
        <v>129.41200000000001</v>
      </c>
      <c r="AY240" s="202">
        <f t="shared" si="185"/>
        <v>129.41200000000001</v>
      </c>
      <c r="AZ240" s="202">
        <f t="shared" si="185"/>
        <v>129.41200000000001</v>
      </c>
      <c r="BA240" s="202">
        <f t="shared" si="185"/>
        <v>129.41200000000001</v>
      </c>
      <c r="BB240" s="202">
        <f t="shared" si="185"/>
        <v>129.41200000000001</v>
      </c>
      <c r="BC240" s="203"/>
      <c r="BD240" s="204"/>
      <c r="BE240" s="204"/>
      <c r="BF240" s="204"/>
      <c r="BG240" s="204"/>
      <c r="BH240" s="204"/>
      <c r="BI240" s="204"/>
      <c r="BJ240" s="204"/>
      <c r="BK240" s="204"/>
      <c r="BL240" s="204"/>
      <c r="BM240" s="204"/>
      <c r="BN240" s="204"/>
      <c r="BO240" s="204"/>
      <c r="BP240" s="204"/>
      <c r="BQ240" s="204"/>
      <c r="BR240" s="204"/>
      <c r="BS240" s="204"/>
      <c r="BT240" s="204"/>
      <c r="BU240" s="204"/>
      <c r="BV240" s="204"/>
      <c r="BW240" s="204"/>
      <c r="BX240" s="204"/>
      <c r="BY240" s="204"/>
      <c r="BZ240" s="204"/>
      <c r="CA240" s="204"/>
      <c r="CB240" s="204"/>
      <c r="CC240" s="204"/>
      <c r="CD240" s="204"/>
      <c r="CE240" s="204"/>
      <c r="CF240" s="204"/>
      <c r="CG240" s="204"/>
      <c r="CH240" s="204"/>
      <c r="CI240" s="204"/>
      <c r="CJ240" s="204"/>
      <c r="CK240" s="204"/>
    </row>
    <row r="241" spans="1:89" s="190" customFormat="1" ht="15" customHeight="1" thickTop="1" x14ac:dyDescent="0.2">
      <c r="A241" s="287">
        <v>3</v>
      </c>
      <c r="B241" s="187" t="str">
        <f>+'NTP or Sold'!G42</f>
        <v>7FA</v>
      </c>
      <c r="C241" s="292" t="str">
        <f>+'NTP or Sold'!S42</f>
        <v>Pastoria</v>
      </c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  <c r="AD241" s="188"/>
      <c r="AE241" s="188"/>
      <c r="AF241" s="188"/>
      <c r="AG241" s="84"/>
      <c r="AH241" s="188"/>
      <c r="AI241" s="188"/>
      <c r="AJ241" s="188"/>
      <c r="AK241" s="188"/>
      <c r="AL241" s="188"/>
      <c r="AM241" s="188"/>
      <c r="AN241" s="188"/>
      <c r="AO241" s="188"/>
      <c r="AP241" s="188"/>
      <c r="AQ241" s="188"/>
      <c r="AR241" s="188"/>
      <c r="AS241" s="188"/>
      <c r="AT241" s="188"/>
      <c r="AU241" s="188"/>
      <c r="AV241" s="188"/>
      <c r="AW241" s="188"/>
      <c r="AX241" s="188"/>
      <c r="AY241" s="188"/>
      <c r="AZ241" s="188"/>
      <c r="BA241" s="188"/>
      <c r="BB241" s="188"/>
      <c r="BC241" s="189"/>
    </row>
    <row r="242" spans="1:89" s="194" customFormat="1" x14ac:dyDescent="0.2">
      <c r="A242" s="288"/>
      <c r="B242" s="191" t="s">
        <v>104</v>
      </c>
      <c r="C242" s="293"/>
      <c r="D242" s="192">
        <v>0</v>
      </c>
      <c r="E242" s="192">
        <v>0</v>
      </c>
      <c r="F242" s="192">
        <v>0</v>
      </c>
      <c r="G242" s="192">
        <v>0</v>
      </c>
      <c r="H242" s="192">
        <v>0</v>
      </c>
      <c r="I242" s="192">
        <v>0</v>
      </c>
      <c r="J242" s="192">
        <v>0</v>
      </c>
      <c r="K242" s="192">
        <v>0</v>
      </c>
      <c r="L242" s="192">
        <v>0</v>
      </c>
      <c r="M242" s="192">
        <v>0</v>
      </c>
      <c r="N242" s="192">
        <v>0</v>
      </c>
      <c r="O242" s="192">
        <v>0</v>
      </c>
      <c r="P242" s="192">
        <v>0</v>
      </c>
      <c r="Q242" s="192">
        <v>0</v>
      </c>
      <c r="R242" s="192">
        <v>0</v>
      </c>
      <c r="S242" s="192">
        <v>0</v>
      </c>
      <c r="T242" s="192">
        <v>0</v>
      </c>
      <c r="U242" s="192">
        <v>0</v>
      </c>
      <c r="V242" s="192">
        <v>0</v>
      </c>
      <c r="W242" s="192">
        <v>0</v>
      </c>
      <c r="X242" s="192">
        <v>0</v>
      </c>
      <c r="Y242" s="192">
        <v>0</v>
      </c>
      <c r="Z242" s="192">
        <v>0</v>
      </c>
      <c r="AA242" s="192">
        <v>0</v>
      </c>
      <c r="AB242" s="192">
        <v>0</v>
      </c>
      <c r="AC242" s="192">
        <v>0.05</v>
      </c>
      <c r="AD242" s="192">
        <v>0.05</v>
      </c>
      <c r="AE242" s="192">
        <v>0.01</v>
      </c>
      <c r="AF242" s="192">
        <v>0.01</v>
      </c>
      <c r="AG242" s="82">
        <v>0.01</v>
      </c>
      <c r="AH242" s="192">
        <v>0.01</v>
      </c>
      <c r="AI242" s="192">
        <v>0.01</v>
      </c>
      <c r="AJ242" s="192">
        <v>0.01</v>
      </c>
      <c r="AK242" s="192">
        <v>0.04</v>
      </c>
      <c r="AL242" s="192">
        <v>0.05</v>
      </c>
      <c r="AM242" s="192">
        <v>0.05</v>
      </c>
      <c r="AN242" s="192">
        <v>0.05</v>
      </c>
      <c r="AO242" s="192">
        <v>0.05</v>
      </c>
      <c r="AP242" s="192">
        <v>0.05</v>
      </c>
      <c r="AQ242" s="192">
        <v>0.05</v>
      </c>
      <c r="AR242" s="192">
        <v>0.05</v>
      </c>
      <c r="AS242" s="192">
        <v>0.05</v>
      </c>
      <c r="AT242" s="192">
        <v>0.05</v>
      </c>
      <c r="AU242" s="192">
        <v>0.05</v>
      </c>
      <c r="AV242" s="192">
        <v>0.1</v>
      </c>
      <c r="AW242" s="192">
        <v>0.15</v>
      </c>
      <c r="AX242" s="192">
        <v>0.05</v>
      </c>
      <c r="AY242" s="192">
        <v>0</v>
      </c>
      <c r="AZ242" s="192">
        <v>0</v>
      </c>
      <c r="BA242" s="192">
        <v>0</v>
      </c>
      <c r="BB242" s="192">
        <v>0</v>
      </c>
      <c r="BC242" s="193">
        <f>SUM(D242:BB242)</f>
        <v>1.0000000000000002</v>
      </c>
      <c r="BD242" s="191"/>
    </row>
    <row r="243" spans="1:89" s="194" customFormat="1" x14ac:dyDescent="0.2">
      <c r="A243" s="288"/>
      <c r="B243" s="191" t="s">
        <v>105</v>
      </c>
      <c r="C243" s="293"/>
      <c r="D243" s="192">
        <f>D242</f>
        <v>0</v>
      </c>
      <c r="E243" s="192">
        <f t="shared" ref="E243:AJ243" si="186">+D243+E242</f>
        <v>0</v>
      </c>
      <c r="F243" s="192">
        <f t="shared" si="186"/>
        <v>0</v>
      </c>
      <c r="G243" s="192">
        <f t="shared" si="186"/>
        <v>0</v>
      </c>
      <c r="H243" s="192">
        <f t="shared" si="186"/>
        <v>0</v>
      </c>
      <c r="I243" s="192">
        <f t="shared" si="186"/>
        <v>0</v>
      </c>
      <c r="J243" s="192">
        <f t="shared" si="186"/>
        <v>0</v>
      </c>
      <c r="K243" s="192">
        <f t="shared" si="186"/>
        <v>0</v>
      </c>
      <c r="L243" s="192">
        <f t="shared" si="186"/>
        <v>0</v>
      </c>
      <c r="M243" s="192">
        <f t="shared" si="186"/>
        <v>0</v>
      </c>
      <c r="N243" s="192">
        <f t="shared" si="186"/>
        <v>0</v>
      </c>
      <c r="O243" s="192">
        <f t="shared" si="186"/>
        <v>0</v>
      </c>
      <c r="P243" s="192">
        <f t="shared" si="186"/>
        <v>0</v>
      </c>
      <c r="Q243" s="192">
        <f t="shared" si="186"/>
        <v>0</v>
      </c>
      <c r="R243" s="192">
        <f t="shared" si="186"/>
        <v>0</v>
      </c>
      <c r="S243" s="192">
        <f t="shared" si="186"/>
        <v>0</v>
      </c>
      <c r="T243" s="192">
        <f t="shared" si="186"/>
        <v>0</v>
      </c>
      <c r="U243" s="192">
        <f t="shared" si="186"/>
        <v>0</v>
      </c>
      <c r="V243" s="192">
        <f t="shared" si="186"/>
        <v>0</v>
      </c>
      <c r="W243" s="192">
        <f t="shared" si="186"/>
        <v>0</v>
      </c>
      <c r="X243" s="192">
        <f t="shared" si="186"/>
        <v>0</v>
      </c>
      <c r="Y243" s="192">
        <f t="shared" si="186"/>
        <v>0</v>
      </c>
      <c r="Z243" s="192">
        <f t="shared" si="186"/>
        <v>0</v>
      </c>
      <c r="AA243" s="192">
        <f t="shared" si="186"/>
        <v>0</v>
      </c>
      <c r="AB243" s="192">
        <f t="shared" si="186"/>
        <v>0</v>
      </c>
      <c r="AC243" s="192">
        <f t="shared" si="186"/>
        <v>0.05</v>
      </c>
      <c r="AD243" s="192">
        <f t="shared" si="186"/>
        <v>0.1</v>
      </c>
      <c r="AE243" s="192">
        <f t="shared" si="186"/>
        <v>0.11</v>
      </c>
      <c r="AF243" s="192">
        <f t="shared" si="186"/>
        <v>0.12</v>
      </c>
      <c r="AG243" s="82">
        <f t="shared" si="186"/>
        <v>0.13</v>
      </c>
      <c r="AH243" s="192">
        <f t="shared" si="186"/>
        <v>0.14000000000000001</v>
      </c>
      <c r="AI243" s="192">
        <f t="shared" si="186"/>
        <v>0.15000000000000002</v>
      </c>
      <c r="AJ243" s="192">
        <f t="shared" si="186"/>
        <v>0.16000000000000003</v>
      </c>
      <c r="AK243" s="192">
        <f t="shared" ref="AK243:BB243" si="187">+AJ243+AK242</f>
        <v>0.20000000000000004</v>
      </c>
      <c r="AL243" s="192">
        <f t="shared" si="187"/>
        <v>0.25000000000000006</v>
      </c>
      <c r="AM243" s="192">
        <f t="shared" si="187"/>
        <v>0.30000000000000004</v>
      </c>
      <c r="AN243" s="192">
        <f t="shared" si="187"/>
        <v>0.35000000000000003</v>
      </c>
      <c r="AO243" s="192">
        <f t="shared" si="187"/>
        <v>0.4</v>
      </c>
      <c r="AP243" s="192">
        <f t="shared" si="187"/>
        <v>0.45</v>
      </c>
      <c r="AQ243" s="192">
        <f t="shared" si="187"/>
        <v>0.5</v>
      </c>
      <c r="AR243" s="192">
        <f t="shared" si="187"/>
        <v>0.55000000000000004</v>
      </c>
      <c r="AS243" s="192">
        <f t="shared" si="187"/>
        <v>0.60000000000000009</v>
      </c>
      <c r="AT243" s="192">
        <f t="shared" si="187"/>
        <v>0.65000000000000013</v>
      </c>
      <c r="AU243" s="192">
        <f t="shared" si="187"/>
        <v>0.70000000000000018</v>
      </c>
      <c r="AV243" s="192">
        <f t="shared" si="187"/>
        <v>0.80000000000000016</v>
      </c>
      <c r="AW243" s="192">
        <f t="shared" si="187"/>
        <v>0.95000000000000018</v>
      </c>
      <c r="AX243" s="192">
        <f t="shared" si="187"/>
        <v>1.0000000000000002</v>
      </c>
      <c r="AY243" s="192">
        <f t="shared" si="187"/>
        <v>1.0000000000000002</v>
      </c>
      <c r="AZ243" s="192">
        <f t="shared" si="187"/>
        <v>1.0000000000000002</v>
      </c>
      <c r="BA243" s="192">
        <f t="shared" si="187"/>
        <v>1.0000000000000002</v>
      </c>
      <c r="BB243" s="192">
        <f t="shared" si="187"/>
        <v>1.0000000000000002</v>
      </c>
      <c r="BC243" s="193"/>
      <c r="BD243" s="191"/>
    </row>
    <row r="244" spans="1:89" s="194" customFormat="1" x14ac:dyDescent="0.2">
      <c r="A244" s="288"/>
      <c r="B244" s="191" t="s">
        <v>106</v>
      </c>
      <c r="C244" s="293"/>
      <c r="D244" s="192">
        <v>0</v>
      </c>
      <c r="E244" s="192">
        <v>0</v>
      </c>
      <c r="F244" s="192">
        <v>0</v>
      </c>
      <c r="G244" s="192">
        <v>0</v>
      </c>
      <c r="H244" s="192">
        <v>0</v>
      </c>
      <c r="I244" s="192">
        <v>0</v>
      </c>
      <c r="J244" s="192">
        <v>0</v>
      </c>
      <c r="K244" s="192">
        <v>0</v>
      </c>
      <c r="L244" s="192">
        <v>0</v>
      </c>
      <c r="M244" s="192">
        <v>0</v>
      </c>
      <c r="N244" s="192">
        <v>0</v>
      </c>
      <c r="O244" s="192">
        <v>0</v>
      </c>
      <c r="P244" s="192">
        <v>0</v>
      </c>
      <c r="Q244" s="192">
        <v>0</v>
      </c>
      <c r="R244" s="192">
        <f t="shared" ref="R244:BB244" si="188">R245-Q245</f>
        <v>0.05</v>
      </c>
      <c r="S244" s="192">
        <f t="shared" si="188"/>
        <v>0</v>
      </c>
      <c r="T244" s="192">
        <f t="shared" si="188"/>
        <v>0</v>
      </c>
      <c r="U244" s="192">
        <f t="shared" si="188"/>
        <v>0</v>
      </c>
      <c r="V244" s="192">
        <f t="shared" si="188"/>
        <v>0</v>
      </c>
      <c r="W244" s="192">
        <f t="shared" si="188"/>
        <v>0</v>
      </c>
      <c r="X244" s="192">
        <f t="shared" si="188"/>
        <v>0</v>
      </c>
      <c r="Y244" s="192">
        <f t="shared" si="188"/>
        <v>0</v>
      </c>
      <c r="Z244" s="192">
        <f t="shared" si="188"/>
        <v>0</v>
      </c>
      <c r="AA244" s="192">
        <f t="shared" si="188"/>
        <v>0</v>
      </c>
      <c r="AB244" s="192">
        <f t="shared" si="188"/>
        <v>0</v>
      </c>
      <c r="AC244" s="192">
        <f t="shared" si="188"/>
        <v>0</v>
      </c>
      <c r="AD244" s="192">
        <f t="shared" si="188"/>
        <v>0.05</v>
      </c>
      <c r="AE244" s="192">
        <f t="shared" si="188"/>
        <v>9.999999999999995E-3</v>
      </c>
      <c r="AF244" s="192">
        <f t="shared" si="188"/>
        <v>9.999999999999995E-3</v>
      </c>
      <c r="AG244" s="82">
        <f t="shared" si="188"/>
        <v>1.0000000000000009E-2</v>
      </c>
      <c r="AH244" s="192">
        <f t="shared" si="188"/>
        <v>1.0000000000000009E-2</v>
      </c>
      <c r="AI244" s="192">
        <f t="shared" si="188"/>
        <v>9.9999999999999811E-3</v>
      </c>
      <c r="AJ244" s="192">
        <f t="shared" si="188"/>
        <v>1.0000000000000009E-2</v>
      </c>
      <c r="AK244" s="192">
        <f t="shared" si="188"/>
        <v>1.8999999999999989E-2</v>
      </c>
      <c r="AL244" s="192">
        <f t="shared" si="188"/>
        <v>2.8999999999999998E-2</v>
      </c>
      <c r="AM244" s="192">
        <f t="shared" si="188"/>
        <v>3.4000000000000002E-2</v>
      </c>
      <c r="AN244" s="192">
        <f t="shared" si="188"/>
        <v>6.0999999999999999E-2</v>
      </c>
      <c r="AO244" s="192">
        <f t="shared" si="188"/>
        <v>6.2E-2</v>
      </c>
      <c r="AP244" s="192">
        <f t="shared" si="188"/>
        <v>4.7999999999999987E-2</v>
      </c>
      <c r="AQ244" s="192">
        <f t="shared" si="188"/>
        <v>6.0999999999999999E-2</v>
      </c>
      <c r="AR244" s="192">
        <f t="shared" si="188"/>
        <v>5.7000000000000051E-2</v>
      </c>
      <c r="AS244" s="192">
        <f t="shared" si="188"/>
        <v>2.5000000000000022E-2</v>
      </c>
      <c r="AT244" s="192">
        <f t="shared" si="188"/>
        <v>2.8999999999999915E-2</v>
      </c>
      <c r="AU244" s="192">
        <f t="shared" si="188"/>
        <v>3.9000000000000035E-2</v>
      </c>
      <c r="AV244" s="192">
        <f t="shared" si="188"/>
        <v>2.0000000000000018E-2</v>
      </c>
      <c r="AW244" s="192">
        <f t="shared" si="188"/>
        <v>2.4000000000000021E-2</v>
      </c>
      <c r="AX244" s="192">
        <f t="shared" si="188"/>
        <v>0.33199999999999996</v>
      </c>
      <c r="AY244" s="192">
        <f t="shared" si="188"/>
        <v>0</v>
      </c>
      <c r="AZ244" s="192">
        <f t="shared" si="188"/>
        <v>0</v>
      </c>
      <c r="BA244" s="192">
        <f t="shared" si="188"/>
        <v>0</v>
      </c>
      <c r="BB244" s="192">
        <f t="shared" si="188"/>
        <v>0</v>
      </c>
      <c r="BC244" s="193">
        <f>SUM(D244:BB244)</f>
        <v>1</v>
      </c>
      <c r="BD244" s="191"/>
    </row>
    <row r="245" spans="1:89" s="194" customFormat="1" x14ac:dyDescent="0.2">
      <c r="A245" s="288"/>
      <c r="B245" s="191" t="s">
        <v>107</v>
      </c>
      <c r="C245" s="293"/>
      <c r="D245" s="192">
        <f>D244</f>
        <v>0</v>
      </c>
      <c r="E245" s="192">
        <f t="shared" ref="E245:Q245" si="189">+D245+E244</f>
        <v>0</v>
      </c>
      <c r="F245" s="192">
        <f t="shared" si="189"/>
        <v>0</v>
      </c>
      <c r="G245" s="192">
        <f t="shared" si="189"/>
        <v>0</v>
      </c>
      <c r="H245" s="192">
        <f t="shared" si="189"/>
        <v>0</v>
      </c>
      <c r="I245" s="192">
        <f t="shared" si="189"/>
        <v>0</v>
      </c>
      <c r="J245" s="192">
        <f t="shared" si="189"/>
        <v>0</v>
      </c>
      <c r="K245" s="192">
        <f t="shared" si="189"/>
        <v>0</v>
      </c>
      <c r="L245" s="192">
        <f t="shared" si="189"/>
        <v>0</v>
      </c>
      <c r="M245" s="192">
        <f t="shared" si="189"/>
        <v>0</v>
      </c>
      <c r="N245" s="192">
        <f t="shared" si="189"/>
        <v>0</v>
      </c>
      <c r="O245" s="192">
        <f t="shared" si="189"/>
        <v>0</v>
      </c>
      <c r="P245" s="192">
        <f t="shared" si="189"/>
        <v>0</v>
      </c>
      <c r="Q245" s="192">
        <f t="shared" si="189"/>
        <v>0</v>
      </c>
      <c r="R245" s="192">
        <v>0.05</v>
      </c>
      <c r="S245" s="192">
        <v>0.05</v>
      </c>
      <c r="T245" s="192">
        <v>0.05</v>
      </c>
      <c r="U245" s="192">
        <v>0.05</v>
      </c>
      <c r="V245" s="192">
        <v>0.05</v>
      </c>
      <c r="W245" s="192">
        <v>0.05</v>
      </c>
      <c r="X245" s="192">
        <v>0.05</v>
      </c>
      <c r="Y245" s="192">
        <v>0.05</v>
      </c>
      <c r="Z245" s="192">
        <v>0.05</v>
      </c>
      <c r="AA245" s="192">
        <v>0.05</v>
      </c>
      <c r="AB245" s="192">
        <v>0.05</v>
      </c>
      <c r="AC245" s="192">
        <v>0.05</v>
      </c>
      <c r="AD245" s="192">
        <v>0.1</v>
      </c>
      <c r="AE245" s="192">
        <v>0.11</v>
      </c>
      <c r="AF245" s="192">
        <v>0.12</v>
      </c>
      <c r="AG245" s="82">
        <v>0.13</v>
      </c>
      <c r="AH245" s="192">
        <v>0.14000000000000001</v>
      </c>
      <c r="AI245" s="192">
        <v>0.15</v>
      </c>
      <c r="AJ245" s="192">
        <v>0.16</v>
      </c>
      <c r="AK245" s="192">
        <v>0.17899999999999999</v>
      </c>
      <c r="AL245" s="192">
        <v>0.20799999999999999</v>
      </c>
      <c r="AM245" s="192">
        <v>0.24199999999999999</v>
      </c>
      <c r="AN245" s="192">
        <v>0.30299999999999999</v>
      </c>
      <c r="AO245" s="192">
        <v>0.36499999999999999</v>
      </c>
      <c r="AP245" s="192">
        <v>0.41299999999999998</v>
      </c>
      <c r="AQ245" s="192">
        <v>0.47399999999999998</v>
      </c>
      <c r="AR245" s="192">
        <v>0.53100000000000003</v>
      </c>
      <c r="AS245" s="192">
        <v>0.55600000000000005</v>
      </c>
      <c r="AT245" s="192">
        <v>0.58499999999999996</v>
      </c>
      <c r="AU245" s="192">
        <v>0.624</v>
      </c>
      <c r="AV245" s="192">
        <v>0.64400000000000002</v>
      </c>
      <c r="AW245" s="192">
        <v>0.66800000000000004</v>
      </c>
      <c r="AX245" s="192">
        <v>1</v>
      </c>
      <c r="AY245" s="192">
        <v>1</v>
      </c>
      <c r="AZ245" s="192">
        <v>1</v>
      </c>
      <c r="BA245" s="192">
        <v>1</v>
      </c>
      <c r="BB245" s="192">
        <v>1</v>
      </c>
      <c r="BC245" s="193"/>
      <c r="BD245" s="191"/>
    </row>
    <row r="246" spans="1:89" s="209" customFormat="1" x14ac:dyDescent="0.2">
      <c r="A246" s="288"/>
      <c r="B246" s="206"/>
      <c r="C246" s="293"/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07"/>
      <c r="P246" s="207"/>
      <c r="Q246" s="207"/>
      <c r="R246" s="207"/>
      <c r="S246" s="207"/>
      <c r="T246" s="207"/>
      <c r="U246" s="207"/>
      <c r="V246" s="207"/>
      <c r="W246" s="207"/>
      <c r="X246" s="207"/>
      <c r="Y246" s="207"/>
      <c r="Z246" s="207"/>
      <c r="AA246" s="207"/>
      <c r="AB246" s="207"/>
      <c r="AC246" s="207"/>
      <c r="AD246" s="207"/>
      <c r="AE246" s="207"/>
      <c r="AF246" s="207"/>
      <c r="AG246" s="83"/>
      <c r="AH246" s="207"/>
      <c r="AI246" s="207"/>
      <c r="AJ246" s="207"/>
      <c r="AK246" s="207"/>
      <c r="AL246" s="207"/>
      <c r="AM246" s="207"/>
      <c r="AN246" s="207"/>
      <c r="AO246" s="207"/>
      <c r="AP246" s="207"/>
      <c r="AQ246" s="207"/>
      <c r="AR246" s="207"/>
      <c r="AS246" s="207"/>
      <c r="AT246" s="207"/>
      <c r="AU246" s="207"/>
      <c r="AV246" s="207"/>
      <c r="AW246" s="207"/>
      <c r="AX246" s="207"/>
      <c r="AY246" s="207"/>
      <c r="AZ246" s="207"/>
      <c r="BA246" s="207"/>
      <c r="BB246" s="207"/>
      <c r="BC246" s="208"/>
      <c r="BD246" s="206"/>
    </row>
    <row r="247" spans="1:89" s="195" customFormat="1" x14ac:dyDescent="0.2">
      <c r="A247" s="288"/>
      <c r="B247" s="195" t="s">
        <v>108</v>
      </c>
      <c r="C247" s="196">
        <v>68.587000000000003</v>
      </c>
      <c r="D247" s="197">
        <f t="shared" ref="D247:AI247" si="190">+D243*$C247</f>
        <v>0</v>
      </c>
      <c r="E247" s="197">
        <f t="shared" si="190"/>
        <v>0</v>
      </c>
      <c r="F247" s="197">
        <f t="shared" si="190"/>
        <v>0</v>
      </c>
      <c r="G247" s="197">
        <f t="shared" si="190"/>
        <v>0</v>
      </c>
      <c r="H247" s="197">
        <f t="shared" si="190"/>
        <v>0</v>
      </c>
      <c r="I247" s="197">
        <f t="shared" si="190"/>
        <v>0</v>
      </c>
      <c r="J247" s="197">
        <f t="shared" si="190"/>
        <v>0</v>
      </c>
      <c r="K247" s="197">
        <f t="shared" si="190"/>
        <v>0</v>
      </c>
      <c r="L247" s="197">
        <f t="shared" si="190"/>
        <v>0</v>
      </c>
      <c r="M247" s="197">
        <f t="shared" si="190"/>
        <v>0</v>
      </c>
      <c r="N247" s="197">
        <f t="shared" si="190"/>
        <v>0</v>
      </c>
      <c r="O247" s="197">
        <f t="shared" si="190"/>
        <v>0</v>
      </c>
      <c r="P247" s="197">
        <f t="shared" si="190"/>
        <v>0</v>
      </c>
      <c r="Q247" s="197">
        <f t="shared" si="190"/>
        <v>0</v>
      </c>
      <c r="R247" s="197">
        <f t="shared" si="190"/>
        <v>0</v>
      </c>
      <c r="S247" s="197">
        <f t="shared" si="190"/>
        <v>0</v>
      </c>
      <c r="T247" s="197">
        <f t="shared" si="190"/>
        <v>0</v>
      </c>
      <c r="U247" s="197">
        <f t="shared" si="190"/>
        <v>0</v>
      </c>
      <c r="V247" s="197">
        <f t="shared" si="190"/>
        <v>0</v>
      </c>
      <c r="W247" s="197">
        <f t="shared" si="190"/>
        <v>0</v>
      </c>
      <c r="X247" s="197">
        <f t="shared" si="190"/>
        <v>0</v>
      </c>
      <c r="Y247" s="197">
        <f t="shared" si="190"/>
        <v>0</v>
      </c>
      <c r="Z247" s="197">
        <f t="shared" si="190"/>
        <v>0</v>
      </c>
      <c r="AA247" s="197">
        <f t="shared" si="190"/>
        <v>0</v>
      </c>
      <c r="AB247" s="197">
        <f t="shared" si="190"/>
        <v>0</v>
      </c>
      <c r="AC247" s="197">
        <f t="shared" si="190"/>
        <v>3.4293500000000003</v>
      </c>
      <c r="AD247" s="197">
        <f t="shared" si="190"/>
        <v>6.8587000000000007</v>
      </c>
      <c r="AE247" s="197">
        <f t="shared" si="190"/>
        <v>7.5445700000000002</v>
      </c>
      <c r="AF247" s="197">
        <f t="shared" si="190"/>
        <v>8.2304399999999998</v>
      </c>
      <c r="AG247" s="90">
        <f t="shared" si="190"/>
        <v>8.9163100000000011</v>
      </c>
      <c r="AH247" s="197">
        <f t="shared" si="190"/>
        <v>9.6021800000000006</v>
      </c>
      <c r="AI247" s="197">
        <f t="shared" si="190"/>
        <v>10.288050000000002</v>
      </c>
      <c r="AJ247" s="197">
        <f t="shared" ref="AJ247:BB247" si="191">+AJ243*$C247</f>
        <v>10.973920000000003</v>
      </c>
      <c r="AK247" s="197">
        <f t="shared" si="191"/>
        <v>13.717400000000003</v>
      </c>
      <c r="AL247" s="197">
        <f t="shared" si="191"/>
        <v>17.146750000000004</v>
      </c>
      <c r="AM247" s="197">
        <f t="shared" si="191"/>
        <v>20.576100000000004</v>
      </c>
      <c r="AN247" s="197">
        <f t="shared" si="191"/>
        <v>24.005450000000003</v>
      </c>
      <c r="AO247" s="197">
        <f t="shared" si="191"/>
        <v>27.434800000000003</v>
      </c>
      <c r="AP247" s="197">
        <f t="shared" si="191"/>
        <v>30.864150000000002</v>
      </c>
      <c r="AQ247" s="197">
        <f t="shared" si="191"/>
        <v>34.293500000000002</v>
      </c>
      <c r="AR247" s="197">
        <f t="shared" si="191"/>
        <v>37.722850000000008</v>
      </c>
      <c r="AS247" s="197">
        <f t="shared" si="191"/>
        <v>41.152200000000008</v>
      </c>
      <c r="AT247" s="197">
        <f t="shared" si="191"/>
        <v>44.581550000000014</v>
      </c>
      <c r="AU247" s="197">
        <f t="shared" si="191"/>
        <v>48.010900000000014</v>
      </c>
      <c r="AV247" s="197">
        <f t="shared" si="191"/>
        <v>54.869600000000013</v>
      </c>
      <c r="AW247" s="197">
        <f t="shared" si="191"/>
        <v>65.157650000000018</v>
      </c>
      <c r="AX247" s="197">
        <f t="shared" si="191"/>
        <v>68.587000000000018</v>
      </c>
      <c r="AY247" s="197">
        <f t="shared" si="191"/>
        <v>68.587000000000018</v>
      </c>
      <c r="AZ247" s="197">
        <f t="shared" si="191"/>
        <v>68.587000000000018</v>
      </c>
      <c r="BA247" s="197">
        <f t="shared" si="191"/>
        <v>68.587000000000018</v>
      </c>
      <c r="BB247" s="197">
        <f t="shared" si="191"/>
        <v>68.587000000000018</v>
      </c>
      <c r="BC247" s="198"/>
      <c r="BD247" s="199"/>
      <c r="BE247" s="199"/>
      <c r="BF247" s="199"/>
      <c r="BG247" s="199"/>
      <c r="BH247" s="199"/>
      <c r="BI247" s="199"/>
      <c r="BJ247" s="199"/>
      <c r="BK247" s="199"/>
      <c r="BL247" s="199"/>
      <c r="BM247" s="199"/>
      <c r="BN247" s="199"/>
      <c r="BO247" s="199"/>
      <c r="BP247" s="199"/>
      <c r="BQ247" s="199"/>
      <c r="BR247" s="199"/>
      <c r="BS247" s="199"/>
      <c r="BT247" s="199"/>
      <c r="BU247" s="199"/>
      <c r="BV247" s="199"/>
      <c r="BW247" s="199"/>
      <c r="BX247" s="199"/>
      <c r="BY247" s="199"/>
      <c r="BZ247" s="199"/>
      <c r="CA247" s="199"/>
      <c r="CB247" s="199"/>
      <c r="CC247" s="199"/>
      <c r="CD247" s="199"/>
      <c r="CE247" s="199"/>
      <c r="CF247" s="199"/>
      <c r="CG247" s="199"/>
      <c r="CH247" s="199"/>
      <c r="CI247" s="199"/>
      <c r="CJ247" s="199"/>
      <c r="CK247" s="199"/>
    </row>
    <row r="248" spans="1:89" s="200" customFormat="1" ht="13.5" thickBot="1" x14ac:dyDescent="0.25">
      <c r="A248" s="289"/>
      <c r="B248" s="200" t="s">
        <v>109</v>
      </c>
      <c r="C248" s="201" t="str">
        <f>+'NTP or Sold'!B42</f>
        <v>Committed</v>
      </c>
      <c r="D248" s="202">
        <f t="shared" ref="D248:AI248" si="192">+D245*$C247</f>
        <v>0</v>
      </c>
      <c r="E248" s="202">
        <f t="shared" si="192"/>
        <v>0</v>
      </c>
      <c r="F248" s="202">
        <f t="shared" si="192"/>
        <v>0</v>
      </c>
      <c r="G248" s="202">
        <f t="shared" si="192"/>
        <v>0</v>
      </c>
      <c r="H248" s="202">
        <f t="shared" si="192"/>
        <v>0</v>
      </c>
      <c r="I248" s="202">
        <f t="shared" si="192"/>
        <v>0</v>
      </c>
      <c r="J248" s="202">
        <f t="shared" si="192"/>
        <v>0</v>
      </c>
      <c r="K248" s="202">
        <f t="shared" si="192"/>
        <v>0</v>
      </c>
      <c r="L248" s="202">
        <f t="shared" si="192"/>
        <v>0</v>
      </c>
      <c r="M248" s="202">
        <f t="shared" si="192"/>
        <v>0</v>
      </c>
      <c r="N248" s="202">
        <f t="shared" si="192"/>
        <v>0</v>
      </c>
      <c r="O248" s="202">
        <f t="shared" si="192"/>
        <v>0</v>
      </c>
      <c r="P248" s="202">
        <f t="shared" si="192"/>
        <v>0</v>
      </c>
      <c r="Q248" s="202">
        <f t="shared" si="192"/>
        <v>0</v>
      </c>
      <c r="R248" s="202">
        <f t="shared" si="192"/>
        <v>3.4293500000000003</v>
      </c>
      <c r="S248" s="202">
        <f t="shared" si="192"/>
        <v>3.4293500000000003</v>
      </c>
      <c r="T248" s="202">
        <f t="shared" si="192"/>
        <v>3.4293500000000003</v>
      </c>
      <c r="U248" s="202">
        <f t="shared" si="192"/>
        <v>3.4293500000000003</v>
      </c>
      <c r="V248" s="202">
        <f t="shared" si="192"/>
        <v>3.4293500000000003</v>
      </c>
      <c r="W248" s="202">
        <f t="shared" si="192"/>
        <v>3.4293500000000003</v>
      </c>
      <c r="X248" s="202">
        <f t="shared" si="192"/>
        <v>3.4293500000000003</v>
      </c>
      <c r="Y248" s="202">
        <f t="shared" si="192"/>
        <v>3.4293500000000003</v>
      </c>
      <c r="Z248" s="202">
        <f t="shared" si="192"/>
        <v>3.4293500000000003</v>
      </c>
      <c r="AA248" s="202">
        <f t="shared" si="192"/>
        <v>3.4293500000000003</v>
      </c>
      <c r="AB248" s="202">
        <f t="shared" si="192"/>
        <v>3.4293500000000003</v>
      </c>
      <c r="AC248" s="202">
        <f t="shared" si="192"/>
        <v>3.4293500000000003</v>
      </c>
      <c r="AD248" s="202">
        <f t="shared" si="192"/>
        <v>6.8587000000000007</v>
      </c>
      <c r="AE248" s="202">
        <f t="shared" si="192"/>
        <v>7.5445700000000002</v>
      </c>
      <c r="AF248" s="202">
        <f t="shared" si="192"/>
        <v>8.2304399999999998</v>
      </c>
      <c r="AG248" s="136">
        <f t="shared" si="192"/>
        <v>8.9163100000000011</v>
      </c>
      <c r="AH248" s="202">
        <f t="shared" si="192"/>
        <v>9.6021800000000006</v>
      </c>
      <c r="AI248" s="202">
        <f t="shared" si="192"/>
        <v>10.28805</v>
      </c>
      <c r="AJ248" s="202">
        <f t="shared" ref="AJ248:BB248" si="193">+AJ245*$C247</f>
        <v>10.973920000000001</v>
      </c>
      <c r="AK248" s="202">
        <f t="shared" si="193"/>
        <v>12.277073</v>
      </c>
      <c r="AL248" s="202">
        <f t="shared" si="193"/>
        <v>14.266095999999999</v>
      </c>
      <c r="AM248" s="202">
        <f t="shared" si="193"/>
        <v>16.598054000000001</v>
      </c>
      <c r="AN248" s="202">
        <f t="shared" si="193"/>
        <v>20.781860999999999</v>
      </c>
      <c r="AO248" s="202">
        <f t="shared" si="193"/>
        <v>25.034255000000002</v>
      </c>
      <c r="AP248" s="202">
        <f t="shared" si="193"/>
        <v>28.326430999999999</v>
      </c>
      <c r="AQ248" s="202">
        <f t="shared" si="193"/>
        <v>32.510238000000001</v>
      </c>
      <c r="AR248" s="202">
        <f t="shared" si="193"/>
        <v>36.419697000000006</v>
      </c>
      <c r="AS248" s="202">
        <f t="shared" si="193"/>
        <v>38.134372000000006</v>
      </c>
      <c r="AT248" s="202">
        <f t="shared" si="193"/>
        <v>40.123395000000002</v>
      </c>
      <c r="AU248" s="202">
        <f t="shared" si="193"/>
        <v>42.798287999999999</v>
      </c>
      <c r="AV248" s="202">
        <f t="shared" si="193"/>
        <v>44.170028000000002</v>
      </c>
      <c r="AW248" s="202">
        <f t="shared" si="193"/>
        <v>45.816116000000008</v>
      </c>
      <c r="AX248" s="202">
        <f t="shared" si="193"/>
        <v>68.587000000000003</v>
      </c>
      <c r="AY248" s="202">
        <f t="shared" si="193"/>
        <v>68.587000000000003</v>
      </c>
      <c r="AZ248" s="202">
        <f t="shared" si="193"/>
        <v>68.587000000000003</v>
      </c>
      <c r="BA248" s="202">
        <f t="shared" si="193"/>
        <v>68.587000000000003</v>
      </c>
      <c r="BB248" s="202">
        <f t="shared" si="193"/>
        <v>68.587000000000003</v>
      </c>
      <c r="BC248" s="203"/>
      <c r="BD248" s="204"/>
      <c r="BE248" s="204"/>
      <c r="BF248" s="204"/>
      <c r="BG248" s="204"/>
      <c r="BH248" s="204"/>
      <c r="BI248" s="204"/>
      <c r="BJ248" s="204"/>
      <c r="BK248" s="204"/>
      <c r="BL248" s="204"/>
      <c r="BM248" s="204"/>
      <c r="BN248" s="204"/>
      <c r="BO248" s="204"/>
      <c r="BP248" s="204"/>
      <c r="BQ248" s="204"/>
      <c r="BR248" s="204"/>
      <c r="BS248" s="204"/>
      <c r="BT248" s="204"/>
      <c r="BU248" s="204"/>
      <c r="BV248" s="204"/>
      <c r="BW248" s="204"/>
      <c r="BX248" s="204"/>
      <c r="BY248" s="204"/>
      <c r="BZ248" s="204"/>
      <c r="CA248" s="204"/>
      <c r="CB248" s="204"/>
      <c r="CC248" s="204"/>
      <c r="CD248" s="204"/>
      <c r="CE248" s="204"/>
      <c r="CF248" s="204"/>
      <c r="CG248" s="204"/>
      <c r="CH248" s="204"/>
      <c r="CI248" s="204"/>
      <c r="CJ248" s="204"/>
      <c r="CK248" s="204"/>
    </row>
    <row r="249" spans="1:89" s="245" customFormat="1" ht="13.5" thickTop="1" x14ac:dyDescent="0.2">
      <c r="A249" s="287">
        <f>+A241+1</f>
        <v>4</v>
      </c>
      <c r="B249" s="187" t="str">
        <f>+'NTP or Sold'!G43</f>
        <v>7FA</v>
      </c>
      <c r="C249" s="292" t="str">
        <f>+'NTP or Sold'!S43</f>
        <v>Pastoria Expansion</v>
      </c>
      <c r="D249" s="188"/>
      <c r="E249" s="188"/>
      <c r="F249" s="188"/>
      <c r="G249" s="188"/>
      <c r="H249" s="188"/>
      <c r="I249" s="188"/>
      <c r="J249" s="188"/>
      <c r="K249" s="188"/>
      <c r="L249" s="188"/>
      <c r="M249" s="188"/>
      <c r="N249" s="188"/>
      <c r="O249" s="188"/>
      <c r="P249" s="188"/>
      <c r="Q249" s="188"/>
      <c r="R249" s="188"/>
      <c r="S249" s="188"/>
      <c r="T249" s="188"/>
      <c r="U249" s="188"/>
      <c r="V249" s="188"/>
      <c r="W249" s="188"/>
      <c r="X249" s="188"/>
      <c r="Y249" s="188"/>
      <c r="Z249" s="188"/>
      <c r="AA249" s="188"/>
      <c r="AB249" s="188"/>
      <c r="AC249" s="188"/>
      <c r="AD249" s="188"/>
      <c r="AE249" s="188"/>
      <c r="AF249" s="188"/>
      <c r="AG249" s="84"/>
      <c r="AH249" s="188"/>
      <c r="AI249" s="188"/>
      <c r="AJ249" s="188"/>
      <c r="AK249" s="188"/>
      <c r="AL249" s="188"/>
      <c r="AM249" s="188"/>
      <c r="AN249" s="188"/>
      <c r="AO249" s="188"/>
      <c r="AP249" s="188"/>
      <c r="AQ249" s="188"/>
      <c r="AR249" s="188"/>
      <c r="AS249" s="188"/>
      <c r="AT249" s="188"/>
      <c r="AU249" s="188"/>
      <c r="AV249" s="188"/>
      <c r="AW249" s="188"/>
      <c r="AX249" s="188"/>
      <c r="AY249" s="188"/>
      <c r="AZ249" s="188"/>
      <c r="BA249" s="188"/>
      <c r="BB249" s="188"/>
      <c r="BC249" s="189"/>
      <c r="BD249" s="246"/>
      <c r="BE249" s="246"/>
      <c r="BF249" s="246"/>
      <c r="BG249" s="246"/>
      <c r="BH249" s="246"/>
      <c r="BI249" s="246"/>
      <c r="BJ249" s="246"/>
      <c r="BK249" s="246"/>
      <c r="BL249" s="246"/>
      <c r="BM249" s="246"/>
      <c r="BN249" s="246"/>
      <c r="BO249" s="246"/>
      <c r="BP249" s="246"/>
      <c r="BQ249" s="246"/>
      <c r="BR249" s="246"/>
      <c r="BS249" s="246"/>
      <c r="BT249" s="246"/>
      <c r="BU249" s="246"/>
      <c r="BV249" s="246"/>
      <c r="BW249" s="246"/>
      <c r="BX249" s="246"/>
      <c r="BY249" s="246"/>
      <c r="BZ249" s="246"/>
      <c r="CA249" s="246"/>
      <c r="CB249" s="246"/>
      <c r="CC249" s="246"/>
      <c r="CD249" s="246"/>
      <c r="CE249" s="246"/>
      <c r="CF249" s="246"/>
      <c r="CG249" s="246"/>
      <c r="CH249" s="246"/>
      <c r="CI249" s="246"/>
      <c r="CJ249" s="246"/>
      <c r="CK249" s="246"/>
    </row>
    <row r="250" spans="1:89" s="245" customFormat="1" x14ac:dyDescent="0.2">
      <c r="A250" s="288"/>
      <c r="B250" s="191" t="s">
        <v>104</v>
      </c>
      <c r="C250" s="293"/>
      <c r="D250" s="192">
        <v>0</v>
      </c>
      <c r="E250" s="192">
        <v>0</v>
      </c>
      <c r="F250" s="192">
        <v>0</v>
      </c>
      <c r="G250" s="192">
        <v>0</v>
      </c>
      <c r="H250" s="192">
        <v>0</v>
      </c>
      <c r="I250" s="192">
        <v>0</v>
      </c>
      <c r="J250" s="192">
        <v>0</v>
      </c>
      <c r="K250" s="192">
        <v>0</v>
      </c>
      <c r="L250" s="192">
        <v>0</v>
      </c>
      <c r="M250" s="192">
        <v>0</v>
      </c>
      <c r="N250" s="192">
        <v>0</v>
      </c>
      <c r="O250" s="192">
        <v>0</v>
      </c>
      <c r="P250" s="192">
        <v>0</v>
      </c>
      <c r="Q250" s="192">
        <v>0</v>
      </c>
      <c r="R250" s="192">
        <v>0</v>
      </c>
      <c r="S250" s="192">
        <v>0</v>
      </c>
      <c r="T250" s="192">
        <v>0</v>
      </c>
      <c r="U250" s="192">
        <v>0</v>
      </c>
      <c r="V250" s="192">
        <v>0</v>
      </c>
      <c r="W250" s="192">
        <v>0</v>
      </c>
      <c r="X250" s="192">
        <v>0</v>
      </c>
      <c r="Y250" s="192">
        <v>0</v>
      </c>
      <c r="Z250" s="192">
        <v>0</v>
      </c>
      <c r="AA250" s="192">
        <v>0</v>
      </c>
      <c r="AB250" s="192">
        <v>0</v>
      </c>
      <c r="AC250" s="192">
        <v>0.05</v>
      </c>
      <c r="AD250" s="192">
        <v>0.05</v>
      </c>
      <c r="AE250" s="192">
        <v>0.01</v>
      </c>
      <c r="AF250" s="192">
        <v>0.01</v>
      </c>
      <c r="AG250" s="82">
        <v>0.01</v>
      </c>
      <c r="AH250" s="192">
        <v>0.01</v>
      </c>
      <c r="AI250" s="192">
        <v>0.01</v>
      </c>
      <c r="AJ250" s="192">
        <v>0.01</v>
      </c>
      <c r="AK250" s="192">
        <v>0.04</v>
      </c>
      <c r="AL250" s="192">
        <v>0.05</v>
      </c>
      <c r="AM250" s="192">
        <v>0.05</v>
      </c>
      <c r="AN250" s="192">
        <v>0.05</v>
      </c>
      <c r="AO250" s="192">
        <v>0.05</v>
      </c>
      <c r="AP250" s="192">
        <v>0.05</v>
      </c>
      <c r="AQ250" s="192">
        <v>0.05</v>
      </c>
      <c r="AR250" s="192">
        <v>0.05</v>
      </c>
      <c r="AS250" s="192">
        <v>0.05</v>
      </c>
      <c r="AT250" s="192">
        <v>0.05</v>
      </c>
      <c r="AU250" s="192">
        <v>0.05</v>
      </c>
      <c r="AV250" s="192">
        <v>0.1</v>
      </c>
      <c r="AW250" s="192">
        <v>0.15</v>
      </c>
      <c r="AX250" s="192">
        <v>0.05</v>
      </c>
      <c r="AY250" s="192">
        <v>0</v>
      </c>
      <c r="AZ250" s="192">
        <v>0</v>
      </c>
      <c r="BA250" s="192">
        <v>0</v>
      </c>
      <c r="BB250" s="192">
        <v>0</v>
      </c>
      <c r="BC250" s="193">
        <f>SUM(D250:BB250)</f>
        <v>1.0000000000000002</v>
      </c>
      <c r="BD250" s="246"/>
      <c r="BE250" s="246"/>
      <c r="BF250" s="246"/>
      <c r="BG250" s="246"/>
      <c r="BH250" s="246"/>
      <c r="BI250" s="246"/>
      <c r="BJ250" s="246"/>
      <c r="BK250" s="246"/>
      <c r="BL250" s="246"/>
      <c r="BM250" s="246"/>
      <c r="BN250" s="246"/>
      <c r="BO250" s="246"/>
      <c r="BP250" s="246"/>
      <c r="BQ250" s="246"/>
      <c r="BR250" s="246"/>
      <c r="BS250" s="246"/>
      <c r="BT250" s="246"/>
      <c r="BU250" s="246"/>
      <c r="BV250" s="246"/>
      <c r="BW250" s="246"/>
      <c r="BX250" s="246"/>
      <c r="BY250" s="246"/>
      <c r="BZ250" s="246"/>
      <c r="CA250" s="246"/>
      <c r="CB250" s="246"/>
      <c r="CC250" s="246"/>
      <c r="CD250" s="246"/>
      <c r="CE250" s="246"/>
      <c r="CF250" s="246"/>
      <c r="CG250" s="246"/>
      <c r="CH250" s="246"/>
      <c r="CI250" s="246"/>
      <c r="CJ250" s="246"/>
      <c r="CK250" s="246"/>
    </row>
    <row r="251" spans="1:89" s="245" customFormat="1" x14ac:dyDescent="0.2">
      <c r="A251" s="288"/>
      <c r="B251" s="191" t="s">
        <v>105</v>
      </c>
      <c r="C251" s="293"/>
      <c r="D251" s="192">
        <f>D250</f>
        <v>0</v>
      </c>
      <c r="E251" s="192">
        <f t="shared" ref="E251:AJ251" si="194">+D251+E250</f>
        <v>0</v>
      </c>
      <c r="F251" s="192">
        <f t="shared" si="194"/>
        <v>0</v>
      </c>
      <c r="G251" s="192">
        <f t="shared" si="194"/>
        <v>0</v>
      </c>
      <c r="H251" s="192">
        <f t="shared" si="194"/>
        <v>0</v>
      </c>
      <c r="I251" s="192">
        <f t="shared" si="194"/>
        <v>0</v>
      </c>
      <c r="J251" s="192">
        <f t="shared" si="194"/>
        <v>0</v>
      </c>
      <c r="K251" s="192">
        <f t="shared" si="194"/>
        <v>0</v>
      </c>
      <c r="L251" s="192">
        <f t="shared" si="194"/>
        <v>0</v>
      </c>
      <c r="M251" s="192">
        <f t="shared" si="194"/>
        <v>0</v>
      </c>
      <c r="N251" s="192">
        <f t="shared" si="194"/>
        <v>0</v>
      </c>
      <c r="O251" s="192">
        <f t="shared" si="194"/>
        <v>0</v>
      </c>
      <c r="P251" s="192">
        <f t="shared" si="194"/>
        <v>0</v>
      </c>
      <c r="Q251" s="192">
        <f t="shared" si="194"/>
        <v>0</v>
      </c>
      <c r="R251" s="192">
        <f t="shared" si="194"/>
        <v>0</v>
      </c>
      <c r="S251" s="192">
        <f t="shared" si="194"/>
        <v>0</v>
      </c>
      <c r="T251" s="192">
        <f t="shared" si="194"/>
        <v>0</v>
      </c>
      <c r="U251" s="192">
        <f t="shared" si="194"/>
        <v>0</v>
      </c>
      <c r="V251" s="192">
        <f t="shared" si="194"/>
        <v>0</v>
      </c>
      <c r="W251" s="192">
        <f t="shared" si="194"/>
        <v>0</v>
      </c>
      <c r="X251" s="192">
        <f t="shared" si="194"/>
        <v>0</v>
      </c>
      <c r="Y251" s="192">
        <f t="shared" si="194"/>
        <v>0</v>
      </c>
      <c r="Z251" s="192">
        <f t="shared" si="194"/>
        <v>0</v>
      </c>
      <c r="AA251" s="192">
        <f t="shared" si="194"/>
        <v>0</v>
      </c>
      <c r="AB251" s="192">
        <f t="shared" si="194"/>
        <v>0</v>
      </c>
      <c r="AC251" s="192">
        <f t="shared" si="194"/>
        <v>0.05</v>
      </c>
      <c r="AD251" s="192">
        <f t="shared" si="194"/>
        <v>0.1</v>
      </c>
      <c r="AE251" s="192">
        <f t="shared" si="194"/>
        <v>0.11</v>
      </c>
      <c r="AF251" s="192">
        <f t="shared" si="194"/>
        <v>0.12</v>
      </c>
      <c r="AG251" s="82">
        <f t="shared" si="194"/>
        <v>0.13</v>
      </c>
      <c r="AH251" s="192">
        <f t="shared" si="194"/>
        <v>0.14000000000000001</v>
      </c>
      <c r="AI251" s="192">
        <f t="shared" si="194"/>
        <v>0.15000000000000002</v>
      </c>
      <c r="AJ251" s="192">
        <f t="shared" si="194"/>
        <v>0.16000000000000003</v>
      </c>
      <c r="AK251" s="192">
        <f t="shared" ref="AK251:BB251" si="195">+AJ251+AK250</f>
        <v>0.20000000000000004</v>
      </c>
      <c r="AL251" s="192">
        <f t="shared" si="195"/>
        <v>0.25000000000000006</v>
      </c>
      <c r="AM251" s="192">
        <f t="shared" si="195"/>
        <v>0.30000000000000004</v>
      </c>
      <c r="AN251" s="192">
        <f t="shared" si="195"/>
        <v>0.35000000000000003</v>
      </c>
      <c r="AO251" s="192">
        <f t="shared" si="195"/>
        <v>0.4</v>
      </c>
      <c r="AP251" s="192">
        <f t="shared" si="195"/>
        <v>0.45</v>
      </c>
      <c r="AQ251" s="192">
        <f t="shared" si="195"/>
        <v>0.5</v>
      </c>
      <c r="AR251" s="192">
        <f t="shared" si="195"/>
        <v>0.55000000000000004</v>
      </c>
      <c r="AS251" s="192">
        <f t="shared" si="195"/>
        <v>0.60000000000000009</v>
      </c>
      <c r="AT251" s="192">
        <f t="shared" si="195"/>
        <v>0.65000000000000013</v>
      </c>
      <c r="AU251" s="192">
        <f t="shared" si="195"/>
        <v>0.70000000000000018</v>
      </c>
      <c r="AV251" s="192">
        <f t="shared" si="195"/>
        <v>0.80000000000000016</v>
      </c>
      <c r="AW251" s="192">
        <f t="shared" si="195"/>
        <v>0.95000000000000018</v>
      </c>
      <c r="AX251" s="192">
        <f t="shared" si="195"/>
        <v>1.0000000000000002</v>
      </c>
      <c r="AY251" s="192">
        <f t="shared" si="195"/>
        <v>1.0000000000000002</v>
      </c>
      <c r="AZ251" s="192">
        <f t="shared" si="195"/>
        <v>1.0000000000000002</v>
      </c>
      <c r="BA251" s="192">
        <f t="shared" si="195"/>
        <v>1.0000000000000002</v>
      </c>
      <c r="BB251" s="192">
        <f t="shared" si="195"/>
        <v>1.0000000000000002</v>
      </c>
      <c r="BC251" s="193"/>
      <c r="BD251" s="246"/>
      <c r="BE251" s="246"/>
      <c r="BF251" s="246"/>
      <c r="BG251" s="246"/>
      <c r="BH251" s="246"/>
      <c r="BI251" s="246"/>
      <c r="BJ251" s="246"/>
      <c r="BK251" s="246"/>
      <c r="BL251" s="246"/>
      <c r="BM251" s="246"/>
      <c r="BN251" s="246"/>
      <c r="BO251" s="246"/>
      <c r="BP251" s="246"/>
      <c r="BQ251" s="246"/>
      <c r="BR251" s="246"/>
      <c r="BS251" s="246"/>
      <c r="BT251" s="246"/>
      <c r="BU251" s="246"/>
      <c r="BV251" s="246"/>
      <c r="BW251" s="246"/>
      <c r="BX251" s="246"/>
      <c r="BY251" s="246"/>
      <c r="BZ251" s="246"/>
      <c r="CA251" s="246"/>
      <c r="CB251" s="246"/>
      <c r="CC251" s="246"/>
      <c r="CD251" s="246"/>
      <c r="CE251" s="246"/>
      <c r="CF251" s="246"/>
      <c r="CG251" s="246"/>
      <c r="CH251" s="246"/>
      <c r="CI251" s="246"/>
      <c r="CJ251" s="246"/>
      <c r="CK251" s="246"/>
    </row>
    <row r="252" spans="1:89" s="245" customFormat="1" x14ac:dyDescent="0.2">
      <c r="A252" s="288"/>
      <c r="B252" s="191" t="s">
        <v>106</v>
      </c>
      <c r="C252" s="293"/>
      <c r="D252" s="192">
        <v>0</v>
      </c>
      <c r="E252" s="192">
        <v>0</v>
      </c>
      <c r="F252" s="192">
        <v>0</v>
      </c>
      <c r="G252" s="192">
        <v>0</v>
      </c>
      <c r="H252" s="192">
        <v>0</v>
      </c>
      <c r="I252" s="192">
        <v>0</v>
      </c>
      <c r="J252" s="192">
        <v>0</v>
      </c>
      <c r="K252" s="192">
        <v>0</v>
      </c>
      <c r="L252" s="192">
        <v>0</v>
      </c>
      <c r="M252" s="192">
        <v>0</v>
      </c>
      <c r="N252" s="192">
        <v>0</v>
      </c>
      <c r="O252" s="192">
        <v>0</v>
      </c>
      <c r="P252" s="192">
        <v>0</v>
      </c>
      <c r="Q252" s="192">
        <v>0</v>
      </c>
      <c r="R252" s="192">
        <f t="shared" ref="R252:BB252" si="196">R253-Q253</f>
        <v>0.05</v>
      </c>
      <c r="S252" s="192">
        <f t="shared" si="196"/>
        <v>0</v>
      </c>
      <c r="T252" s="192">
        <f t="shared" si="196"/>
        <v>0</v>
      </c>
      <c r="U252" s="192">
        <f t="shared" si="196"/>
        <v>0</v>
      </c>
      <c r="V252" s="192">
        <f t="shared" si="196"/>
        <v>0</v>
      </c>
      <c r="W252" s="192">
        <f t="shared" si="196"/>
        <v>0</v>
      </c>
      <c r="X252" s="192">
        <f t="shared" si="196"/>
        <v>0</v>
      </c>
      <c r="Y252" s="192">
        <f t="shared" si="196"/>
        <v>0</v>
      </c>
      <c r="Z252" s="192">
        <f t="shared" si="196"/>
        <v>0</v>
      </c>
      <c r="AA252" s="192">
        <f t="shared" si="196"/>
        <v>0</v>
      </c>
      <c r="AB252" s="192">
        <f t="shared" si="196"/>
        <v>0</v>
      </c>
      <c r="AC252" s="192">
        <f t="shared" si="196"/>
        <v>0</v>
      </c>
      <c r="AD252" s="192">
        <f t="shared" si="196"/>
        <v>0.05</v>
      </c>
      <c r="AE252" s="192">
        <f t="shared" si="196"/>
        <v>9.999999999999995E-3</v>
      </c>
      <c r="AF252" s="192">
        <f t="shared" si="196"/>
        <v>9.999999999999995E-3</v>
      </c>
      <c r="AG252" s="82">
        <f t="shared" si="196"/>
        <v>1.0000000000000009E-2</v>
      </c>
      <c r="AH252" s="192">
        <f t="shared" si="196"/>
        <v>1.0000000000000009E-2</v>
      </c>
      <c r="AI252" s="192">
        <f t="shared" si="196"/>
        <v>9.9999999999999811E-3</v>
      </c>
      <c r="AJ252" s="192">
        <f t="shared" si="196"/>
        <v>1.0000000000000009E-2</v>
      </c>
      <c r="AK252" s="192">
        <f t="shared" si="196"/>
        <v>1.8999999999999989E-2</v>
      </c>
      <c r="AL252" s="192">
        <f t="shared" si="196"/>
        <v>2.8999999999999998E-2</v>
      </c>
      <c r="AM252" s="192">
        <f t="shared" si="196"/>
        <v>3.4000000000000002E-2</v>
      </c>
      <c r="AN252" s="192">
        <f t="shared" si="196"/>
        <v>6.0999999999999999E-2</v>
      </c>
      <c r="AO252" s="192">
        <f t="shared" si="196"/>
        <v>6.2E-2</v>
      </c>
      <c r="AP252" s="192">
        <f t="shared" si="196"/>
        <v>4.7999999999999987E-2</v>
      </c>
      <c r="AQ252" s="192">
        <f t="shared" si="196"/>
        <v>6.0999999999999999E-2</v>
      </c>
      <c r="AR252" s="192">
        <f t="shared" si="196"/>
        <v>5.7000000000000051E-2</v>
      </c>
      <c r="AS252" s="192">
        <f t="shared" si="196"/>
        <v>2.5000000000000022E-2</v>
      </c>
      <c r="AT252" s="192">
        <f t="shared" si="196"/>
        <v>2.8999999999999915E-2</v>
      </c>
      <c r="AU252" s="192">
        <f t="shared" si="196"/>
        <v>3.9000000000000035E-2</v>
      </c>
      <c r="AV252" s="192">
        <f t="shared" si="196"/>
        <v>2.0000000000000018E-2</v>
      </c>
      <c r="AW252" s="192">
        <f t="shared" si="196"/>
        <v>2.4000000000000021E-2</v>
      </c>
      <c r="AX252" s="192">
        <f t="shared" si="196"/>
        <v>0.33199999999999996</v>
      </c>
      <c r="AY252" s="192">
        <f t="shared" si="196"/>
        <v>0</v>
      </c>
      <c r="AZ252" s="192">
        <f t="shared" si="196"/>
        <v>0</v>
      </c>
      <c r="BA252" s="192">
        <f t="shared" si="196"/>
        <v>0</v>
      </c>
      <c r="BB252" s="192">
        <f t="shared" si="196"/>
        <v>0</v>
      </c>
      <c r="BC252" s="193">
        <f>SUM(D252:BB252)</f>
        <v>1</v>
      </c>
      <c r="BD252" s="246"/>
      <c r="BE252" s="246"/>
      <c r="BF252" s="246"/>
      <c r="BG252" s="246"/>
      <c r="BH252" s="246"/>
      <c r="BI252" s="246"/>
      <c r="BJ252" s="246"/>
      <c r="BK252" s="246"/>
      <c r="BL252" s="246"/>
      <c r="BM252" s="246"/>
      <c r="BN252" s="246"/>
      <c r="BO252" s="246"/>
      <c r="BP252" s="246"/>
      <c r="BQ252" s="246"/>
      <c r="BR252" s="246"/>
      <c r="BS252" s="246"/>
      <c r="BT252" s="246"/>
      <c r="BU252" s="246"/>
      <c r="BV252" s="246"/>
      <c r="BW252" s="246"/>
      <c r="BX252" s="246"/>
      <c r="BY252" s="246"/>
      <c r="BZ252" s="246"/>
      <c r="CA252" s="246"/>
      <c r="CB252" s="246"/>
      <c r="CC252" s="246"/>
      <c r="CD252" s="246"/>
      <c r="CE252" s="246"/>
      <c r="CF252" s="246"/>
      <c r="CG252" s="246"/>
      <c r="CH252" s="246"/>
      <c r="CI252" s="246"/>
      <c r="CJ252" s="246"/>
      <c r="CK252" s="246"/>
    </row>
    <row r="253" spans="1:89" s="245" customFormat="1" x14ac:dyDescent="0.2">
      <c r="A253" s="288"/>
      <c r="B253" s="191" t="s">
        <v>107</v>
      </c>
      <c r="C253" s="293"/>
      <c r="D253" s="192">
        <f>D252</f>
        <v>0</v>
      </c>
      <c r="E253" s="192">
        <f t="shared" ref="E253:Q253" si="197">+D253+E252</f>
        <v>0</v>
      </c>
      <c r="F253" s="192">
        <f t="shared" si="197"/>
        <v>0</v>
      </c>
      <c r="G253" s="192">
        <f t="shared" si="197"/>
        <v>0</v>
      </c>
      <c r="H253" s="192">
        <f t="shared" si="197"/>
        <v>0</v>
      </c>
      <c r="I253" s="192">
        <f t="shared" si="197"/>
        <v>0</v>
      </c>
      <c r="J253" s="192">
        <f t="shared" si="197"/>
        <v>0</v>
      </c>
      <c r="K253" s="192">
        <f t="shared" si="197"/>
        <v>0</v>
      </c>
      <c r="L253" s="192">
        <f t="shared" si="197"/>
        <v>0</v>
      </c>
      <c r="M253" s="192">
        <f t="shared" si="197"/>
        <v>0</v>
      </c>
      <c r="N253" s="192">
        <f t="shared" si="197"/>
        <v>0</v>
      </c>
      <c r="O253" s="192">
        <f t="shared" si="197"/>
        <v>0</v>
      </c>
      <c r="P253" s="192">
        <f t="shared" si="197"/>
        <v>0</v>
      </c>
      <c r="Q253" s="192">
        <f t="shared" si="197"/>
        <v>0</v>
      </c>
      <c r="R253" s="192">
        <v>0.05</v>
      </c>
      <c r="S253" s="192">
        <v>0.05</v>
      </c>
      <c r="T253" s="192">
        <v>0.05</v>
      </c>
      <c r="U253" s="192">
        <v>0.05</v>
      </c>
      <c r="V253" s="192">
        <v>0.05</v>
      </c>
      <c r="W253" s="192">
        <v>0.05</v>
      </c>
      <c r="X253" s="192">
        <v>0.05</v>
      </c>
      <c r="Y253" s="192">
        <v>0.05</v>
      </c>
      <c r="Z253" s="192">
        <v>0.05</v>
      </c>
      <c r="AA253" s="192">
        <v>0.05</v>
      </c>
      <c r="AB253" s="192">
        <v>0.05</v>
      </c>
      <c r="AC253" s="192">
        <v>0.05</v>
      </c>
      <c r="AD253" s="192">
        <v>0.1</v>
      </c>
      <c r="AE253" s="192">
        <v>0.11</v>
      </c>
      <c r="AF253" s="192">
        <v>0.12</v>
      </c>
      <c r="AG253" s="82">
        <v>0.13</v>
      </c>
      <c r="AH253" s="192">
        <v>0.14000000000000001</v>
      </c>
      <c r="AI253" s="192">
        <v>0.15</v>
      </c>
      <c r="AJ253" s="192">
        <v>0.16</v>
      </c>
      <c r="AK253" s="192">
        <v>0.17899999999999999</v>
      </c>
      <c r="AL253" s="192">
        <v>0.20799999999999999</v>
      </c>
      <c r="AM253" s="192">
        <v>0.24199999999999999</v>
      </c>
      <c r="AN253" s="192">
        <v>0.30299999999999999</v>
      </c>
      <c r="AO253" s="192">
        <v>0.36499999999999999</v>
      </c>
      <c r="AP253" s="192">
        <v>0.41299999999999998</v>
      </c>
      <c r="AQ253" s="192">
        <v>0.47399999999999998</v>
      </c>
      <c r="AR253" s="192">
        <v>0.53100000000000003</v>
      </c>
      <c r="AS253" s="192">
        <v>0.55600000000000005</v>
      </c>
      <c r="AT253" s="192">
        <v>0.58499999999999996</v>
      </c>
      <c r="AU253" s="192">
        <v>0.624</v>
      </c>
      <c r="AV253" s="192">
        <v>0.64400000000000002</v>
      </c>
      <c r="AW253" s="192">
        <v>0.66800000000000004</v>
      </c>
      <c r="AX253" s="192">
        <v>1</v>
      </c>
      <c r="AY253" s="192">
        <v>1</v>
      </c>
      <c r="AZ253" s="192">
        <v>1</v>
      </c>
      <c r="BA253" s="192">
        <v>1</v>
      </c>
      <c r="BB253" s="192">
        <v>1</v>
      </c>
      <c r="BC253" s="193"/>
      <c r="BD253" s="246"/>
      <c r="BE253" s="246"/>
      <c r="BF253" s="246"/>
      <c r="BG253" s="246"/>
      <c r="BH253" s="246"/>
      <c r="BI253" s="246"/>
      <c r="BJ253" s="246"/>
      <c r="BK253" s="246"/>
      <c r="BL253" s="246"/>
      <c r="BM253" s="246"/>
      <c r="BN253" s="246"/>
      <c r="BO253" s="246"/>
      <c r="BP253" s="246"/>
      <c r="BQ253" s="246"/>
      <c r="BR253" s="246"/>
      <c r="BS253" s="246"/>
      <c r="BT253" s="246"/>
      <c r="BU253" s="246"/>
      <c r="BV253" s="246"/>
      <c r="BW253" s="246"/>
      <c r="BX253" s="246"/>
      <c r="BY253" s="246"/>
      <c r="BZ253" s="246"/>
      <c r="CA253" s="246"/>
      <c r="CB253" s="246"/>
      <c r="CC253" s="246"/>
      <c r="CD253" s="246"/>
      <c r="CE253" s="246"/>
      <c r="CF253" s="246"/>
      <c r="CG253" s="246"/>
      <c r="CH253" s="246"/>
      <c r="CI253" s="246"/>
      <c r="CJ253" s="246"/>
      <c r="CK253" s="246"/>
    </row>
    <row r="254" spans="1:89" s="245" customFormat="1" x14ac:dyDescent="0.2">
      <c r="A254" s="288"/>
      <c r="B254" s="206"/>
      <c r="C254" s="293"/>
      <c r="D254" s="207"/>
      <c r="E254" s="207"/>
      <c r="F254" s="207"/>
      <c r="G254" s="207"/>
      <c r="H254" s="207"/>
      <c r="I254" s="207"/>
      <c r="J254" s="207"/>
      <c r="K254" s="207"/>
      <c r="L254" s="207"/>
      <c r="M254" s="207"/>
      <c r="N254" s="207"/>
      <c r="O254" s="207"/>
      <c r="P254" s="207"/>
      <c r="Q254" s="207"/>
      <c r="R254" s="207"/>
      <c r="S254" s="207"/>
      <c r="T254" s="207"/>
      <c r="U254" s="207"/>
      <c r="V254" s="207"/>
      <c r="W254" s="207"/>
      <c r="X254" s="207"/>
      <c r="Y254" s="207"/>
      <c r="Z254" s="207"/>
      <c r="AA254" s="207"/>
      <c r="AB254" s="207"/>
      <c r="AC254" s="207"/>
      <c r="AD254" s="207"/>
      <c r="AE254" s="207"/>
      <c r="AF254" s="207"/>
      <c r="AG254" s="83"/>
      <c r="AH254" s="207"/>
      <c r="AI254" s="207"/>
      <c r="AJ254" s="207"/>
      <c r="AK254" s="207"/>
      <c r="AL254" s="207"/>
      <c r="AM254" s="207"/>
      <c r="AN254" s="207"/>
      <c r="AO254" s="207"/>
      <c r="AP254" s="207"/>
      <c r="AQ254" s="207"/>
      <c r="AR254" s="207"/>
      <c r="AS254" s="207"/>
      <c r="AT254" s="207"/>
      <c r="AU254" s="207"/>
      <c r="AV254" s="207"/>
      <c r="AW254" s="207"/>
      <c r="AX254" s="207"/>
      <c r="AY254" s="207"/>
      <c r="AZ254" s="207"/>
      <c r="BA254" s="207"/>
      <c r="BB254" s="207"/>
      <c r="BC254" s="208"/>
      <c r="BD254" s="246"/>
      <c r="BE254" s="246"/>
      <c r="BF254" s="246"/>
      <c r="BG254" s="246"/>
      <c r="BH254" s="246"/>
      <c r="BI254" s="246"/>
      <c r="BJ254" s="246"/>
      <c r="BK254" s="246"/>
      <c r="BL254" s="246"/>
      <c r="BM254" s="246"/>
      <c r="BN254" s="246"/>
      <c r="BO254" s="246"/>
      <c r="BP254" s="246"/>
      <c r="BQ254" s="246"/>
      <c r="BR254" s="246"/>
      <c r="BS254" s="246"/>
      <c r="BT254" s="246"/>
      <c r="BU254" s="246"/>
      <c r="BV254" s="246"/>
      <c r="BW254" s="246"/>
      <c r="BX254" s="246"/>
      <c r="BY254" s="246"/>
      <c r="BZ254" s="246"/>
      <c r="CA254" s="246"/>
      <c r="CB254" s="246"/>
      <c r="CC254" s="246"/>
      <c r="CD254" s="246"/>
      <c r="CE254" s="246"/>
      <c r="CF254" s="246"/>
      <c r="CG254" s="246"/>
      <c r="CH254" s="246"/>
      <c r="CI254" s="246"/>
      <c r="CJ254" s="246"/>
      <c r="CK254" s="246"/>
    </row>
    <row r="255" spans="1:89" s="245" customFormat="1" x14ac:dyDescent="0.2">
      <c r="A255" s="288"/>
      <c r="B255" s="195" t="s">
        <v>108</v>
      </c>
      <c r="C255" s="196">
        <v>66</v>
      </c>
      <c r="D255" s="197">
        <f t="shared" ref="D255:AI255" si="198">+D251*$C255</f>
        <v>0</v>
      </c>
      <c r="E255" s="197">
        <f t="shared" si="198"/>
        <v>0</v>
      </c>
      <c r="F255" s="197">
        <f t="shared" si="198"/>
        <v>0</v>
      </c>
      <c r="G255" s="197">
        <f t="shared" si="198"/>
        <v>0</v>
      </c>
      <c r="H255" s="197">
        <f t="shared" si="198"/>
        <v>0</v>
      </c>
      <c r="I255" s="197">
        <f t="shared" si="198"/>
        <v>0</v>
      </c>
      <c r="J255" s="197">
        <f t="shared" si="198"/>
        <v>0</v>
      </c>
      <c r="K255" s="197">
        <f t="shared" si="198"/>
        <v>0</v>
      </c>
      <c r="L255" s="197">
        <f t="shared" si="198"/>
        <v>0</v>
      </c>
      <c r="M255" s="197">
        <f t="shared" si="198"/>
        <v>0</v>
      </c>
      <c r="N255" s="197">
        <f t="shared" si="198"/>
        <v>0</v>
      </c>
      <c r="O255" s="197">
        <f t="shared" si="198"/>
        <v>0</v>
      </c>
      <c r="P255" s="197">
        <f t="shared" si="198"/>
        <v>0</v>
      </c>
      <c r="Q255" s="197">
        <f t="shared" si="198"/>
        <v>0</v>
      </c>
      <c r="R255" s="197">
        <f t="shared" si="198"/>
        <v>0</v>
      </c>
      <c r="S255" s="197">
        <f t="shared" si="198"/>
        <v>0</v>
      </c>
      <c r="T255" s="197">
        <f t="shared" si="198"/>
        <v>0</v>
      </c>
      <c r="U255" s="197">
        <f t="shared" si="198"/>
        <v>0</v>
      </c>
      <c r="V255" s="197">
        <f t="shared" si="198"/>
        <v>0</v>
      </c>
      <c r="W255" s="197">
        <f t="shared" si="198"/>
        <v>0</v>
      </c>
      <c r="X255" s="197">
        <f t="shared" si="198"/>
        <v>0</v>
      </c>
      <c r="Y255" s="197">
        <f t="shared" si="198"/>
        <v>0</v>
      </c>
      <c r="Z255" s="197">
        <f t="shared" si="198"/>
        <v>0</v>
      </c>
      <c r="AA255" s="197">
        <f t="shared" si="198"/>
        <v>0</v>
      </c>
      <c r="AB255" s="197">
        <f t="shared" si="198"/>
        <v>0</v>
      </c>
      <c r="AC255" s="197">
        <f t="shared" si="198"/>
        <v>3.3000000000000003</v>
      </c>
      <c r="AD255" s="197">
        <f t="shared" si="198"/>
        <v>6.6000000000000005</v>
      </c>
      <c r="AE255" s="197">
        <f t="shared" si="198"/>
        <v>7.26</v>
      </c>
      <c r="AF255" s="197">
        <f t="shared" si="198"/>
        <v>7.92</v>
      </c>
      <c r="AG255" s="90">
        <f t="shared" si="198"/>
        <v>8.58</v>
      </c>
      <c r="AH255" s="197">
        <f t="shared" si="198"/>
        <v>9.24</v>
      </c>
      <c r="AI255" s="197">
        <f t="shared" si="198"/>
        <v>9.9000000000000021</v>
      </c>
      <c r="AJ255" s="197">
        <f t="shared" ref="AJ255:BB255" si="199">+AJ251*$C255</f>
        <v>10.560000000000002</v>
      </c>
      <c r="AK255" s="197">
        <f t="shared" si="199"/>
        <v>13.200000000000003</v>
      </c>
      <c r="AL255" s="197">
        <f t="shared" si="199"/>
        <v>16.500000000000004</v>
      </c>
      <c r="AM255" s="197">
        <f t="shared" si="199"/>
        <v>19.800000000000004</v>
      </c>
      <c r="AN255" s="197">
        <f t="shared" si="199"/>
        <v>23.1</v>
      </c>
      <c r="AO255" s="197">
        <f t="shared" si="199"/>
        <v>26.400000000000002</v>
      </c>
      <c r="AP255" s="197">
        <f t="shared" si="199"/>
        <v>29.7</v>
      </c>
      <c r="AQ255" s="197">
        <f t="shared" si="199"/>
        <v>33</v>
      </c>
      <c r="AR255" s="197">
        <f t="shared" si="199"/>
        <v>36.300000000000004</v>
      </c>
      <c r="AS255" s="197">
        <f t="shared" si="199"/>
        <v>39.600000000000009</v>
      </c>
      <c r="AT255" s="197">
        <f t="shared" si="199"/>
        <v>42.900000000000006</v>
      </c>
      <c r="AU255" s="197">
        <f t="shared" si="199"/>
        <v>46.20000000000001</v>
      </c>
      <c r="AV255" s="197">
        <f t="shared" si="199"/>
        <v>52.800000000000011</v>
      </c>
      <c r="AW255" s="197">
        <f t="shared" si="199"/>
        <v>62.70000000000001</v>
      </c>
      <c r="AX255" s="197">
        <f t="shared" si="199"/>
        <v>66.000000000000014</v>
      </c>
      <c r="AY255" s="197">
        <f t="shared" si="199"/>
        <v>66.000000000000014</v>
      </c>
      <c r="AZ255" s="197">
        <f t="shared" si="199"/>
        <v>66.000000000000014</v>
      </c>
      <c r="BA255" s="197">
        <f t="shared" si="199"/>
        <v>66.000000000000014</v>
      </c>
      <c r="BB255" s="197">
        <f t="shared" si="199"/>
        <v>66.000000000000014</v>
      </c>
      <c r="BC255" s="198"/>
      <c r="BD255" s="246"/>
      <c r="BE255" s="246"/>
      <c r="BF255" s="246"/>
      <c r="BG255" s="246"/>
      <c r="BH255" s="246"/>
      <c r="BI255" s="246"/>
      <c r="BJ255" s="246"/>
      <c r="BK255" s="246"/>
      <c r="BL255" s="246"/>
      <c r="BM255" s="246"/>
      <c r="BN255" s="246"/>
      <c r="BO255" s="246"/>
      <c r="BP255" s="246"/>
      <c r="BQ255" s="246"/>
      <c r="BR255" s="246"/>
      <c r="BS255" s="246"/>
      <c r="BT255" s="246"/>
      <c r="BU255" s="246"/>
      <c r="BV255" s="246"/>
      <c r="BW255" s="246"/>
      <c r="BX255" s="246"/>
      <c r="BY255" s="246"/>
      <c r="BZ255" s="246"/>
      <c r="CA255" s="246"/>
      <c r="CB255" s="246"/>
      <c r="CC255" s="246"/>
      <c r="CD255" s="246"/>
      <c r="CE255" s="246"/>
      <c r="CF255" s="246"/>
      <c r="CG255" s="246"/>
      <c r="CH255" s="246"/>
      <c r="CI255" s="246"/>
      <c r="CJ255" s="246"/>
      <c r="CK255" s="246"/>
    </row>
    <row r="256" spans="1:89" s="245" customFormat="1" ht="13.5" thickBot="1" x14ac:dyDescent="0.25">
      <c r="A256" s="289"/>
      <c r="B256" s="200" t="s">
        <v>109</v>
      </c>
      <c r="C256" s="201" t="str">
        <f>+'NTP or Sold'!B43</f>
        <v>Committed</v>
      </c>
      <c r="D256" s="202">
        <f t="shared" ref="D256:AI256" si="200">+D253*$C255</f>
        <v>0</v>
      </c>
      <c r="E256" s="202">
        <f t="shared" si="200"/>
        <v>0</v>
      </c>
      <c r="F256" s="202">
        <f t="shared" si="200"/>
        <v>0</v>
      </c>
      <c r="G256" s="202">
        <f t="shared" si="200"/>
        <v>0</v>
      </c>
      <c r="H256" s="202">
        <f t="shared" si="200"/>
        <v>0</v>
      </c>
      <c r="I256" s="202">
        <f t="shared" si="200"/>
        <v>0</v>
      </c>
      <c r="J256" s="202">
        <f t="shared" si="200"/>
        <v>0</v>
      </c>
      <c r="K256" s="202">
        <f t="shared" si="200"/>
        <v>0</v>
      </c>
      <c r="L256" s="202">
        <f t="shared" si="200"/>
        <v>0</v>
      </c>
      <c r="M256" s="202">
        <f t="shared" si="200"/>
        <v>0</v>
      </c>
      <c r="N256" s="202">
        <f t="shared" si="200"/>
        <v>0</v>
      </c>
      <c r="O256" s="202">
        <f t="shared" si="200"/>
        <v>0</v>
      </c>
      <c r="P256" s="202">
        <f t="shared" si="200"/>
        <v>0</v>
      </c>
      <c r="Q256" s="202">
        <f t="shared" si="200"/>
        <v>0</v>
      </c>
      <c r="R256" s="202">
        <f t="shared" si="200"/>
        <v>3.3000000000000003</v>
      </c>
      <c r="S256" s="202">
        <f t="shared" si="200"/>
        <v>3.3000000000000003</v>
      </c>
      <c r="T256" s="202">
        <f t="shared" si="200"/>
        <v>3.3000000000000003</v>
      </c>
      <c r="U256" s="202">
        <f t="shared" si="200"/>
        <v>3.3000000000000003</v>
      </c>
      <c r="V256" s="202">
        <f t="shared" si="200"/>
        <v>3.3000000000000003</v>
      </c>
      <c r="W256" s="202">
        <f t="shared" si="200"/>
        <v>3.3000000000000003</v>
      </c>
      <c r="X256" s="202">
        <f t="shared" si="200"/>
        <v>3.3000000000000003</v>
      </c>
      <c r="Y256" s="202">
        <f t="shared" si="200"/>
        <v>3.3000000000000003</v>
      </c>
      <c r="Z256" s="202">
        <f t="shared" si="200"/>
        <v>3.3000000000000003</v>
      </c>
      <c r="AA256" s="202">
        <f t="shared" si="200"/>
        <v>3.3000000000000003</v>
      </c>
      <c r="AB256" s="202">
        <f t="shared" si="200"/>
        <v>3.3000000000000003</v>
      </c>
      <c r="AC256" s="202">
        <f t="shared" si="200"/>
        <v>3.3000000000000003</v>
      </c>
      <c r="AD256" s="202">
        <f t="shared" si="200"/>
        <v>6.6000000000000005</v>
      </c>
      <c r="AE256" s="202">
        <f t="shared" si="200"/>
        <v>7.26</v>
      </c>
      <c r="AF256" s="202">
        <f t="shared" si="200"/>
        <v>7.92</v>
      </c>
      <c r="AG256" s="136">
        <f t="shared" si="200"/>
        <v>8.58</v>
      </c>
      <c r="AH256" s="202">
        <f t="shared" si="200"/>
        <v>9.24</v>
      </c>
      <c r="AI256" s="202">
        <f t="shared" si="200"/>
        <v>9.9</v>
      </c>
      <c r="AJ256" s="202">
        <f t="shared" ref="AJ256:BB256" si="201">+AJ253*$C255</f>
        <v>10.56</v>
      </c>
      <c r="AK256" s="202">
        <f t="shared" si="201"/>
        <v>11.814</v>
      </c>
      <c r="AL256" s="202">
        <f t="shared" si="201"/>
        <v>13.728</v>
      </c>
      <c r="AM256" s="202">
        <f t="shared" si="201"/>
        <v>15.972</v>
      </c>
      <c r="AN256" s="202">
        <f t="shared" si="201"/>
        <v>19.998000000000001</v>
      </c>
      <c r="AO256" s="202">
        <f t="shared" si="201"/>
        <v>24.09</v>
      </c>
      <c r="AP256" s="202">
        <f t="shared" si="201"/>
        <v>27.257999999999999</v>
      </c>
      <c r="AQ256" s="202">
        <f t="shared" si="201"/>
        <v>31.283999999999999</v>
      </c>
      <c r="AR256" s="202">
        <f t="shared" si="201"/>
        <v>35.045999999999999</v>
      </c>
      <c r="AS256" s="202">
        <f t="shared" si="201"/>
        <v>36.696000000000005</v>
      </c>
      <c r="AT256" s="202">
        <f t="shared" si="201"/>
        <v>38.61</v>
      </c>
      <c r="AU256" s="202">
        <f t="shared" si="201"/>
        <v>41.183999999999997</v>
      </c>
      <c r="AV256" s="202">
        <f t="shared" si="201"/>
        <v>42.503999999999998</v>
      </c>
      <c r="AW256" s="202">
        <f t="shared" si="201"/>
        <v>44.088000000000001</v>
      </c>
      <c r="AX256" s="202">
        <f t="shared" si="201"/>
        <v>66</v>
      </c>
      <c r="AY256" s="202">
        <f t="shared" si="201"/>
        <v>66</v>
      </c>
      <c r="AZ256" s="202">
        <f t="shared" si="201"/>
        <v>66</v>
      </c>
      <c r="BA256" s="202">
        <f t="shared" si="201"/>
        <v>66</v>
      </c>
      <c r="BB256" s="202">
        <f t="shared" si="201"/>
        <v>66</v>
      </c>
      <c r="BC256" s="203"/>
      <c r="BD256" s="246"/>
      <c r="BE256" s="246"/>
      <c r="BF256" s="246"/>
      <c r="BG256" s="246"/>
      <c r="BH256" s="246"/>
      <c r="BI256" s="246"/>
      <c r="BJ256" s="246"/>
      <c r="BK256" s="246"/>
      <c r="BL256" s="246"/>
      <c r="BM256" s="246"/>
      <c r="BN256" s="246"/>
      <c r="BO256" s="246"/>
      <c r="BP256" s="246"/>
      <c r="BQ256" s="246"/>
      <c r="BR256" s="246"/>
      <c r="BS256" s="246"/>
      <c r="BT256" s="246"/>
      <c r="BU256" s="246"/>
      <c r="BV256" s="246"/>
      <c r="BW256" s="246"/>
      <c r="BX256" s="246"/>
      <c r="BY256" s="246"/>
      <c r="BZ256" s="246"/>
      <c r="CA256" s="246"/>
      <c r="CB256" s="246"/>
      <c r="CC256" s="246"/>
      <c r="CD256" s="246"/>
      <c r="CE256" s="246"/>
      <c r="CF256" s="246"/>
      <c r="CG256" s="246"/>
      <c r="CH256" s="246"/>
      <c r="CI256" s="246"/>
      <c r="CJ256" s="246"/>
      <c r="CK256" s="246"/>
    </row>
    <row r="257" spans="2:89" s="114" customFormat="1" ht="15" customHeight="1" thickTop="1" x14ac:dyDescent="0.2">
      <c r="B257" s="110" t="str">
        <f>+'NTP or Sold'!H22</f>
        <v>LM6000</v>
      </c>
      <c r="C257" s="285" t="str">
        <f>+'NTP or Sold'!T22</f>
        <v>Unassigned</v>
      </c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  <c r="AC257" s="128"/>
      <c r="AD257" s="84"/>
      <c r="AE257" s="128"/>
      <c r="AF257" s="128"/>
      <c r="AG257" s="128"/>
      <c r="AH257" s="128"/>
      <c r="AI257" s="128"/>
      <c r="AJ257" s="128"/>
      <c r="AK257" s="128"/>
      <c r="AL257" s="128"/>
      <c r="AM257" s="128"/>
      <c r="AN257" s="128"/>
      <c r="AO257" s="128"/>
      <c r="AP257" s="128"/>
      <c r="AQ257" s="128"/>
      <c r="AR257" s="128"/>
      <c r="AS257" s="128"/>
      <c r="AT257" s="128"/>
      <c r="AU257" s="128"/>
      <c r="AV257" s="128"/>
      <c r="AW257" s="128"/>
      <c r="AX257" s="128"/>
      <c r="AY257" s="128"/>
      <c r="AZ257" s="128"/>
      <c r="BA257" s="128"/>
      <c r="BB257" s="128"/>
      <c r="BC257" s="112"/>
    </row>
    <row r="258" spans="2:89" s="118" customFormat="1" x14ac:dyDescent="0.2">
      <c r="B258" s="115" t="s">
        <v>104</v>
      </c>
      <c r="C258" s="286"/>
      <c r="D258" s="116">
        <v>0</v>
      </c>
      <c r="E258" s="116">
        <v>0</v>
      </c>
      <c r="F258" s="116">
        <v>0</v>
      </c>
      <c r="G258" s="116">
        <v>0</v>
      </c>
      <c r="H258" s="116">
        <v>0</v>
      </c>
      <c r="I258" s="116">
        <v>0</v>
      </c>
      <c r="J258" s="116">
        <v>0</v>
      </c>
      <c r="K258" s="116">
        <v>0</v>
      </c>
      <c r="L258" s="116">
        <v>0</v>
      </c>
      <c r="M258" s="116">
        <v>0</v>
      </c>
      <c r="N258" s="116">
        <f>16.7/336</f>
        <v>4.9702380952380949E-2</v>
      </c>
      <c r="O258" s="116">
        <v>0</v>
      </c>
      <c r="P258" s="116">
        <v>0</v>
      </c>
      <c r="Q258" s="116">
        <v>0</v>
      </c>
      <c r="R258" s="116">
        <v>0</v>
      </c>
      <c r="S258" s="116">
        <v>0</v>
      </c>
      <c r="T258" s="116">
        <v>0</v>
      </c>
      <c r="U258" s="116">
        <v>0</v>
      </c>
      <c r="V258" s="116">
        <v>0</v>
      </c>
      <c r="W258" s="116">
        <v>0</v>
      </c>
      <c r="X258" s="116">
        <f t="shared" ref="X258:AO258" si="202">+(0.95-0.0497)/18</f>
        <v>5.0016666666666668E-2</v>
      </c>
      <c r="Y258" s="116">
        <f t="shared" si="202"/>
        <v>5.0016666666666668E-2</v>
      </c>
      <c r="Z258" s="116">
        <f t="shared" si="202"/>
        <v>5.0016666666666668E-2</v>
      </c>
      <c r="AA258" s="116">
        <f t="shared" si="202"/>
        <v>5.0016666666666668E-2</v>
      </c>
      <c r="AB258" s="116">
        <f t="shared" si="202"/>
        <v>5.0016666666666668E-2</v>
      </c>
      <c r="AC258" s="116">
        <f t="shared" si="202"/>
        <v>5.0016666666666668E-2</v>
      </c>
      <c r="AD258" s="82">
        <f t="shared" si="202"/>
        <v>5.0016666666666668E-2</v>
      </c>
      <c r="AE258" s="116">
        <f t="shared" si="202"/>
        <v>5.0016666666666668E-2</v>
      </c>
      <c r="AF258" s="116">
        <f t="shared" si="202"/>
        <v>5.0016666666666668E-2</v>
      </c>
      <c r="AG258" s="116">
        <f t="shared" si="202"/>
        <v>5.0016666666666668E-2</v>
      </c>
      <c r="AH258" s="116">
        <f t="shared" si="202"/>
        <v>5.0016666666666668E-2</v>
      </c>
      <c r="AI258" s="116">
        <f t="shared" si="202"/>
        <v>5.0016666666666668E-2</v>
      </c>
      <c r="AJ258" s="116">
        <f t="shared" si="202"/>
        <v>5.0016666666666668E-2</v>
      </c>
      <c r="AK258" s="116">
        <f t="shared" si="202"/>
        <v>5.0016666666666668E-2</v>
      </c>
      <c r="AL258" s="116">
        <f t="shared" si="202"/>
        <v>5.0016666666666668E-2</v>
      </c>
      <c r="AM258" s="116">
        <f t="shared" si="202"/>
        <v>5.0016666666666668E-2</v>
      </c>
      <c r="AN258" s="116">
        <f t="shared" si="202"/>
        <v>5.0016666666666668E-2</v>
      </c>
      <c r="AO258" s="116">
        <f t="shared" si="202"/>
        <v>5.0016666666666668E-2</v>
      </c>
      <c r="AP258" s="116">
        <v>0</v>
      </c>
      <c r="AQ258" s="116">
        <v>0</v>
      </c>
      <c r="AR258" s="116">
        <v>0</v>
      </c>
      <c r="AS258" s="116">
        <v>0</v>
      </c>
      <c r="AT258" s="116">
        <v>0.05</v>
      </c>
      <c r="AU258" s="116">
        <v>0</v>
      </c>
      <c r="AV258" s="116">
        <v>0</v>
      </c>
      <c r="AW258" s="116">
        <v>0</v>
      </c>
      <c r="AX258" s="116">
        <v>0</v>
      </c>
      <c r="AY258" s="116">
        <v>0</v>
      </c>
      <c r="AZ258" s="116">
        <v>0</v>
      </c>
      <c r="BA258" s="116">
        <v>0</v>
      </c>
      <c r="BB258" s="116">
        <v>0</v>
      </c>
      <c r="BC258" s="117">
        <f>SUM(D258:BB258)</f>
        <v>1.0000023809523813</v>
      </c>
      <c r="BD258" s="115"/>
    </row>
    <row r="259" spans="2:89" s="118" customFormat="1" x14ac:dyDescent="0.2">
      <c r="B259" s="115" t="s">
        <v>105</v>
      </c>
      <c r="C259" s="286"/>
      <c r="D259" s="116">
        <f>D258</f>
        <v>0</v>
      </c>
      <c r="E259" s="116">
        <f t="shared" ref="E259:AJ259" si="203">+D259+E258</f>
        <v>0</v>
      </c>
      <c r="F259" s="116">
        <f t="shared" si="203"/>
        <v>0</v>
      </c>
      <c r="G259" s="116">
        <f t="shared" si="203"/>
        <v>0</v>
      </c>
      <c r="H259" s="116">
        <f t="shared" si="203"/>
        <v>0</v>
      </c>
      <c r="I259" s="116">
        <f t="shared" si="203"/>
        <v>0</v>
      </c>
      <c r="J259" s="116">
        <f t="shared" si="203"/>
        <v>0</v>
      </c>
      <c r="K259" s="116">
        <f t="shared" si="203"/>
        <v>0</v>
      </c>
      <c r="L259" s="116">
        <f t="shared" si="203"/>
        <v>0</v>
      </c>
      <c r="M259" s="116">
        <f t="shared" si="203"/>
        <v>0</v>
      </c>
      <c r="N259" s="116">
        <f t="shared" si="203"/>
        <v>4.9702380952380949E-2</v>
      </c>
      <c r="O259" s="116">
        <f t="shared" si="203"/>
        <v>4.9702380952380949E-2</v>
      </c>
      <c r="P259" s="116">
        <f t="shared" si="203"/>
        <v>4.9702380952380949E-2</v>
      </c>
      <c r="Q259" s="116">
        <f t="shared" si="203"/>
        <v>4.9702380952380949E-2</v>
      </c>
      <c r="R259" s="116">
        <f t="shared" si="203"/>
        <v>4.9702380952380949E-2</v>
      </c>
      <c r="S259" s="116">
        <f t="shared" si="203"/>
        <v>4.9702380952380949E-2</v>
      </c>
      <c r="T259" s="116">
        <f t="shared" si="203"/>
        <v>4.9702380952380949E-2</v>
      </c>
      <c r="U259" s="116">
        <f t="shared" si="203"/>
        <v>4.9702380952380949E-2</v>
      </c>
      <c r="V259" s="116">
        <f t="shared" si="203"/>
        <v>4.9702380952380949E-2</v>
      </c>
      <c r="W259" s="116">
        <f t="shared" si="203"/>
        <v>4.9702380952380949E-2</v>
      </c>
      <c r="X259" s="116">
        <f t="shared" si="203"/>
        <v>9.9719047619047624E-2</v>
      </c>
      <c r="Y259" s="116">
        <f t="shared" si="203"/>
        <v>0.14973571428571431</v>
      </c>
      <c r="Z259" s="116">
        <f t="shared" si="203"/>
        <v>0.19975238095238096</v>
      </c>
      <c r="AA259" s="116">
        <f t="shared" si="203"/>
        <v>0.24976904761904761</v>
      </c>
      <c r="AB259" s="116">
        <f t="shared" si="203"/>
        <v>0.29978571428571427</v>
      </c>
      <c r="AC259" s="116">
        <f t="shared" si="203"/>
        <v>0.34980238095238092</v>
      </c>
      <c r="AD259" s="82">
        <f t="shared" si="203"/>
        <v>0.39981904761904757</v>
      </c>
      <c r="AE259" s="116">
        <f t="shared" si="203"/>
        <v>0.44983571428571423</v>
      </c>
      <c r="AF259" s="116">
        <f t="shared" si="203"/>
        <v>0.49985238095238088</v>
      </c>
      <c r="AG259" s="116">
        <f t="shared" si="203"/>
        <v>0.54986904761904754</v>
      </c>
      <c r="AH259" s="116">
        <f t="shared" si="203"/>
        <v>0.59988571428571424</v>
      </c>
      <c r="AI259" s="116">
        <f t="shared" si="203"/>
        <v>0.64990238095238095</v>
      </c>
      <c r="AJ259" s="116">
        <f t="shared" si="203"/>
        <v>0.69991904761904766</v>
      </c>
      <c r="AK259" s="116">
        <f t="shared" ref="AK259:BB259" si="204">+AJ259+AK258</f>
        <v>0.74993571428571437</v>
      </c>
      <c r="AL259" s="116">
        <f t="shared" si="204"/>
        <v>0.79995238095238108</v>
      </c>
      <c r="AM259" s="116">
        <f t="shared" si="204"/>
        <v>0.84996904761904779</v>
      </c>
      <c r="AN259" s="116">
        <f t="shared" si="204"/>
        <v>0.8999857142857145</v>
      </c>
      <c r="AO259" s="116">
        <f t="shared" si="204"/>
        <v>0.95000238095238121</v>
      </c>
      <c r="AP259" s="116">
        <f t="shared" si="204"/>
        <v>0.95000238095238121</v>
      </c>
      <c r="AQ259" s="116">
        <f t="shared" si="204"/>
        <v>0.95000238095238121</v>
      </c>
      <c r="AR259" s="116">
        <f t="shared" si="204"/>
        <v>0.95000238095238121</v>
      </c>
      <c r="AS259" s="116">
        <f t="shared" si="204"/>
        <v>0.95000238095238121</v>
      </c>
      <c r="AT259" s="116">
        <f t="shared" si="204"/>
        <v>1.0000023809523813</v>
      </c>
      <c r="AU259" s="116">
        <f t="shared" si="204"/>
        <v>1.0000023809523813</v>
      </c>
      <c r="AV259" s="116">
        <f t="shared" si="204"/>
        <v>1.0000023809523813</v>
      </c>
      <c r="AW259" s="116">
        <f t="shared" si="204"/>
        <v>1.0000023809523813</v>
      </c>
      <c r="AX259" s="116">
        <f t="shared" si="204"/>
        <v>1.0000023809523813</v>
      </c>
      <c r="AY259" s="116">
        <f t="shared" si="204"/>
        <v>1.0000023809523813</v>
      </c>
      <c r="AZ259" s="116">
        <f t="shared" si="204"/>
        <v>1.0000023809523813</v>
      </c>
      <c r="BA259" s="116">
        <f t="shared" si="204"/>
        <v>1.0000023809523813</v>
      </c>
      <c r="BB259" s="116">
        <f t="shared" si="204"/>
        <v>1.0000023809523813</v>
      </c>
      <c r="BC259" s="117"/>
      <c r="BD259" s="115"/>
    </row>
    <row r="260" spans="2:89" s="118" customFormat="1" x14ac:dyDescent="0.2">
      <c r="B260" s="115" t="s">
        <v>106</v>
      </c>
      <c r="C260" s="286"/>
      <c r="D260" s="116">
        <v>0</v>
      </c>
      <c r="E260" s="116">
        <v>0</v>
      </c>
      <c r="F260" s="116">
        <v>0</v>
      </c>
      <c r="G260" s="116">
        <v>0</v>
      </c>
      <c r="H260" s="116">
        <v>0</v>
      </c>
      <c r="I260" s="116">
        <v>0</v>
      </c>
      <c r="J260" s="116">
        <v>0</v>
      </c>
      <c r="K260" s="116">
        <v>0</v>
      </c>
      <c r="L260" s="116">
        <v>0</v>
      </c>
      <c r="M260" s="116">
        <v>0</v>
      </c>
      <c r="N260" s="116">
        <v>0.05</v>
      </c>
      <c r="O260" s="116">
        <v>0</v>
      </c>
      <c r="P260" s="116">
        <v>0</v>
      </c>
      <c r="Q260" s="116">
        <v>0</v>
      </c>
      <c r="R260" s="116">
        <v>0</v>
      </c>
      <c r="S260" s="116">
        <v>0</v>
      </c>
      <c r="T260" s="116">
        <v>0</v>
      </c>
      <c r="U260" s="116">
        <v>0</v>
      </c>
      <c r="V260" s="116">
        <v>0</v>
      </c>
      <c r="W260" s="116">
        <v>0</v>
      </c>
      <c r="X260" s="116">
        <f t="shared" ref="X260:AO260" si="205">+(0.34-0.05)/18</f>
        <v>1.6111111111111114E-2</v>
      </c>
      <c r="Y260" s="116">
        <f t="shared" si="205"/>
        <v>1.6111111111111114E-2</v>
      </c>
      <c r="Z260" s="116">
        <f t="shared" si="205"/>
        <v>1.6111111111111114E-2</v>
      </c>
      <c r="AA260" s="116">
        <f t="shared" si="205"/>
        <v>1.6111111111111114E-2</v>
      </c>
      <c r="AB260" s="116">
        <f t="shared" si="205"/>
        <v>1.6111111111111114E-2</v>
      </c>
      <c r="AC260" s="116">
        <f t="shared" si="205"/>
        <v>1.6111111111111114E-2</v>
      </c>
      <c r="AD260" s="82">
        <f t="shared" si="205"/>
        <v>1.6111111111111114E-2</v>
      </c>
      <c r="AE260" s="116">
        <f t="shared" si="205"/>
        <v>1.6111111111111114E-2</v>
      </c>
      <c r="AF260" s="116">
        <f t="shared" si="205"/>
        <v>1.6111111111111114E-2</v>
      </c>
      <c r="AG260" s="116">
        <f t="shared" si="205"/>
        <v>1.6111111111111114E-2</v>
      </c>
      <c r="AH260" s="116">
        <f t="shared" si="205"/>
        <v>1.6111111111111114E-2</v>
      </c>
      <c r="AI260" s="116">
        <f t="shared" si="205"/>
        <v>1.6111111111111114E-2</v>
      </c>
      <c r="AJ260" s="116">
        <f t="shared" si="205"/>
        <v>1.6111111111111114E-2</v>
      </c>
      <c r="AK260" s="116">
        <f t="shared" si="205"/>
        <v>1.6111111111111114E-2</v>
      </c>
      <c r="AL260" s="116">
        <f t="shared" si="205"/>
        <v>1.6111111111111114E-2</v>
      </c>
      <c r="AM260" s="116">
        <f t="shared" si="205"/>
        <v>1.6111111111111114E-2</v>
      </c>
      <c r="AN260" s="116">
        <f t="shared" si="205"/>
        <v>1.6111111111111114E-2</v>
      </c>
      <c r="AO260" s="116">
        <f t="shared" si="205"/>
        <v>1.6111111111111114E-2</v>
      </c>
      <c r="AP260" s="116">
        <v>0.66</v>
      </c>
      <c r="AQ260" s="116">
        <v>0</v>
      </c>
      <c r="AR260" s="116">
        <v>0</v>
      </c>
      <c r="AS260" s="116">
        <v>0</v>
      </c>
      <c r="AT260" s="116">
        <v>0</v>
      </c>
      <c r="AU260" s="116">
        <v>0</v>
      </c>
      <c r="AV260" s="116">
        <v>0</v>
      </c>
      <c r="AW260" s="116">
        <v>0</v>
      </c>
      <c r="AX260" s="116">
        <v>0</v>
      </c>
      <c r="AY260" s="116">
        <v>0</v>
      </c>
      <c r="AZ260" s="116">
        <v>0</v>
      </c>
      <c r="BA260" s="116">
        <v>0</v>
      </c>
      <c r="BB260" s="116">
        <v>0</v>
      </c>
      <c r="BC260" s="117">
        <f>SUM(D260:BB260)</f>
        <v>1</v>
      </c>
      <c r="BD260" s="115"/>
    </row>
    <row r="261" spans="2:89" s="118" customFormat="1" x14ac:dyDescent="0.2">
      <c r="B261" s="115" t="s">
        <v>107</v>
      </c>
      <c r="C261" s="286"/>
      <c r="D261" s="116">
        <f>D260</f>
        <v>0</v>
      </c>
      <c r="E261" s="116">
        <f t="shared" ref="E261:AJ261" si="206">+D261+E260</f>
        <v>0</v>
      </c>
      <c r="F261" s="116">
        <f t="shared" si="206"/>
        <v>0</v>
      </c>
      <c r="G261" s="116">
        <f t="shared" si="206"/>
        <v>0</v>
      </c>
      <c r="H261" s="116">
        <f t="shared" si="206"/>
        <v>0</v>
      </c>
      <c r="I261" s="116">
        <f t="shared" si="206"/>
        <v>0</v>
      </c>
      <c r="J261" s="116">
        <f t="shared" si="206"/>
        <v>0</v>
      </c>
      <c r="K261" s="116">
        <f t="shared" si="206"/>
        <v>0</v>
      </c>
      <c r="L261" s="116">
        <f t="shared" si="206"/>
        <v>0</v>
      </c>
      <c r="M261" s="116">
        <f t="shared" si="206"/>
        <v>0</v>
      </c>
      <c r="N261" s="116">
        <f t="shared" si="206"/>
        <v>0.05</v>
      </c>
      <c r="O261" s="116">
        <f t="shared" si="206"/>
        <v>0.05</v>
      </c>
      <c r="P261" s="116">
        <f t="shared" si="206"/>
        <v>0.05</v>
      </c>
      <c r="Q261" s="116">
        <f t="shared" si="206"/>
        <v>0.05</v>
      </c>
      <c r="R261" s="116">
        <f t="shared" si="206"/>
        <v>0.05</v>
      </c>
      <c r="S261" s="116">
        <f t="shared" si="206"/>
        <v>0.05</v>
      </c>
      <c r="T261" s="116">
        <f t="shared" si="206"/>
        <v>0.05</v>
      </c>
      <c r="U261" s="116">
        <f t="shared" si="206"/>
        <v>0.05</v>
      </c>
      <c r="V261" s="116">
        <f t="shared" si="206"/>
        <v>0.05</v>
      </c>
      <c r="W261" s="116">
        <f t="shared" si="206"/>
        <v>0.05</v>
      </c>
      <c r="X261" s="116">
        <f t="shared" si="206"/>
        <v>6.611111111111112E-2</v>
      </c>
      <c r="Y261" s="116">
        <f t="shared" si="206"/>
        <v>8.2222222222222238E-2</v>
      </c>
      <c r="Z261" s="116">
        <f t="shared" si="206"/>
        <v>9.8333333333333356E-2</v>
      </c>
      <c r="AA261" s="116">
        <f t="shared" si="206"/>
        <v>0.11444444444444447</v>
      </c>
      <c r="AB261" s="116">
        <f t="shared" si="206"/>
        <v>0.13055555555555559</v>
      </c>
      <c r="AC261" s="116">
        <f t="shared" si="206"/>
        <v>0.1466666666666667</v>
      </c>
      <c r="AD261" s="82">
        <f t="shared" si="206"/>
        <v>0.1627777777777778</v>
      </c>
      <c r="AE261" s="116">
        <f t="shared" si="206"/>
        <v>0.1788888888888889</v>
      </c>
      <c r="AF261" s="116">
        <f t="shared" si="206"/>
        <v>0.19500000000000001</v>
      </c>
      <c r="AG261" s="116">
        <f t="shared" si="206"/>
        <v>0.21111111111111111</v>
      </c>
      <c r="AH261" s="116">
        <f t="shared" si="206"/>
        <v>0.22722222222222221</v>
      </c>
      <c r="AI261" s="116">
        <f t="shared" si="206"/>
        <v>0.24333333333333332</v>
      </c>
      <c r="AJ261" s="116">
        <f t="shared" si="206"/>
        <v>0.25944444444444442</v>
      </c>
      <c r="AK261" s="116">
        <f t="shared" ref="AK261:BB261" si="207">+AJ261+AK260</f>
        <v>0.27555555555555555</v>
      </c>
      <c r="AL261" s="116">
        <f t="shared" si="207"/>
        <v>0.29166666666666669</v>
      </c>
      <c r="AM261" s="116">
        <f t="shared" si="207"/>
        <v>0.30777777777777782</v>
      </c>
      <c r="AN261" s="116">
        <f t="shared" si="207"/>
        <v>0.32388888888888895</v>
      </c>
      <c r="AO261" s="116">
        <f t="shared" si="207"/>
        <v>0.34000000000000008</v>
      </c>
      <c r="AP261" s="116">
        <f t="shared" si="207"/>
        <v>1</v>
      </c>
      <c r="AQ261" s="116">
        <f t="shared" si="207"/>
        <v>1</v>
      </c>
      <c r="AR261" s="116">
        <f t="shared" si="207"/>
        <v>1</v>
      </c>
      <c r="AS261" s="116">
        <f t="shared" si="207"/>
        <v>1</v>
      </c>
      <c r="AT261" s="116">
        <f t="shared" si="207"/>
        <v>1</v>
      </c>
      <c r="AU261" s="116">
        <f t="shared" si="207"/>
        <v>1</v>
      </c>
      <c r="AV261" s="116">
        <f t="shared" si="207"/>
        <v>1</v>
      </c>
      <c r="AW261" s="116">
        <f t="shared" si="207"/>
        <v>1</v>
      </c>
      <c r="AX261" s="116">
        <f t="shared" si="207"/>
        <v>1</v>
      </c>
      <c r="AY261" s="116">
        <f t="shared" si="207"/>
        <v>1</v>
      </c>
      <c r="AZ261" s="116">
        <f t="shared" si="207"/>
        <v>1</v>
      </c>
      <c r="BA261" s="116">
        <f t="shared" si="207"/>
        <v>1</v>
      </c>
      <c r="BB261" s="116">
        <f t="shared" si="207"/>
        <v>1</v>
      </c>
      <c r="BC261" s="117"/>
      <c r="BD261" s="115"/>
    </row>
    <row r="262" spans="2:89" s="127" customFormat="1" x14ac:dyDescent="0.2">
      <c r="B262" s="119"/>
      <c r="C262" s="286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83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1"/>
      <c r="BD262" s="119"/>
    </row>
    <row r="263" spans="2:89" s="122" customFormat="1" x14ac:dyDescent="0.2">
      <c r="B263" s="122" t="s">
        <v>108</v>
      </c>
      <c r="C263" s="123">
        <v>14.2</v>
      </c>
      <c r="D263" s="124">
        <f t="shared" ref="D263:AI263" si="208">+D259*$C263</f>
        <v>0</v>
      </c>
      <c r="E263" s="124">
        <f t="shared" si="208"/>
        <v>0</v>
      </c>
      <c r="F263" s="124">
        <f t="shared" si="208"/>
        <v>0</v>
      </c>
      <c r="G263" s="124">
        <f t="shared" si="208"/>
        <v>0</v>
      </c>
      <c r="H263" s="124">
        <f t="shared" si="208"/>
        <v>0</v>
      </c>
      <c r="I263" s="124">
        <f t="shared" si="208"/>
        <v>0</v>
      </c>
      <c r="J263" s="124">
        <f t="shared" si="208"/>
        <v>0</v>
      </c>
      <c r="K263" s="124">
        <f t="shared" si="208"/>
        <v>0</v>
      </c>
      <c r="L263" s="124">
        <f t="shared" si="208"/>
        <v>0</v>
      </c>
      <c r="M263" s="124">
        <f t="shared" si="208"/>
        <v>0</v>
      </c>
      <c r="N263" s="124">
        <f t="shared" si="208"/>
        <v>0.70577380952380941</v>
      </c>
      <c r="O263" s="124">
        <f t="shared" si="208"/>
        <v>0.70577380952380941</v>
      </c>
      <c r="P263" s="124">
        <f t="shared" si="208"/>
        <v>0.70577380952380941</v>
      </c>
      <c r="Q263" s="124">
        <f t="shared" si="208"/>
        <v>0.70577380952380941</v>
      </c>
      <c r="R263" s="124">
        <f t="shared" si="208"/>
        <v>0.70577380952380941</v>
      </c>
      <c r="S263" s="124">
        <f t="shared" si="208"/>
        <v>0.70577380952380941</v>
      </c>
      <c r="T263" s="124">
        <f t="shared" si="208"/>
        <v>0.70577380952380941</v>
      </c>
      <c r="U263" s="124">
        <f t="shared" si="208"/>
        <v>0.70577380952380941</v>
      </c>
      <c r="V263" s="124">
        <f t="shared" si="208"/>
        <v>0.70577380952380941</v>
      </c>
      <c r="W263" s="124">
        <f t="shared" si="208"/>
        <v>0.70577380952380941</v>
      </c>
      <c r="X263" s="124">
        <f t="shared" si="208"/>
        <v>1.4160104761904762</v>
      </c>
      <c r="Y263" s="124">
        <f t="shared" si="208"/>
        <v>2.1262471428571432</v>
      </c>
      <c r="Z263" s="124">
        <f t="shared" si="208"/>
        <v>2.8364838095238096</v>
      </c>
      <c r="AA263" s="124">
        <f t="shared" si="208"/>
        <v>3.546720476190476</v>
      </c>
      <c r="AB263" s="124">
        <f t="shared" si="208"/>
        <v>4.256957142857142</v>
      </c>
      <c r="AC263" s="124">
        <f t="shared" si="208"/>
        <v>4.9671938095238088</v>
      </c>
      <c r="AD263" s="90">
        <f t="shared" si="208"/>
        <v>5.6774304761904757</v>
      </c>
      <c r="AE263" s="124">
        <f t="shared" si="208"/>
        <v>6.3876671428571417</v>
      </c>
      <c r="AF263" s="124">
        <f t="shared" si="208"/>
        <v>7.0979038095238085</v>
      </c>
      <c r="AG263" s="124">
        <f t="shared" si="208"/>
        <v>7.8081404761904745</v>
      </c>
      <c r="AH263" s="124">
        <f t="shared" si="208"/>
        <v>8.5183771428571422</v>
      </c>
      <c r="AI263" s="124">
        <f t="shared" si="208"/>
        <v>9.2286138095238091</v>
      </c>
      <c r="AJ263" s="124">
        <f t="shared" ref="AJ263:BB263" si="209">+AJ259*$C263</f>
        <v>9.9388504761904759</v>
      </c>
      <c r="AK263" s="124">
        <f t="shared" si="209"/>
        <v>10.649087142857143</v>
      </c>
      <c r="AL263" s="124">
        <f t="shared" si="209"/>
        <v>11.359323809523811</v>
      </c>
      <c r="AM263" s="124">
        <f t="shared" si="209"/>
        <v>12.069560476190478</v>
      </c>
      <c r="AN263" s="124">
        <f t="shared" si="209"/>
        <v>12.779797142857145</v>
      </c>
      <c r="AO263" s="124">
        <f t="shared" si="209"/>
        <v>13.490033809523812</v>
      </c>
      <c r="AP263" s="124">
        <f t="shared" si="209"/>
        <v>13.490033809523812</v>
      </c>
      <c r="AQ263" s="124">
        <f t="shared" si="209"/>
        <v>13.490033809523812</v>
      </c>
      <c r="AR263" s="124">
        <f t="shared" si="209"/>
        <v>13.490033809523812</v>
      </c>
      <c r="AS263" s="124">
        <f t="shared" si="209"/>
        <v>13.490033809523812</v>
      </c>
      <c r="AT263" s="124">
        <f t="shared" si="209"/>
        <v>14.200033809523813</v>
      </c>
      <c r="AU263" s="124">
        <f t="shared" si="209"/>
        <v>14.200033809523813</v>
      </c>
      <c r="AV263" s="124">
        <f t="shared" si="209"/>
        <v>14.200033809523813</v>
      </c>
      <c r="AW263" s="124">
        <f t="shared" si="209"/>
        <v>14.200033809523813</v>
      </c>
      <c r="AX263" s="124">
        <f t="shared" si="209"/>
        <v>14.200033809523813</v>
      </c>
      <c r="AY263" s="124">
        <f t="shared" si="209"/>
        <v>14.200033809523813</v>
      </c>
      <c r="AZ263" s="124">
        <f t="shared" si="209"/>
        <v>14.200033809523813</v>
      </c>
      <c r="BA263" s="124">
        <f t="shared" si="209"/>
        <v>14.200033809523813</v>
      </c>
      <c r="BB263" s="124">
        <f t="shared" si="209"/>
        <v>14.200033809523813</v>
      </c>
      <c r="BC263" s="125"/>
      <c r="BD263" s="126"/>
      <c r="BE263" s="126"/>
      <c r="BF263" s="126"/>
      <c r="BG263" s="126"/>
      <c r="BH263" s="126"/>
      <c r="BI263" s="126"/>
      <c r="BJ263" s="126"/>
      <c r="BK263" s="126"/>
      <c r="BL263" s="126"/>
      <c r="BM263" s="126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  <c r="CK263" s="126"/>
    </row>
    <row r="264" spans="2:89" s="139" customFormat="1" ht="13.5" thickBot="1" x14ac:dyDescent="0.25">
      <c r="B264" s="139" t="s">
        <v>109</v>
      </c>
      <c r="C264" s="140" t="str">
        <f>+'NTP or Sold'!C22</f>
        <v>Available</v>
      </c>
      <c r="D264" s="141">
        <f t="shared" ref="D264:AI264" si="210">+D261*$C263</f>
        <v>0</v>
      </c>
      <c r="E264" s="141">
        <f t="shared" si="210"/>
        <v>0</v>
      </c>
      <c r="F264" s="141">
        <f t="shared" si="210"/>
        <v>0</v>
      </c>
      <c r="G264" s="141">
        <f t="shared" si="210"/>
        <v>0</v>
      </c>
      <c r="H264" s="141">
        <f t="shared" si="210"/>
        <v>0</v>
      </c>
      <c r="I264" s="141">
        <f t="shared" si="210"/>
        <v>0</v>
      </c>
      <c r="J264" s="141">
        <f t="shared" si="210"/>
        <v>0</v>
      </c>
      <c r="K264" s="141">
        <f t="shared" si="210"/>
        <v>0</v>
      </c>
      <c r="L264" s="141">
        <f t="shared" si="210"/>
        <v>0</v>
      </c>
      <c r="M264" s="141">
        <f t="shared" si="210"/>
        <v>0</v>
      </c>
      <c r="N264" s="141">
        <f t="shared" si="210"/>
        <v>0.71</v>
      </c>
      <c r="O264" s="141">
        <f t="shared" si="210"/>
        <v>0.71</v>
      </c>
      <c r="P264" s="141">
        <f t="shared" si="210"/>
        <v>0.71</v>
      </c>
      <c r="Q264" s="141">
        <f t="shared" si="210"/>
        <v>0.71</v>
      </c>
      <c r="R264" s="141">
        <f t="shared" si="210"/>
        <v>0.71</v>
      </c>
      <c r="S264" s="141">
        <f t="shared" si="210"/>
        <v>0.71</v>
      </c>
      <c r="T264" s="141">
        <f t="shared" si="210"/>
        <v>0.71</v>
      </c>
      <c r="U264" s="141">
        <f t="shared" si="210"/>
        <v>0.71</v>
      </c>
      <c r="V264" s="141">
        <f t="shared" si="210"/>
        <v>0.71</v>
      </c>
      <c r="W264" s="141">
        <f t="shared" si="210"/>
        <v>0.71</v>
      </c>
      <c r="X264" s="141">
        <f t="shared" si="210"/>
        <v>0.93877777777777782</v>
      </c>
      <c r="Y264" s="141">
        <f t="shared" si="210"/>
        <v>1.1675555555555557</v>
      </c>
      <c r="Z264" s="141">
        <f t="shared" si="210"/>
        <v>1.3963333333333336</v>
      </c>
      <c r="AA264" s="141">
        <f t="shared" si="210"/>
        <v>1.6251111111111114</v>
      </c>
      <c r="AB264" s="141">
        <f t="shared" si="210"/>
        <v>1.8538888888888894</v>
      </c>
      <c r="AC264" s="141">
        <f t="shared" si="210"/>
        <v>2.0826666666666669</v>
      </c>
      <c r="AD264" s="136">
        <f t="shared" si="210"/>
        <v>2.3114444444444446</v>
      </c>
      <c r="AE264" s="141">
        <f t="shared" si="210"/>
        <v>2.5402222222222224</v>
      </c>
      <c r="AF264" s="141">
        <f t="shared" si="210"/>
        <v>2.7690000000000001</v>
      </c>
      <c r="AG264" s="141">
        <f t="shared" si="210"/>
        <v>2.9977777777777774</v>
      </c>
      <c r="AH264" s="141">
        <f t="shared" si="210"/>
        <v>3.2265555555555552</v>
      </c>
      <c r="AI264" s="141">
        <f t="shared" si="210"/>
        <v>3.4553333333333329</v>
      </c>
      <c r="AJ264" s="141">
        <f t="shared" ref="AJ264:BB264" si="211">+AJ261*$C263</f>
        <v>3.6841111111111107</v>
      </c>
      <c r="AK264" s="141">
        <f t="shared" si="211"/>
        <v>3.9128888888888889</v>
      </c>
      <c r="AL264" s="141">
        <f t="shared" si="211"/>
        <v>4.1416666666666666</v>
      </c>
      <c r="AM264" s="141">
        <f t="shared" si="211"/>
        <v>4.3704444444444448</v>
      </c>
      <c r="AN264" s="141">
        <f t="shared" si="211"/>
        <v>4.599222222222223</v>
      </c>
      <c r="AO264" s="141">
        <f t="shared" si="211"/>
        <v>4.8280000000000012</v>
      </c>
      <c r="AP264" s="141">
        <f t="shared" si="211"/>
        <v>14.2</v>
      </c>
      <c r="AQ264" s="141">
        <f t="shared" si="211"/>
        <v>14.2</v>
      </c>
      <c r="AR264" s="141">
        <f t="shared" si="211"/>
        <v>14.2</v>
      </c>
      <c r="AS264" s="141">
        <f t="shared" si="211"/>
        <v>14.2</v>
      </c>
      <c r="AT264" s="141">
        <f t="shared" si="211"/>
        <v>14.2</v>
      </c>
      <c r="AU264" s="141">
        <f t="shared" si="211"/>
        <v>14.2</v>
      </c>
      <c r="AV264" s="141">
        <f t="shared" si="211"/>
        <v>14.2</v>
      </c>
      <c r="AW264" s="141">
        <f t="shared" si="211"/>
        <v>14.2</v>
      </c>
      <c r="AX264" s="141">
        <f t="shared" si="211"/>
        <v>14.2</v>
      </c>
      <c r="AY264" s="141">
        <f t="shared" si="211"/>
        <v>14.2</v>
      </c>
      <c r="AZ264" s="141">
        <f t="shared" si="211"/>
        <v>14.2</v>
      </c>
      <c r="BA264" s="141">
        <f t="shared" si="211"/>
        <v>14.2</v>
      </c>
      <c r="BB264" s="141">
        <f t="shared" si="211"/>
        <v>14.2</v>
      </c>
      <c r="BC264" s="142"/>
      <c r="BD264" s="143"/>
      <c r="BE264" s="143"/>
      <c r="BF264" s="143"/>
      <c r="BG264" s="143"/>
      <c r="BH264" s="143"/>
      <c r="BI264" s="143"/>
      <c r="BJ264" s="143"/>
      <c r="BK264" s="143"/>
      <c r="BL264" s="143"/>
      <c r="BM264" s="143"/>
      <c r="BN264" s="143"/>
      <c r="BO264" s="143"/>
      <c r="BP264" s="143"/>
      <c r="BQ264" s="143"/>
      <c r="BR264" s="143"/>
      <c r="BS264" s="143"/>
      <c r="BT264" s="143"/>
      <c r="BU264" s="143"/>
      <c r="BV264" s="143"/>
      <c r="BW264" s="143"/>
      <c r="BX264" s="143"/>
      <c r="BY264" s="143"/>
      <c r="BZ264" s="143"/>
      <c r="CA264" s="143"/>
      <c r="CB264" s="143"/>
      <c r="CC264" s="143"/>
      <c r="CD264" s="143"/>
      <c r="CE264" s="143"/>
      <c r="CF264" s="143"/>
      <c r="CG264" s="143"/>
      <c r="CH264" s="143"/>
      <c r="CI264" s="143"/>
      <c r="CJ264" s="143"/>
      <c r="CK264" s="143"/>
    </row>
    <row r="265" spans="2:89" s="114" customFormat="1" ht="15" customHeight="1" thickTop="1" x14ac:dyDescent="0.2">
      <c r="B265" s="110" t="str">
        <f>+'NTP or Sold'!H23</f>
        <v>LM6000</v>
      </c>
      <c r="C265" s="285" t="str">
        <f>+'NTP or Sold'!T23</f>
        <v>Unassigned</v>
      </c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  <c r="AC265" s="128"/>
      <c r="AD265" s="84"/>
      <c r="AE265" s="128"/>
      <c r="AF265" s="128"/>
      <c r="AG265" s="128"/>
      <c r="AH265" s="128"/>
      <c r="AI265" s="128"/>
      <c r="AJ265" s="128"/>
      <c r="AK265" s="128"/>
      <c r="AL265" s="128"/>
      <c r="AM265" s="128"/>
      <c r="AN265" s="128"/>
      <c r="AO265" s="128"/>
      <c r="AP265" s="128"/>
      <c r="AQ265" s="128"/>
      <c r="AR265" s="128"/>
      <c r="AS265" s="128"/>
      <c r="AT265" s="128"/>
      <c r="AU265" s="128"/>
      <c r="AV265" s="128"/>
      <c r="AW265" s="128"/>
      <c r="AX265" s="128"/>
      <c r="AY265" s="128"/>
      <c r="AZ265" s="128"/>
      <c r="BA265" s="128"/>
      <c r="BB265" s="128"/>
      <c r="BC265" s="112"/>
    </row>
    <row r="266" spans="2:89" s="118" customFormat="1" x14ac:dyDescent="0.2">
      <c r="B266" s="115" t="s">
        <v>104</v>
      </c>
      <c r="C266" s="286"/>
      <c r="D266" s="116">
        <v>0</v>
      </c>
      <c r="E266" s="116">
        <v>0</v>
      </c>
      <c r="F266" s="116">
        <v>0</v>
      </c>
      <c r="G266" s="116">
        <v>0</v>
      </c>
      <c r="H266" s="116">
        <v>0</v>
      </c>
      <c r="I266" s="116">
        <v>0</v>
      </c>
      <c r="J266" s="116">
        <v>0</v>
      </c>
      <c r="K266" s="116">
        <v>0</v>
      </c>
      <c r="L266" s="116">
        <v>0</v>
      </c>
      <c r="M266" s="116">
        <v>0</v>
      </c>
      <c r="N266" s="116">
        <f>16.7/336</f>
        <v>4.9702380952380949E-2</v>
      </c>
      <c r="O266" s="116">
        <v>0</v>
      </c>
      <c r="P266" s="116">
        <v>0</v>
      </c>
      <c r="Q266" s="116">
        <v>0</v>
      </c>
      <c r="R266" s="116">
        <v>0</v>
      </c>
      <c r="S266" s="116">
        <v>0</v>
      </c>
      <c r="T266" s="116">
        <v>0</v>
      </c>
      <c r="U266" s="116">
        <v>0</v>
      </c>
      <c r="V266" s="116">
        <v>0</v>
      </c>
      <c r="W266" s="116">
        <v>0</v>
      </c>
      <c r="X266" s="116">
        <f t="shared" ref="X266:AO266" si="212">+(0.95-0.0497)/18</f>
        <v>5.0016666666666668E-2</v>
      </c>
      <c r="Y266" s="116">
        <f t="shared" si="212"/>
        <v>5.0016666666666668E-2</v>
      </c>
      <c r="Z266" s="116">
        <f t="shared" si="212"/>
        <v>5.0016666666666668E-2</v>
      </c>
      <c r="AA266" s="116">
        <f t="shared" si="212"/>
        <v>5.0016666666666668E-2</v>
      </c>
      <c r="AB266" s="116">
        <f t="shared" si="212"/>
        <v>5.0016666666666668E-2</v>
      </c>
      <c r="AC266" s="116">
        <f t="shared" si="212"/>
        <v>5.0016666666666668E-2</v>
      </c>
      <c r="AD266" s="82">
        <f t="shared" si="212"/>
        <v>5.0016666666666668E-2</v>
      </c>
      <c r="AE266" s="116">
        <f t="shared" si="212"/>
        <v>5.0016666666666668E-2</v>
      </c>
      <c r="AF266" s="116">
        <f t="shared" si="212"/>
        <v>5.0016666666666668E-2</v>
      </c>
      <c r="AG266" s="116">
        <f t="shared" si="212"/>
        <v>5.0016666666666668E-2</v>
      </c>
      <c r="AH266" s="116">
        <f t="shared" si="212"/>
        <v>5.0016666666666668E-2</v>
      </c>
      <c r="AI266" s="116">
        <f t="shared" si="212"/>
        <v>5.0016666666666668E-2</v>
      </c>
      <c r="AJ266" s="116">
        <f t="shared" si="212"/>
        <v>5.0016666666666668E-2</v>
      </c>
      <c r="AK266" s="116">
        <f t="shared" si="212"/>
        <v>5.0016666666666668E-2</v>
      </c>
      <c r="AL266" s="116">
        <f t="shared" si="212"/>
        <v>5.0016666666666668E-2</v>
      </c>
      <c r="AM266" s="116">
        <f t="shared" si="212"/>
        <v>5.0016666666666668E-2</v>
      </c>
      <c r="AN266" s="116">
        <f t="shared" si="212"/>
        <v>5.0016666666666668E-2</v>
      </c>
      <c r="AO266" s="116">
        <f t="shared" si="212"/>
        <v>5.0016666666666668E-2</v>
      </c>
      <c r="AP266" s="116">
        <v>0</v>
      </c>
      <c r="AQ266" s="116">
        <v>0</v>
      </c>
      <c r="AR266" s="116">
        <v>0</v>
      </c>
      <c r="AS266" s="116">
        <v>0</v>
      </c>
      <c r="AT266" s="116">
        <v>0.05</v>
      </c>
      <c r="AU266" s="116">
        <v>0</v>
      </c>
      <c r="AV266" s="116">
        <v>0</v>
      </c>
      <c r="AW266" s="116">
        <v>0</v>
      </c>
      <c r="AX266" s="116">
        <v>0</v>
      </c>
      <c r="AY266" s="116">
        <v>0</v>
      </c>
      <c r="AZ266" s="116">
        <v>0</v>
      </c>
      <c r="BA266" s="116">
        <v>0</v>
      </c>
      <c r="BB266" s="116">
        <v>0</v>
      </c>
      <c r="BC266" s="117">
        <f>SUM(D266:BB266)</f>
        <v>1.0000023809523813</v>
      </c>
      <c r="BD266" s="115"/>
    </row>
    <row r="267" spans="2:89" s="118" customFormat="1" x14ac:dyDescent="0.2">
      <c r="B267" s="115" t="s">
        <v>105</v>
      </c>
      <c r="C267" s="286"/>
      <c r="D267" s="116">
        <f>D266</f>
        <v>0</v>
      </c>
      <c r="E267" s="116">
        <f t="shared" ref="E267:AJ267" si="213">+D267+E266</f>
        <v>0</v>
      </c>
      <c r="F267" s="116">
        <f t="shared" si="213"/>
        <v>0</v>
      </c>
      <c r="G267" s="116">
        <f t="shared" si="213"/>
        <v>0</v>
      </c>
      <c r="H267" s="116">
        <f t="shared" si="213"/>
        <v>0</v>
      </c>
      <c r="I267" s="116">
        <f t="shared" si="213"/>
        <v>0</v>
      </c>
      <c r="J267" s="116">
        <f t="shared" si="213"/>
        <v>0</v>
      </c>
      <c r="K267" s="116">
        <f t="shared" si="213"/>
        <v>0</v>
      </c>
      <c r="L267" s="116">
        <f t="shared" si="213"/>
        <v>0</v>
      </c>
      <c r="M267" s="116">
        <f t="shared" si="213"/>
        <v>0</v>
      </c>
      <c r="N267" s="116">
        <f t="shared" si="213"/>
        <v>4.9702380952380949E-2</v>
      </c>
      <c r="O267" s="116">
        <f t="shared" si="213"/>
        <v>4.9702380952380949E-2</v>
      </c>
      <c r="P267" s="116">
        <f t="shared" si="213"/>
        <v>4.9702380952380949E-2</v>
      </c>
      <c r="Q267" s="116">
        <f t="shared" si="213"/>
        <v>4.9702380952380949E-2</v>
      </c>
      <c r="R267" s="116">
        <f t="shared" si="213"/>
        <v>4.9702380952380949E-2</v>
      </c>
      <c r="S267" s="116">
        <f t="shared" si="213"/>
        <v>4.9702380952380949E-2</v>
      </c>
      <c r="T267" s="116">
        <f t="shared" si="213"/>
        <v>4.9702380952380949E-2</v>
      </c>
      <c r="U267" s="116">
        <f t="shared" si="213"/>
        <v>4.9702380952380949E-2</v>
      </c>
      <c r="V267" s="116">
        <f t="shared" si="213"/>
        <v>4.9702380952380949E-2</v>
      </c>
      <c r="W267" s="116">
        <f t="shared" si="213"/>
        <v>4.9702380952380949E-2</v>
      </c>
      <c r="X267" s="116">
        <f t="shared" si="213"/>
        <v>9.9719047619047624E-2</v>
      </c>
      <c r="Y267" s="116">
        <f t="shared" si="213"/>
        <v>0.14973571428571431</v>
      </c>
      <c r="Z267" s="116">
        <f t="shared" si="213"/>
        <v>0.19975238095238096</v>
      </c>
      <c r="AA267" s="116">
        <f t="shared" si="213"/>
        <v>0.24976904761904761</v>
      </c>
      <c r="AB267" s="116">
        <f t="shared" si="213"/>
        <v>0.29978571428571427</v>
      </c>
      <c r="AC267" s="116">
        <f t="shared" si="213"/>
        <v>0.34980238095238092</v>
      </c>
      <c r="AD267" s="82">
        <f t="shared" si="213"/>
        <v>0.39981904761904757</v>
      </c>
      <c r="AE267" s="116">
        <f t="shared" si="213"/>
        <v>0.44983571428571423</v>
      </c>
      <c r="AF267" s="116">
        <f t="shared" si="213"/>
        <v>0.49985238095238088</v>
      </c>
      <c r="AG267" s="116">
        <f t="shared" si="213"/>
        <v>0.54986904761904754</v>
      </c>
      <c r="AH267" s="116">
        <f t="shared" si="213"/>
        <v>0.59988571428571424</v>
      </c>
      <c r="AI267" s="116">
        <f t="shared" si="213"/>
        <v>0.64990238095238095</v>
      </c>
      <c r="AJ267" s="116">
        <f t="shared" si="213"/>
        <v>0.69991904761904766</v>
      </c>
      <c r="AK267" s="116">
        <f t="shared" ref="AK267:BB267" si="214">+AJ267+AK266</f>
        <v>0.74993571428571437</v>
      </c>
      <c r="AL267" s="116">
        <f t="shared" si="214"/>
        <v>0.79995238095238108</v>
      </c>
      <c r="AM267" s="116">
        <f t="shared" si="214"/>
        <v>0.84996904761904779</v>
      </c>
      <c r="AN267" s="116">
        <f t="shared" si="214"/>
        <v>0.8999857142857145</v>
      </c>
      <c r="AO267" s="116">
        <f t="shared" si="214"/>
        <v>0.95000238095238121</v>
      </c>
      <c r="AP267" s="116">
        <f t="shared" si="214"/>
        <v>0.95000238095238121</v>
      </c>
      <c r="AQ267" s="116">
        <f t="shared" si="214"/>
        <v>0.95000238095238121</v>
      </c>
      <c r="AR267" s="116">
        <f t="shared" si="214"/>
        <v>0.95000238095238121</v>
      </c>
      <c r="AS267" s="116">
        <f t="shared" si="214"/>
        <v>0.95000238095238121</v>
      </c>
      <c r="AT267" s="116">
        <f t="shared" si="214"/>
        <v>1.0000023809523813</v>
      </c>
      <c r="AU267" s="116">
        <f t="shared" si="214"/>
        <v>1.0000023809523813</v>
      </c>
      <c r="AV267" s="116">
        <f t="shared" si="214"/>
        <v>1.0000023809523813</v>
      </c>
      <c r="AW267" s="116">
        <f t="shared" si="214"/>
        <v>1.0000023809523813</v>
      </c>
      <c r="AX267" s="116">
        <f t="shared" si="214"/>
        <v>1.0000023809523813</v>
      </c>
      <c r="AY267" s="116">
        <f t="shared" si="214"/>
        <v>1.0000023809523813</v>
      </c>
      <c r="AZ267" s="116">
        <f t="shared" si="214"/>
        <v>1.0000023809523813</v>
      </c>
      <c r="BA267" s="116">
        <f t="shared" si="214"/>
        <v>1.0000023809523813</v>
      </c>
      <c r="BB267" s="116">
        <f t="shared" si="214"/>
        <v>1.0000023809523813</v>
      </c>
      <c r="BC267" s="117"/>
      <c r="BD267" s="115"/>
    </row>
    <row r="268" spans="2:89" s="118" customFormat="1" x14ac:dyDescent="0.2">
      <c r="B268" s="115" t="s">
        <v>106</v>
      </c>
      <c r="C268" s="286"/>
      <c r="D268" s="116">
        <v>0</v>
      </c>
      <c r="E268" s="116">
        <v>0</v>
      </c>
      <c r="F268" s="116">
        <v>0</v>
      </c>
      <c r="G268" s="116">
        <v>0</v>
      </c>
      <c r="H268" s="116">
        <v>0</v>
      </c>
      <c r="I268" s="116">
        <v>0</v>
      </c>
      <c r="J268" s="116">
        <v>0</v>
      </c>
      <c r="K268" s="116">
        <v>0</v>
      </c>
      <c r="L268" s="116">
        <v>0</v>
      </c>
      <c r="M268" s="116">
        <v>0</v>
      </c>
      <c r="N268" s="116">
        <v>0.05</v>
      </c>
      <c r="O268" s="116">
        <v>0</v>
      </c>
      <c r="P268" s="116">
        <v>0</v>
      </c>
      <c r="Q268" s="116">
        <v>0</v>
      </c>
      <c r="R268" s="116">
        <v>0</v>
      </c>
      <c r="S268" s="116">
        <v>0</v>
      </c>
      <c r="T268" s="116">
        <v>0</v>
      </c>
      <c r="U268" s="116">
        <v>0</v>
      </c>
      <c r="V268" s="116">
        <v>0</v>
      </c>
      <c r="W268" s="116">
        <v>0</v>
      </c>
      <c r="X268" s="116">
        <f t="shared" ref="X268:AO268" si="215">+(0.34-0.05)/18</f>
        <v>1.6111111111111114E-2</v>
      </c>
      <c r="Y268" s="116">
        <f t="shared" si="215"/>
        <v>1.6111111111111114E-2</v>
      </c>
      <c r="Z268" s="116">
        <f t="shared" si="215"/>
        <v>1.6111111111111114E-2</v>
      </c>
      <c r="AA268" s="116">
        <f t="shared" si="215"/>
        <v>1.6111111111111114E-2</v>
      </c>
      <c r="AB268" s="116">
        <f t="shared" si="215"/>
        <v>1.6111111111111114E-2</v>
      </c>
      <c r="AC268" s="116">
        <f t="shared" si="215"/>
        <v>1.6111111111111114E-2</v>
      </c>
      <c r="AD268" s="82">
        <f t="shared" si="215"/>
        <v>1.6111111111111114E-2</v>
      </c>
      <c r="AE268" s="116">
        <f t="shared" si="215"/>
        <v>1.6111111111111114E-2</v>
      </c>
      <c r="AF268" s="116">
        <f t="shared" si="215"/>
        <v>1.6111111111111114E-2</v>
      </c>
      <c r="AG268" s="116">
        <f t="shared" si="215"/>
        <v>1.6111111111111114E-2</v>
      </c>
      <c r="AH268" s="116">
        <f t="shared" si="215"/>
        <v>1.6111111111111114E-2</v>
      </c>
      <c r="AI268" s="116">
        <f t="shared" si="215"/>
        <v>1.6111111111111114E-2</v>
      </c>
      <c r="AJ268" s="116">
        <f t="shared" si="215"/>
        <v>1.6111111111111114E-2</v>
      </c>
      <c r="AK268" s="116">
        <f t="shared" si="215"/>
        <v>1.6111111111111114E-2</v>
      </c>
      <c r="AL268" s="116">
        <f t="shared" si="215"/>
        <v>1.6111111111111114E-2</v>
      </c>
      <c r="AM268" s="116">
        <f t="shared" si="215"/>
        <v>1.6111111111111114E-2</v>
      </c>
      <c r="AN268" s="116">
        <f t="shared" si="215"/>
        <v>1.6111111111111114E-2</v>
      </c>
      <c r="AO268" s="116">
        <f t="shared" si="215"/>
        <v>1.6111111111111114E-2</v>
      </c>
      <c r="AP268" s="116">
        <v>0.66</v>
      </c>
      <c r="AQ268" s="116">
        <v>0</v>
      </c>
      <c r="AR268" s="116">
        <v>0</v>
      </c>
      <c r="AS268" s="116">
        <v>0</v>
      </c>
      <c r="AT268" s="116">
        <v>0</v>
      </c>
      <c r="AU268" s="116">
        <v>0</v>
      </c>
      <c r="AV268" s="116">
        <v>0</v>
      </c>
      <c r="AW268" s="116">
        <v>0</v>
      </c>
      <c r="AX268" s="116">
        <v>0</v>
      </c>
      <c r="AY268" s="116">
        <v>0</v>
      </c>
      <c r="AZ268" s="116">
        <v>0</v>
      </c>
      <c r="BA268" s="116">
        <v>0</v>
      </c>
      <c r="BB268" s="116">
        <v>0</v>
      </c>
      <c r="BC268" s="117">
        <f>SUM(D268:BB268)</f>
        <v>1</v>
      </c>
      <c r="BD268" s="115"/>
    </row>
    <row r="269" spans="2:89" s="118" customFormat="1" x14ac:dyDescent="0.2">
      <c r="B269" s="115" t="s">
        <v>107</v>
      </c>
      <c r="C269" s="286"/>
      <c r="D269" s="116">
        <f>D268</f>
        <v>0</v>
      </c>
      <c r="E269" s="116">
        <f t="shared" ref="E269:AJ269" si="216">+D269+E268</f>
        <v>0</v>
      </c>
      <c r="F269" s="116">
        <f t="shared" si="216"/>
        <v>0</v>
      </c>
      <c r="G269" s="116">
        <f t="shared" si="216"/>
        <v>0</v>
      </c>
      <c r="H269" s="116">
        <f t="shared" si="216"/>
        <v>0</v>
      </c>
      <c r="I269" s="116">
        <f t="shared" si="216"/>
        <v>0</v>
      </c>
      <c r="J269" s="116">
        <f t="shared" si="216"/>
        <v>0</v>
      </c>
      <c r="K269" s="116">
        <f t="shared" si="216"/>
        <v>0</v>
      </c>
      <c r="L269" s="116">
        <f t="shared" si="216"/>
        <v>0</v>
      </c>
      <c r="M269" s="116">
        <f t="shared" si="216"/>
        <v>0</v>
      </c>
      <c r="N269" s="116">
        <f t="shared" si="216"/>
        <v>0.05</v>
      </c>
      <c r="O269" s="116">
        <f t="shared" si="216"/>
        <v>0.05</v>
      </c>
      <c r="P269" s="116">
        <f t="shared" si="216"/>
        <v>0.05</v>
      </c>
      <c r="Q269" s="116">
        <f t="shared" si="216"/>
        <v>0.05</v>
      </c>
      <c r="R269" s="116">
        <f t="shared" si="216"/>
        <v>0.05</v>
      </c>
      <c r="S269" s="116">
        <f t="shared" si="216"/>
        <v>0.05</v>
      </c>
      <c r="T269" s="116">
        <f t="shared" si="216"/>
        <v>0.05</v>
      </c>
      <c r="U269" s="116">
        <f t="shared" si="216"/>
        <v>0.05</v>
      </c>
      <c r="V269" s="116">
        <f t="shared" si="216"/>
        <v>0.05</v>
      </c>
      <c r="W269" s="116">
        <f t="shared" si="216"/>
        <v>0.05</v>
      </c>
      <c r="X269" s="116">
        <f t="shared" si="216"/>
        <v>6.611111111111112E-2</v>
      </c>
      <c r="Y269" s="116">
        <f t="shared" si="216"/>
        <v>8.2222222222222238E-2</v>
      </c>
      <c r="Z269" s="116">
        <f t="shared" si="216"/>
        <v>9.8333333333333356E-2</v>
      </c>
      <c r="AA269" s="116">
        <f t="shared" si="216"/>
        <v>0.11444444444444447</v>
      </c>
      <c r="AB269" s="116">
        <f t="shared" si="216"/>
        <v>0.13055555555555559</v>
      </c>
      <c r="AC269" s="116">
        <f t="shared" si="216"/>
        <v>0.1466666666666667</v>
      </c>
      <c r="AD269" s="82">
        <f t="shared" si="216"/>
        <v>0.1627777777777778</v>
      </c>
      <c r="AE269" s="116">
        <f t="shared" si="216"/>
        <v>0.1788888888888889</v>
      </c>
      <c r="AF269" s="116">
        <f t="shared" si="216"/>
        <v>0.19500000000000001</v>
      </c>
      <c r="AG269" s="116">
        <f t="shared" si="216"/>
        <v>0.21111111111111111</v>
      </c>
      <c r="AH269" s="116">
        <f t="shared" si="216"/>
        <v>0.22722222222222221</v>
      </c>
      <c r="AI269" s="116">
        <f t="shared" si="216"/>
        <v>0.24333333333333332</v>
      </c>
      <c r="AJ269" s="116">
        <f t="shared" si="216"/>
        <v>0.25944444444444442</v>
      </c>
      <c r="AK269" s="116">
        <f t="shared" ref="AK269:BB269" si="217">+AJ269+AK268</f>
        <v>0.27555555555555555</v>
      </c>
      <c r="AL269" s="116">
        <f t="shared" si="217"/>
        <v>0.29166666666666669</v>
      </c>
      <c r="AM269" s="116">
        <f t="shared" si="217"/>
        <v>0.30777777777777782</v>
      </c>
      <c r="AN269" s="116">
        <f t="shared" si="217"/>
        <v>0.32388888888888895</v>
      </c>
      <c r="AO269" s="116">
        <f t="shared" si="217"/>
        <v>0.34000000000000008</v>
      </c>
      <c r="AP269" s="116">
        <f t="shared" si="217"/>
        <v>1</v>
      </c>
      <c r="AQ269" s="116">
        <f t="shared" si="217"/>
        <v>1</v>
      </c>
      <c r="AR269" s="116">
        <f t="shared" si="217"/>
        <v>1</v>
      </c>
      <c r="AS269" s="116">
        <f t="shared" si="217"/>
        <v>1</v>
      </c>
      <c r="AT269" s="116">
        <f t="shared" si="217"/>
        <v>1</v>
      </c>
      <c r="AU269" s="116">
        <f t="shared" si="217"/>
        <v>1</v>
      </c>
      <c r="AV269" s="116">
        <f t="shared" si="217"/>
        <v>1</v>
      </c>
      <c r="AW269" s="116">
        <f t="shared" si="217"/>
        <v>1</v>
      </c>
      <c r="AX269" s="116">
        <f t="shared" si="217"/>
        <v>1</v>
      </c>
      <c r="AY269" s="116">
        <f t="shared" si="217"/>
        <v>1</v>
      </c>
      <c r="AZ269" s="116">
        <f t="shared" si="217"/>
        <v>1</v>
      </c>
      <c r="BA269" s="116">
        <f t="shared" si="217"/>
        <v>1</v>
      </c>
      <c r="BB269" s="116">
        <f t="shared" si="217"/>
        <v>1</v>
      </c>
      <c r="BC269" s="117"/>
      <c r="BD269" s="115"/>
    </row>
    <row r="270" spans="2:89" s="127" customFormat="1" x14ac:dyDescent="0.2">
      <c r="B270" s="119"/>
      <c r="C270" s="286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83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1"/>
      <c r="BD270" s="119"/>
    </row>
    <row r="271" spans="2:89" s="122" customFormat="1" x14ac:dyDescent="0.2">
      <c r="B271" s="122" t="s">
        <v>108</v>
      </c>
      <c r="C271" s="123">
        <v>14.2</v>
      </c>
      <c r="D271" s="124">
        <f t="shared" ref="D271:AI271" si="218">+D267*$C271</f>
        <v>0</v>
      </c>
      <c r="E271" s="124">
        <f t="shared" si="218"/>
        <v>0</v>
      </c>
      <c r="F271" s="124">
        <f t="shared" si="218"/>
        <v>0</v>
      </c>
      <c r="G271" s="124">
        <f t="shared" si="218"/>
        <v>0</v>
      </c>
      <c r="H271" s="124">
        <f t="shared" si="218"/>
        <v>0</v>
      </c>
      <c r="I271" s="124">
        <f t="shared" si="218"/>
        <v>0</v>
      </c>
      <c r="J271" s="124">
        <f t="shared" si="218"/>
        <v>0</v>
      </c>
      <c r="K271" s="124">
        <f t="shared" si="218"/>
        <v>0</v>
      </c>
      <c r="L271" s="124">
        <f t="shared" si="218"/>
        <v>0</v>
      </c>
      <c r="M271" s="124">
        <f t="shared" si="218"/>
        <v>0</v>
      </c>
      <c r="N271" s="124">
        <f t="shared" si="218"/>
        <v>0.70577380952380941</v>
      </c>
      <c r="O271" s="124">
        <f t="shared" si="218"/>
        <v>0.70577380952380941</v>
      </c>
      <c r="P271" s="124">
        <f t="shared" si="218"/>
        <v>0.70577380952380941</v>
      </c>
      <c r="Q271" s="124">
        <f t="shared" si="218"/>
        <v>0.70577380952380941</v>
      </c>
      <c r="R271" s="124">
        <f t="shared" si="218"/>
        <v>0.70577380952380941</v>
      </c>
      <c r="S271" s="124">
        <f t="shared" si="218"/>
        <v>0.70577380952380941</v>
      </c>
      <c r="T271" s="124">
        <f t="shared" si="218"/>
        <v>0.70577380952380941</v>
      </c>
      <c r="U271" s="124">
        <f t="shared" si="218"/>
        <v>0.70577380952380941</v>
      </c>
      <c r="V271" s="124">
        <f t="shared" si="218"/>
        <v>0.70577380952380941</v>
      </c>
      <c r="W271" s="124">
        <f t="shared" si="218"/>
        <v>0.70577380952380941</v>
      </c>
      <c r="X271" s="124">
        <f t="shared" si="218"/>
        <v>1.4160104761904762</v>
      </c>
      <c r="Y271" s="124">
        <f t="shared" si="218"/>
        <v>2.1262471428571432</v>
      </c>
      <c r="Z271" s="124">
        <f t="shared" si="218"/>
        <v>2.8364838095238096</v>
      </c>
      <c r="AA271" s="124">
        <f t="shared" si="218"/>
        <v>3.546720476190476</v>
      </c>
      <c r="AB271" s="124">
        <f t="shared" si="218"/>
        <v>4.256957142857142</v>
      </c>
      <c r="AC271" s="124">
        <f t="shared" si="218"/>
        <v>4.9671938095238088</v>
      </c>
      <c r="AD271" s="90">
        <f t="shared" si="218"/>
        <v>5.6774304761904757</v>
      </c>
      <c r="AE271" s="124">
        <f t="shared" si="218"/>
        <v>6.3876671428571417</v>
      </c>
      <c r="AF271" s="124">
        <f t="shared" si="218"/>
        <v>7.0979038095238085</v>
      </c>
      <c r="AG271" s="124">
        <f t="shared" si="218"/>
        <v>7.8081404761904745</v>
      </c>
      <c r="AH271" s="124">
        <f t="shared" si="218"/>
        <v>8.5183771428571422</v>
      </c>
      <c r="AI271" s="124">
        <f t="shared" si="218"/>
        <v>9.2286138095238091</v>
      </c>
      <c r="AJ271" s="124">
        <f t="shared" ref="AJ271:BB271" si="219">+AJ267*$C271</f>
        <v>9.9388504761904759</v>
      </c>
      <c r="AK271" s="124">
        <f t="shared" si="219"/>
        <v>10.649087142857143</v>
      </c>
      <c r="AL271" s="124">
        <f t="shared" si="219"/>
        <v>11.359323809523811</v>
      </c>
      <c r="AM271" s="124">
        <f t="shared" si="219"/>
        <v>12.069560476190478</v>
      </c>
      <c r="AN271" s="124">
        <f t="shared" si="219"/>
        <v>12.779797142857145</v>
      </c>
      <c r="AO271" s="124">
        <f t="shared" si="219"/>
        <v>13.490033809523812</v>
      </c>
      <c r="AP271" s="124">
        <f t="shared" si="219"/>
        <v>13.490033809523812</v>
      </c>
      <c r="AQ271" s="124">
        <f t="shared" si="219"/>
        <v>13.490033809523812</v>
      </c>
      <c r="AR271" s="124">
        <f t="shared" si="219"/>
        <v>13.490033809523812</v>
      </c>
      <c r="AS271" s="124">
        <f t="shared" si="219"/>
        <v>13.490033809523812</v>
      </c>
      <c r="AT271" s="124">
        <f t="shared" si="219"/>
        <v>14.200033809523813</v>
      </c>
      <c r="AU271" s="124">
        <f t="shared" si="219"/>
        <v>14.200033809523813</v>
      </c>
      <c r="AV271" s="124">
        <f t="shared" si="219"/>
        <v>14.200033809523813</v>
      </c>
      <c r="AW271" s="124">
        <f t="shared" si="219"/>
        <v>14.200033809523813</v>
      </c>
      <c r="AX271" s="124">
        <f t="shared" si="219"/>
        <v>14.200033809523813</v>
      </c>
      <c r="AY271" s="124">
        <f t="shared" si="219"/>
        <v>14.200033809523813</v>
      </c>
      <c r="AZ271" s="124">
        <f t="shared" si="219"/>
        <v>14.200033809523813</v>
      </c>
      <c r="BA271" s="124">
        <f t="shared" si="219"/>
        <v>14.200033809523813</v>
      </c>
      <c r="BB271" s="124">
        <f t="shared" si="219"/>
        <v>14.200033809523813</v>
      </c>
      <c r="BC271" s="125"/>
      <c r="BD271" s="126"/>
      <c r="BE271" s="126"/>
      <c r="BF271" s="126"/>
      <c r="BG271" s="126"/>
      <c r="BH271" s="126"/>
      <c r="BI271" s="126"/>
      <c r="BJ271" s="126"/>
      <c r="BK271" s="126"/>
      <c r="BL271" s="126"/>
      <c r="BM271" s="126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  <c r="CK271" s="126"/>
    </row>
    <row r="272" spans="2:89" s="139" customFormat="1" ht="13.5" thickBot="1" x14ac:dyDescent="0.25">
      <c r="B272" s="139" t="s">
        <v>109</v>
      </c>
      <c r="C272" s="140" t="str">
        <f>+'NTP or Sold'!C23</f>
        <v>Available</v>
      </c>
      <c r="D272" s="141">
        <f t="shared" ref="D272:AI272" si="220">+D269*$C271</f>
        <v>0</v>
      </c>
      <c r="E272" s="141">
        <f t="shared" si="220"/>
        <v>0</v>
      </c>
      <c r="F272" s="141">
        <f t="shared" si="220"/>
        <v>0</v>
      </c>
      <c r="G272" s="141">
        <f t="shared" si="220"/>
        <v>0</v>
      </c>
      <c r="H272" s="141">
        <f t="shared" si="220"/>
        <v>0</v>
      </c>
      <c r="I272" s="141">
        <f t="shared" si="220"/>
        <v>0</v>
      </c>
      <c r="J272" s="141">
        <f t="shared" si="220"/>
        <v>0</v>
      </c>
      <c r="K272" s="141">
        <f t="shared" si="220"/>
        <v>0</v>
      </c>
      <c r="L272" s="141">
        <f t="shared" si="220"/>
        <v>0</v>
      </c>
      <c r="M272" s="141">
        <f t="shared" si="220"/>
        <v>0</v>
      </c>
      <c r="N272" s="141">
        <f t="shared" si="220"/>
        <v>0.71</v>
      </c>
      <c r="O272" s="141">
        <f t="shared" si="220"/>
        <v>0.71</v>
      </c>
      <c r="P272" s="141">
        <f t="shared" si="220"/>
        <v>0.71</v>
      </c>
      <c r="Q272" s="141">
        <f t="shared" si="220"/>
        <v>0.71</v>
      </c>
      <c r="R272" s="141">
        <f t="shared" si="220"/>
        <v>0.71</v>
      </c>
      <c r="S272" s="141">
        <f t="shared" si="220"/>
        <v>0.71</v>
      </c>
      <c r="T272" s="141">
        <f t="shared" si="220"/>
        <v>0.71</v>
      </c>
      <c r="U272" s="141">
        <f t="shared" si="220"/>
        <v>0.71</v>
      </c>
      <c r="V272" s="141">
        <f t="shared" si="220"/>
        <v>0.71</v>
      </c>
      <c r="W272" s="141">
        <f t="shared" si="220"/>
        <v>0.71</v>
      </c>
      <c r="X272" s="141">
        <f t="shared" si="220"/>
        <v>0.93877777777777782</v>
      </c>
      <c r="Y272" s="141">
        <f t="shared" si="220"/>
        <v>1.1675555555555557</v>
      </c>
      <c r="Z272" s="141">
        <f t="shared" si="220"/>
        <v>1.3963333333333336</v>
      </c>
      <c r="AA272" s="141">
        <f t="shared" si="220"/>
        <v>1.6251111111111114</v>
      </c>
      <c r="AB272" s="141">
        <f t="shared" si="220"/>
        <v>1.8538888888888894</v>
      </c>
      <c r="AC272" s="141">
        <f t="shared" si="220"/>
        <v>2.0826666666666669</v>
      </c>
      <c r="AD272" s="136">
        <f t="shared" si="220"/>
        <v>2.3114444444444446</v>
      </c>
      <c r="AE272" s="141">
        <f t="shared" si="220"/>
        <v>2.5402222222222224</v>
      </c>
      <c r="AF272" s="141">
        <f t="shared" si="220"/>
        <v>2.7690000000000001</v>
      </c>
      <c r="AG272" s="141">
        <f t="shared" si="220"/>
        <v>2.9977777777777774</v>
      </c>
      <c r="AH272" s="141">
        <f t="shared" si="220"/>
        <v>3.2265555555555552</v>
      </c>
      <c r="AI272" s="141">
        <f t="shared" si="220"/>
        <v>3.4553333333333329</v>
      </c>
      <c r="AJ272" s="141">
        <f t="shared" ref="AJ272:BB272" si="221">+AJ269*$C271</f>
        <v>3.6841111111111107</v>
      </c>
      <c r="AK272" s="141">
        <f t="shared" si="221"/>
        <v>3.9128888888888889</v>
      </c>
      <c r="AL272" s="141">
        <f t="shared" si="221"/>
        <v>4.1416666666666666</v>
      </c>
      <c r="AM272" s="141">
        <f t="shared" si="221"/>
        <v>4.3704444444444448</v>
      </c>
      <c r="AN272" s="141">
        <f t="shared" si="221"/>
        <v>4.599222222222223</v>
      </c>
      <c r="AO272" s="141">
        <f t="shared" si="221"/>
        <v>4.8280000000000012</v>
      </c>
      <c r="AP272" s="141">
        <f t="shared" si="221"/>
        <v>14.2</v>
      </c>
      <c r="AQ272" s="141">
        <f t="shared" si="221"/>
        <v>14.2</v>
      </c>
      <c r="AR272" s="141">
        <f t="shared" si="221"/>
        <v>14.2</v>
      </c>
      <c r="AS272" s="141">
        <f t="shared" si="221"/>
        <v>14.2</v>
      </c>
      <c r="AT272" s="141">
        <f t="shared" si="221"/>
        <v>14.2</v>
      </c>
      <c r="AU272" s="141">
        <f t="shared" si="221"/>
        <v>14.2</v>
      </c>
      <c r="AV272" s="141">
        <f t="shared" si="221"/>
        <v>14.2</v>
      </c>
      <c r="AW272" s="141">
        <f t="shared" si="221"/>
        <v>14.2</v>
      </c>
      <c r="AX272" s="141">
        <f t="shared" si="221"/>
        <v>14.2</v>
      </c>
      <c r="AY272" s="141">
        <f t="shared" si="221"/>
        <v>14.2</v>
      </c>
      <c r="AZ272" s="141">
        <f t="shared" si="221"/>
        <v>14.2</v>
      </c>
      <c r="BA272" s="141">
        <f t="shared" si="221"/>
        <v>14.2</v>
      </c>
      <c r="BB272" s="141">
        <f t="shared" si="221"/>
        <v>14.2</v>
      </c>
      <c r="BC272" s="142"/>
      <c r="BD272" s="143"/>
      <c r="BE272" s="143"/>
      <c r="BF272" s="143"/>
      <c r="BG272" s="143"/>
      <c r="BH272" s="143"/>
      <c r="BI272" s="143"/>
      <c r="BJ272" s="143"/>
      <c r="BK272" s="143"/>
      <c r="BL272" s="143"/>
      <c r="BM272" s="143"/>
      <c r="BN272" s="143"/>
      <c r="BO272" s="143"/>
      <c r="BP272" s="143"/>
      <c r="BQ272" s="143"/>
      <c r="BR272" s="143"/>
      <c r="BS272" s="143"/>
      <c r="BT272" s="143"/>
      <c r="BU272" s="143"/>
      <c r="BV272" s="143"/>
      <c r="BW272" s="143"/>
      <c r="BX272" s="143"/>
      <c r="BY272" s="143"/>
      <c r="BZ272" s="143"/>
      <c r="CA272" s="143"/>
      <c r="CB272" s="143"/>
      <c r="CC272" s="143"/>
      <c r="CD272" s="143"/>
      <c r="CE272" s="143"/>
      <c r="CF272" s="143"/>
      <c r="CG272" s="143"/>
      <c r="CH272" s="143"/>
      <c r="CI272" s="143"/>
      <c r="CJ272" s="143"/>
      <c r="CK272" s="143"/>
    </row>
    <row r="273" spans="1:89" s="190" customFormat="1" ht="15" customHeight="1" thickTop="1" x14ac:dyDescent="0.2">
      <c r="A273" s="287">
        <v>4</v>
      </c>
      <c r="B273" s="195" t="str">
        <f>+'NTP or Sold'!H25</f>
        <v>LM6000</v>
      </c>
      <c r="C273" s="292" t="str">
        <f>+'NTP or Sold'!T25</f>
        <v>Fountain Valley PSCO (ENA) - 90%</v>
      </c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81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5"/>
      <c r="AY273" s="205"/>
      <c r="AZ273" s="205"/>
      <c r="BA273" s="205"/>
      <c r="BB273" s="205"/>
      <c r="BC273" s="240"/>
    </row>
    <row r="274" spans="1:89" s="194" customFormat="1" x14ac:dyDescent="0.2">
      <c r="A274" s="288"/>
      <c r="B274" s="191" t="s">
        <v>104</v>
      </c>
      <c r="C274" s="293"/>
      <c r="D274" s="192">
        <v>0</v>
      </c>
      <c r="E274" s="192">
        <v>0</v>
      </c>
      <c r="F274" s="192">
        <v>0</v>
      </c>
      <c r="G274" s="192">
        <v>0</v>
      </c>
      <c r="H274" s="192">
        <v>0</v>
      </c>
      <c r="I274" s="192">
        <v>0</v>
      </c>
      <c r="J274" s="192">
        <v>0</v>
      </c>
      <c r="K274" s="192">
        <v>0</v>
      </c>
      <c r="L274" s="192">
        <v>0</v>
      </c>
      <c r="M274" s="192">
        <v>0</v>
      </c>
      <c r="N274" s="192">
        <f>16.7/336</f>
        <v>4.9702380952380949E-2</v>
      </c>
      <c r="O274" s="192">
        <v>0</v>
      </c>
      <c r="P274" s="192">
        <v>0</v>
      </c>
      <c r="Q274" s="192">
        <v>0</v>
      </c>
      <c r="R274" s="192">
        <v>0</v>
      </c>
      <c r="S274" s="192">
        <v>0</v>
      </c>
      <c r="T274" s="192">
        <v>0</v>
      </c>
      <c r="U274" s="192">
        <v>0</v>
      </c>
      <c r="V274" s="192">
        <v>0</v>
      </c>
      <c r="W274" s="192">
        <v>0</v>
      </c>
      <c r="X274" s="192">
        <f t="shared" ref="X274:AO274" si="222">+(0.95-0.0497)/18</f>
        <v>5.0016666666666668E-2</v>
      </c>
      <c r="Y274" s="192">
        <f t="shared" si="222"/>
        <v>5.0016666666666668E-2</v>
      </c>
      <c r="Z274" s="192">
        <f t="shared" si="222"/>
        <v>5.0016666666666668E-2</v>
      </c>
      <c r="AA274" s="192">
        <f t="shared" si="222"/>
        <v>5.0016666666666668E-2</v>
      </c>
      <c r="AB274" s="192">
        <f t="shared" si="222"/>
        <v>5.0016666666666668E-2</v>
      </c>
      <c r="AC274" s="192">
        <f t="shared" si="222"/>
        <v>5.0016666666666668E-2</v>
      </c>
      <c r="AD274" s="82">
        <f t="shared" si="222"/>
        <v>5.0016666666666668E-2</v>
      </c>
      <c r="AE274" s="192">
        <f t="shared" si="222"/>
        <v>5.0016666666666668E-2</v>
      </c>
      <c r="AF274" s="192">
        <f t="shared" si="222"/>
        <v>5.0016666666666668E-2</v>
      </c>
      <c r="AG274" s="192">
        <f t="shared" si="222"/>
        <v>5.0016666666666668E-2</v>
      </c>
      <c r="AH274" s="192">
        <f t="shared" si="222"/>
        <v>5.0016666666666668E-2</v>
      </c>
      <c r="AI274" s="192">
        <f t="shared" si="222"/>
        <v>5.0016666666666668E-2</v>
      </c>
      <c r="AJ274" s="192">
        <f t="shared" si="222"/>
        <v>5.0016666666666668E-2</v>
      </c>
      <c r="AK274" s="192">
        <f t="shared" si="222"/>
        <v>5.0016666666666668E-2</v>
      </c>
      <c r="AL274" s="192">
        <f t="shared" si="222"/>
        <v>5.0016666666666668E-2</v>
      </c>
      <c r="AM274" s="192">
        <f t="shared" si="222"/>
        <v>5.0016666666666668E-2</v>
      </c>
      <c r="AN274" s="192">
        <f t="shared" si="222"/>
        <v>5.0016666666666668E-2</v>
      </c>
      <c r="AO274" s="192">
        <f t="shared" si="222"/>
        <v>5.0016666666666668E-2</v>
      </c>
      <c r="AP274" s="192">
        <v>0</v>
      </c>
      <c r="AQ274" s="192">
        <v>0</v>
      </c>
      <c r="AR274" s="192">
        <v>0</v>
      </c>
      <c r="AS274" s="192">
        <v>0</v>
      </c>
      <c r="AT274" s="192">
        <v>0.05</v>
      </c>
      <c r="AU274" s="192">
        <v>0</v>
      </c>
      <c r="AV274" s="192">
        <v>0</v>
      </c>
      <c r="AW274" s="192">
        <v>0</v>
      </c>
      <c r="AX274" s="192">
        <v>0</v>
      </c>
      <c r="AY274" s="192">
        <v>0</v>
      </c>
      <c r="AZ274" s="192">
        <v>0</v>
      </c>
      <c r="BA274" s="192">
        <v>0</v>
      </c>
      <c r="BB274" s="192">
        <v>0</v>
      </c>
      <c r="BC274" s="193">
        <f>SUM(D274:BB274)</f>
        <v>1.0000023809523813</v>
      </c>
      <c r="BD274" s="191"/>
    </row>
    <row r="275" spans="1:89" s="194" customFormat="1" x14ac:dyDescent="0.2">
      <c r="A275" s="288"/>
      <c r="B275" s="191" t="s">
        <v>105</v>
      </c>
      <c r="C275" s="293"/>
      <c r="D275" s="192">
        <f>D274</f>
        <v>0</v>
      </c>
      <c r="E275" s="192">
        <f t="shared" ref="E275:AJ275" si="223">+D275+E274</f>
        <v>0</v>
      </c>
      <c r="F275" s="192">
        <f t="shared" si="223"/>
        <v>0</v>
      </c>
      <c r="G275" s="192">
        <f t="shared" si="223"/>
        <v>0</v>
      </c>
      <c r="H275" s="192">
        <f t="shared" si="223"/>
        <v>0</v>
      </c>
      <c r="I275" s="192">
        <f t="shared" si="223"/>
        <v>0</v>
      </c>
      <c r="J275" s="192">
        <f t="shared" si="223"/>
        <v>0</v>
      </c>
      <c r="K275" s="192">
        <f t="shared" si="223"/>
        <v>0</v>
      </c>
      <c r="L275" s="192">
        <f t="shared" si="223"/>
        <v>0</v>
      </c>
      <c r="M275" s="192">
        <f t="shared" si="223"/>
        <v>0</v>
      </c>
      <c r="N275" s="192">
        <f t="shared" si="223"/>
        <v>4.9702380952380949E-2</v>
      </c>
      <c r="O275" s="192">
        <f t="shared" si="223"/>
        <v>4.9702380952380949E-2</v>
      </c>
      <c r="P275" s="192">
        <f t="shared" si="223"/>
        <v>4.9702380952380949E-2</v>
      </c>
      <c r="Q275" s="192">
        <f t="shared" si="223"/>
        <v>4.9702380952380949E-2</v>
      </c>
      <c r="R275" s="192">
        <f t="shared" si="223"/>
        <v>4.9702380952380949E-2</v>
      </c>
      <c r="S275" s="192">
        <f t="shared" si="223"/>
        <v>4.9702380952380949E-2</v>
      </c>
      <c r="T275" s="192">
        <f t="shared" si="223"/>
        <v>4.9702380952380949E-2</v>
      </c>
      <c r="U275" s="192">
        <f t="shared" si="223"/>
        <v>4.9702380952380949E-2</v>
      </c>
      <c r="V275" s="192">
        <f t="shared" si="223"/>
        <v>4.9702380952380949E-2</v>
      </c>
      <c r="W275" s="192">
        <f t="shared" si="223"/>
        <v>4.9702380952380949E-2</v>
      </c>
      <c r="X275" s="192">
        <f t="shared" si="223"/>
        <v>9.9719047619047624E-2</v>
      </c>
      <c r="Y275" s="192">
        <f t="shared" si="223"/>
        <v>0.14973571428571431</v>
      </c>
      <c r="Z275" s="192">
        <f t="shared" si="223"/>
        <v>0.19975238095238096</v>
      </c>
      <c r="AA275" s="192">
        <f t="shared" si="223"/>
        <v>0.24976904761904761</v>
      </c>
      <c r="AB275" s="192">
        <f t="shared" si="223"/>
        <v>0.29978571428571427</v>
      </c>
      <c r="AC275" s="192">
        <f t="shared" si="223"/>
        <v>0.34980238095238092</v>
      </c>
      <c r="AD275" s="82">
        <f t="shared" si="223"/>
        <v>0.39981904761904757</v>
      </c>
      <c r="AE275" s="192">
        <f t="shared" si="223"/>
        <v>0.44983571428571423</v>
      </c>
      <c r="AF275" s="192">
        <f t="shared" si="223"/>
        <v>0.49985238095238088</v>
      </c>
      <c r="AG275" s="192">
        <f t="shared" si="223"/>
        <v>0.54986904761904754</v>
      </c>
      <c r="AH275" s="192">
        <f t="shared" si="223"/>
        <v>0.59988571428571424</v>
      </c>
      <c r="AI275" s="192">
        <f t="shared" si="223"/>
        <v>0.64990238095238095</v>
      </c>
      <c r="AJ275" s="192">
        <f t="shared" si="223"/>
        <v>0.69991904761904766</v>
      </c>
      <c r="AK275" s="192">
        <f t="shared" ref="AK275:BB275" si="224">+AJ275+AK274</f>
        <v>0.74993571428571437</v>
      </c>
      <c r="AL275" s="192">
        <f t="shared" si="224"/>
        <v>0.79995238095238108</v>
      </c>
      <c r="AM275" s="192">
        <f t="shared" si="224"/>
        <v>0.84996904761904779</v>
      </c>
      <c r="AN275" s="192">
        <f t="shared" si="224"/>
        <v>0.8999857142857145</v>
      </c>
      <c r="AO275" s="192">
        <f t="shared" si="224"/>
        <v>0.95000238095238121</v>
      </c>
      <c r="AP275" s="192">
        <f t="shared" si="224"/>
        <v>0.95000238095238121</v>
      </c>
      <c r="AQ275" s="192">
        <f t="shared" si="224"/>
        <v>0.95000238095238121</v>
      </c>
      <c r="AR275" s="192">
        <f t="shared" si="224"/>
        <v>0.95000238095238121</v>
      </c>
      <c r="AS275" s="192">
        <f t="shared" si="224"/>
        <v>0.95000238095238121</v>
      </c>
      <c r="AT275" s="192">
        <f t="shared" si="224"/>
        <v>1.0000023809523813</v>
      </c>
      <c r="AU275" s="192">
        <f t="shared" si="224"/>
        <v>1.0000023809523813</v>
      </c>
      <c r="AV275" s="192">
        <f t="shared" si="224"/>
        <v>1.0000023809523813</v>
      </c>
      <c r="AW275" s="192">
        <f t="shared" si="224"/>
        <v>1.0000023809523813</v>
      </c>
      <c r="AX275" s="192">
        <f t="shared" si="224"/>
        <v>1.0000023809523813</v>
      </c>
      <c r="AY275" s="192">
        <f t="shared" si="224"/>
        <v>1.0000023809523813</v>
      </c>
      <c r="AZ275" s="192">
        <f t="shared" si="224"/>
        <v>1.0000023809523813</v>
      </c>
      <c r="BA275" s="192">
        <f t="shared" si="224"/>
        <v>1.0000023809523813</v>
      </c>
      <c r="BB275" s="192">
        <f t="shared" si="224"/>
        <v>1.0000023809523813</v>
      </c>
      <c r="BC275" s="193"/>
      <c r="BD275" s="191"/>
    </row>
    <row r="276" spans="1:89" s="194" customFormat="1" x14ac:dyDescent="0.2">
      <c r="A276" s="288"/>
      <c r="B276" s="191" t="s">
        <v>106</v>
      </c>
      <c r="C276" s="293"/>
      <c r="D276" s="192">
        <v>0</v>
      </c>
      <c r="E276" s="192">
        <v>0</v>
      </c>
      <c r="F276" s="192">
        <v>0</v>
      </c>
      <c r="G276" s="192">
        <v>0</v>
      </c>
      <c r="H276" s="192">
        <v>0</v>
      </c>
      <c r="I276" s="192">
        <v>0</v>
      </c>
      <c r="J276" s="192">
        <v>0</v>
      </c>
      <c r="K276" s="192">
        <v>0</v>
      </c>
      <c r="L276" s="192">
        <v>0</v>
      </c>
      <c r="M276" s="192">
        <v>0</v>
      </c>
      <c r="N276" s="192">
        <v>0.05</v>
      </c>
      <c r="O276" s="192">
        <v>0</v>
      </c>
      <c r="P276" s="192">
        <v>0</v>
      </c>
      <c r="Q276" s="192">
        <v>0</v>
      </c>
      <c r="R276" s="192">
        <v>0</v>
      </c>
      <c r="S276" s="192">
        <v>0</v>
      </c>
      <c r="T276" s="192">
        <v>0</v>
      </c>
      <c r="U276" s="192">
        <v>0</v>
      </c>
      <c r="V276" s="192">
        <v>0</v>
      </c>
      <c r="W276" s="192">
        <v>0</v>
      </c>
      <c r="X276" s="192">
        <f t="shared" ref="X276:AO276" si="225">+(0.34-0.05)/18</f>
        <v>1.6111111111111114E-2</v>
      </c>
      <c r="Y276" s="192">
        <f t="shared" si="225"/>
        <v>1.6111111111111114E-2</v>
      </c>
      <c r="Z276" s="192">
        <f t="shared" si="225"/>
        <v>1.6111111111111114E-2</v>
      </c>
      <c r="AA276" s="192">
        <f t="shared" si="225"/>
        <v>1.6111111111111114E-2</v>
      </c>
      <c r="AB276" s="192">
        <f t="shared" si="225"/>
        <v>1.6111111111111114E-2</v>
      </c>
      <c r="AC276" s="192">
        <f t="shared" si="225"/>
        <v>1.6111111111111114E-2</v>
      </c>
      <c r="AD276" s="82">
        <f t="shared" si="225"/>
        <v>1.6111111111111114E-2</v>
      </c>
      <c r="AE276" s="192">
        <f t="shared" si="225"/>
        <v>1.6111111111111114E-2</v>
      </c>
      <c r="AF276" s="192">
        <f t="shared" si="225"/>
        <v>1.6111111111111114E-2</v>
      </c>
      <c r="AG276" s="192">
        <f t="shared" si="225"/>
        <v>1.6111111111111114E-2</v>
      </c>
      <c r="AH276" s="192">
        <f t="shared" si="225"/>
        <v>1.6111111111111114E-2</v>
      </c>
      <c r="AI276" s="192">
        <f t="shared" si="225"/>
        <v>1.6111111111111114E-2</v>
      </c>
      <c r="AJ276" s="192">
        <f t="shared" si="225"/>
        <v>1.6111111111111114E-2</v>
      </c>
      <c r="AK276" s="192">
        <f t="shared" si="225"/>
        <v>1.6111111111111114E-2</v>
      </c>
      <c r="AL276" s="192">
        <f t="shared" si="225"/>
        <v>1.6111111111111114E-2</v>
      </c>
      <c r="AM276" s="192">
        <f t="shared" si="225"/>
        <v>1.6111111111111114E-2</v>
      </c>
      <c r="AN276" s="192">
        <f t="shared" si="225"/>
        <v>1.6111111111111114E-2</v>
      </c>
      <c r="AO276" s="192">
        <f t="shared" si="225"/>
        <v>1.6111111111111114E-2</v>
      </c>
      <c r="AP276" s="192">
        <v>0.66</v>
      </c>
      <c r="AQ276" s="192">
        <v>0</v>
      </c>
      <c r="AR276" s="192">
        <v>0</v>
      </c>
      <c r="AS276" s="192">
        <v>0</v>
      </c>
      <c r="AT276" s="192">
        <v>0</v>
      </c>
      <c r="AU276" s="192">
        <v>0</v>
      </c>
      <c r="AV276" s="192">
        <v>0</v>
      </c>
      <c r="AW276" s="192">
        <v>0</v>
      </c>
      <c r="AX276" s="192">
        <v>0</v>
      </c>
      <c r="AY276" s="192">
        <v>0</v>
      </c>
      <c r="AZ276" s="192">
        <v>0</v>
      </c>
      <c r="BA276" s="192">
        <v>0</v>
      </c>
      <c r="BB276" s="192">
        <v>0</v>
      </c>
      <c r="BC276" s="193">
        <f>SUM(D276:BB276)</f>
        <v>1</v>
      </c>
      <c r="BD276" s="191"/>
    </row>
    <row r="277" spans="1:89" s="194" customFormat="1" x14ac:dyDescent="0.2">
      <c r="A277" s="288"/>
      <c r="B277" s="191" t="s">
        <v>107</v>
      </c>
      <c r="C277" s="293"/>
      <c r="D277" s="192">
        <f>D276</f>
        <v>0</v>
      </c>
      <c r="E277" s="192">
        <f t="shared" ref="E277:AJ277" si="226">+D277+E276</f>
        <v>0</v>
      </c>
      <c r="F277" s="192">
        <f t="shared" si="226"/>
        <v>0</v>
      </c>
      <c r="G277" s="192">
        <f t="shared" si="226"/>
        <v>0</v>
      </c>
      <c r="H277" s="192">
        <f t="shared" si="226"/>
        <v>0</v>
      </c>
      <c r="I277" s="192">
        <f t="shared" si="226"/>
        <v>0</v>
      </c>
      <c r="J277" s="192">
        <f t="shared" si="226"/>
        <v>0</v>
      </c>
      <c r="K277" s="192">
        <f t="shared" si="226"/>
        <v>0</v>
      </c>
      <c r="L277" s="192">
        <f t="shared" si="226"/>
        <v>0</v>
      </c>
      <c r="M277" s="192">
        <f t="shared" si="226"/>
        <v>0</v>
      </c>
      <c r="N277" s="192">
        <f t="shared" si="226"/>
        <v>0.05</v>
      </c>
      <c r="O277" s="192">
        <f t="shared" si="226"/>
        <v>0.05</v>
      </c>
      <c r="P277" s="192">
        <f t="shared" si="226"/>
        <v>0.05</v>
      </c>
      <c r="Q277" s="192">
        <f t="shared" si="226"/>
        <v>0.05</v>
      </c>
      <c r="R277" s="192">
        <f t="shared" si="226"/>
        <v>0.05</v>
      </c>
      <c r="S277" s="192">
        <f t="shared" si="226"/>
        <v>0.05</v>
      </c>
      <c r="T277" s="192">
        <f t="shared" si="226"/>
        <v>0.05</v>
      </c>
      <c r="U277" s="192">
        <f t="shared" si="226"/>
        <v>0.05</v>
      </c>
      <c r="V277" s="192">
        <f t="shared" si="226"/>
        <v>0.05</v>
      </c>
      <c r="W277" s="192">
        <f t="shared" si="226"/>
        <v>0.05</v>
      </c>
      <c r="X277" s="192">
        <f t="shared" si="226"/>
        <v>6.611111111111112E-2</v>
      </c>
      <c r="Y277" s="192">
        <f t="shared" si="226"/>
        <v>8.2222222222222238E-2</v>
      </c>
      <c r="Z277" s="192">
        <f t="shared" si="226"/>
        <v>9.8333333333333356E-2</v>
      </c>
      <c r="AA277" s="192">
        <f t="shared" si="226"/>
        <v>0.11444444444444447</v>
      </c>
      <c r="AB277" s="192">
        <f t="shared" si="226"/>
        <v>0.13055555555555559</v>
      </c>
      <c r="AC277" s="192">
        <f t="shared" si="226"/>
        <v>0.1466666666666667</v>
      </c>
      <c r="AD277" s="82">
        <f t="shared" si="226"/>
        <v>0.1627777777777778</v>
      </c>
      <c r="AE277" s="192">
        <f t="shared" si="226"/>
        <v>0.1788888888888889</v>
      </c>
      <c r="AF277" s="192">
        <f t="shared" si="226"/>
        <v>0.19500000000000001</v>
      </c>
      <c r="AG277" s="192">
        <f t="shared" si="226"/>
        <v>0.21111111111111111</v>
      </c>
      <c r="AH277" s="192">
        <f t="shared" si="226"/>
        <v>0.22722222222222221</v>
      </c>
      <c r="AI277" s="192">
        <f t="shared" si="226"/>
        <v>0.24333333333333332</v>
      </c>
      <c r="AJ277" s="192">
        <f t="shared" si="226"/>
        <v>0.25944444444444442</v>
      </c>
      <c r="AK277" s="192">
        <f t="shared" ref="AK277:BB277" si="227">+AJ277+AK276</f>
        <v>0.27555555555555555</v>
      </c>
      <c r="AL277" s="192">
        <f t="shared" si="227"/>
        <v>0.29166666666666669</v>
      </c>
      <c r="AM277" s="192">
        <f t="shared" si="227"/>
        <v>0.30777777777777782</v>
      </c>
      <c r="AN277" s="192">
        <f t="shared" si="227"/>
        <v>0.32388888888888895</v>
      </c>
      <c r="AO277" s="192">
        <f t="shared" si="227"/>
        <v>0.34000000000000008</v>
      </c>
      <c r="AP277" s="192">
        <f t="shared" si="227"/>
        <v>1</v>
      </c>
      <c r="AQ277" s="192">
        <f t="shared" si="227"/>
        <v>1</v>
      </c>
      <c r="AR277" s="192">
        <f t="shared" si="227"/>
        <v>1</v>
      </c>
      <c r="AS277" s="192">
        <f t="shared" si="227"/>
        <v>1</v>
      </c>
      <c r="AT277" s="192">
        <f t="shared" si="227"/>
        <v>1</v>
      </c>
      <c r="AU277" s="192">
        <f t="shared" si="227"/>
        <v>1</v>
      </c>
      <c r="AV277" s="192">
        <f t="shared" si="227"/>
        <v>1</v>
      </c>
      <c r="AW277" s="192">
        <f t="shared" si="227"/>
        <v>1</v>
      </c>
      <c r="AX277" s="192">
        <f t="shared" si="227"/>
        <v>1</v>
      </c>
      <c r="AY277" s="192">
        <f t="shared" si="227"/>
        <v>1</v>
      </c>
      <c r="AZ277" s="192">
        <f t="shared" si="227"/>
        <v>1</v>
      </c>
      <c r="BA277" s="192">
        <f t="shared" si="227"/>
        <v>1</v>
      </c>
      <c r="BB277" s="192">
        <f t="shared" si="227"/>
        <v>1</v>
      </c>
      <c r="BC277" s="193"/>
      <c r="BD277" s="191"/>
    </row>
    <row r="278" spans="1:89" s="209" customFormat="1" x14ac:dyDescent="0.2">
      <c r="A278" s="288"/>
      <c r="B278" s="206"/>
      <c r="C278" s="293"/>
      <c r="D278" s="207"/>
      <c r="E278" s="207"/>
      <c r="F278" s="207"/>
      <c r="G278" s="207"/>
      <c r="H278" s="207"/>
      <c r="I278" s="207"/>
      <c r="J278" s="207"/>
      <c r="K278" s="207"/>
      <c r="L278" s="207"/>
      <c r="M278" s="207"/>
      <c r="N278" s="207"/>
      <c r="O278" s="207"/>
      <c r="P278" s="207"/>
      <c r="Q278" s="207"/>
      <c r="R278" s="207"/>
      <c r="S278" s="207"/>
      <c r="T278" s="207"/>
      <c r="U278" s="207"/>
      <c r="V278" s="207"/>
      <c r="W278" s="207"/>
      <c r="X278" s="207"/>
      <c r="Y278" s="207"/>
      <c r="Z278" s="207"/>
      <c r="AA278" s="207"/>
      <c r="AB278" s="207"/>
      <c r="AC278" s="207"/>
      <c r="AD278" s="83"/>
      <c r="AE278" s="207"/>
      <c r="AF278" s="207"/>
      <c r="AG278" s="207"/>
      <c r="AH278" s="207"/>
      <c r="AI278" s="207"/>
      <c r="AJ278" s="207"/>
      <c r="AK278" s="207"/>
      <c r="AL278" s="207"/>
      <c r="AM278" s="207"/>
      <c r="AN278" s="207"/>
      <c r="AO278" s="207"/>
      <c r="AP278" s="207"/>
      <c r="AQ278" s="207"/>
      <c r="AR278" s="207"/>
      <c r="AS278" s="207"/>
      <c r="AT278" s="207"/>
      <c r="AU278" s="207"/>
      <c r="AV278" s="207"/>
      <c r="AW278" s="207"/>
      <c r="AX278" s="207"/>
      <c r="AY278" s="207"/>
      <c r="AZ278" s="207"/>
      <c r="BA278" s="207"/>
      <c r="BB278" s="207"/>
      <c r="BC278" s="208"/>
      <c r="BD278" s="206"/>
    </row>
    <row r="279" spans="1:89" s="195" customFormat="1" x14ac:dyDescent="0.2">
      <c r="A279" s="288"/>
      <c r="B279" s="195" t="s">
        <v>108</v>
      </c>
      <c r="C279" s="196">
        <v>14.5</v>
      </c>
      <c r="D279" s="197">
        <f t="shared" ref="D279:AI279" si="228">+D275*$C279</f>
        <v>0</v>
      </c>
      <c r="E279" s="197">
        <f t="shared" si="228"/>
        <v>0</v>
      </c>
      <c r="F279" s="197">
        <f t="shared" si="228"/>
        <v>0</v>
      </c>
      <c r="G279" s="197">
        <f t="shared" si="228"/>
        <v>0</v>
      </c>
      <c r="H279" s="197">
        <f t="shared" si="228"/>
        <v>0</v>
      </c>
      <c r="I279" s="197">
        <f t="shared" si="228"/>
        <v>0</v>
      </c>
      <c r="J279" s="197">
        <f t="shared" si="228"/>
        <v>0</v>
      </c>
      <c r="K279" s="197">
        <f t="shared" si="228"/>
        <v>0</v>
      </c>
      <c r="L279" s="197">
        <f t="shared" si="228"/>
        <v>0</v>
      </c>
      <c r="M279" s="197">
        <f t="shared" si="228"/>
        <v>0</v>
      </c>
      <c r="N279" s="197">
        <f t="shared" si="228"/>
        <v>0.72068452380952375</v>
      </c>
      <c r="O279" s="197">
        <f t="shared" si="228"/>
        <v>0.72068452380952375</v>
      </c>
      <c r="P279" s="197">
        <f t="shared" si="228"/>
        <v>0.72068452380952375</v>
      </c>
      <c r="Q279" s="197">
        <f t="shared" si="228"/>
        <v>0.72068452380952375</v>
      </c>
      <c r="R279" s="197">
        <f t="shared" si="228"/>
        <v>0.72068452380952375</v>
      </c>
      <c r="S279" s="197">
        <f t="shared" si="228"/>
        <v>0.72068452380952375</v>
      </c>
      <c r="T279" s="197">
        <f t="shared" si="228"/>
        <v>0.72068452380952375</v>
      </c>
      <c r="U279" s="197">
        <f t="shared" si="228"/>
        <v>0.72068452380952375</v>
      </c>
      <c r="V279" s="197">
        <f t="shared" si="228"/>
        <v>0.72068452380952375</v>
      </c>
      <c r="W279" s="197">
        <f t="shared" si="228"/>
        <v>0.72068452380952375</v>
      </c>
      <c r="X279" s="197">
        <f t="shared" si="228"/>
        <v>1.4459261904761906</v>
      </c>
      <c r="Y279" s="197">
        <f t="shared" si="228"/>
        <v>2.1711678571428576</v>
      </c>
      <c r="Z279" s="197">
        <f t="shared" si="228"/>
        <v>2.896409523809524</v>
      </c>
      <c r="AA279" s="197">
        <f t="shared" si="228"/>
        <v>3.6216511904761903</v>
      </c>
      <c r="AB279" s="197">
        <f t="shared" si="228"/>
        <v>4.3468928571428567</v>
      </c>
      <c r="AC279" s="197">
        <f t="shared" si="228"/>
        <v>5.072134523809523</v>
      </c>
      <c r="AD279" s="90">
        <f t="shared" si="228"/>
        <v>5.7973761904761902</v>
      </c>
      <c r="AE279" s="197">
        <f t="shared" si="228"/>
        <v>6.5226178571428566</v>
      </c>
      <c r="AF279" s="197">
        <f t="shared" si="228"/>
        <v>7.2478595238095229</v>
      </c>
      <c r="AG279" s="197">
        <f t="shared" si="228"/>
        <v>7.9731011904761893</v>
      </c>
      <c r="AH279" s="197">
        <f t="shared" si="228"/>
        <v>8.6983428571428565</v>
      </c>
      <c r="AI279" s="197">
        <f t="shared" si="228"/>
        <v>9.4235845238095237</v>
      </c>
      <c r="AJ279" s="197">
        <f t="shared" ref="AJ279:BB279" si="229">+AJ275*$C279</f>
        <v>10.148826190476191</v>
      </c>
      <c r="AK279" s="197">
        <f t="shared" si="229"/>
        <v>10.874067857142858</v>
      </c>
      <c r="AL279" s="197">
        <f t="shared" si="229"/>
        <v>11.599309523809525</v>
      </c>
      <c r="AM279" s="197">
        <f t="shared" si="229"/>
        <v>12.324551190476193</v>
      </c>
      <c r="AN279" s="197">
        <f t="shared" si="229"/>
        <v>13.04979285714286</v>
      </c>
      <c r="AO279" s="197">
        <f t="shared" si="229"/>
        <v>13.775034523809527</v>
      </c>
      <c r="AP279" s="197">
        <f t="shared" si="229"/>
        <v>13.775034523809527</v>
      </c>
      <c r="AQ279" s="197">
        <f t="shared" si="229"/>
        <v>13.775034523809527</v>
      </c>
      <c r="AR279" s="197">
        <f t="shared" si="229"/>
        <v>13.775034523809527</v>
      </c>
      <c r="AS279" s="197">
        <f t="shared" si="229"/>
        <v>13.775034523809527</v>
      </c>
      <c r="AT279" s="197">
        <f t="shared" si="229"/>
        <v>14.500034523809529</v>
      </c>
      <c r="AU279" s="197">
        <f t="shared" si="229"/>
        <v>14.500034523809529</v>
      </c>
      <c r="AV279" s="197">
        <f t="shared" si="229"/>
        <v>14.500034523809529</v>
      </c>
      <c r="AW279" s="197">
        <f t="shared" si="229"/>
        <v>14.500034523809529</v>
      </c>
      <c r="AX279" s="197">
        <f t="shared" si="229"/>
        <v>14.500034523809529</v>
      </c>
      <c r="AY279" s="197">
        <f t="shared" si="229"/>
        <v>14.500034523809529</v>
      </c>
      <c r="AZ279" s="197">
        <f t="shared" si="229"/>
        <v>14.500034523809529</v>
      </c>
      <c r="BA279" s="197">
        <f t="shared" si="229"/>
        <v>14.500034523809529</v>
      </c>
      <c r="BB279" s="197">
        <f t="shared" si="229"/>
        <v>14.500034523809529</v>
      </c>
      <c r="BC279" s="198"/>
      <c r="BD279" s="199"/>
      <c r="BE279" s="199"/>
      <c r="BF279" s="199"/>
      <c r="BG279" s="199"/>
      <c r="BH279" s="199"/>
      <c r="BI279" s="199"/>
      <c r="BJ279" s="199"/>
      <c r="BK279" s="199"/>
      <c r="BL279" s="199"/>
      <c r="BM279" s="199"/>
      <c r="BN279" s="199"/>
      <c r="BO279" s="199"/>
      <c r="BP279" s="199"/>
      <c r="BQ279" s="199"/>
      <c r="BR279" s="199"/>
      <c r="BS279" s="199"/>
      <c r="BT279" s="199"/>
      <c r="BU279" s="199"/>
      <c r="BV279" s="199"/>
      <c r="BW279" s="199"/>
      <c r="BX279" s="199"/>
      <c r="BY279" s="199"/>
      <c r="BZ279" s="199"/>
      <c r="CA279" s="199"/>
      <c r="CB279" s="199"/>
      <c r="CC279" s="199"/>
      <c r="CD279" s="199"/>
      <c r="CE279" s="199"/>
      <c r="CF279" s="199"/>
      <c r="CG279" s="199"/>
      <c r="CH279" s="199"/>
      <c r="CI279" s="199"/>
      <c r="CJ279" s="199"/>
      <c r="CK279" s="199"/>
    </row>
    <row r="280" spans="1:89" s="200" customFormat="1" ht="13.5" thickBot="1" x14ac:dyDescent="0.25">
      <c r="A280" s="289"/>
      <c r="B280" s="200" t="s">
        <v>109</v>
      </c>
      <c r="C280" s="201" t="str">
        <f>+'NTP or Sold'!C25</f>
        <v>Committed</v>
      </c>
      <c r="D280" s="202">
        <f t="shared" ref="D280:AI280" si="230">+D277*$C279</f>
        <v>0</v>
      </c>
      <c r="E280" s="202">
        <f t="shared" si="230"/>
        <v>0</v>
      </c>
      <c r="F280" s="202">
        <f t="shared" si="230"/>
        <v>0</v>
      </c>
      <c r="G280" s="202">
        <f t="shared" si="230"/>
        <v>0</v>
      </c>
      <c r="H280" s="202">
        <f t="shared" si="230"/>
        <v>0</v>
      </c>
      <c r="I280" s="202">
        <f t="shared" si="230"/>
        <v>0</v>
      </c>
      <c r="J280" s="202">
        <f t="shared" si="230"/>
        <v>0</v>
      </c>
      <c r="K280" s="202">
        <f t="shared" si="230"/>
        <v>0</v>
      </c>
      <c r="L280" s="202">
        <f t="shared" si="230"/>
        <v>0</v>
      </c>
      <c r="M280" s="202">
        <f t="shared" si="230"/>
        <v>0</v>
      </c>
      <c r="N280" s="202">
        <f t="shared" si="230"/>
        <v>0.72500000000000009</v>
      </c>
      <c r="O280" s="202">
        <f t="shared" si="230"/>
        <v>0.72500000000000009</v>
      </c>
      <c r="P280" s="202">
        <f t="shared" si="230"/>
        <v>0.72500000000000009</v>
      </c>
      <c r="Q280" s="202">
        <f t="shared" si="230"/>
        <v>0.72500000000000009</v>
      </c>
      <c r="R280" s="202">
        <f t="shared" si="230"/>
        <v>0.72500000000000009</v>
      </c>
      <c r="S280" s="202">
        <f t="shared" si="230"/>
        <v>0.72500000000000009</v>
      </c>
      <c r="T280" s="202">
        <f t="shared" si="230"/>
        <v>0.72500000000000009</v>
      </c>
      <c r="U280" s="202">
        <f t="shared" si="230"/>
        <v>0.72500000000000009</v>
      </c>
      <c r="V280" s="202">
        <f t="shared" si="230"/>
        <v>0.72500000000000009</v>
      </c>
      <c r="W280" s="202">
        <f t="shared" si="230"/>
        <v>0.72500000000000009</v>
      </c>
      <c r="X280" s="202">
        <f t="shared" si="230"/>
        <v>0.9586111111111113</v>
      </c>
      <c r="Y280" s="202">
        <f t="shared" si="230"/>
        <v>1.1922222222222225</v>
      </c>
      <c r="Z280" s="202">
        <f t="shared" si="230"/>
        <v>1.4258333333333337</v>
      </c>
      <c r="AA280" s="202">
        <f t="shared" si="230"/>
        <v>1.6594444444444449</v>
      </c>
      <c r="AB280" s="202">
        <f t="shared" si="230"/>
        <v>1.8930555555555562</v>
      </c>
      <c r="AC280" s="202">
        <f t="shared" si="230"/>
        <v>2.1266666666666669</v>
      </c>
      <c r="AD280" s="136">
        <f t="shared" si="230"/>
        <v>2.3602777777777781</v>
      </c>
      <c r="AE280" s="202">
        <f t="shared" si="230"/>
        <v>2.5938888888888889</v>
      </c>
      <c r="AF280" s="202">
        <f t="shared" si="230"/>
        <v>2.8275000000000001</v>
      </c>
      <c r="AG280" s="202">
        <f t="shared" si="230"/>
        <v>3.0611111111111109</v>
      </c>
      <c r="AH280" s="202">
        <f t="shared" si="230"/>
        <v>3.2947222222222221</v>
      </c>
      <c r="AI280" s="202">
        <f t="shared" si="230"/>
        <v>3.5283333333333333</v>
      </c>
      <c r="AJ280" s="202">
        <f t="shared" ref="AJ280:BB280" si="231">+AJ277*$C279</f>
        <v>3.7619444444444441</v>
      </c>
      <c r="AK280" s="202">
        <f t="shared" si="231"/>
        <v>3.9955555555555557</v>
      </c>
      <c r="AL280" s="202">
        <f t="shared" si="231"/>
        <v>4.229166666666667</v>
      </c>
      <c r="AM280" s="202">
        <f t="shared" si="231"/>
        <v>4.4627777777777782</v>
      </c>
      <c r="AN280" s="202">
        <f t="shared" si="231"/>
        <v>4.6963888888888894</v>
      </c>
      <c r="AO280" s="202">
        <f t="shared" si="231"/>
        <v>4.9300000000000015</v>
      </c>
      <c r="AP280" s="202">
        <f t="shared" si="231"/>
        <v>14.5</v>
      </c>
      <c r="AQ280" s="202">
        <f t="shared" si="231"/>
        <v>14.5</v>
      </c>
      <c r="AR280" s="202">
        <f t="shared" si="231"/>
        <v>14.5</v>
      </c>
      <c r="AS280" s="202">
        <f t="shared" si="231"/>
        <v>14.5</v>
      </c>
      <c r="AT280" s="202">
        <f t="shared" si="231"/>
        <v>14.5</v>
      </c>
      <c r="AU280" s="202">
        <f t="shared" si="231"/>
        <v>14.5</v>
      </c>
      <c r="AV280" s="202">
        <f t="shared" si="231"/>
        <v>14.5</v>
      </c>
      <c r="AW280" s="202">
        <f t="shared" si="231"/>
        <v>14.5</v>
      </c>
      <c r="AX280" s="202">
        <f t="shared" si="231"/>
        <v>14.5</v>
      </c>
      <c r="AY280" s="202">
        <f t="shared" si="231"/>
        <v>14.5</v>
      </c>
      <c r="AZ280" s="202">
        <f t="shared" si="231"/>
        <v>14.5</v>
      </c>
      <c r="BA280" s="202">
        <f t="shared" si="231"/>
        <v>14.5</v>
      </c>
      <c r="BB280" s="202">
        <f t="shared" si="231"/>
        <v>14.5</v>
      </c>
      <c r="BC280" s="203"/>
      <c r="BD280" s="204"/>
      <c r="BE280" s="204"/>
      <c r="BF280" s="204"/>
      <c r="BG280" s="204"/>
      <c r="BH280" s="204"/>
      <c r="BI280" s="204"/>
      <c r="BJ280" s="204"/>
      <c r="BK280" s="204"/>
      <c r="BL280" s="204"/>
      <c r="BM280" s="204"/>
      <c r="BN280" s="204"/>
      <c r="BO280" s="204"/>
      <c r="BP280" s="204"/>
      <c r="BQ280" s="204"/>
      <c r="BR280" s="204"/>
      <c r="BS280" s="204"/>
      <c r="BT280" s="204"/>
      <c r="BU280" s="204"/>
      <c r="BV280" s="204"/>
      <c r="BW280" s="204"/>
      <c r="BX280" s="204"/>
      <c r="BY280" s="204"/>
      <c r="BZ280" s="204"/>
      <c r="CA280" s="204"/>
      <c r="CB280" s="204"/>
      <c r="CC280" s="204"/>
      <c r="CD280" s="204"/>
      <c r="CE280" s="204"/>
      <c r="CF280" s="204"/>
      <c r="CG280" s="204"/>
      <c r="CH280" s="204"/>
      <c r="CI280" s="204"/>
      <c r="CJ280" s="204"/>
      <c r="CK280" s="204"/>
    </row>
    <row r="281" spans="1:89" s="190" customFormat="1" ht="15" customHeight="1" thickTop="1" x14ac:dyDescent="0.2">
      <c r="A281" s="287">
        <f>+A273+1</f>
        <v>5</v>
      </c>
      <c r="B281" s="195" t="str">
        <f>+'NTP or Sold'!H26</f>
        <v>LM6000</v>
      </c>
      <c r="C281" s="292" t="str">
        <f>+'NTP or Sold'!T26</f>
        <v>Fountain Valley PSCO (ENA) - 90%</v>
      </c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81"/>
      <c r="AE281" s="205"/>
      <c r="AF281" s="205"/>
      <c r="AG281" s="205"/>
      <c r="AH281" s="205"/>
      <c r="AI281" s="205"/>
      <c r="AJ281" s="205"/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  <c r="AV281" s="205"/>
      <c r="AW281" s="205"/>
      <c r="AX281" s="205"/>
      <c r="AY281" s="205"/>
      <c r="AZ281" s="205"/>
      <c r="BA281" s="205"/>
      <c r="BB281" s="205"/>
      <c r="BC281" s="240"/>
    </row>
    <row r="282" spans="1:89" s="194" customFormat="1" x14ac:dyDescent="0.2">
      <c r="A282" s="288"/>
      <c r="B282" s="191" t="s">
        <v>104</v>
      </c>
      <c r="C282" s="293"/>
      <c r="D282" s="192">
        <v>0</v>
      </c>
      <c r="E282" s="192">
        <v>0</v>
      </c>
      <c r="F282" s="192">
        <v>0</v>
      </c>
      <c r="G282" s="192">
        <v>0</v>
      </c>
      <c r="H282" s="192">
        <v>0</v>
      </c>
      <c r="I282" s="192">
        <v>0</v>
      </c>
      <c r="J282" s="192">
        <v>0</v>
      </c>
      <c r="K282" s="192">
        <v>0</v>
      </c>
      <c r="L282" s="192">
        <v>0</v>
      </c>
      <c r="M282" s="192">
        <v>0</v>
      </c>
      <c r="N282" s="192">
        <f>16.7/336</f>
        <v>4.9702380952380949E-2</v>
      </c>
      <c r="O282" s="192">
        <v>0</v>
      </c>
      <c r="P282" s="192">
        <v>0</v>
      </c>
      <c r="Q282" s="192">
        <v>0</v>
      </c>
      <c r="R282" s="192">
        <v>0</v>
      </c>
      <c r="S282" s="192">
        <v>0</v>
      </c>
      <c r="T282" s="192">
        <v>0</v>
      </c>
      <c r="U282" s="192">
        <v>0</v>
      </c>
      <c r="V282" s="192">
        <v>0</v>
      </c>
      <c r="W282" s="192">
        <v>0</v>
      </c>
      <c r="X282" s="192">
        <f t="shared" ref="X282:AO282" si="232">+(0.95-0.0497)/18</f>
        <v>5.0016666666666668E-2</v>
      </c>
      <c r="Y282" s="192">
        <f t="shared" si="232"/>
        <v>5.0016666666666668E-2</v>
      </c>
      <c r="Z282" s="192">
        <f t="shared" si="232"/>
        <v>5.0016666666666668E-2</v>
      </c>
      <c r="AA282" s="192">
        <f t="shared" si="232"/>
        <v>5.0016666666666668E-2</v>
      </c>
      <c r="AB282" s="192">
        <f t="shared" si="232"/>
        <v>5.0016666666666668E-2</v>
      </c>
      <c r="AC282" s="192">
        <f t="shared" si="232"/>
        <v>5.0016666666666668E-2</v>
      </c>
      <c r="AD282" s="82">
        <f t="shared" si="232"/>
        <v>5.0016666666666668E-2</v>
      </c>
      <c r="AE282" s="192">
        <f t="shared" si="232"/>
        <v>5.0016666666666668E-2</v>
      </c>
      <c r="AF282" s="192">
        <f t="shared" si="232"/>
        <v>5.0016666666666668E-2</v>
      </c>
      <c r="AG282" s="192">
        <f t="shared" si="232"/>
        <v>5.0016666666666668E-2</v>
      </c>
      <c r="AH282" s="192">
        <f t="shared" si="232"/>
        <v>5.0016666666666668E-2</v>
      </c>
      <c r="AI282" s="192">
        <f t="shared" si="232"/>
        <v>5.0016666666666668E-2</v>
      </c>
      <c r="AJ282" s="192">
        <f t="shared" si="232"/>
        <v>5.0016666666666668E-2</v>
      </c>
      <c r="AK282" s="192">
        <f t="shared" si="232"/>
        <v>5.0016666666666668E-2</v>
      </c>
      <c r="AL282" s="192">
        <f t="shared" si="232"/>
        <v>5.0016666666666668E-2</v>
      </c>
      <c r="AM282" s="192">
        <f t="shared" si="232"/>
        <v>5.0016666666666668E-2</v>
      </c>
      <c r="AN282" s="192">
        <f t="shared" si="232"/>
        <v>5.0016666666666668E-2</v>
      </c>
      <c r="AO282" s="192">
        <f t="shared" si="232"/>
        <v>5.0016666666666668E-2</v>
      </c>
      <c r="AP282" s="192">
        <v>0</v>
      </c>
      <c r="AQ282" s="192">
        <v>0</v>
      </c>
      <c r="AR282" s="192">
        <v>0</v>
      </c>
      <c r="AS282" s="192">
        <v>0</v>
      </c>
      <c r="AT282" s="192">
        <v>0.05</v>
      </c>
      <c r="AU282" s="192">
        <v>0</v>
      </c>
      <c r="AV282" s="192">
        <v>0</v>
      </c>
      <c r="AW282" s="192">
        <v>0</v>
      </c>
      <c r="AX282" s="192">
        <v>0</v>
      </c>
      <c r="AY282" s="192">
        <v>0</v>
      </c>
      <c r="AZ282" s="192">
        <v>0</v>
      </c>
      <c r="BA282" s="192">
        <v>0</v>
      </c>
      <c r="BB282" s="192">
        <v>0</v>
      </c>
      <c r="BC282" s="193">
        <f>SUM(D282:BB282)</f>
        <v>1.0000023809523813</v>
      </c>
      <c r="BD282" s="191"/>
    </row>
    <row r="283" spans="1:89" s="194" customFormat="1" x14ac:dyDescent="0.2">
      <c r="A283" s="288"/>
      <c r="B283" s="191" t="s">
        <v>105</v>
      </c>
      <c r="C283" s="293"/>
      <c r="D283" s="192">
        <f>D282</f>
        <v>0</v>
      </c>
      <c r="E283" s="192">
        <f t="shared" ref="E283:AJ283" si="233">+D283+E282</f>
        <v>0</v>
      </c>
      <c r="F283" s="192">
        <f t="shared" si="233"/>
        <v>0</v>
      </c>
      <c r="G283" s="192">
        <f t="shared" si="233"/>
        <v>0</v>
      </c>
      <c r="H283" s="192">
        <f t="shared" si="233"/>
        <v>0</v>
      </c>
      <c r="I283" s="192">
        <f t="shared" si="233"/>
        <v>0</v>
      </c>
      <c r="J283" s="192">
        <f t="shared" si="233"/>
        <v>0</v>
      </c>
      <c r="K283" s="192">
        <f t="shared" si="233"/>
        <v>0</v>
      </c>
      <c r="L283" s="192">
        <f t="shared" si="233"/>
        <v>0</v>
      </c>
      <c r="M283" s="192">
        <f t="shared" si="233"/>
        <v>0</v>
      </c>
      <c r="N283" s="192">
        <f t="shared" si="233"/>
        <v>4.9702380952380949E-2</v>
      </c>
      <c r="O283" s="192">
        <f t="shared" si="233"/>
        <v>4.9702380952380949E-2</v>
      </c>
      <c r="P283" s="192">
        <f t="shared" si="233"/>
        <v>4.9702380952380949E-2</v>
      </c>
      <c r="Q283" s="192">
        <f t="shared" si="233"/>
        <v>4.9702380952380949E-2</v>
      </c>
      <c r="R283" s="192">
        <f t="shared" si="233"/>
        <v>4.9702380952380949E-2</v>
      </c>
      <c r="S283" s="192">
        <f t="shared" si="233"/>
        <v>4.9702380952380949E-2</v>
      </c>
      <c r="T283" s="192">
        <f t="shared" si="233"/>
        <v>4.9702380952380949E-2</v>
      </c>
      <c r="U283" s="192">
        <f t="shared" si="233"/>
        <v>4.9702380952380949E-2</v>
      </c>
      <c r="V283" s="192">
        <f t="shared" si="233"/>
        <v>4.9702380952380949E-2</v>
      </c>
      <c r="W283" s="192">
        <f t="shared" si="233"/>
        <v>4.9702380952380949E-2</v>
      </c>
      <c r="X283" s="192">
        <f t="shared" si="233"/>
        <v>9.9719047619047624E-2</v>
      </c>
      <c r="Y283" s="192">
        <f t="shared" si="233"/>
        <v>0.14973571428571431</v>
      </c>
      <c r="Z283" s="192">
        <f t="shared" si="233"/>
        <v>0.19975238095238096</v>
      </c>
      <c r="AA283" s="192">
        <f t="shared" si="233"/>
        <v>0.24976904761904761</v>
      </c>
      <c r="AB283" s="192">
        <f t="shared" si="233"/>
        <v>0.29978571428571427</v>
      </c>
      <c r="AC283" s="192">
        <f t="shared" si="233"/>
        <v>0.34980238095238092</v>
      </c>
      <c r="AD283" s="82">
        <f t="shared" si="233"/>
        <v>0.39981904761904757</v>
      </c>
      <c r="AE283" s="192">
        <f t="shared" si="233"/>
        <v>0.44983571428571423</v>
      </c>
      <c r="AF283" s="192">
        <f t="shared" si="233"/>
        <v>0.49985238095238088</v>
      </c>
      <c r="AG283" s="192">
        <f t="shared" si="233"/>
        <v>0.54986904761904754</v>
      </c>
      <c r="AH283" s="192">
        <f t="shared" si="233"/>
        <v>0.59988571428571424</v>
      </c>
      <c r="AI283" s="192">
        <f t="shared" si="233"/>
        <v>0.64990238095238095</v>
      </c>
      <c r="AJ283" s="192">
        <f t="shared" si="233"/>
        <v>0.69991904761904766</v>
      </c>
      <c r="AK283" s="192">
        <f t="shared" ref="AK283:BB283" si="234">+AJ283+AK282</f>
        <v>0.74993571428571437</v>
      </c>
      <c r="AL283" s="192">
        <f t="shared" si="234"/>
        <v>0.79995238095238108</v>
      </c>
      <c r="AM283" s="192">
        <f t="shared" si="234"/>
        <v>0.84996904761904779</v>
      </c>
      <c r="AN283" s="192">
        <f t="shared" si="234"/>
        <v>0.8999857142857145</v>
      </c>
      <c r="AO283" s="192">
        <f t="shared" si="234"/>
        <v>0.95000238095238121</v>
      </c>
      <c r="AP283" s="192">
        <f t="shared" si="234"/>
        <v>0.95000238095238121</v>
      </c>
      <c r="AQ283" s="192">
        <f t="shared" si="234"/>
        <v>0.95000238095238121</v>
      </c>
      <c r="AR283" s="192">
        <f t="shared" si="234"/>
        <v>0.95000238095238121</v>
      </c>
      <c r="AS283" s="192">
        <f t="shared" si="234"/>
        <v>0.95000238095238121</v>
      </c>
      <c r="AT283" s="192">
        <f t="shared" si="234"/>
        <v>1.0000023809523813</v>
      </c>
      <c r="AU283" s="192">
        <f t="shared" si="234"/>
        <v>1.0000023809523813</v>
      </c>
      <c r="AV283" s="192">
        <f t="shared" si="234"/>
        <v>1.0000023809523813</v>
      </c>
      <c r="AW283" s="192">
        <f t="shared" si="234"/>
        <v>1.0000023809523813</v>
      </c>
      <c r="AX283" s="192">
        <f t="shared" si="234"/>
        <v>1.0000023809523813</v>
      </c>
      <c r="AY283" s="192">
        <f t="shared" si="234"/>
        <v>1.0000023809523813</v>
      </c>
      <c r="AZ283" s="192">
        <f t="shared" si="234"/>
        <v>1.0000023809523813</v>
      </c>
      <c r="BA283" s="192">
        <f t="shared" si="234"/>
        <v>1.0000023809523813</v>
      </c>
      <c r="BB283" s="192">
        <f t="shared" si="234"/>
        <v>1.0000023809523813</v>
      </c>
      <c r="BC283" s="193"/>
      <c r="BD283" s="191"/>
    </row>
    <row r="284" spans="1:89" s="194" customFormat="1" x14ac:dyDescent="0.2">
      <c r="A284" s="288"/>
      <c r="B284" s="191" t="s">
        <v>106</v>
      </c>
      <c r="C284" s="293"/>
      <c r="D284" s="192">
        <v>0</v>
      </c>
      <c r="E284" s="192">
        <v>0</v>
      </c>
      <c r="F284" s="192">
        <v>0</v>
      </c>
      <c r="G284" s="192">
        <v>0</v>
      </c>
      <c r="H284" s="192">
        <v>0</v>
      </c>
      <c r="I284" s="192">
        <v>0</v>
      </c>
      <c r="J284" s="192">
        <v>0</v>
      </c>
      <c r="K284" s="192">
        <v>0</v>
      </c>
      <c r="L284" s="192">
        <v>0</v>
      </c>
      <c r="M284" s="192">
        <v>0</v>
      </c>
      <c r="N284" s="192">
        <v>0.05</v>
      </c>
      <c r="O284" s="192">
        <v>0</v>
      </c>
      <c r="P284" s="192">
        <v>0</v>
      </c>
      <c r="Q284" s="192">
        <v>0</v>
      </c>
      <c r="R284" s="192">
        <v>0</v>
      </c>
      <c r="S284" s="192">
        <v>0</v>
      </c>
      <c r="T284" s="192">
        <v>0</v>
      </c>
      <c r="U284" s="192">
        <v>0</v>
      </c>
      <c r="V284" s="192">
        <v>0</v>
      </c>
      <c r="W284" s="192">
        <v>0</v>
      </c>
      <c r="X284" s="192">
        <f t="shared" ref="X284:AO284" si="235">+(0.34-0.05)/18</f>
        <v>1.6111111111111114E-2</v>
      </c>
      <c r="Y284" s="192">
        <f t="shared" si="235"/>
        <v>1.6111111111111114E-2</v>
      </c>
      <c r="Z284" s="192">
        <f t="shared" si="235"/>
        <v>1.6111111111111114E-2</v>
      </c>
      <c r="AA284" s="192">
        <f t="shared" si="235"/>
        <v>1.6111111111111114E-2</v>
      </c>
      <c r="AB284" s="192">
        <f t="shared" si="235"/>
        <v>1.6111111111111114E-2</v>
      </c>
      <c r="AC284" s="192">
        <f t="shared" si="235"/>
        <v>1.6111111111111114E-2</v>
      </c>
      <c r="AD284" s="82">
        <f t="shared" si="235"/>
        <v>1.6111111111111114E-2</v>
      </c>
      <c r="AE284" s="192">
        <f t="shared" si="235"/>
        <v>1.6111111111111114E-2</v>
      </c>
      <c r="AF284" s="192">
        <f t="shared" si="235"/>
        <v>1.6111111111111114E-2</v>
      </c>
      <c r="AG284" s="192">
        <f t="shared" si="235"/>
        <v>1.6111111111111114E-2</v>
      </c>
      <c r="AH284" s="192">
        <f t="shared" si="235"/>
        <v>1.6111111111111114E-2</v>
      </c>
      <c r="AI284" s="192">
        <f t="shared" si="235"/>
        <v>1.6111111111111114E-2</v>
      </c>
      <c r="AJ284" s="192">
        <f t="shared" si="235"/>
        <v>1.6111111111111114E-2</v>
      </c>
      <c r="AK284" s="192">
        <f t="shared" si="235"/>
        <v>1.6111111111111114E-2</v>
      </c>
      <c r="AL284" s="192">
        <f t="shared" si="235"/>
        <v>1.6111111111111114E-2</v>
      </c>
      <c r="AM284" s="192">
        <f t="shared" si="235"/>
        <v>1.6111111111111114E-2</v>
      </c>
      <c r="AN284" s="192">
        <f t="shared" si="235"/>
        <v>1.6111111111111114E-2</v>
      </c>
      <c r="AO284" s="192">
        <f t="shared" si="235"/>
        <v>1.6111111111111114E-2</v>
      </c>
      <c r="AP284" s="192">
        <v>0.66</v>
      </c>
      <c r="AQ284" s="192">
        <v>0</v>
      </c>
      <c r="AR284" s="192">
        <v>0</v>
      </c>
      <c r="AS284" s="192">
        <v>0</v>
      </c>
      <c r="AT284" s="192">
        <v>0</v>
      </c>
      <c r="AU284" s="192">
        <v>0</v>
      </c>
      <c r="AV284" s="192">
        <v>0</v>
      </c>
      <c r="AW284" s="192">
        <v>0</v>
      </c>
      <c r="AX284" s="192">
        <v>0</v>
      </c>
      <c r="AY284" s="192">
        <v>0</v>
      </c>
      <c r="AZ284" s="192">
        <v>0</v>
      </c>
      <c r="BA284" s="192">
        <v>0</v>
      </c>
      <c r="BB284" s="192">
        <v>0</v>
      </c>
      <c r="BC284" s="193">
        <f>SUM(D284:BB284)</f>
        <v>1</v>
      </c>
      <c r="BD284" s="191"/>
    </row>
    <row r="285" spans="1:89" s="194" customFormat="1" x14ac:dyDescent="0.2">
      <c r="A285" s="288"/>
      <c r="B285" s="191" t="s">
        <v>107</v>
      </c>
      <c r="C285" s="293"/>
      <c r="D285" s="192">
        <f>D284</f>
        <v>0</v>
      </c>
      <c r="E285" s="192">
        <f t="shared" ref="E285:AJ285" si="236">+D285+E284</f>
        <v>0</v>
      </c>
      <c r="F285" s="192">
        <f t="shared" si="236"/>
        <v>0</v>
      </c>
      <c r="G285" s="192">
        <f t="shared" si="236"/>
        <v>0</v>
      </c>
      <c r="H285" s="192">
        <f t="shared" si="236"/>
        <v>0</v>
      </c>
      <c r="I285" s="192">
        <f t="shared" si="236"/>
        <v>0</v>
      </c>
      <c r="J285" s="192">
        <f t="shared" si="236"/>
        <v>0</v>
      </c>
      <c r="K285" s="192">
        <f t="shared" si="236"/>
        <v>0</v>
      </c>
      <c r="L285" s="192">
        <f t="shared" si="236"/>
        <v>0</v>
      </c>
      <c r="M285" s="192">
        <f t="shared" si="236"/>
        <v>0</v>
      </c>
      <c r="N285" s="192">
        <f t="shared" si="236"/>
        <v>0.05</v>
      </c>
      <c r="O285" s="192">
        <f t="shared" si="236"/>
        <v>0.05</v>
      </c>
      <c r="P285" s="192">
        <f t="shared" si="236"/>
        <v>0.05</v>
      </c>
      <c r="Q285" s="192">
        <f t="shared" si="236"/>
        <v>0.05</v>
      </c>
      <c r="R285" s="192">
        <f t="shared" si="236"/>
        <v>0.05</v>
      </c>
      <c r="S285" s="192">
        <f t="shared" si="236"/>
        <v>0.05</v>
      </c>
      <c r="T285" s="192">
        <f t="shared" si="236"/>
        <v>0.05</v>
      </c>
      <c r="U285" s="192">
        <f t="shared" si="236"/>
        <v>0.05</v>
      </c>
      <c r="V285" s="192">
        <f t="shared" si="236"/>
        <v>0.05</v>
      </c>
      <c r="W285" s="192">
        <f t="shared" si="236"/>
        <v>0.05</v>
      </c>
      <c r="X285" s="192">
        <f t="shared" si="236"/>
        <v>6.611111111111112E-2</v>
      </c>
      <c r="Y285" s="192">
        <f t="shared" si="236"/>
        <v>8.2222222222222238E-2</v>
      </c>
      <c r="Z285" s="192">
        <f t="shared" si="236"/>
        <v>9.8333333333333356E-2</v>
      </c>
      <c r="AA285" s="192">
        <f t="shared" si="236"/>
        <v>0.11444444444444447</v>
      </c>
      <c r="AB285" s="192">
        <f t="shared" si="236"/>
        <v>0.13055555555555559</v>
      </c>
      <c r="AC285" s="192">
        <f t="shared" si="236"/>
        <v>0.1466666666666667</v>
      </c>
      <c r="AD285" s="82">
        <f t="shared" si="236"/>
        <v>0.1627777777777778</v>
      </c>
      <c r="AE285" s="192">
        <f t="shared" si="236"/>
        <v>0.1788888888888889</v>
      </c>
      <c r="AF285" s="192">
        <f t="shared" si="236"/>
        <v>0.19500000000000001</v>
      </c>
      <c r="AG285" s="192">
        <f t="shared" si="236"/>
        <v>0.21111111111111111</v>
      </c>
      <c r="AH285" s="192">
        <f t="shared" si="236"/>
        <v>0.22722222222222221</v>
      </c>
      <c r="AI285" s="192">
        <f t="shared" si="236"/>
        <v>0.24333333333333332</v>
      </c>
      <c r="AJ285" s="192">
        <f t="shared" si="236"/>
        <v>0.25944444444444442</v>
      </c>
      <c r="AK285" s="192">
        <f t="shared" ref="AK285:BB285" si="237">+AJ285+AK284</f>
        <v>0.27555555555555555</v>
      </c>
      <c r="AL285" s="192">
        <f t="shared" si="237"/>
        <v>0.29166666666666669</v>
      </c>
      <c r="AM285" s="192">
        <f t="shared" si="237"/>
        <v>0.30777777777777782</v>
      </c>
      <c r="AN285" s="192">
        <f t="shared" si="237"/>
        <v>0.32388888888888895</v>
      </c>
      <c r="AO285" s="192">
        <f t="shared" si="237"/>
        <v>0.34000000000000008</v>
      </c>
      <c r="AP285" s="192">
        <f t="shared" si="237"/>
        <v>1</v>
      </c>
      <c r="AQ285" s="192">
        <f t="shared" si="237"/>
        <v>1</v>
      </c>
      <c r="AR285" s="192">
        <f t="shared" si="237"/>
        <v>1</v>
      </c>
      <c r="AS285" s="192">
        <f t="shared" si="237"/>
        <v>1</v>
      </c>
      <c r="AT285" s="192">
        <f t="shared" si="237"/>
        <v>1</v>
      </c>
      <c r="AU285" s="192">
        <f t="shared" si="237"/>
        <v>1</v>
      </c>
      <c r="AV285" s="192">
        <f t="shared" si="237"/>
        <v>1</v>
      </c>
      <c r="AW285" s="192">
        <f t="shared" si="237"/>
        <v>1</v>
      </c>
      <c r="AX285" s="192">
        <f t="shared" si="237"/>
        <v>1</v>
      </c>
      <c r="AY285" s="192">
        <f t="shared" si="237"/>
        <v>1</v>
      </c>
      <c r="AZ285" s="192">
        <f t="shared" si="237"/>
        <v>1</v>
      </c>
      <c r="BA285" s="192">
        <f t="shared" si="237"/>
        <v>1</v>
      </c>
      <c r="BB285" s="192">
        <f t="shared" si="237"/>
        <v>1</v>
      </c>
      <c r="BC285" s="193"/>
      <c r="BD285" s="191"/>
    </row>
    <row r="286" spans="1:89" s="209" customFormat="1" x14ac:dyDescent="0.2">
      <c r="A286" s="288"/>
      <c r="B286" s="206"/>
      <c r="C286" s="293"/>
      <c r="D286" s="207"/>
      <c r="E286" s="207"/>
      <c r="F286" s="207"/>
      <c r="G286" s="207"/>
      <c r="H286" s="207"/>
      <c r="I286" s="207"/>
      <c r="J286" s="207"/>
      <c r="K286" s="207"/>
      <c r="L286" s="207"/>
      <c r="M286" s="207"/>
      <c r="N286" s="207"/>
      <c r="O286" s="207"/>
      <c r="P286" s="207"/>
      <c r="Q286" s="207"/>
      <c r="R286" s="207"/>
      <c r="S286" s="207"/>
      <c r="T286" s="207"/>
      <c r="U286" s="207"/>
      <c r="V286" s="207"/>
      <c r="W286" s="207"/>
      <c r="X286" s="207"/>
      <c r="Y286" s="207"/>
      <c r="Z286" s="207"/>
      <c r="AA286" s="207"/>
      <c r="AB286" s="207"/>
      <c r="AC286" s="207"/>
      <c r="AD286" s="83"/>
      <c r="AE286" s="207"/>
      <c r="AF286" s="207"/>
      <c r="AG286" s="207"/>
      <c r="AH286" s="207"/>
      <c r="AI286" s="207"/>
      <c r="AJ286" s="207"/>
      <c r="AK286" s="207"/>
      <c r="AL286" s="207"/>
      <c r="AM286" s="207"/>
      <c r="AN286" s="207"/>
      <c r="AO286" s="207"/>
      <c r="AP286" s="207"/>
      <c r="AQ286" s="207"/>
      <c r="AR286" s="207"/>
      <c r="AS286" s="207"/>
      <c r="AT286" s="207"/>
      <c r="AU286" s="207"/>
      <c r="AV286" s="207"/>
      <c r="AW286" s="207"/>
      <c r="AX286" s="207"/>
      <c r="AY286" s="207"/>
      <c r="AZ286" s="207"/>
      <c r="BA286" s="207"/>
      <c r="BB286" s="207"/>
      <c r="BC286" s="208"/>
      <c r="BD286" s="206"/>
    </row>
    <row r="287" spans="1:89" s="195" customFormat="1" x14ac:dyDescent="0.2">
      <c r="A287" s="288"/>
      <c r="B287" s="195" t="s">
        <v>108</v>
      </c>
      <c r="C287" s="196">
        <v>14.5</v>
      </c>
      <c r="D287" s="197">
        <f t="shared" ref="D287:AI287" si="238">+D283*$C287</f>
        <v>0</v>
      </c>
      <c r="E287" s="197">
        <f t="shared" si="238"/>
        <v>0</v>
      </c>
      <c r="F287" s="197">
        <f t="shared" si="238"/>
        <v>0</v>
      </c>
      <c r="G287" s="197">
        <f t="shared" si="238"/>
        <v>0</v>
      </c>
      <c r="H287" s="197">
        <f t="shared" si="238"/>
        <v>0</v>
      </c>
      <c r="I287" s="197">
        <f t="shared" si="238"/>
        <v>0</v>
      </c>
      <c r="J287" s="197">
        <f t="shared" si="238"/>
        <v>0</v>
      </c>
      <c r="K287" s="197">
        <f t="shared" si="238"/>
        <v>0</v>
      </c>
      <c r="L287" s="197">
        <f t="shared" si="238"/>
        <v>0</v>
      </c>
      <c r="M287" s="197">
        <f t="shared" si="238"/>
        <v>0</v>
      </c>
      <c r="N287" s="197">
        <f t="shared" si="238"/>
        <v>0.72068452380952375</v>
      </c>
      <c r="O287" s="197">
        <f t="shared" si="238"/>
        <v>0.72068452380952375</v>
      </c>
      <c r="P287" s="197">
        <f t="shared" si="238"/>
        <v>0.72068452380952375</v>
      </c>
      <c r="Q287" s="197">
        <f t="shared" si="238"/>
        <v>0.72068452380952375</v>
      </c>
      <c r="R287" s="197">
        <f t="shared" si="238"/>
        <v>0.72068452380952375</v>
      </c>
      <c r="S287" s="197">
        <f t="shared" si="238"/>
        <v>0.72068452380952375</v>
      </c>
      <c r="T287" s="197">
        <f t="shared" si="238"/>
        <v>0.72068452380952375</v>
      </c>
      <c r="U287" s="197">
        <f t="shared" si="238"/>
        <v>0.72068452380952375</v>
      </c>
      <c r="V287" s="197">
        <f t="shared" si="238"/>
        <v>0.72068452380952375</v>
      </c>
      <c r="W287" s="197">
        <f t="shared" si="238"/>
        <v>0.72068452380952375</v>
      </c>
      <c r="X287" s="197">
        <f t="shared" si="238"/>
        <v>1.4459261904761906</v>
      </c>
      <c r="Y287" s="197">
        <f t="shared" si="238"/>
        <v>2.1711678571428576</v>
      </c>
      <c r="Z287" s="197">
        <f t="shared" si="238"/>
        <v>2.896409523809524</v>
      </c>
      <c r="AA287" s="197">
        <f t="shared" si="238"/>
        <v>3.6216511904761903</v>
      </c>
      <c r="AB287" s="197">
        <f t="shared" si="238"/>
        <v>4.3468928571428567</v>
      </c>
      <c r="AC287" s="197">
        <f t="shared" si="238"/>
        <v>5.072134523809523</v>
      </c>
      <c r="AD287" s="90">
        <f t="shared" si="238"/>
        <v>5.7973761904761902</v>
      </c>
      <c r="AE287" s="197">
        <f t="shared" si="238"/>
        <v>6.5226178571428566</v>
      </c>
      <c r="AF287" s="197">
        <f t="shared" si="238"/>
        <v>7.2478595238095229</v>
      </c>
      <c r="AG287" s="197">
        <f t="shared" si="238"/>
        <v>7.9731011904761893</v>
      </c>
      <c r="AH287" s="197">
        <f t="shared" si="238"/>
        <v>8.6983428571428565</v>
      </c>
      <c r="AI287" s="197">
        <f t="shared" si="238"/>
        <v>9.4235845238095237</v>
      </c>
      <c r="AJ287" s="197">
        <f t="shared" ref="AJ287:BB287" si="239">+AJ283*$C287</f>
        <v>10.148826190476191</v>
      </c>
      <c r="AK287" s="197">
        <f t="shared" si="239"/>
        <v>10.874067857142858</v>
      </c>
      <c r="AL287" s="197">
        <f t="shared" si="239"/>
        <v>11.599309523809525</v>
      </c>
      <c r="AM287" s="197">
        <f t="shared" si="239"/>
        <v>12.324551190476193</v>
      </c>
      <c r="AN287" s="197">
        <f t="shared" si="239"/>
        <v>13.04979285714286</v>
      </c>
      <c r="AO287" s="197">
        <f t="shared" si="239"/>
        <v>13.775034523809527</v>
      </c>
      <c r="AP287" s="197">
        <f t="shared" si="239"/>
        <v>13.775034523809527</v>
      </c>
      <c r="AQ287" s="197">
        <f t="shared" si="239"/>
        <v>13.775034523809527</v>
      </c>
      <c r="AR287" s="197">
        <f t="shared" si="239"/>
        <v>13.775034523809527</v>
      </c>
      <c r="AS287" s="197">
        <f t="shared" si="239"/>
        <v>13.775034523809527</v>
      </c>
      <c r="AT287" s="197">
        <f t="shared" si="239"/>
        <v>14.500034523809529</v>
      </c>
      <c r="AU287" s="197">
        <f t="shared" si="239"/>
        <v>14.500034523809529</v>
      </c>
      <c r="AV287" s="197">
        <f t="shared" si="239"/>
        <v>14.500034523809529</v>
      </c>
      <c r="AW287" s="197">
        <f t="shared" si="239"/>
        <v>14.500034523809529</v>
      </c>
      <c r="AX287" s="197">
        <f t="shared" si="239"/>
        <v>14.500034523809529</v>
      </c>
      <c r="AY287" s="197">
        <f t="shared" si="239"/>
        <v>14.500034523809529</v>
      </c>
      <c r="AZ287" s="197">
        <f t="shared" si="239"/>
        <v>14.500034523809529</v>
      </c>
      <c r="BA287" s="197">
        <f t="shared" si="239"/>
        <v>14.500034523809529</v>
      </c>
      <c r="BB287" s="197">
        <f t="shared" si="239"/>
        <v>14.500034523809529</v>
      </c>
      <c r="BC287" s="198"/>
      <c r="BD287" s="199"/>
      <c r="BE287" s="199"/>
      <c r="BF287" s="199"/>
      <c r="BG287" s="199"/>
      <c r="BH287" s="199"/>
      <c r="BI287" s="199"/>
      <c r="BJ287" s="199"/>
      <c r="BK287" s="199"/>
      <c r="BL287" s="199"/>
      <c r="BM287" s="199"/>
      <c r="BN287" s="199"/>
      <c r="BO287" s="199"/>
      <c r="BP287" s="199"/>
      <c r="BQ287" s="199"/>
      <c r="BR287" s="199"/>
      <c r="BS287" s="199"/>
      <c r="BT287" s="199"/>
      <c r="BU287" s="199"/>
      <c r="BV287" s="199"/>
      <c r="BW287" s="199"/>
      <c r="BX287" s="199"/>
      <c r="BY287" s="199"/>
      <c r="BZ287" s="199"/>
      <c r="CA287" s="199"/>
      <c r="CB287" s="199"/>
      <c r="CC287" s="199"/>
      <c r="CD287" s="199"/>
      <c r="CE287" s="199"/>
      <c r="CF287" s="199"/>
      <c r="CG287" s="199"/>
      <c r="CH287" s="199"/>
      <c r="CI287" s="199"/>
      <c r="CJ287" s="199"/>
      <c r="CK287" s="199"/>
    </row>
    <row r="288" spans="1:89" s="200" customFormat="1" ht="13.5" thickBot="1" x14ac:dyDescent="0.25">
      <c r="A288" s="289"/>
      <c r="B288" s="200" t="s">
        <v>109</v>
      </c>
      <c r="C288" s="201" t="str">
        <f>+'NTP or Sold'!C26</f>
        <v>Committed</v>
      </c>
      <c r="D288" s="202">
        <f t="shared" ref="D288:AI288" si="240">+D285*$C287</f>
        <v>0</v>
      </c>
      <c r="E288" s="202">
        <f t="shared" si="240"/>
        <v>0</v>
      </c>
      <c r="F288" s="202">
        <f t="shared" si="240"/>
        <v>0</v>
      </c>
      <c r="G288" s="202">
        <f t="shared" si="240"/>
        <v>0</v>
      </c>
      <c r="H288" s="202">
        <f t="shared" si="240"/>
        <v>0</v>
      </c>
      <c r="I288" s="202">
        <f t="shared" si="240"/>
        <v>0</v>
      </c>
      <c r="J288" s="202">
        <f t="shared" si="240"/>
        <v>0</v>
      </c>
      <c r="K288" s="202">
        <f t="shared" si="240"/>
        <v>0</v>
      </c>
      <c r="L288" s="202">
        <f t="shared" si="240"/>
        <v>0</v>
      </c>
      <c r="M288" s="202">
        <f t="shared" si="240"/>
        <v>0</v>
      </c>
      <c r="N288" s="202">
        <f t="shared" si="240"/>
        <v>0.72500000000000009</v>
      </c>
      <c r="O288" s="202">
        <f t="shared" si="240"/>
        <v>0.72500000000000009</v>
      </c>
      <c r="P288" s="202">
        <f t="shared" si="240"/>
        <v>0.72500000000000009</v>
      </c>
      <c r="Q288" s="202">
        <f t="shared" si="240"/>
        <v>0.72500000000000009</v>
      </c>
      <c r="R288" s="202">
        <f t="shared" si="240"/>
        <v>0.72500000000000009</v>
      </c>
      <c r="S288" s="202">
        <f t="shared" si="240"/>
        <v>0.72500000000000009</v>
      </c>
      <c r="T288" s="202">
        <f t="shared" si="240"/>
        <v>0.72500000000000009</v>
      </c>
      <c r="U288" s="202">
        <f t="shared" si="240"/>
        <v>0.72500000000000009</v>
      </c>
      <c r="V288" s="202">
        <f t="shared" si="240"/>
        <v>0.72500000000000009</v>
      </c>
      <c r="W288" s="202">
        <f t="shared" si="240"/>
        <v>0.72500000000000009</v>
      </c>
      <c r="X288" s="202">
        <f t="shared" si="240"/>
        <v>0.9586111111111113</v>
      </c>
      <c r="Y288" s="202">
        <f t="shared" si="240"/>
        <v>1.1922222222222225</v>
      </c>
      <c r="Z288" s="202">
        <f t="shared" si="240"/>
        <v>1.4258333333333337</v>
      </c>
      <c r="AA288" s="202">
        <f t="shared" si="240"/>
        <v>1.6594444444444449</v>
      </c>
      <c r="AB288" s="202">
        <f t="shared" si="240"/>
        <v>1.8930555555555562</v>
      </c>
      <c r="AC288" s="202">
        <f t="shared" si="240"/>
        <v>2.1266666666666669</v>
      </c>
      <c r="AD288" s="136">
        <f t="shared" si="240"/>
        <v>2.3602777777777781</v>
      </c>
      <c r="AE288" s="202">
        <f t="shared" si="240"/>
        <v>2.5938888888888889</v>
      </c>
      <c r="AF288" s="202">
        <f t="shared" si="240"/>
        <v>2.8275000000000001</v>
      </c>
      <c r="AG288" s="202">
        <f t="shared" si="240"/>
        <v>3.0611111111111109</v>
      </c>
      <c r="AH288" s="202">
        <f t="shared" si="240"/>
        <v>3.2947222222222221</v>
      </c>
      <c r="AI288" s="202">
        <f t="shared" si="240"/>
        <v>3.5283333333333333</v>
      </c>
      <c r="AJ288" s="202">
        <f t="shared" ref="AJ288:BB288" si="241">+AJ285*$C287</f>
        <v>3.7619444444444441</v>
      </c>
      <c r="AK288" s="202">
        <f t="shared" si="241"/>
        <v>3.9955555555555557</v>
      </c>
      <c r="AL288" s="202">
        <f t="shared" si="241"/>
        <v>4.229166666666667</v>
      </c>
      <c r="AM288" s="202">
        <f t="shared" si="241"/>
        <v>4.4627777777777782</v>
      </c>
      <c r="AN288" s="202">
        <f t="shared" si="241"/>
        <v>4.6963888888888894</v>
      </c>
      <c r="AO288" s="202">
        <f t="shared" si="241"/>
        <v>4.9300000000000015</v>
      </c>
      <c r="AP288" s="202">
        <f t="shared" si="241"/>
        <v>14.5</v>
      </c>
      <c r="AQ288" s="202">
        <f t="shared" si="241"/>
        <v>14.5</v>
      </c>
      <c r="AR288" s="202">
        <f t="shared" si="241"/>
        <v>14.5</v>
      </c>
      <c r="AS288" s="202">
        <f t="shared" si="241"/>
        <v>14.5</v>
      </c>
      <c r="AT288" s="202">
        <f t="shared" si="241"/>
        <v>14.5</v>
      </c>
      <c r="AU288" s="202">
        <f t="shared" si="241"/>
        <v>14.5</v>
      </c>
      <c r="AV288" s="202">
        <f t="shared" si="241"/>
        <v>14.5</v>
      </c>
      <c r="AW288" s="202">
        <f t="shared" si="241"/>
        <v>14.5</v>
      </c>
      <c r="AX288" s="202">
        <f t="shared" si="241"/>
        <v>14.5</v>
      </c>
      <c r="AY288" s="202">
        <f t="shared" si="241"/>
        <v>14.5</v>
      </c>
      <c r="AZ288" s="202">
        <f t="shared" si="241"/>
        <v>14.5</v>
      </c>
      <c r="BA288" s="202">
        <f t="shared" si="241"/>
        <v>14.5</v>
      </c>
      <c r="BB288" s="202">
        <f t="shared" si="241"/>
        <v>14.5</v>
      </c>
      <c r="BC288" s="203"/>
      <c r="BD288" s="204"/>
      <c r="BE288" s="204"/>
      <c r="BF288" s="204"/>
      <c r="BG288" s="204"/>
      <c r="BH288" s="204"/>
      <c r="BI288" s="204"/>
      <c r="BJ288" s="204"/>
      <c r="BK288" s="204"/>
      <c r="BL288" s="204"/>
      <c r="BM288" s="204"/>
      <c r="BN288" s="204"/>
      <c r="BO288" s="204"/>
      <c r="BP288" s="204"/>
      <c r="BQ288" s="204"/>
      <c r="BR288" s="204"/>
      <c r="BS288" s="204"/>
      <c r="BT288" s="204"/>
      <c r="BU288" s="204"/>
      <c r="BV288" s="204"/>
      <c r="BW288" s="204"/>
      <c r="BX288" s="204"/>
      <c r="BY288" s="204"/>
      <c r="BZ288" s="204"/>
      <c r="CA288" s="204"/>
      <c r="CB288" s="204"/>
      <c r="CC288" s="204"/>
      <c r="CD288" s="204"/>
      <c r="CE288" s="204"/>
      <c r="CF288" s="204"/>
      <c r="CG288" s="204"/>
      <c r="CH288" s="204"/>
      <c r="CI288" s="204"/>
      <c r="CJ288" s="204"/>
      <c r="CK288" s="204"/>
    </row>
    <row r="289" spans="1:89" s="190" customFormat="1" ht="15" customHeight="1" thickTop="1" x14ac:dyDescent="0.2">
      <c r="A289" s="287">
        <f>+A281+1</f>
        <v>6</v>
      </c>
      <c r="B289" s="195" t="str">
        <f>+'NTP or Sold'!H28</f>
        <v>LM6000</v>
      </c>
      <c r="C289" s="292" t="str">
        <f>+'NTP or Sold'!T27</f>
        <v>Fountain Valley PSCO (ENA) - 90%</v>
      </c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81"/>
      <c r="AE289" s="205"/>
      <c r="AF289" s="205"/>
      <c r="AG289" s="205"/>
      <c r="AH289" s="205"/>
      <c r="AI289" s="205"/>
      <c r="AJ289" s="205"/>
      <c r="AK289" s="205"/>
      <c r="AL289" s="205"/>
      <c r="AM289" s="205"/>
      <c r="AN289" s="205"/>
      <c r="AO289" s="205"/>
      <c r="AP289" s="205"/>
      <c r="AQ289" s="205"/>
      <c r="AR289" s="205"/>
      <c r="AS289" s="205"/>
      <c r="AT289" s="205"/>
      <c r="AU289" s="205"/>
      <c r="AV289" s="205"/>
      <c r="AW289" s="205"/>
      <c r="AX289" s="205"/>
      <c r="AY289" s="205"/>
      <c r="AZ289" s="205"/>
      <c r="BA289" s="205"/>
      <c r="BB289" s="205"/>
      <c r="BC289" s="240"/>
    </row>
    <row r="290" spans="1:89" s="194" customFormat="1" x14ac:dyDescent="0.2">
      <c r="A290" s="288"/>
      <c r="B290" s="191" t="s">
        <v>104</v>
      </c>
      <c r="C290" s="293"/>
      <c r="D290" s="192">
        <v>0</v>
      </c>
      <c r="E290" s="192">
        <v>0</v>
      </c>
      <c r="F290" s="192">
        <v>0</v>
      </c>
      <c r="G290" s="192">
        <v>0</v>
      </c>
      <c r="H290" s="192">
        <v>0</v>
      </c>
      <c r="I290" s="192">
        <v>0</v>
      </c>
      <c r="J290" s="192">
        <v>0</v>
      </c>
      <c r="K290" s="192">
        <v>0</v>
      </c>
      <c r="L290" s="192">
        <v>0</v>
      </c>
      <c r="M290" s="192">
        <v>0</v>
      </c>
      <c r="N290" s="192">
        <f>16.7/336</f>
        <v>4.9702380952380949E-2</v>
      </c>
      <c r="O290" s="192">
        <v>0</v>
      </c>
      <c r="P290" s="192">
        <v>0</v>
      </c>
      <c r="Q290" s="192">
        <v>0</v>
      </c>
      <c r="R290" s="192">
        <v>0</v>
      </c>
      <c r="S290" s="192">
        <v>0</v>
      </c>
      <c r="T290" s="192">
        <v>0</v>
      </c>
      <c r="U290" s="192">
        <v>0</v>
      </c>
      <c r="V290" s="192">
        <v>0</v>
      </c>
      <c r="W290" s="192">
        <v>0</v>
      </c>
      <c r="X290" s="192">
        <f t="shared" ref="X290:AO290" si="242">+(0.95-0.0497)/18</f>
        <v>5.0016666666666668E-2</v>
      </c>
      <c r="Y290" s="192">
        <f t="shared" si="242"/>
        <v>5.0016666666666668E-2</v>
      </c>
      <c r="Z290" s="192">
        <f t="shared" si="242"/>
        <v>5.0016666666666668E-2</v>
      </c>
      <c r="AA290" s="192">
        <f t="shared" si="242"/>
        <v>5.0016666666666668E-2</v>
      </c>
      <c r="AB290" s="192">
        <f t="shared" si="242"/>
        <v>5.0016666666666668E-2</v>
      </c>
      <c r="AC290" s="192">
        <f t="shared" si="242"/>
        <v>5.0016666666666668E-2</v>
      </c>
      <c r="AD290" s="82">
        <f t="shared" si="242"/>
        <v>5.0016666666666668E-2</v>
      </c>
      <c r="AE290" s="192">
        <f t="shared" si="242"/>
        <v>5.0016666666666668E-2</v>
      </c>
      <c r="AF290" s="192">
        <f t="shared" si="242"/>
        <v>5.0016666666666668E-2</v>
      </c>
      <c r="AG290" s="192">
        <f t="shared" si="242"/>
        <v>5.0016666666666668E-2</v>
      </c>
      <c r="AH290" s="192">
        <f t="shared" si="242"/>
        <v>5.0016666666666668E-2</v>
      </c>
      <c r="AI290" s="192">
        <f t="shared" si="242"/>
        <v>5.0016666666666668E-2</v>
      </c>
      <c r="AJ290" s="192">
        <f t="shared" si="242"/>
        <v>5.0016666666666668E-2</v>
      </c>
      <c r="AK290" s="192">
        <f t="shared" si="242"/>
        <v>5.0016666666666668E-2</v>
      </c>
      <c r="AL290" s="192">
        <f t="shared" si="242"/>
        <v>5.0016666666666668E-2</v>
      </c>
      <c r="AM290" s="192">
        <f t="shared" si="242"/>
        <v>5.0016666666666668E-2</v>
      </c>
      <c r="AN290" s="192">
        <f t="shared" si="242"/>
        <v>5.0016666666666668E-2</v>
      </c>
      <c r="AO290" s="192">
        <f t="shared" si="242"/>
        <v>5.0016666666666668E-2</v>
      </c>
      <c r="AP290" s="192">
        <v>0</v>
      </c>
      <c r="AQ290" s="192">
        <v>0</v>
      </c>
      <c r="AR290" s="192">
        <v>0</v>
      </c>
      <c r="AS290" s="192">
        <v>0</v>
      </c>
      <c r="AT290" s="192">
        <v>0.05</v>
      </c>
      <c r="AU290" s="192">
        <v>0</v>
      </c>
      <c r="AV290" s="192">
        <v>0</v>
      </c>
      <c r="AW290" s="192">
        <v>0</v>
      </c>
      <c r="AX290" s="192">
        <v>0</v>
      </c>
      <c r="AY290" s="192">
        <v>0</v>
      </c>
      <c r="AZ290" s="192">
        <v>0</v>
      </c>
      <c r="BA290" s="192">
        <v>0</v>
      </c>
      <c r="BB290" s="192">
        <v>0</v>
      </c>
      <c r="BC290" s="193">
        <f>SUM(D290:BB290)</f>
        <v>1.0000023809523813</v>
      </c>
      <c r="BD290" s="191"/>
    </row>
    <row r="291" spans="1:89" s="194" customFormat="1" x14ac:dyDescent="0.2">
      <c r="A291" s="288"/>
      <c r="B291" s="191" t="s">
        <v>105</v>
      </c>
      <c r="C291" s="293"/>
      <c r="D291" s="192">
        <f>D290</f>
        <v>0</v>
      </c>
      <c r="E291" s="192">
        <f t="shared" ref="E291:AJ291" si="243">+D291+E290</f>
        <v>0</v>
      </c>
      <c r="F291" s="192">
        <f t="shared" si="243"/>
        <v>0</v>
      </c>
      <c r="G291" s="192">
        <f t="shared" si="243"/>
        <v>0</v>
      </c>
      <c r="H291" s="192">
        <f t="shared" si="243"/>
        <v>0</v>
      </c>
      <c r="I291" s="192">
        <f t="shared" si="243"/>
        <v>0</v>
      </c>
      <c r="J291" s="192">
        <f t="shared" si="243"/>
        <v>0</v>
      </c>
      <c r="K291" s="192">
        <f t="shared" si="243"/>
        <v>0</v>
      </c>
      <c r="L291" s="192">
        <f t="shared" si="243"/>
        <v>0</v>
      </c>
      <c r="M291" s="192">
        <f t="shared" si="243"/>
        <v>0</v>
      </c>
      <c r="N291" s="192">
        <f t="shared" si="243"/>
        <v>4.9702380952380949E-2</v>
      </c>
      <c r="O291" s="192">
        <f t="shared" si="243"/>
        <v>4.9702380952380949E-2</v>
      </c>
      <c r="P291" s="192">
        <f t="shared" si="243"/>
        <v>4.9702380952380949E-2</v>
      </c>
      <c r="Q291" s="192">
        <f t="shared" si="243"/>
        <v>4.9702380952380949E-2</v>
      </c>
      <c r="R291" s="192">
        <f t="shared" si="243"/>
        <v>4.9702380952380949E-2</v>
      </c>
      <c r="S291" s="192">
        <f t="shared" si="243"/>
        <v>4.9702380952380949E-2</v>
      </c>
      <c r="T291" s="192">
        <f t="shared" si="243"/>
        <v>4.9702380952380949E-2</v>
      </c>
      <c r="U291" s="192">
        <f t="shared" si="243"/>
        <v>4.9702380952380949E-2</v>
      </c>
      <c r="V291" s="192">
        <f t="shared" si="243"/>
        <v>4.9702380952380949E-2</v>
      </c>
      <c r="W291" s="192">
        <f t="shared" si="243"/>
        <v>4.9702380952380949E-2</v>
      </c>
      <c r="X291" s="192">
        <f t="shared" si="243"/>
        <v>9.9719047619047624E-2</v>
      </c>
      <c r="Y291" s="192">
        <f t="shared" si="243"/>
        <v>0.14973571428571431</v>
      </c>
      <c r="Z291" s="192">
        <f t="shared" si="243"/>
        <v>0.19975238095238096</v>
      </c>
      <c r="AA291" s="192">
        <f t="shared" si="243"/>
        <v>0.24976904761904761</v>
      </c>
      <c r="AB291" s="192">
        <f t="shared" si="243"/>
        <v>0.29978571428571427</v>
      </c>
      <c r="AC291" s="192">
        <f t="shared" si="243"/>
        <v>0.34980238095238092</v>
      </c>
      <c r="AD291" s="82">
        <f t="shared" si="243"/>
        <v>0.39981904761904757</v>
      </c>
      <c r="AE291" s="192">
        <f t="shared" si="243"/>
        <v>0.44983571428571423</v>
      </c>
      <c r="AF291" s="192">
        <f t="shared" si="243"/>
        <v>0.49985238095238088</v>
      </c>
      <c r="AG291" s="192">
        <f t="shared" si="243"/>
        <v>0.54986904761904754</v>
      </c>
      <c r="AH291" s="192">
        <f t="shared" si="243"/>
        <v>0.59988571428571424</v>
      </c>
      <c r="AI291" s="192">
        <f t="shared" si="243"/>
        <v>0.64990238095238095</v>
      </c>
      <c r="AJ291" s="192">
        <f t="shared" si="243"/>
        <v>0.69991904761904766</v>
      </c>
      <c r="AK291" s="192">
        <f t="shared" ref="AK291:BB291" si="244">+AJ291+AK290</f>
        <v>0.74993571428571437</v>
      </c>
      <c r="AL291" s="192">
        <f t="shared" si="244"/>
        <v>0.79995238095238108</v>
      </c>
      <c r="AM291" s="192">
        <f t="shared" si="244"/>
        <v>0.84996904761904779</v>
      </c>
      <c r="AN291" s="192">
        <f t="shared" si="244"/>
        <v>0.8999857142857145</v>
      </c>
      <c r="AO291" s="192">
        <f t="shared" si="244"/>
        <v>0.95000238095238121</v>
      </c>
      <c r="AP291" s="192">
        <f t="shared" si="244"/>
        <v>0.95000238095238121</v>
      </c>
      <c r="AQ291" s="192">
        <f t="shared" si="244"/>
        <v>0.95000238095238121</v>
      </c>
      <c r="AR291" s="192">
        <f t="shared" si="244"/>
        <v>0.95000238095238121</v>
      </c>
      <c r="AS291" s="192">
        <f t="shared" si="244"/>
        <v>0.95000238095238121</v>
      </c>
      <c r="AT291" s="192">
        <f t="shared" si="244"/>
        <v>1.0000023809523813</v>
      </c>
      <c r="AU291" s="192">
        <f t="shared" si="244"/>
        <v>1.0000023809523813</v>
      </c>
      <c r="AV291" s="192">
        <f t="shared" si="244"/>
        <v>1.0000023809523813</v>
      </c>
      <c r="AW291" s="192">
        <f t="shared" si="244"/>
        <v>1.0000023809523813</v>
      </c>
      <c r="AX291" s="192">
        <f t="shared" si="244"/>
        <v>1.0000023809523813</v>
      </c>
      <c r="AY291" s="192">
        <f t="shared" si="244"/>
        <v>1.0000023809523813</v>
      </c>
      <c r="AZ291" s="192">
        <f t="shared" si="244"/>
        <v>1.0000023809523813</v>
      </c>
      <c r="BA291" s="192">
        <f t="shared" si="244"/>
        <v>1.0000023809523813</v>
      </c>
      <c r="BB291" s="192">
        <f t="shared" si="244"/>
        <v>1.0000023809523813</v>
      </c>
      <c r="BC291" s="193"/>
      <c r="BD291" s="191"/>
    </row>
    <row r="292" spans="1:89" s="194" customFormat="1" x14ac:dyDescent="0.2">
      <c r="A292" s="288"/>
      <c r="B292" s="191" t="s">
        <v>106</v>
      </c>
      <c r="C292" s="293"/>
      <c r="D292" s="192">
        <v>0</v>
      </c>
      <c r="E292" s="192">
        <v>0</v>
      </c>
      <c r="F292" s="192">
        <v>0</v>
      </c>
      <c r="G292" s="192">
        <v>0</v>
      </c>
      <c r="H292" s="192">
        <v>0</v>
      </c>
      <c r="I292" s="192">
        <v>0</v>
      </c>
      <c r="J292" s="192">
        <v>0</v>
      </c>
      <c r="K292" s="192">
        <v>0</v>
      </c>
      <c r="L292" s="192">
        <v>0</v>
      </c>
      <c r="M292" s="192">
        <v>0</v>
      </c>
      <c r="N292" s="192">
        <v>0.05</v>
      </c>
      <c r="O292" s="192">
        <v>0</v>
      </c>
      <c r="P292" s="192">
        <v>0</v>
      </c>
      <c r="Q292" s="192">
        <v>0</v>
      </c>
      <c r="R292" s="192">
        <v>0</v>
      </c>
      <c r="S292" s="192">
        <v>0</v>
      </c>
      <c r="T292" s="192">
        <v>0</v>
      </c>
      <c r="U292" s="192">
        <v>0</v>
      </c>
      <c r="V292" s="192">
        <v>0</v>
      </c>
      <c r="W292" s="192">
        <v>0</v>
      </c>
      <c r="X292" s="192">
        <f t="shared" ref="X292:AO292" si="245">+(0.34-0.05)/18</f>
        <v>1.6111111111111114E-2</v>
      </c>
      <c r="Y292" s="192">
        <f t="shared" si="245"/>
        <v>1.6111111111111114E-2</v>
      </c>
      <c r="Z292" s="192">
        <f t="shared" si="245"/>
        <v>1.6111111111111114E-2</v>
      </c>
      <c r="AA292" s="192">
        <f t="shared" si="245"/>
        <v>1.6111111111111114E-2</v>
      </c>
      <c r="AB292" s="192">
        <f t="shared" si="245"/>
        <v>1.6111111111111114E-2</v>
      </c>
      <c r="AC292" s="192">
        <f t="shared" si="245"/>
        <v>1.6111111111111114E-2</v>
      </c>
      <c r="AD292" s="82">
        <f t="shared" si="245"/>
        <v>1.6111111111111114E-2</v>
      </c>
      <c r="AE292" s="192">
        <f t="shared" si="245"/>
        <v>1.6111111111111114E-2</v>
      </c>
      <c r="AF292" s="192">
        <f t="shared" si="245"/>
        <v>1.6111111111111114E-2</v>
      </c>
      <c r="AG292" s="192">
        <f t="shared" si="245"/>
        <v>1.6111111111111114E-2</v>
      </c>
      <c r="AH292" s="192">
        <f t="shared" si="245"/>
        <v>1.6111111111111114E-2</v>
      </c>
      <c r="AI292" s="192">
        <f t="shared" si="245"/>
        <v>1.6111111111111114E-2</v>
      </c>
      <c r="AJ292" s="192">
        <f t="shared" si="245"/>
        <v>1.6111111111111114E-2</v>
      </c>
      <c r="AK292" s="192">
        <f t="shared" si="245"/>
        <v>1.6111111111111114E-2</v>
      </c>
      <c r="AL292" s="192">
        <f t="shared" si="245"/>
        <v>1.6111111111111114E-2</v>
      </c>
      <c r="AM292" s="192">
        <f t="shared" si="245"/>
        <v>1.6111111111111114E-2</v>
      </c>
      <c r="AN292" s="192">
        <f t="shared" si="245"/>
        <v>1.6111111111111114E-2</v>
      </c>
      <c r="AO292" s="192">
        <f t="shared" si="245"/>
        <v>1.6111111111111114E-2</v>
      </c>
      <c r="AP292" s="192">
        <v>0.66</v>
      </c>
      <c r="AQ292" s="192">
        <v>0</v>
      </c>
      <c r="AR292" s="192">
        <v>0</v>
      </c>
      <c r="AS292" s="192">
        <v>0</v>
      </c>
      <c r="AT292" s="192">
        <v>0</v>
      </c>
      <c r="AU292" s="192">
        <v>0</v>
      </c>
      <c r="AV292" s="192">
        <v>0</v>
      </c>
      <c r="AW292" s="192">
        <v>0</v>
      </c>
      <c r="AX292" s="192">
        <v>0</v>
      </c>
      <c r="AY292" s="192">
        <v>0</v>
      </c>
      <c r="AZ292" s="192">
        <v>0</v>
      </c>
      <c r="BA292" s="192">
        <v>0</v>
      </c>
      <c r="BB292" s="192">
        <v>0</v>
      </c>
      <c r="BC292" s="193">
        <f>SUM(D292:BB292)</f>
        <v>1</v>
      </c>
      <c r="BD292" s="191"/>
    </row>
    <row r="293" spans="1:89" s="194" customFormat="1" x14ac:dyDescent="0.2">
      <c r="A293" s="288"/>
      <c r="B293" s="191" t="s">
        <v>107</v>
      </c>
      <c r="C293" s="293"/>
      <c r="D293" s="192">
        <f>D292</f>
        <v>0</v>
      </c>
      <c r="E293" s="192">
        <f t="shared" ref="E293:AJ293" si="246">+D293+E292</f>
        <v>0</v>
      </c>
      <c r="F293" s="192">
        <f t="shared" si="246"/>
        <v>0</v>
      </c>
      <c r="G293" s="192">
        <f t="shared" si="246"/>
        <v>0</v>
      </c>
      <c r="H293" s="192">
        <f t="shared" si="246"/>
        <v>0</v>
      </c>
      <c r="I293" s="192">
        <f t="shared" si="246"/>
        <v>0</v>
      </c>
      <c r="J293" s="192">
        <f t="shared" si="246"/>
        <v>0</v>
      </c>
      <c r="K293" s="192">
        <f t="shared" si="246"/>
        <v>0</v>
      </c>
      <c r="L293" s="192">
        <f t="shared" si="246"/>
        <v>0</v>
      </c>
      <c r="M293" s="192">
        <f t="shared" si="246"/>
        <v>0</v>
      </c>
      <c r="N293" s="192">
        <f t="shared" si="246"/>
        <v>0.05</v>
      </c>
      <c r="O293" s="192">
        <f t="shared" si="246"/>
        <v>0.05</v>
      </c>
      <c r="P293" s="192">
        <f t="shared" si="246"/>
        <v>0.05</v>
      </c>
      <c r="Q293" s="192">
        <f t="shared" si="246"/>
        <v>0.05</v>
      </c>
      <c r="R293" s="192">
        <f t="shared" si="246"/>
        <v>0.05</v>
      </c>
      <c r="S293" s="192">
        <f t="shared" si="246"/>
        <v>0.05</v>
      </c>
      <c r="T293" s="192">
        <f t="shared" si="246"/>
        <v>0.05</v>
      </c>
      <c r="U293" s="192">
        <f t="shared" si="246"/>
        <v>0.05</v>
      </c>
      <c r="V293" s="192">
        <f t="shared" si="246"/>
        <v>0.05</v>
      </c>
      <c r="W293" s="192">
        <f t="shared" si="246"/>
        <v>0.05</v>
      </c>
      <c r="X293" s="192">
        <f t="shared" si="246"/>
        <v>6.611111111111112E-2</v>
      </c>
      <c r="Y293" s="192">
        <f t="shared" si="246"/>
        <v>8.2222222222222238E-2</v>
      </c>
      <c r="Z293" s="192">
        <f t="shared" si="246"/>
        <v>9.8333333333333356E-2</v>
      </c>
      <c r="AA293" s="192">
        <f t="shared" si="246"/>
        <v>0.11444444444444447</v>
      </c>
      <c r="AB293" s="192">
        <f t="shared" si="246"/>
        <v>0.13055555555555559</v>
      </c>
      <c r="AC293" s="192">
        <f t="shared" si="246"/>
        <v>0.1466666666666667</v>
      </c>
      <c r="AD293" s="82">
        <f t="shared" si="246"/>
        <v>0.1627777777777778</v>
      </c>
      <c r="AE293" s="192">
        <f t="shared" si="246"/>
        <v>0.1788888888888889</v>
      </c>
      <c r="AF293" s="192">
        <f t="shared" si="246"/>
        <v>0.19500000000000001</v>
      </c>
      <c r="AG293" s="192">
        <f t="shared" si="246"/>
        <v>0.21111111111111111</v>
      </c>
      <c r="AH293" s="192">
        <f t="shared" si="246"/>
        <v>0.22722222222222221</v>
      </c>
      <c r="AI293" s="192">
        <f t="shared" si="246"/>
        <v>0.24333333333333332</v>
      </c>
      <c r="AJ293" s="192">
        <f t="shared" si="246"/>
        <v>0.25944444444444442</v>
      </c>
      <c r="AK293" s="192">
        <f t="shared" ref="AK293:BB293" si="247">+AJ293+AK292</f>
        <v>0.27555555555555555</v>
      </c>
      <c r="AL293" s="192">
        <f t="shared" si="247"/>
        <v>0.29166666666666669</v>
      </c>
      <c r="AM293" s="192">
        <f t="shared" si="247"/>
        <v>0.30777777777777782</v>
      </c>
      <c r="AN293" s="192">
        <f t="shared" si="247"/>
        <v>0.32388888888888895</v>
      </c>
      <c r="AO293" s="192">
        <f t="shared" si="247"/>
        <v>0.34000000000000008</v>
      </c>
      <c r="AP293" s="192">
        <f t="shared" si="247"/>
        <v>1</v>
      </c>
      <c r="AQ293" s="192">
        <f t="shared" si="247"/>
        <v>1</v>
      </c>
      <c r="AR293" s="192">
        <f t="shared" si="247"/>
        <v>1</v>
      </c>
      <c r="AS293" s="192">
        <f t="shared" si="247"/>
        <v>1</v>
      </c>
      <c r="AT293" s="192">
        <f t="shared" si="247"/>
        <v>1</v>
      </c>
      <c r="AU293" s="192">
        <f t="shared" si="247"/>
        <v>1</v>
      </c>
      <c r="AV293" s="192">
        <f t="shared" si="247"/>
        <v>1</v>
      </c>
      <c r="AW293" s="192">
        <f t="shared" si="247"/>
        <v>1</v>
      </c>
      <c r="AX293" s="192">
        <f t="shared" si="247"/>
        <v>1</v>
      </c>
      <c r="AY293" s="192">
        <f t="shared" si="247"/>
        <v>1</v>
      </c>
      <c r="AZ293" s="192">
        <f t="shared" si="247"/>
        <v>1</v>
      </c>
      <c r="BA293" s="192">
        <f t="shared" si="247"/>
        <v>1</v>
      </c>
      <c r="BB293" s="192">
        <f t="shared" si="247"/>
        <v>1</v>
      </c>
      <c r="BC293" s="193"/>
      <c r="BD293" s="191"/>
    </row>
    <row r="294" spans="1:89" s="209" customFormat="1" x14ac:dyDescent="0.2">
      <c r="A294" s="288"/>
      <c r="B294" s="206"/>
      <c r="C294" s="293"/>
      <c r="D294" s="207"/>
      <c r="E294" s="207"/>
      <c r="F294" s="207"/>
      <c r="G294" s="207"/>
      <c r="H294" s="207"/>
      <c r="I294" s="207"/>
      <c r="J294" s="207"/>
      <c r="K294" s="207"/>
      <c r="L294" s="207"/>
      <c r="M294" s="207"/>
      <c r="N294" s="207"/>
      <c r="O294" s="207"/>
      <c r="P294" s="207"/>
      <c r="Q294" s="207"/>
      <c r="R294" s="207"/>
      <c r="S294" s="207"/>
      <c r="T294" s="207"/>
      <c r="U294" s="207"/>
      <c r="V294" s="207"/>
      <c r="W294" s="207"/>
      <c r="X294" s="207"/>
      <c r="Y294" s="207"/>
      <c r="Z294" s="207"/>
      <c r="AA294" s="207"/>
      <c r="AB294" s="207"/>
      <c r="AC294" s="207"/>
      <c r="AD294" s="83"/>
      <c r="AE294" s="207"/>
      <c r="AF294" s="207"/>
      <c r="AG294" s="207"/>
      <c r="AH294" s="207"/>
      <c r="AI294" s="207"/>
      <c r="AJ294" s="207"/>
      <c r="AK294" s="207"/>
      <c r="AL294" s="207"/>
      <c r="AM294" s="207"/>
      <c r="AN294" s="207"/>
      <c r="AO294" s="207"/>
      <c r="AP294" s="207"/>
      <c r="AQ294" s="207"/>
      <c r="AR294" s="207"/>
      <c r="AS294" s="207"/>
      <c r="AT294" s="207"/>
      <c r="AU294" s="207"/>
      <c r="AV294" s="207"/>
      <c r="AW294" s="207"/>
      <c r="AX294" s="207"/>
      <c r="AY294" s="207"/>
      <c r="AZ294" s="207"/>
      <c r="BA294" s="207"/>
      <c r="BB294" s="207"/>
      <c r="BC294" s="208"/>
      <c r="BD294" s="206"/>
    </row>
    <row r="295" spans="1:89" s="195" customFormat="1" x14ac:dyDescent="0.2">
      <c r="A295" s="288"/>
      <c r="B295" s="195" t="s">
        <v>108</v>
      </c>
      <c r="C295" s="196">
        <v>14.5</v>
      </c>
      <c r="D295" s="197">
        <f t="shared" ref="D295:AI295" si="248">+D291*$C295</f>
        <v>0</v>
      </c>
      <c r="E295" s="197">
        <f t="shared" si="248"/>
        <v>0</v>
      </c>
      <c r="F295" s="197">
        <f t="shared" si="248"/>
        <v>0</v>
      </c>
      <c r="G295" s="197">
        <f t="shared" si="248"/>
        <v>0</v>
      </c>
      <c r="H295" s="197">
        <f t="shared" si="248"/>
        <v>0</v>
      </c>
      <c r="I295" s="197">
        <f t="shared" si="248"/>
        <v>0</v>
      </c>
      <c r="J295" s="197">
        <f t="shared" si="248"/>
        <v>0</v>
      </c>
      <c r="K295" s="197">
        <f t="shared" si="248"/>
        <v>0</v>
      </c>
      <c r="L295" s="197">
        <f t="shared" si="248"/>
        <v>0</v>
      </c>
      <c r="M295" s="197">
        <f t="shared" si="248"/>
        <v>0</v>
      </c>
      <c r="N295" s="197">
        <f t="shared" si="248"/>
        <v>0.72068452380952375</v>
      </c>
      <c r="O295" s="197">
        <f t="shared" si="248"/>
        <v>0.72068452380952375</v>
      </c>
      <c r="P295" s="197">
        <f t="shared" si="248"/>
        <v>0.72068452380952375</v>
      </c>
      <c r="Q295" s="197">
        <f t="shared" si="248"/>
        <v>0.72068452380952375</v>
      </c>
      <c r="R295" s="197">
        <f t="shared" si="248"/>
        <v>0.72068452380952375</v>
      </c>
      <c r="S295" s="197">
        <f t="shared" si="248"/>
        <v>0.72068452380952375</v>
      </c>
      <c r="T295" s="197">
        <f t="shared" si="248"/>
        <v>0.72068452380952375</v>
      </c>
      <c r="U295" s="197">
        <f t="shared" si="248"/>
        <v>0.72068452380952375</v>
      </c>
      <c r="V295" s="197">
        <f t="shared" si="248"/>
        <v>0.72068452380952375</v>
      </c>
      <c r="W295" s="197">
        <f t="shared" si="248"/>
        <v>0.72068452380952375</v>
      </c>
      <c r="X295" s="197">
        <f t="shared" si="248"/>
        <v>1.4459261904761906</v>
      </c>
      <c r="Y295" s="197">
        <f t="shared" si="248"/>
        <v>2.1711678571428576</v>
      </c>
      <c r="Z295" s="197">
        <f t="shared" si="248"/>
        <v>2.896409523809524</v>
      </c>
      <c r="AA295" s="197">
        <f t="shared" si="248"/>
        <v>3.6216511904761903</v>
      </c>
      <c r="AB295" s="197">
        <f t="shared" si="248"/>
        <v>4.3468928571428567</v>
      </c>
      <c r="AC295" s="197">
        <f t="shared" si="248"/>
        <v>5.072134523809523</v>
      </c>
      <c r="AD295" s="90">
        <f t="shared" si="248"/>
        <v>5.7973761904761902</v>
      </c>
      <c r="AE295" s="197">
        <f t="shared" si="248"/>
        <v>6.5226178571428566</v>
      </c>
      <c r="AF295" s="197">
        <f t="shared" si="248"/>
        <v>7.2478595238095229</v>
      </c>
      <c r="AG295" s="197">
        <f t="shared" si="248"/>
        <v>7.9731011904761893</v>
      </c>
      <c r="AH295" s="197">
        <f t="shared" si="248"/>
        <v>8.6983428571428565</v>
      </c>
      <c r="AI295" s="197">
        <f t="shared" si="248"/>
        <v>9.4235845238095237</v>
      </c>
      <c r="AJ295" s="197">
        <f t="shared" ref="AJ295:BB295" si="249">+AJ291*$C295</f>
        <v>10.148826190476191</v>
      </c>
      <c r="AK295" s="197">
        <f t="shared" si="249"/>
        <v>10.874067857142858</v>
      </c>
      <c r="AL295" s="197">
        <f t="shared" si="249"/>
        <v>11.599309523809525</v>
      </c>
      <c r="AM295" s="197">
        <f t="shared" si="249"/>
        <v>12.324551190476193</v>
      </c>
      <c r="AN295" s="197">
        <f t="shared" si="249"/>
        <v>13.04979285714286</v>
      </c>
      <c r="AO295" s="197">
        <f t="shared" si="249"/>
        <v>13.775034523809527</v>
      </c>
      <c r="AP295" s="197">
        <f t="shared" si="249"/>
        <v>13.775034523809527</v>
      </c>
      <c r="AQ295" s="197">
        <f t="shared" si="249"/>
        <v>13.775034523809527</v>
      </c>
      <c r="AR295" s="197">
        <f t="shared" si="249"/>
        <v>13.775034523809527</v>
      </c>
      <c r="AS295" s="197">
        <f t="shared" si="249"/>
        <v>13.775034523809527</v>
      </c>
      <c r="AT295" s="197">
        <f t="shared" si="249"/>
        <v>14.500034523809529</v>
      </c>
      <c r="AU295" s="197">
        <f t="shared" si="249"/>
        <v>14.500034523809529</v>
      </c>
      <c r="AV295" s="197">
        <f t="shared" si="249"/>
        <v>14.500034523809529</v>
      </c>
      <c r="AW295" s="197">
        <f t="shared" si="249"/>
        <v>14.500034523809529</v>
      </c>
      <c r="AX295" s="197">
        <f t="shared" si="249"/>
        <v>14.500034523809529</v>
      </c>
      <c r="AY295" s="197">
        <f t="shared" si="249"/>
        <v>14.500034523809529</v>
      </c>
      <c r="AZ295" s="197">
        <f t="shared" si="249"/>
        <v>14.500034523809529</v>
      </c>
      <c r="BA295" s="197">
        <f t="shared" si="249"/>
        <v>14.500034523809529</v>
      </c>
      <c r="BB295" s="197">
        <f t="shared" si="249"/>
        <v>14.500034523809529</v>
      </c>
      <c r="BC295" s="198"/>
      <c r="BD295" s="199"/>
      <c r="BE295" s="199"/>
      <c r="BF295" s="199"/>
      <c r="BG295" s="199"/>
      <c r="BH295" s="199"/>
      <c r="BI295" s="199"/>
      <c r="BJ295" s="199"/>
      <c r="BK295" s="199"/>
      <c r="BL295" s="199"/>
      <c r="BM295" s="199"/>
      <c r="BN295" s="199"/>
      <c r="BO295" s="199"/>
      <c r="BP295" s="199"/>
      <c r="BQ295" s="199"/>
      <c r="BR295" s="199"/>
      <c r="BS295" s="199"/>
      <c r="BT295" s="199"/>
      <c r="BU295" s="199"/>
      <c r="BV295" s="199"/>
      <c r="BW295" s="199"/>
      <c r="BX295" s="199"/>
      <c r="BY295" s="199"/>
      <c r="BZ295" s="199"/>
      <c r="CA295" s="199"/>
      <c r="CB295" s="199"/>
      <c r="CC295" s="199"/>
      <c r="CD295" s="199"/>
      <c r="CE295" s="199"/>
      <c r="CF295" s="199"/>
      <c r="CG295" s="199"/>
      <c r="CH295" s="199"/>
      <c r="CI295" s="199"/>
      <c r="CJ295" s="199"/>
      <c r="CK295" s="199"/>
    </row>
    <row r="296" spans="1:89" s="200" customFormat="1" ht="13.5" thickBot="1" x14ac:dyDescent="0.25">
      <c r="A296" s="289"/>
      <c r="B296" s="200" t="s">
        <v>109</v>
      </c>
      <c r="C296" s="201" t="str">
        <f>+'NTP or Sold'!C27</f>
        <v>Committed</v>
      </c>
      <c r="D296" s="202">
        <f t="shared" ref="D296:AI296" si="250">+D293*$C295</f>
        <v>0</v>
      </c>
      <c r="E296" s="202">
        <f t="shared" si="250"/>
        <v>0</v>
      </c>
      <c r="F296" s="202">
        <f t="shared" si="250"/>
        <v>0</v>
      </c>
      <c r="G296" s="202">
        <f t="shared" si="250"/>
        <v>0</v>
      </c>
      <c r="H296" s="202">
        <f t="shared" si="250"/>
        <v>0</v>
      </c>
      <c r="I296" s="202">
        <f t="shared" si="250"/>
        <v>0</v>
      </c>
      <c r="J296" s="202">
        <f t="shared" si="250"/>
        <v>0</v>
      </c>
      <c r="K296" s="202">
        <f t="shared" si="250"/>
        <v>0</v>
      </c>
      <c r="L296" s="202">
        <f t="shared" si="250"/>
        <v>0</v>
      </c>
      <c r="M296" s="202">
        <f t="shared" si="250"/>
        <v>0</v>
      </c>
      <c r="N296" s="202">
        <f t="shared" si="250"/>
        <v>0.72500000000000009</v>
      </c>
      <c r="O296" s="202">
        <f t="shared" si="250"/>
        <v>0.72500000000000009</v>
      </c>
      <c r="P296" s="202">
        <f t="shared" si="250"/>
        <v>0.72500000000000009</v>
      </c>
      <c r="Q296" s="202">
        <f t="shared" si="250"/>
        <v>0.72500000000000009</v>
      </c>
      <c r="R296" s="202">
        <f t="shared" si="250"/>
        <v>0.72500000000000009</v>
      </c>
      <c r="S296" s="202">
        <f t="shared" si="250"/>
        <v>0.72500000000000009</v>
      </c>
      <c r="T296" s="202">
        <f t="shared" si="250"/>
        <v>0.72500000000000009</v>
      </c>
      <c r="U296" s="202">
        <f t="shared" si="250"/>
        <v>0.72500000000000009</v>
      </c>
      <c r="V296" s="202">
        <f t="shared" si="250"/>
        <v>0.72500000000000009</v>
      </c>
      <c r="W296" s="202">
        <f t="shared" si="250"/>
        <v>0.72500000000000009</v>
      </c>
      <c r="X296" s="202">
        <f t="shared" si="250"/>
        <v>0.9586111111111113</v>
      </c>
      <c r="Y296" s="202">
        <f t="shared" si="250"/>
        <v>1.1922222222222225</v>
      </c>
      <c r="Z296" s="202">
        <f t="shared" si="250"/>
        <v>1.4258333333333337</v>
      </c>
      <c r="AA296" s="202">
        <f t="shared" si="250"/>
        <v>1.6594444444444449</v>
      </c>
      <c r="AB296" s="202">
        <f t="shared" si="250"/>
        <v>1.8930555555555562</v>
      </c>
      <c r="AC296" s="202">
        <f t="shared" si="250"/>
        <v>2.1266666666666669</v>
      </c>
      <c r="AD296" s="136">
        <f t="shared" si="250"/>
        <v>2.3602777777777781</v>
      </c>
      <c r="AE296" s="202">
        <f t="shared" si="250"/>
        <v>2.5938888888888889</v>
      </c>
      <c r="AF296" s="202">
        <f t="shared" si="250"/>
        <v>2.8275000000000001</v>
      </c>
      <c r="AG296" s="202">
        <f t="shared" si="250"/>
        <v>3.0611111111111109</v>
      </c>
      <c r="AH296" s="202">
        <f t="shared" si="250"/>
        <v>3.2947222222222221</v>
      </c>
      <c r="AI296" s="202">
        <f t="shared" si="250"/>
        <v>3.5283333333333333</v>
      </c>
      <c r="AJ296" s="202">
        <f t="shared" ref="AJ296:BB296" si="251">+AJ293*$C295</f>
        <v>3.7619444444444441</v>
      </c>
      <c r="AK296" s="202">
        <f t="shared" si="251"/>
        <v>3.9955555555555557</v>
      </c>
      <c r="AL296" s="202">
        <f t="shared" si="251"/>
        <v>4.229166666666667</v>
      </c>
      <c r="AM296" s="202">
        <f t="shared" si="251"/>
        <v>4.4627777777777782</v>
      </c>
      <c r="AN296" s="202">
        <f t="shared" si="251"/>
        <v>4.6963888888888894</v>
      </c>
      <c r="AO296" s="202">
        <f t="shared" si="251"/>
        <v>4.9300000000000015</v>
      </c>
      <c r="AP296" s="202">
        <f t="shared" si="251"/>
        <v>14.5</v>
      </c>
      <c r="AQ296" s="202">
        <f t="shared" si="251"/>
        <v>14.5</v>
      </c>
      <c r="AR296" s="202">
        <f t="shared" si="251"/>
        <v>14.5</v>
      </c>
      <c r="AS296" s="202">
        <f t="shared" si="251"/>
        <v>14.5</v>
      </c>
      <c r="AT296" s="202">
        <f t="shared" si="251"/>
        <v>14.5</v>
      </c>
      <c r="AU296" s="202">
        <f t="shared" si="251"/>
        <v>14.5</v>
      </c>
      <c r="AV296" s="202">
        <f t="shared" si="251"/>
        <v>14.5</v>
      </c>
      <c r="AW296" s="202">
        <f t="shared" si="251"/>
        <v>14.5</v>
      </c>
      <c r="AX296" s="202">
        <f t="shared" si="251"/>
        <v>14.5</v>
      </c>
      <c r="AY296" s="202">
        <f t="shared" si="251"/>
        <v>14.5</v>
      </c>
      <c r="AZ296" s="202">
        <f t="shared" si="251"/>
        <v>14.5</v>
      </c>
      <c r="BA296" s="202">
        <f t="shared" si="251"/>
        <v>14.5</v>
      </c>
      <c r="BB296" s="202">
        <f t="shared" si="251"/>
        <v>14.5</v>
      </c>
      <c r="BC296" s="203"/>
      <c r="BD296" s="204"/>
      <c r="BE296" s="204"/>
      <c r="BF296" s="204"/>
      <c r="BG296" s="204"/>
      <c r="BH296" s="204"/>
      <c r="BI296" s="204"/>
      <c r="BJ296" s="204"/>
      <c r="BK296" s="204"/>
      <c r="BL296" s="204"/>
      <c r="BM296" s="204"/>
      <c r="BN296" s="204"/>
      <c r="BO296" s="204"/>
      <c r="BP296" s="204"/>
      <c r="BQ296" s="204"/>
      <c r="BR296" s="204"/>
      <c r="BS296" s="204"/>
      <c r="BT296" s="204"/>
      <c r="BU296" s="204"/>
      <c r="BV296" s="204"/>
      <c r="BW296" s="204"/>
      <c r="BX296" s="204"/>
      <c r="BY296" s="204"/>
      <c r="BZ296" s="204"/>
      <c r="CA296" s="204"/>
      <c r="CB296" s="204"/>
      <c r="CC296" s="204"/>
      <c r="CD296" s="204"/>
      <c r="CE296" s="204"/>
      <c r="CF296" s="204"/>
      <c r="CG296" s="204"/>
      <c r="CH296" s="204"/>
      <c r="CI296" s="204"/>
      <c r="CJ296" s="204"/>
      <c r="CK296" s="204"/>
    </row>
    <row r="297" spans="1:89" s="190" customFormat="1" ht="15" customHeight="1" thickTop="1" x14ac:dyDescent="0.2">
      <c r="A297" s="287">
        <f>+A289+1</f>
        <v>7</v>
      </c>
      <c r="B297" s="195" t="str">
        <f>+'NTP or Sold'!H28</f>
        <v>LM6000</v>
      </c>
      <c r="C297" s="292" t="str">
        <f>+'NTP or Sold'!T28</f>
        <v>Fountain Valley PSCO (ENA) - 90%</v>
      </c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81"/>
      <c r="AE297" s="205"/>
      <c r="AF297" s="205"/>
      <c r="AG297" s="205"/>
      <c r="AH297" s="205"/>
      <c r="AI297" s="205"/>
      <c r="AJ297" s="205"/>
      <c r="AK297" s="205"/>
      <c r="AL297" s="205"/>
      <c r="AM297" s="205"/>
      <c r="AN297" s="205"/>
      <c r="AO297" s="205"/>
      <c r="AP297" s="205"/>
      <c r="AQ297" s="205"/>
      <c r="AR297" s="205"/>
      <c r="AS297" s="205"/>
      <c r="AT297" s="205"/>
      <c r="AU297" s="205"/>
      <c r="AV297" s="205"/>
      <c r="AW297" s="205"/>
      <c r="AX297" s="205"/>
      <c r="AY297" s="205"/>
      <c r="AZ297" s="205"/>
      <c r="BA297" s="205"/>
      <c r="BB297" s="205"/>
      <c r="BC297" s="240"/>
    </row>
    <row r="298" spans="1:89" s="194" customFormat="1" x14ac:dyDescent="0.2">
      <c r="A298" s="288"/>
      <c r="B298" s="191" t="s">
        <v>104</v>
      </c>
      <c r="C298" s="293"/>
      <c r="D298" s="192">
        <v>0</v>
      </c>
      <c r="E298" s="192">
        <v>0</v>
      </c>
      <c r="F298" s="192">
        <v>0</v>
      </c>
      <c r="G298" s="192">
        <v>0</v>
      </c>
      <c r="H298" s="192">
        <v>0</v>
      </c>
      <c r="I298" s="192">
        <v>0</v>
      </c>
      <c r="J298" s="192">
        <v>0</v>
      </c>
      <c r="K298" s="192">
        <v>0</v>
      </c>
      <c r="L298" s="192">
        <v>0</v>
      </c>
      <c r="M298" s="192">
        <v>0</v>
      </c>
      <c r="N298" s="192">
        <f>16.7/336</f>
        <v>4.9702380952380949E-2</v>
      </c>
      <c r="O298" s="192">
        <v>0</v>
      </c>
      <c r="P298" s="192">
        <v>0</v>
      </c>
      <c r="Q298" s="192">
        <v>0</v>
      </c>
      <c r="R298" s="192">
        <v>0</v>
      </c>
      <c r="S298" s="192">
        <v>0</v>
      </c>
      <c r="T298" s="192">
        <v>0</v>
      </c>
      <c r="U298" s="192">
        <v>0</v>
      </c>
      <c r="V298" s="192">
        <v>0</v>
      </c>
      <c r="W298" s="192">
        <v>0</v>
      </c>
      <c r="X298" s="192">
        <f t="shared" ref="X298:AO298" si="252">+(0.95-0.0497)/18</f>
        <v>5.0016666666666668E-2</v>
      </c>
      <c r="Y298" s="192">
        <f t="shared" si="252"/>
        <v>5.0016666666666668E-2</v>
      </c>
      <c r="Z298" s="192">
        <f t="shared" si="252"/>
        <v>5.0016666666666668E-2</v>
      </c>
      <c r="AA298" s="192">
        <f t="shared" si="252"/>
        <v>5.0016666666666668E-2</v>
      </c>
      <c r="AB298" s="192">
        <f t="shared" si="252"/>
        <v>5.0016666666666668E-2</v>
      </c>
      <c r="AC298" s="192">
        <f t="shared" si="252"/>
        <v>5.0016666666666668E-2</v>
      </c>
      <c r="AD298" s="82">
        <f t="shared" si="252"/>
        <v>5.0016666666666668E-2</v>
      </c>
      <c r="AE298" s="192">
        <f t="shared" si="252"/>
        <v>5.0016666666666668E-2</v>
      </c>
      <c r="AF298" s="192">
        <f t="shared" si="252"/>
        <v>5.0016666666666668E-2</v>
      </c>
      <c r="AG298" s="192">
        <f t="shared" si="252"/>
        <v>5.0016666666666668E-2</v>
      </c>
      <c r="AH298" s="192">
        <f t="shared" si="252"/>
        <v>5.0016666666666668E-2</v>
      </c>
      <c r="AI298" s="192">
        <f t="shared" si="252"/>
        <v>5.0016666666666668E-2</v>
      </c>
      <c r="AJ298" s="192">
        <f t="shared" si="252"/>
        <v>5.0016666666666668E-2</v>
      </c>
      <c r="AK298" s="192">
        <f t="shared" si="252"/>
        <v>5.0016666666666668E-2</v>
      </c>
      <c r="AL298" s="192">
        <f t="shared" si="252"/>
        <v>5.0016666666666668E-2</v>
      </c>
      <c r="AM298" s="192">
        <f t="shared" si="252"/>
        <v>5.0016666666666668E-2</v>
      </c>
      <c r="AN298" s="192">
        <f t="shared" si="252"/>
        <v>5.0016666666666668E-2</v>
      </c>
      <c r="AO298" s="192">
        <f t="shared" si="252"/>
        <v>5.0016666666666668E-2</v>
      </c>
      <c r="AP298" s="192">
        <v>0</v>
      </c>
      <c r="AQ298" s="192">
        <v>0</v>
      </c>
      <c r="AR298" s="192">
        <v>0</v>
      </c>
      <c r="AS298" s="192">
        <v>0</v>
      </c>
      <c r="AT298" s="192">
        <v>0.05</v>
      </c>
      <c r="AU298" s="192">
        <v>0</v>
      </c>
      <c r="AV298" s="192">
        <v>0</v>
      </c>
      <c r="AW298" s="192">
        <v>0</v>
      </c>
      <c r="AX298" s="192">
        <v>0</v>
      </c>
      <c r="AY298" s="192">
        <v>0</v>
      </c>
      <c r="AZ298" s="192">
        <v>0</v>
      </c>
      <c r="BA298" s="192">
        <v>0</v>
      </c>
      <c r="BB298" s="192">
        <v>0</v>
      </c>
      <c r="BC298" s="193">
        <f>SUM(D298:BB298)</f>
        <v>1.0000023809523813</v>
      </c>
      <c r="BD298" s="191"/>
    </row>
    <row r="299" spans="1:89" s="194" customFormat="1" x14ac:dyDescent="0.2">
      <c r="A299" s="288"/>
      <c r="B299" s="191" t="s">
        <v>105</v>
      </c>
      <c r="C299" s="293"/>
      <c r="D299" s="192">
        <f>D298</f>
        <v>0</v>
      </c>
      <c r="E299" s="192">
        <f t="shared" ref="E299:AJ299" si="253">+D299+E298</f>
        <v>0</v>
      </c>
      <c r="F299" s="192">
        <f t="shared" si="253"/>
        <v>0</v>
      </c>
      <c r="G299" s="192">
        <f t="shared" si="253"/>
        <v>0</v>
      </c>
      <c r="H299" s="192">
        <f t="shared" si="253"/>
        <v>0</v>
      </c>
      <c r="I299" s="192">
        <f t="shared" si="253"/>
        <v>0</v>
      </c>
      <c r="J299" s="192">
        <f t="shared" si="253"/>
        <v>0</v>
      </c>
      <c r="K299" s="192">
        <f t="shared" si="253"/>
        <v>0</v>
      </c>
      <c r="L299" s="192">
        <f t="shared" si="253"/>
        <v>0</v>
      </c>
      <c r="M299" s="192">
        <f t="shared" si="253"/>
        <v>0</v>
      </c>
      <c r="N299" s="192">
        <f t="shared" si="253"/>
        <v>4.9702380952380949E-2</v>
      </c>
      <c r="O299" s="192">
        <f t="shared" si="253"/>
        <v>4.9702380952380949E-2</v>
      </c>
      <c r="P299" s="192">
        <f t="shared" si="253"/>
        <v>4.9702380952380949E-2</v>
      </c>
      <c r="Q299" s="192">
        <f t="shared" si="253"/>
        <v>4.9702380952380949E-2</v>
      </c>
      <c r="R299" s="192">
        <f t="shared" si="253"/>
        <v>4.9702380952380949E-2</v>
      </c>
      <c r="S299" s="192">
        <f t="shared" si="253"/>
        <v>4.9702380952380949E-2</v>
      </c>
      <c r="T299" s="192">
        <f t="shared" si="253"/>
        <v>4.9702380952380949E-2</v>
      </c>
      <c r="U299" s="192">
        <f t="shared" si="253"/>
        <v>4.9702380952380949E-2</v>
      </c>
      <c r="V299" s="192">
        <f t="shared" si="253"/>
        <v>4.9702380952380949E-2</v>
      </c>
      <c r="W299" s="192">
        <f t="shared" si="253"/>
        <v>4.9702380952380949E-2</v>
      </c>
      <c r="X299" s="192">
        <f t="shared" si="253"/>
        <v>9.9719047619047624E-2</v>
      </c>
      <c r="Y299" s="192">
        <f t="shared" si="253"/>
        <v>0.14973571428571431</v>
      </c>
      <c r="Z299" s="192">
        <f t="shared" si="253"/>
        <v>0.19975238095238096</v>
      </c>
      <c r="AA299" s="192">
        <f t="shared" si="253"/>
        <v>0.24976904761904761</v>
      </c>
      <c r="AB299" s="192">
        <f t="shared" si="253"/>
        <v>0.29978571428571427</v>
      </c>
      <c r="AC299" s="192">
        <f t="shared" si="253"/>
        <v>0.34980238095238092</v>
      </c>
      <c r="AD299" s="82">
        <f t="shared" si="253"/>
        <v>0.39981904761904757</v>
      </c>
      <c r="AE299" s="192">
        <f t="shared" si="253"/>
        <v>0.44983571428571423</v>
      </c>
      <c r="AF299" s="192">
        <f t="shared" si="253"/>
        <v>0.49985238095238088</v>
      </c>
      <c r="AG299" s="192">
        <f t="shared" si="253"/>
        <v>0.54986904761904754</v>
      </c>
      <c r="AH299" s="192">
        <f t="shared" si="253"/>
        <v>0.59988571428571424</v>
      </c>
      <c r="AI299" s="192">
        <f t="shared" si="253"/>
        <v>0.64990238095238095</v>
      </c>
      <c r="AJ299" s="192">
        <f t="shared" si="253"/>
        <v>0.69991904761904766</v>
      </c>
      <c r="AK299" s="192">
        <f t="shared" ref="AK299:BB299" si="254">+AJ299+AK298</f>
        <v>0.74993571428571437</v>
      </c>
      <c r="AL299" s="192">
        <f t="shared" si="254"/>
        <v>0.79995238095238108</v>
      </c>
      <c r="AM299" s="192">
        <f t="shared" si="254"/>
        <v>0.84996904761904779</v>
      </c>
      <c r="AN299" s="192">
        <f t="shared" si="254"/>
        <v>0.8999857142857145</v>
      </c>
      <c r="AO299" s="192">
        <f t="shared" si="254"/>
        <v>0.95000238095238121</v>
      </c>
      <c r="AP299" s="192">
        <f t="shared" si="254"/>
        <v>0.95000238095238121</v>
      </c>
      <c r="AQ299" s="192">
        <f t="shared" si="254"/>
        <v>0.95000238095238121</v>
      </c>
      <c r="AR299" s="192">
        <f t="shared" si="254"/>
        <v>0.95000238095238121</v>
      </c>
      <c r="AS299" s="192">
        <f t="shared" si="254"/>
        <v>0.95000238095238121</v>
      </c>
      <c r="AT299" s="192">
        <f t="shared" si="254"/>
        <v>1.0000023809523813</v>
      </c>
      <c r="AU299" s="192">
        <f t="shared" si="254"/>
        <v>1.0000023809523813</v>
      </c>
      <c r="AV299" s="192">
        <f t="shared" si="254"/>
        <v>1.0000023809523813</v>
      </c>
      <c r="AW299" s="192">
        <f t="shared" si="254"/>
        <v>1.0000023809523813</v>
      </c>
      <c r="AX299" s="192">
        <f t="shared" si="254"/>
        <v>1.0000023809523813</v>
      </c>
      <c r="AY299" s="192">
        <f t="shared" si="254"/>
        <v>1.0000023809523813</v>
      </c>
      <c r="AZ299" s="192">
        <f t="shared" si="254"/>
        <v>1.0000023809523813</v>
      </c>
      <c r="BA299" s="192">
        <f t="shared" si="254"/>
        <v>1.0000023809523813</v>
      </c>
      <c r="BB299" s="192">
        <f t="shared" si="254"/>
        <v>1.0000023809523813</v>
      </c>
      <c r="BC299" s="193"/>
      <c r="BD299" s="191"/>
    </row>
    <row r="300" spans="1:89" s="194" customFormat="1" x14ac:dyDescent="0.2">
      <c r="A300" s="288"/>
      <c r="B300" s="191" t="s">
        <v>106</v>
      </c>
      <c r="C300" s="293"/>
      <c r="D300" s="192">
        <v>0</v>
      </c>
      <c r="E300" s="192">
        <v>0</v>
      </c>
      <c r="F300" s="192">
        <v>0</v>
      </c>
      <c r="G300" s="192">
        <v>0</v>
      </c>
      <c r="H300" s="192">
        <v>0</v>
      </c>
      <c r="I300" s="192">
        <v>0</v>
      </c>
      <c r="J300" s="192">
        <v>0</v>
      </c>
      <c r="K300" s="192">
        <v>0</v>
      </c>
      <c r="L300" s="192">
        <v>0</v>
      </c>
      <c r="M300" s="192">
        <v>0</v>
      </c>
      <c r="N300" s="192">
        <v>0.05</v>
      </c>
      <c r="O300" s="192">
        <v>0</v>
      </c>
      <c r="P300" s="192">
        <v>0</v>
      </c>
      <c r="Q300" s="192">
        <v>0</v>
      </c>
      <c r="R300" s="192">
        <v>0</v>
      </c>
      <c r="S300" s="192">
        <v>0</v>
      </c>
      <c r="T300" s="192">
        <v>0</v>
      </c>
      <c r="U300" s="192">
        <v>0</v>
      </c>
      <c r="V300" s="192">
        <v>0</v>
      </c>
      <c r="W300" s="192">
        <v>0</v>
      </c>
      <c r="X300" s="192">
        <f t="shared" ref="X300:AO300" si="255">+(0.34-0.05)/18</f>
        <v>1.6111111111111114E-2</v>
      </c>
      <c r="Y300" s="192">
        <f t="shared" si="255"/>
        <v>1.6111111111111114E-2</v>
      </c>
      <c r="Z300" s="192">
        <f t="shared" si="255"/>
        <v>1.6111111111111114E-2</v>
      </c>
      <c r="AA300" s="192">
        <f t="shared" si="255"/>
        <v>1.6111111111111114E-2</v>
      </c>
      <c r="AB300" s="192">
        <f t="shared" si="255"/>
        <v>1.6111111111111114E-2</v>
      </c>
      <c r="AC300" s="192">
        <f t="shared" si="255"/>
        <v>1.6111111111111114E-2</v>
      </c>
      <c r="AD300" s="82">
        <f t="shared" si="255"/>
        <v>1.6111111111111114E-2</v>
      </c>
      <c r="AE300" s="192">
        <f t="shared" si="255"/>
        <v>1.6111111111111114E-2</v>
      </c>
      <c r="AF300" s="192">
        <f t="shared" si="255"/>
        <v>1.6111111111111114E-2</v>
      </c>
      <c r="AG300" s="192">
        <f t="shared" si="255"/>
        <v>1.6111111111111114E-2</v>
      </c>
      <c r="AH300" s="192">
        <f t="shared" si="255"/>
        <v>1.6111111111111114E-2</v>
      </c>
      <c r="AI300" s="192">
        <f t="shared" si="255"/>
        <v>1.6111111111111114E-2</v>
      </c>
      <c r="AJ300" s="192">
        <f t="shared" si="255"/>
        <v>1.6111111111111114E-2</v>
      </c>
      <c r="AK300" s="192">
        <f t="shared" si="255"/>
        <v>1.6111111111111114E-2</v>
      </c>
      <c r="AL300" s="192">
        <f t="shared" si="255"/>
        <v>1.6111111111111114E-2</v>
      </c>
      <c r="AM300" s="192">
        <f t="shared" si="255"/>
        <v>1.6111111111111114E-2</v>
      </c>
      <c r="AN300" s="192">
        <f t="shared" si="255"/>
        <v>1.6111111111111114E-2</v>
      </c>
      <c r="AO300" s="192">
        <f t="shared" si="255"/>
        <v>1.6111111111111114E-2</v>
      </c>
      <c r="AP300" s="192">
        <v>0.66</v>
      </c>
      <c r="AQ300" s="192">
        <v>0</v>
      </c>
      <c r="AR300" s="192">
        <v>0</v>
      </c>
      <c r="AS300" s="192">
        <v>0</v>
      </c>
      <c r="AT300" s="192">
        <v>0</v>
      </c>
      <c r="AU300" s="192">
        <v>0</v>
      </c>
      <c r="AV300" s="192">
        <v>0</v>
      </c>
      <c r="AW300" s="192">
        <v>0</v>
      </c>
      <c r="AX300" s="192">
        <v>0</v>
      </c>
      <c r="AY300" s="192">
        <v>0</v>
      </c>
      <c r="AZ300" s="192">
        <v>0</v>
      </c>
      <c r="BA300" s="192">
        <v>0</v>
      </c>
      <c r="BB300" s="192">
        <v>0</v>
      </c>
      <c r="BC300" s="193">
        <f>SUM(D300:BB300)</f>
        <v>1</v>
      </c>
      <c r="BD300" s="191"/>
    </row>
    <row r="301" spans="1:89" s="194" customFormat="1" x14ac:dyDescent="0.2">
      <c r="A301" s="288"/>
      <c r="B301" s="191" t="s">
        <v>107</v>
      </c>
      <c r="C301" s="293"/>
      <c r="D301" s="192">
        <f>D300</f>
        <v>0</v>
      </c>
      <c r="E301" s="192">
        <f t="shared" ref="E301:AJ301" si="256">+D301+E300</f>
        <v>0</v>
      </c>
      <c r="F301" s="192">
        <f t="shared" si="256"/>
        <v>0</v>
      </c>
      <c r="G301" s="192">
        <f t="shared" si="256"/>
        <v>0</v>
      </c>
      <c r="H301" s="192">
        <f t="shared" si="256"/>
        <v>0</v>
      </c>
      <c r="I301" s="192">
        <f t="shared" si="256"/>
        <v>0</v>
      </c>
      <c r="J301" s="192">
        <f t="shared" si="256"/>
        <v>0</v>
      </c>
      <c r="K301" s="192">
        <f t="shared" si="256"/>
        <v>0</v>
      </c>
      <c r="L301" s="192">
        <f t="shared" si="256"/>
        <v>0</v>
      </c>
      <c r="M301" s="192">
        <f t="shared" si="256"/>
        <v>0</v>
      </c>
      <c r="N301" s="192">
        <f t="shared" si="256"/>
        <v>0.05</v>
      </c>
      <c r="O301" s="192">
        <f t="shared" si="256"/>
        <v>0.05</v>
      </c>
      <c r="P301" s="192">
        <f t="shared" si="256"/>
        <v>0.05</v>
      </c>
      <c r="Q301" s="192">
        <f t="shared" si="256"/>
        <v>0.05</v>
      </c>
      <c r="R301" s="192">
        <f t="shared" si="256"/>
        <v>0.05</v>
      </c>
      <c r="S301" s="192">
        <f t="shared" si="256"/>
        <v>0.05</v>
      </c>
      <c r="T301" s="192">
        <f t="shared" si="256"/>
        <v>0.05</v>
      </c>
      <c r="U301" s="192">
        <f t="shared" si="256"/>
        <v>0.05</v>
      </c>
      <c r="V301" s="192">
        <f t="shared" si="256"/>
        <v>0.05</v>
      </c>
      <c r="W301" s="192">
        <f t="shared" si="256"/>
        <v>0.05</v>
      </c>
      <c r="X301" s="192">
        <f t="shared" si="256"/>
        <v>6.611111111111112E-2</v>
      </c>
      <c r="Y301" s="192">
        <f t="shared" si="256"/>
        <v>8.2222222222222238E-2</v>
      </c>
      <c r="Z301" s="192">
        <f t="shared" si="256"/>
        <v>9.8333333333333356E-2</v>
      </c>
      <c r="AA301" s="192">
        <f t="shared" si="256"/>
        <v>0.11444444444444447</v>
      </c>
      <c r="AB301" s="192">
        <f t="shared" si="256"/>
        <v>0.13055555555555559</v>
      </c>
      <c r="AC301" s="192">
        <f t="shared" si="256"/>
        <v>0.1466666666666667</v>
      </c>
      <c r="AD301" s="82">
        <f t="shared" si="256"/>
        <v>0.1627777777777778</v>
      </c>
      <c r="AE301" s="192">
        <f t="shared" si="256"/>
        <v>0.1788888888888889</v>
      </c>
      <c r="AF301" s="192">
        <f t="shared" si="256"/>
        <v>0.19500000000000001</v>
      </c>
      <c r="AG301" s="192">
        <f t="shared" si="256"/>
        <v>0.21111111111111111</v>
      </c>
      <c r="AH301" s="192">
        <f t="shared" si="256"/>
        <v>0.22722222222222221</v>
      </c>
      <c r="AI301" s="192">
        <f t="shared" si="256"/>
        <v>0.24333333333333332</v>
      </c>
      <c r="AJ301" s="192">
        <f t="shared" si="256"/>
        <v>0.25944444444444442</v>
      </c>
      <c r="AK301" s="192">
        <f t="shared" ref="AK301:BB301" si="257">+AJ301+AK300</f>
        <v>0.27555555555555555</v>
      </c>
      <c r="AL301" s="192">
        <f t="shared" si="257"/>
        <v>0.29166666666666669</v>
      </c>
      <c r="AM301" s="192">
        <f t="shared" si="257"/>
        <v>0.30777777777777782</v>
      </c>
      <c r="AN301" s="192">
        <f t="shared" si="257"/>
        <v>0.32388888888888895</v>
      </c>
      <c r="AO301" s="192">
        <f t="shared" si="257"/>
        <v>0.34000000000000008</v>
      </c>
      <c r="AP301" s="192">
        <f t="shared" si="257"/>
        <v>1</v>
      </c>
      <c r="AQ301" s="192">
        <f t="shared" si="257"/>
        <v>1</v>
      </c>
      <c r="AR301" s="192">
        <f t="shared" si="257"/>
        <v>1</v>
      </c>
      <c r="AS301" s="192">
        <f t="shared" si="257"/>
        <v>1</v>
      </c>
      <c r="AT301" s="192">
        <f t="shared" si="257"/>
        <v>1</v>
      </c>
      <c r="AU301" s="192">
        <f t="shared" si="257"/>
        <v>1</v>
      </c>
      <c r="AV301" s="192">
        <f t="shared" si="257"/>
        <v>1</v>
      </c>
      <c r="AW301" s="192">
        <f t="shared" si="257"/>
        <v>1</v>
      </c>
      <c r="AX301" s="192">
        <f t="shared" si="257"/>
        <v>1</v>
      </c>
      <c r="AY301" s="192">
        <f t="shared" si="257"/>
        <v>1</v>
      </c>
      <c r="AZ301" s="192">
        <f t="shared" si="257"/>
        <v>1</v>
      </c>
      <c r="BA301" s="192">
        <f t="shared" si="257"/>
        <v>1</v>
      </c>
      <c r="BB301" s="192">
        <f t="shared" si="257"/>
        <v>1</v>
      </c>
      <c r="BC301" s="193"/>
      <c r="BD301" s="191"/>
    </row>
    <row r="302" spans="1:89" s="209" customFormat="1" x14ac:dyDescent="0.2">
      <c r="A302" s="288"/>
      <c r="B302" s="206"/>
      <c r="C302" s="293"/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  <c r="AB302" s="207"/>
      <c r="AC302" s="207"/>
      <c r="AD302" s="83"/>
      <c r="AE302" s="207"/>
      <c r="AF302" s="207"/>
      <c r="AG302" s="207"/>
      <c r="AH302" s="207"/>
      <c r="AI302" s="207"/>
      <c r="AJ302" s="207"/>
      <c r="AK302" s="207"/>
      <c r="AL302" s="207"/>
      <c r="AM302" s="207"/>
      <c r="AN302" s="207"/>
      <c r="AO302" s="207"/>
      <c r="AP302" s="207"/>
      <c r="AQ302" s="207"/>
      <c r="AR302" s="207"/>
      <c r="AS302" s="207"/>
      <c r="AT302" s="207"/>
      <c r="AU302" s="207"/>
      <c r="AV302" s="207"/>
      <c r="AW302" s="207"/>
      <c r="AX302" s="207"/>
      <c r="AY302" s="207"/>
      <c r="AZ302" s="207"/>
      <c r="BA302" s="207"/>
      <c r="BB302" s="207"/>
      <c r="BC302" s="208"/>
      <c r="BD302" s="206"/>
    </row>
    <row r="303" spans="1:89" s="195" customFormat="1" x14ac:dyDescent="0.2">
      <c r="A303" s="288"/>
      <c r="B303" s="195" t="s">
        <v>108</v>
      </c>
      <c r="C303" s="196">
        <v>14.5</v>
      </c>
      <c r="D303" s="197">
        <f t="shared" ref="D303:AI303" si="258">+D299*$C303</f>
        <v>0</v>
      </c>
      <c r="E303" s="197">
        <f t="shared" si="258"/>
        <v>0</v>
      </c>
      <c r="F303" s="197">
        <f t="shared" si="258"/>
        <v>0</v>
      </c>
      <c r="G303" s="197">
        <f t="shared" si="258"/>
        <v>0</v>
      </c>
      <c r="H303" s="197">
        <f t="shared" si="258"/>
        <v>0</v>
      </c>
      <c r="I303" s="197">
        <f t="shared" si="258"/>
        <v>0</v>
      </c>
      <c r="J303" s="197">
        <f t="shared" si="258"/>
        <v>0</v>
      </c>
      <c r="K303" s="197">
        <f t="shared" si="258"/>
        <v>0</v>
      </c>
      <c r="L303" s="197">
        <f t="shared" si="258"/>
        <v>0</v>
      </c>
      <c r="M303" s="197">
        <f t="shared" si="258"/>
        <v>0</v>
      </c>
      <c r="N303" s="197">
        <f t="shared" si="258"/>
        <v>0.72068452380952375</v>
      </c>
      <c r="O303" s="197">
        <f t="shared" si="258"/>
        <v>0.72068452380952375</v>
      </c>
      <c r="P303" s="197">
        <f t="shared" si="258"/>
        <v>0.72068452380952375</v>
      </c>
      <c r="Q303" s="197">
        <f t="shared" si="258"/>
        <v>0.72068452380952375</v>
      </c>
      <c r="R303" s="197">
        <f t="shared" si="258"/>
        <v>0.72068452380952375</v>
      </c>
      <c r="S303" s="197">
        <f t="shared" si="258"/>
        <v>0.72068452380952375</v>
      </c>
      <c r="T303" s="197">
        <f t="shared" si="258"/>
        <v>0.72068452380952375</v>
      </c>
      <c r="U303" s="197">
        <f t="shared" si="258"/>
        <v>0.72068452380952375</v>
      </c>
      <c r="V303" s="197">
        <f t="shared" si="258"/>
        <v>0.72068452380952375</v>
      </c>
      <c r="W303" s="197">
        <f t="shared" si="258"/>
        <v>0.72068452380952375</v>
      </c>
      <c r="X303" s="197">
        <f t="shared" si="258"/>
        <v>1.4459261904761906</v>
      </c>
      <c r="Y303" s="197">
        <f t="shared" si="258"/>
        <v>2.1711678571428576</v>
      </c>
      <c r="Z303" s="197">
        <f t="shared" si="258"/>
        <v>2.896409523809524</v>
      </c>
      <c r="AA303" s="197">
        <f t="shared" si="258"/>
        <v>3.6216511904761903</v>
      </c>
      <c r="AB303" s="197">
        <f t="shared" si="258"/>
        <v>4.3468928571428567</v>
      </c>
      <c r="AC303" s="197">
        <f t="shared" si="258"/>
        <v>5.072134523809523</v>
      </c>
      <c r="AD303" s="90">
        <f t="shared" si="258"/>
        <v>5.7973761904761902</v>
      </c>
      <c r="AE303" s="197">
        <f t="shared" si="258"/>
        <v>6.5226178571428566</v>
      </c>
      <c r="AF303" s="197">
        <f t="shared" si="258"/>
        <v>7.2478595238095229</v>
      </c>
      <c r="AG303" s="197">
        <f t="shared" si="258"/>
        <v>7.9731011904761893</v>
      </c>
      <c r="AH303" s="197">
        <f t="shared" si="258"/>
        <v>8.6983428571428565</v>
      </c>
      <c r="AI303" s="197">
        <f t="shared" si="258"/>
        <v>9.4235845238095237</v>
      </c>
      <c r="AJ303" s="197">
        <f t="shared" ref="AJ303:BB303" si="259">+AJ299*$C303</f>
        <v>10.148826190476191</v>
      </c>
      <c r="AK303" s="197">
        <f t="shared" si="259"/>
        <v>10.874067857142858</v>
      </c>
      <c r="AL303" s="197">
        <f t="shared" si="259"/>
        <v>11.599309523809525</v>
      </c>
      <c r="AM303" s="197">
        <f t="shared" si="259"/>
        <v>12.324551190476193</v>
      </c>
      <c r="AN303" s="197">
        <f t="shared" si="259"/>
        <v>13.04979285714286</v>
      </c>
      <c r="AO303" s="197">
        <f t="shared" si="259"/>
        <v>13.775034523809527</v>
      </c>
      <c r="AP303" s="197">
        <f t="shared" si="259"/>
        <v>13.775034523809527</v>
      </c>
      <c r="AQ303" s="197">
        <f t="shared" si="259"/>
        <v>13.775034523809527</v>
      </c>
      <c r="AR303" s="197">
        <f t="shared" si="259"/>
        <v>13.775034523809527</v>
      </c>
      <c r="AS303" s="197">
        <f t="shared" si="259"/>
        <v>13.775034523809527</v>
      </c>
      <c r="AT303" s="197">
        <f t="shared" si="259"/>
        <v>14.500034523809529</v>
      </c>
      <c r="AU303" s="197">
        <f t="shared" si="259"/>
        <v>14.500034523809529</v>
      </c>
      <c r="AV303" s="197">
        <f t="shared" si="259"/>
        <v>14.500034523809529</v>
      </c>
      <c r="AW303" s="197">
        <f t="shared" si="259"/>
        <v>14.500034523809529</v>
      </c>
      <c r="AX303" s="197">
        <f t="shared" si="259"/>
        <v>14.500034523809529</v>
      </c>
      <c r="AY303" s="197">
        <f t="shared" si="259"/>
        <v>14.500034523809529</v>
      </c>
      <c r="AZ303" s="197">
        <f t="shared" si="259"/>
        <v>14.500034523809529</v>
      </c>
      <c r="BA303" s="197">
        <f t="shared" si="259"/>
        <v>14.500034523809529</v>
      </c>
      <c r="BB303" s="197">
        <f t="shared" si="259"/>
        <v>14.500034523809529</v>
      </c>
      <c r="BC303" s="198"/>
      <c r="BD303" s="199"/>
      <c r="BE303" s="199"/>
      <c r="BF303" s="199"/>
      <c r="BG303" s="199"/>
      <c r="BH303" s="199"/>
      <c r="BI303" s="199"/>
      <c r="BJ303" s="199"/>
      <c r="BK303" s="199"/>
      <c r="BL303" s="199"/>
      <c r="BM303" s="199"/>
      <c r="BN303" s="199"/>
      <c r="BO303" s="199"/>
      <c r="BP303" s="199"/>
      <c r="BQ303" s="199"/>
      <c r="BR303" s="199"/>
      <c r="BS303" s="199"/>
      <c r="BT303" s="199"/>
      <c r="BU303" s="199"/>
      <c r="BV303" s="199"/>
      <c r="BW303" s="199"/>
      <c r="BX303" s="199"/>
      <c r="BY303" s="199"/>
      <c r="BZ303" s="199"/>
      <c r="CA303" s="199"/>
      <c r="CB303" s="199"/>
      <c r="CC303" s="199"/>
      <c r="CD303" s="199"/>
      <c r="CE303" s="199"/>
      <c r="CF303" s="199"/>
      <c r="CG303" s="199"/>
      <c r="CH303" s="199"/>
      <c r="CI303" s="199"/>
      <c r="CJ303" s="199"/>
      <c r="CK303" s="199"/>
    </row>
    <row r="304" spans="1:89" s="200" customFormat="1" ht="13.5" thickBot="1" x14ac:dyDescent="0.25">
      <c r="A304" s="289"/>
      <c r="B304" s="200" t="s">
        <v>109</v>
      </c>
      <c r="C304" s="201" t="str">
        <f>+'NTP or Sold'!C28</f>
        <v>Committed</v>
      </c>
      <c r="D304" s="202">
        <f t="shared" ref="D304:AI304" si="260">+D301*$C303</f>
        <v>0</v>
      </c>
      <c r="E304" s="202">
        <f t="shared" si="260"/>
        <v>0</v>
      </c>
      <c r="F304" s="202">
        <f t="shared" si="260"/>
        <v>0</v>
      </c>
      <c r="G304" s="202">
        <f t="shared" si="260"/>
        <v>0</v>
      </c>
      <c r="H304" s="202">
        <f t="shared" si="260"/>
        <v>0</v>
      </c>
      <c r="I304" s="202">
        <f t="shared" si="260"/>
        <v>0</v>
      </c>
      <c r="J304" s="202">
        <f t="shared" si="260"/>
        <v>0</v>
      </c>
      <c r="K304" s="202">
        <f t="shared" si="260"/>
        <v>0</v>
      </c>
      <c r="L304" s="202">
        <f t="shared" si="260"/>
        <v>0</v>
      </c>
      <c r="M304" s="202">
        <f t="shared" si="260"/>
        <v>0</v>
      </c>
      <c r="N304" s="202">
        <f t="shared" si="260"/>
        <v>0.72500000000000009</v>
      </c>
      <c r="O304" s="202">
        <f t="shared" si="260"/>
        <v>0.72500000000000009</v>
      </c>
      <c r="P304" s="202">
        <f t="shared" si="260"/>
        <v>0.72500000000000009</v>
      </c>
      <c r="Q304" s="202">
        <f t="shared" si="260"/>
        <v>0.72500000000000009</v>
      </c>
      <c r="R304" s="202">
        <f t="shared" si="260"/>
        <v>0.72500000000000009</v>
      </c>
      <c r="S304" s="202">
        <f t="shared" si="260"/>
        <v>0.72500000000000009</v>
      </c>
      <c r="T304" s="202">
        <f t="shared" si="260"/>
        <v>0.72500000000000009</v>
      </c>
      <c r="U304" s="202">
        <f t="shared" si="260"/>
        <v>0.72500000000000009</v>
      </c>
      <c r="V304" s="202">
        <f t="shared" si="260"/>
        <v>0.72500000000000009</v>
      </c>
      <c r="W304" s="202">
        <f t="shared" si="260"/>
        <v>0.72500000000000009</v>
      </c>
      <c r="X304" s="202">
        <f t="shared" si="260"/>
        <v>0.9586111111111113</v>
      </c>
      <c r="Y304" s="202">
        <f t="shared" si="260"/>
        <v>1.1922222222222225</v>
      </c>
      <c r="Z304" s="202">
        <f t="shared" si="260"/>
        <v>1.4258333333333337</v>
      </c>
      <c r="AA304" s="202">
        <f t="shared" si="260"/>
        <v>1.6594444444444449</v>
      </c>
      <c r="AB304" s="202">
        <f t="shared" si="260"/>
        <v>1.8930555555555562</v>
      </c>
      <c r="AC304" s="202">
        <f t="shared" si="260"/>
        <v>2.1266666666666669</v>
      </c>
      <c r="AD304" s="136">
        <f t="shared" si="260"/>
        <v>2.3602777777777781</v>
      </c>
      <c r="AE304" s="202">
        <f t="shared" si="260"/>
        <v>2.5938888888888889</v>
      </c>
      <c r="AF304" s="202">
        <f t="shared" si="260"/>
        <v>2.8275000000000001</v>
      </c>
      <c r="AG304" s="202">
        <f t="shared" si="260"/>
        <v>3.0611111111111109</v>
      </c>
      <c r="AH304" s="202">
        <f t="shared" si="260"/>
        <v>3.2947222222222221</v>
      </c>
      <c r="AI304" s="202">
        <f t="shared" si="260"/>
        <v>3.5283333333333333</v>
      </c>
      <c r="AJ304" s="202">
        <f t="shared" ref="AJ304:BB304" si="261">+AJ301*$C303</f>
        <v>3.7619444444444441</v>
      </c>
      <c r="AK304" s="202">
        <f t="shared" si="261"/>
        <v>3.9955555555555557</v>
      </c>
      <c r="AL304" s="202">
        <f t="shared" si="261"/>
        <v>4.229166666666667</v>
      </c>
      <c r="AM304" s="202">
        <f t="shared" si="261"/>
        <v>4.4627777777777782</v>
      </c>
      <c r="AN304" s="202">
        <f t="shared" si="261"/>
        <v>4.6963888888888894</v>
      </c>
      <c r="AO304" s="202">
        <f t="shared" si="261"/>
        <v>4.9300000000000015</v>
      </c>
      <c r="AP304" s="202">
        <f t="shared" si="261"/>
        <v>14.5</v>
      </c>
      <c r="AQ304" s="202">
        <f t="shared" si="261"/>
        <v>14.5</v>
      </c>
      <c r="AR304" s="202">
        <f t="shared" si="261"/>
        <v>14.5</v>
      </c>
      <c r="AS304" s="202">
        <f t="shared" si="261"/>
        <v>14.5</v>
      </c>
      <c r="AT304" s="202">
        <f t="shared" si="261"/>
        <v>14.5</v>
      </c>
      <c r="AU304" s="202">
        <f t="shared" si="261"/>
        <v>14.5</v>
      </c>
      <c r="AV304" s="202">
        <f t="shared" si="261"/>
        <v>14.5</v>
      </c>
      <c r="AW304" s="202">
        <f t="shared" si="261"/>
        <v>14.5</v>
      </c>
      <c r="AX304" s="202">
        <f t="shared" si="261"/>
        <v>14.5</v>
      </c>
      <c r="AY304" s="202">
        <f t="shared" si="261"/>
        <v>14.5</v>
      </c>
      <c r="AZ304" s="202">
        <f t="shared" si="261"/>
        <v>14.5</v>
      </c>
      <c r="BA304" s="202">
        <f t="shared" si="261"/>
        <v>14.5</v>
      </c>
      <c r="BB304" s="202">
        <f t="shared" si="261"/>
        <v>14.5</v>
      </c>
      <c r="BC304" s="203"/>
      <c r="BD304" s="204"/>
      <c r="BE304" s="204"/>
      <c r="BF304" s="204"/>
      <c r="BG304" s="204"/>
      <c r="BH304" s="204"/>
      <c r="BI304" s="204"/>
      <c r="BJ304" s="204"/>
      <c r="BK304" s="204"/>
      <c r="BL304" s="204"/>
      <c r="BM304" s="204"/>
      <c r="BN304" s="204"/>
      <c r="BO304" s="204"/>
      <c r="BP304" s="204"/>
      <c r="BQ304" s="204"/>
      <c r="BR304" s="204"/>
      <c r="BS304" s="204"/>
      <c r="BT304" s="204"/>
      <c r="BU304" s="204"/>
      <c r="BV304" s="204"/>
      <c r="BW304" s="204"/>
      <c r="BX304" s="204"/>
      <c r="BY304" s="204"/>
      <c r="BZ304" s="204"/>
      <c r="CA304" s="204"/>
      <c r="CB304" s="204"/>
      <c r="CC304" s="204"/>
      <c r="CD304" s="204"/>
      <c r="CE304" s="204"/>
      <c r="CF304" s="204"/>
      <c r="CG304" s="204"/>
      <c r="CH304" s="204"/>
      <c r="CI304" s="204"/>
      <c r="CJ304" s="204"/>
      <c r="CK304" s="204"/>
    </row>
    <row r="305" spans="1:89" s="190" customFormat="1" ht="15" customHeight="1" thickTop="1" x14ac:dyDescent="0.2">
      <c r="A305" s="287">
        <f>+A297+1</f>
        <v>8</v>
      </c>
      <c r="B305" s="187" t="str">
        <f>+'NTP or Sold'!H29</f>
        <v>LM6000</v>
      </c>
      <c r="C305" s="292" t="str">
        <f>+'NTP or Sold'!T29</f>
        <v>Fountain Valley PSCO (ENA) - 90%</v>
      </c>
      <c r="D305" s="188"/>
      <c r="E305" s="188"/>
      <c r="F305" s="188"/>
      <c r="G305" s="188"/>
      <c r="H305" s="188"/>
      <c r="I305" s="188"/>
      <c r="J305" s="188"/>
      <c r="K305" s="188"/>
      <c r="L305" s="188"/>
      <c r="M305" s="188"/>
      <c r="N305" s="188"/>
      <c r="O305" s="188"/>
      <c r="P305" s="188"/>
      <c r="Q305" s="188"/>
      <c r="R305" s="188"/>
      <c r="S305" s="188"/>
      <c r="T305" s="188"/>
      <c r="U305" s="188"/>
      <c r="V305" s="188"/>
      <c r="W305" s="188"/>
      <c r="X305" s="188"/>
      <c r="Y305" s="188"/>
      <c r="Z305" s="188"/>
      <c r="AA305" s="188"/>
      <c r="AB305" s="188"/>
      <c r="AC305" s="188"/>
      <c r="AD305" s="84"/>
      <c r="AE305" s="188"/>
      <c r="AF305" s="188"/>
      <c r="AG305" s="188"/>
      <c r="AH305" s="188"/>
      <c r="AI305" s="188"/>
      <c r="AJ305" s="188"/>
      <c r="AK305" s="188"/>
      <c r="AL305" s="188"/>
      <c r="AM305" s="188"/>
      <c r="AN305" s="188"/>
      <c r="AO305" s="188"/>
      <c r="AP305" s="188"/>
      <c r="AQ305" s="188"/>
      <c r="AR305" s="188"/>
      <c r="AS305" s="188"/>
      <c r="AT305" s="188"/>
      <c r="AU305" s="188"/>
      <c r="AV305" s="188"/>
      <c r="AW305" s="188"/>
      <c r="AX305" s="188"/>
      <c r="AY305" s="188"/>
      <c r="AZ305" s="188"/>
      <c r="BA305" s="188"/>
      <c r="BB305" s="188"/>
      <c r="BC305" s="189"/>
    </row>
    <row r="306" spans="1:89" s="194" customFormat="1" x14ac:dyDescent="0.2">
      <c r="A306" s="288"/>
      <c r="B306" s="191" t="s">
        <v>104</v>
      </c>
      <c r="C306" s="293"/>
      <c r="D306" s="192">
        <v>0</v>
      </c>
      <c r="E306" s="192">
        <v>0</v>
      </c>
      <c r="F306" s="192">
        <v>0</v>
      </c>
      <c r="G306" s="192">
        <v>0</v>
      </c>
      <c r="H306" s="192">
        <v>0</v>
      </c>
      <c r="I306" s="192">
        <v>0</v>
      </c>
      <c r="J306" s="192">
        <v>0</v>
      </c>
      <c r="K306" s="192">
        <v>0</v>
      </c>
      <c r="L306" s="192">
        <v>0</v>
      </c>
      <c r="M306" s="192">
        <v>0</v>
      </c>
      <c r="N306" s="192">
        <f>16.7/336</f>
        <v>4.9702380952380949E-2</v>
      </c>
      <c r="O306" s="192">
        <v>0</v>
      </c>
      <c r="P306" s="192">
        <v>0</v>
      </c>
      <c r="Q306" s="192">
        <v>0</v>
      </c>
      <c r="R306" s="192">
        <v>0</v>
      </c>
      <c r="S306" s="192">
        <v>0</v>
      </c>
      <c r="T306" s="192">
        <v>0</v>
      </c>
      <c r="U306" s="192">
        <v>0</v>
      </c>
      <c r="V306" s="192">
        <v>0</v>
      </c>
      <c r="W306" s="192">
        <v>0</v>
      </c>
      <c r="X306" s="192">
        <f t="shared" ref="X306:AO306" si="262">+(0.95-0.0497)/18</f>
        <v>5.0016666666666668E-2</v>
      </c>
      <c r="Y306" s="192">
        <f t="shared" si="262"/>
        <v>5.0016666666666668E-2</v>
      </c>
      <c r="Z306" s="192">
        <f t="shared" si="262"/>
        <v>5.0016666666666668E-2</v>
      </c>
      <c r="AA306" s="192">
        <f t="shared" si="262"/>
        <v>5.0016666666666668E-2</v>
      </c>
      <c r="AB306" s="192">
        <f t="shared" si="262"/>
        <v>5.0016666666666668E-2</v>
      </c>
      <c r="AC306" s="192">
        <f t="shared" si="262"/>
        <v>5.0016666666666668E-2</v>
      </c>
      <c r="AD306" s="82">
        <f t="shared" si="262"/>
        <v>5.0016666666666668E-2</v>
      </c>
      <c r="AE306" s="192">
        <f t="shared" si="262"/>
        <v>5.0016666666666668E-2</v>
      </c>
      <c r="AF306" s="192">
        <f t="shared" si="262"/>
        <v>5.0016666666666668E-2</v>
      </c>
      <c r="AG306" s="192">
        <f t="shared" si="262"/>
        <v>5.0016666666666668E-2</v>
      </c>
      <c r="AH306" s="192">
        <f t="shared" si="262"/>
        <v>5.0016666666666668E-2</v>
      </c>
      <c r="AI306" s="192">
        <f t="shared" si="262"/>
        <v>5.0016666666666668E-2</v>
      </c>
      <c r="AJ306" s="192">
        <f t="shared" si="262"/>
        <v>5.0016666666666668E-2</v>
      </c>
      <c r="AK306" s="192">
        <f t="shared" si="262"/>
        <v>5.0016666666666668E-2</v>
      </c>
      <c r="AL306" s="192">
        <f t="shared" si="262"/>
        <v>5.0016666666666668E-2</v>
      </c>
      <c r="AM306" s="192">
        <f t="shared" si="262"/>
        <v>5.0016666666666668E-2</v>
      </c>
      <c r="AN306" s="192">
        <f t="shared" si="262"/>
        <v>5.0016666666666668E-2</v>
      </c>
      <c r="AO306" s="192">
        <f t="shared" si="262"/>
        <v>5.0016666666666668E-2</v>
      </c>
      <c r="AP306" s="192">
        <v>0</v>
      </c>
      <c r="AQ306" s="192">
        <v>0</v>
      </c>
      <c r="AR306" s="192">
        <v>0</v>
      </c>
      <c r="AS306" s="192">
        <v>0</v>
      </c>
      <c r="AT306" s="192">
        <v>0.05</v>
      </c>
      <c r="AU306" s="192">
        <v>0</v>
      </c>
      <c r="AV306" s="192">
        <v>0</v>
      </c>
      <c r="AW306" s="192">
        <v>0</v>
      </c>
      <c r="AX306" s="192">
        <v>0</v>
      </c>
      <c r="AY306" s="192">
        <v>0</v>
      </c>
      <c r="AZ306" s="192">
        <v>0</v>
      </c>
      <c r="BA306" s="192">
        <v>0</v>
      </c>
      <c r="BB306" s="192">
        <v>0</v>
      </c>
      <c r="BC306" s="193">
        <f>SUM(D306:BB306)</f>
        <v>1.0000023809523813</v>
      </c>
      <c r="BD306" s="191"/>
    </row>
    <row r="307" spans="1:89" s="194" customFormat="1" x14ac:dyDescent="0.2">
      <c r="A307" s="288"/>
      <c r="B307" s="191" t="s">
        <v>105</v>
      </c>
      <c r="C307" s="293"/>
      <c r="D307" s="192">
        <f>D306</f>
        <v>0</v>
      </c>
      <c r="E307" s="192">
        <f t="shared" ref="E307:AJ307" si="263">+D307+E306</f>
        <v>0</v>
      </c>
      <c r="F307" s="192">
        <f t="shared" si="263"/>
        <v>0</v>
      </c>
      <c r="G307" s="192">
        <f t="shared" si="263"/>
        <v>0</v>
      </c>
      <c r="H307" s="192">
        <f t="shared" si="263"/>
        <v>0</v>
      </c>
      <c r="I307" s="192">
        <f t="shared" si="263"/>
        <v>0</v>
      </c>
      <c r="J307" s="192">
        <f t="shared" si="263"/>
        <v>0</v>
      </c>
      <c r="K307" s="192">
        <f t="shared" si="263"/>
        <v>0</v>
      </c>
      <c r="L307" s="192">
        <f t="shared" si="263"/>
        <v>0</v>
      </c>
      <c r="M307" s="192">
        <f t="shared" si="263"/>
        <v>0</v>
      </c>
      <c r="N307" s="192">
        <f t="shared" si="263"/>
        <v>4.9702380952380949E-2</v>
      </c>
      <c r="O307" s="192">
        <f t="shared" si="263"/>
        <v>4.9702380952380949E-2</v>
      </c>
      <c r="P307" s="192">
        <f t="shared" si="263"/>
        <v>4.9702380952380949E-2</v>
      </c>
      <c r="Q307" s="192">
        <f t="shared" si="263"/>
        <v>4.9702380952380949E-2</v>
      </c>
      <c r="R307" s="192">
        <f t="shared" si="263"/>
        <v>4.9702380952380949E-2</v>
      </c>
      <c r="S307" s="192">
        <f t="shared" si="263"/>
        <v>4.9702380952380949E-2</v>
      </c>
      <c r="T307" s="192">
        <f t="shared" si="263"/>
        <v>4.9702380952380949E-2</v>
      </c>
      <c r="U307" s="192">
        <f t="shared" si="263"/>
        <v>4.9702380952380949E-2</v>
      </c>
      <c r="V307" s="192">
        <f t="shared" si="263"/>
        <v>4.9702380952380949E-2</v>
      </c>
      <c r="W307" s="192">
        <f t="shared" si="263"/>
        <v>4.9702380952380949E-2</v>
      </c>
      <c r="X307" s="192">
        <f t="shared" si="263"/>
        <v>9.9719047619047624E-2</v>
      </c>
      <c r="Y307" s="192">
        <f t="shared" si="263"/>
        <v>0.14973571428571431</v>
      </c>
      <c r="Z307" s="192">
        <f t="shared" si="263"/>
        <v>0.19975238095238096</v>
      </c>
      <c r="AA307" s="192">
        <f t="shared" si="263"/>
        <v>0.24976904761904761</v>
      </c>
      <c r="AB307" s="192">
        <f t="shared" si="263"/>
        <v>0.29978571428571427</v>
      </c>
      <c r="AC307" s="192">
        <f t="shared" si="263"/>
        <v>0.34980238095238092</v>
      </c>
      <c r="AD307" s="82">
        <f t="shared" si="263"/>
        <v>0.39981904761904757</v>
      </c>
      <c r="AE307" s="192">
        <f t="shared" si="263"/>
        <v>0.44983571428571423</v>
      </c>
      <c r="AF307" s="192">
        <f t="shared" si="263"/>
        <v>0.49985238095238088</v>
      </c>
      <c r="AG307" s="192">
        <f t="shared" si="263"/>
        <v>0.54986904761904754</v>
      </c>
      <c r="AH307" s="192">
        <f t="shared" si="263"/>
        <v>0.59988571428571424</v>
      </c>
      <c r="AI307" s="192">
        <f t="shared" si="263"/>
        <v>0.64990238095238095</v>
      </c>
      <c r="AJ307" s="192">
        <f t="shared" si="263"/>
        <v>0.69991904761904766</v>
      </c>
      <c r="AK307" s="192">
        <f t="shared" ref="AK307:BB307" si="264">+AJ307+AK306</f>
        <v>0.74993571428571437</v>
      </c>
      <c r="AL307" s="192">
        <f t="shared" si="264"/>
        <v>0.79995238095238108</v>
      </c>
      <c r="AM307" s="192">
        <f t="shared" si="264"/>
        <v>0.84996904761904779</v>
      </c>
      <c r="AN307" s="192">
        <f t="shared" si="264"/>
        <v>0.8999857142857145</v>
      </c>
      <c r="AO307" s="192">
        <f t="shared" si="264"/>
        <v>0.95000238095238121</v>
      </c>
      <c r="AP307" s="192">
        <f t="shared" si="264"/>
        <v>0.95000238095238121</v>
      </c>
      <c r="AQ307" s="192">
        <f t="shared" si="264"/>
        <v>0.95000238095238121</v>
      </c>
      <c r="AR307" s="192">
        <f t="shared" si="264"/>
        <v>0.95000238095238121</v>
      </c>
      <c r="AS307" s="192">
        <f t="shared" si="264"/>
        <v>0.95000238095238121</v>
      </c>
      <c r="AT307" s="192">
        <f t="shared" si="264"/>
        <v>1.0000023809523813</v>
      </c>
      <c r="AU307" s="192">
        <f t="shared" si="264"/>
        <v>1.0000023809523813</v>
      </c>
      <c r="AV307" s="192">
        <f t="shared" si="264"/>
        <v>1.0000023809523813</v>
      </c>
      <c r="AW307" s="192">
        <f t="shared" si="264"/>
        <v>1.0000023809523813</v>
      </c>
      <c r="AX307" s="192">
        <f t="shared" si="264"/>
        <v>1.0000023809523813</v>
      </c>
      <c r="AY307" s="192">
        <f t="shared" si="264"/>
        <v>1.0000023809523813</v>
      </c>
      <c r="AZ307" s="192">
        <f t="shared" si="264"/>
        <v>1.0000023809523813</v>
      </c>
      <c r="BA307" s="192">
        <f t="shared" si="264"/>
        <v>1.0000023809523813</v>
      </c>
      <c r="BB307" s="192">
        <f t="shared" si="264"/>
        <v>1.0000023809523813</v>
      </c>
      <c r="BC307" s="193"/>
      <c r="BD307" s="191"/>
    </row>
    <row r="308" spans="1:89" s="194" customFormat="1" x14ac:dyDescent="0.2">
      <c r="A308" s="288"/>
      <c r="B308" s="191" t="s">
        <v>106</v>
      </c>
      <c r="C308" s="293"/>
      <c r="D308" s="192">
        <v>0</v>
      </c>
      <c r="E308" s="192">
        <v>0</v>
      </c>
      <c r="F308" s="192">
        <v>0</v>
      </c>
      <c r="G308" s="192">
        <v>0</v>
      </c>
      <c r="H308" s="192">
        <v>0</v>
      </c>
      <c r="I308" s="192">
        <v>0</v>
      </c>
      <c r="J308" s="192">
        <v>0</v>
      </c>
      <c r="K308" s="192">
        <v>0</v>
      </c>
      <c r="L308" s="192">
        <v>0</v>
      </c>
      <c r="M308" s="192">
        <v>0</v>
      </c>
      <c r="N308" s="192">
        <v>0.05</v>
      </c>
      <c r="O308" s="192">
        <v>0</v>
      </c>
      <c r="P308" s="192">
        <v>0</v>
      </c>
      <c r="Q308" s="192">
        <v>0</v>
      </c>
      <c r="R308" s="192">
        <v>0</v>
      </c>
      <c r="S308" s="192">
        <v>0</v>
      </c>
      <c r="T308" s="192">
        <v>0</v>
      </c>
      <c r="U308" s="192">
        <v>0</v>
      </c>
      <c r="V308" s="192">
        <v>0</v>
      </c>
      <c r="W308" s="192">
        <v>0</v>
      </c>
      <c r="X308" s="192">
        <f t="shared" ref="X308:AO308" si="265">+(0.34-0.05)/18</f>
        <v>1.6111111111111114E-2</v>
      </c>
      <c r="Y308" s="192">
        <f t="shared" si="265"/>
        <v>1.6111111111111114E-2</v>
      </c>
      <c r="Z308" s="192">
        <f t="shared" si="265"/>
        <v>1.6111111111111114E-2</v>
      </c>
      <c r="AA308" s="192">
        <f t="shared" si="265"/>
        <v>1.6111111111111114E-2</v>
      </c>
      <c r="AB308" s="192">
        <f t="shared" si="265"/>
        <v>1.6111111111111114E-2</v>
      </c>
      <c r="AC308" s="192">
        <f t="shared" si="265"/>
        <v>1.6111111111111114E-2</v>
      </c>
      <c r="AD308" s="82">
        <f t="shared" si="265"/>
        <v>1.6111111111111114E-2</v>
      </c>
      <c r="AE308" s="192">
        <f t="shared" si="265"/>
        <v>1.6111111111111114E-2</v>
      </c>
      <c r="AF308" s="192">
        <f t="shared" si="265"/>
        <v>1.6111111111111114E-2</v>
      </c>
      <c r="AG308" s="192">
        <f t="shared" si="265"/>
        <v>1.6111111111111114E-2</v>
      </c>
      <c r="AH308" s="192">
        <f t="shared" si="265"/>
        <v>1.6111111111111114E-2</v>
      </c>
      <c r="AI308" s="192">
        <f t="shared" si="265"/>
        <v>1.6111111111111114E-2</v>
      </c>
      <c r="AJ308" s="192">
        <f t="shared" si="265"/>
        <v>1.6111111111111114E-2</v>
      </c>
      <c r="AK308" s="192">
        <f t="shared" si="265"/>
        <v>1.6111111111111114E-2</v>
      </c>
      <c r="AL308" s="192">
        <f t="shared" si="265"/>
        <v>1.6111111111111114E-2</v>
      </c>
      <c r="AM308" s="192">
        <f t="shared" si="265"/>
        <v>1.6111111111111114E-2</v>
      </c>
      <c r="AN308" s="192">
        <f t="shared" si="265"/>
        <v>1.6111111111111114E-2</v>
      </c>
      <c r="AO308" s="192">
        <f t="shared" si="265"/>
        <v>1.6111111111111114E-2</v>
      </c>
      <c r="AP308" s="192">
        <v>0.66</v>
      </c>
      <c r="AQ308" s="192">
        <v>0</v>
      </c>
      <c r="AR308" s="192">
        <v>0</v>
      </c>
      <c r="AS308" s="192">
        <v>0</v>
      </c>
      <c r="AT308" s="192">
        <v>0</v>
      </c>
      <c r="AU308" s="192">
        <v>0</v>
      </c>
      <c r="AV308" s="192">
        <v>0</v>
      </c>
      <c r="AW308" s="192">
        <v>0</v>
      </c>
      <c r="AX308" s="192">
        <v>0</v>
      </c>
      <c r="AY308" s="192">
        <v>0</v>
      </c>
      <c r="AZ308" s="192">
        <v>0</v>
      </c>
      <c r="BA308" s="192">
        <v>0</v>
      </c>
      <c r="BB308" s="192">
        <v>0</v>
      </c>
      <c r="BC308" s="193">
        <f>SUM(D308:BB308)</f>
        <v>1</v>
      </c>
      <c r="BD308" s="191"/>
    </row>
    <row r="309" spans="1:89" s="194" customFormat="1" x14ac:dyDescent="0.2">
      <c r="A309" s="288"/>
      <c r="B309" s="191" t="s">
        <v>107</v>
      </c>
      <c r="C309" s="293"/>
      <c r="D309" s="192">
        <f>D308</f>
        <v>0</v>
      </c>
      <c r="E309" s="192">
        <f t="shared" ref="E309:AJ309" si="266">+D309+E308</f>
        <v>0</v>
      </c>
      <c r="F309" s="192">
        <f t="shared" si="266"/>
        <v>0</v>
      </c>
      <c r="G309" s="192">
        <f t="shared" si="266"/>
        <v>0</v>
      </c>
      <c r="H309" s="192">
        <f t="shared" si="266"/>
        <v>0</v>
      </c>
      <c r="I309" s="192">
        <f t="shared" si="266"/>
        <v>0</v>
      </c>
      <c r="J309" s="192">
        <f t="shared" si="266"/>
        <v>0</v>
      </c>
      <c r="K309" s="192">
        <f t="shared" si="266"/>
        <v>0</v>
      </c>
      <c r="L309" s="192">
        <f t="shared" si="266"/>
        <v>0</v>
      </c>
      <c r="M309" s="192">
        <f t="shared" si="266"/>
        <v>0</v>
      </c>
      <c r="N309" s="192">
        <f t="shared" si="266"/>
        <v>0.05</v>
      </c>
      <c r="O309" s="192">
        <f t="shared" si="266"/>
        <v>0.05</v>
      </c>
      <c r="P309" s="192">
        <f t="shared" si="266"/>
        <v>0.05</v>
      </c>
      <c r="Q309" s="192">
        <f t="shared" si="266"/>
        <v>0.05</v>
      </c>
      <c r="R309" s="192">
        <f t="shared" si="266"/>
        <v>0.05</v>
      </c>
      <c r="S309" s="192">
        <f t="shared" si="266"/>
        <v>0.05</v>
      </c>
      <c r="T309" s="192">
        <f t="shared" si="266"/>
        <v>0.05</v>
      </c>
      <c r="U309" s="192">
        <f t="shared" si="266"/>
        <v>0.05</v>
      </c>
      <c r="V309" s="192">
        <f t="shared" si="266"/>
        <v>0.05</v>
      </c>
      <c r="W309" s="192">
        <f t="shared" si="266"/>
        <v>0.05</v>
      </c>
      <c r="X309" s="192">
        <f t="shared" si="266"/>
        <v>6.611111111111112E-2</v>
      </c>
      <c r="Y309" s="192">
        <f t="shared" si="266"/>
        <v>8.2222222222222238E-2</v>
      </c>
      <c r="Z309" s="192">
        <f t="shared" si="266"/>
        <v>9.8333333333333356E-2</v>
      </c>
      <c r="AA309" s="192">
        <f t="shared" si="266"/>
        <v>0.11444444444444447</v>
      </c>
      <c r="AB309" s="192">
        <f t="shared" si="266"/>
        <v>0.13055555555555559</v>
      </c>
      <c r="AC309" s="192">
        <f t="shared" si="266"/>
        <v>0.1466666666666667</v>
      </c>
      <c r="AD309" s="82">
        <f t="shared" si="266"/>
        <v>0.1627777777777778</v>
      </c>
      <c r="AE309" s="192">
        <f t="shared" si="266"/>
        <v>0.1788888888888889</v>
      </c>
      <c r="AF309" s="192">
        <f t="shared" si="266"/>
        <v>0.19500000000000001</v>
      </c>
      <c r="AG309" s="192">
        <f t="shared" si="266"/>
        <v>0.21111111111111111</v>
      </c>
      <c r="AH309" s="192">
        <f t="shared" si="266"/>
        <v>0.22722222222222221</v>
      </c>
      <c r="AI309" s="192">
        <f t="shared" si="266"/>
        <v>0.24333333333333332</v>
      </c>
      <c r="AJ309" s="192">
        <f t="shared" si="266"/>
        <v>0.25944444444444442</v>
      </c>
      <c r="AK309" s="192">
        <f t="shared" ref="AK309:BB309" si="267">+AJ309+AK308</f>
        <v>0.27555555555555555</v>
      </c>
      <c r="AL309" s="192">
        <f t="shared" si="267"/>
        <v>0.29166666666666669</v>
      </c>
      <c r="AM309" s="192">
        <f t="shared" si="267"/>
        <v>0.30777777777777782</v>
      </c>
      <c r="AN309" s="192">
        <f t="shared" si="267"/>
        <v>0.32388888888888895</v>
      </c>
      <c r="AO309" s="192">
        <f t="shared" si="267"/>
        <v>0.34000000000000008</v>
      </c>
      <c r="AP309" s="192">
        <f t="shared" si="267"/>
        <v>1</v>
      </c>
      <c r="AQ309" s="192">
        <f t="shared" si="267"/>
        <v>1</v>
      </c>
      <c r="AR309" s="192">
        <f t="shared" si="267"/>
        <v>1</v>
      </c>
      <c r="AS309" s="192">
        <f t="shared" si="267"/>
        <v>1</v>
      </c>
      <c r="AT309" s="192">
        <f t="shared" si="267"/>
        <v>1</v>
      </c>
      <c r="AU309" s="192">
        <f t="shared" si="267"/>
        <v>1</v>
      </c>
      <c r="AV309" s="192">
        <f t="shared" si="267"/>
        <v>1</v>
      </c>
      <c r="AW309" s="192">
        <f t="shared" si="267"/>
        <v>1</v>
      </c>
      <c r="AX309" s="192">
        <f t="shared" si="267"/>
        <v>1</v>
      </c>
      <c r="AY309" s="192">
        <f t="shared" si="267"/>
        <v>1</v>
      </c>
      <c r="AZ309" s="192">
        <f t="shared" si="267"/>
        <v>1</v>
      </c>
      <c r="BA309" s="192">
        <f t="shared" si="267"/>
        <v>1</v>
      </c>
      <c r="BB309" s="192">
        <f t="shared" si="267"/>
        <v>1</v>
      </c>
      <c r="BC309" s="193"/>
      <c r="BD309" s="191"/>
    </row>
    <row r="310" spans="1:89" s="209" customFormat="1" x14ac:dyDescent="0.2">
      <c r="A310" s="288"/>
      <c r="B310" s="206"/>
      <c r="C310" s="293"/>
      <c r="D310" s="207"/>
      <c r="E310" s="207"/>
      <c r="F310" s="207"/>
      <c r="G310" s="207"/>
      <c r="H310" s="207"/>
      <c r="I310" s="207"/>
      <c r="J310" s="207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  <c r="AA310" s="207"/>
      <c r="AB310" s="207"/>
      <c r="AC310" s="207"/>
      <c r="AD310" s="83"/>
      <c r="AE310" s="207"/>
      <c r="AF310" s="207"/>
      <c r="AG310" s="207"/>
      <c r="AH310" s="207"/>
      <c r="AI310" s="207"/>
      <c r="AJ310" s="207"/>
      <c r="AK310" s="207"/>
      <c r="AL310" s="207"/>
      <c r="AM310" s="207"/>
      <c r="AN310" s="207"/>
      <c r="AO310" s="207"/>
      <c r="AP310" s="207"/>
      <c r="AQ310" s="207"/>
      <c r="AR310" s="207"/>
      <c r="AS310" s="207"/>
      <c r="AT310" s="207"/>
      <c r="AU310" s="207"/>
      <c r="AV310" s="207"/>
      <c r="AW310" s="207"/>
      <c r="AX310" s="207"/>
      <c r="AY310" s="207"/>
      <c r="AZ310" s="207"/>
      <c r="BA310" s="207"/>
      <c r="BB310" s="207"/>
      <c r="BC310" s="208"/>
      <c r="BD310" s="206"/>
    </row>
    <row r="311" spans="1:89" s="195" customFormat="1" x14ac:dyDescent="0.2">
      <c r="A311" s="288"/>
      <c r="B311" s="195" t="s">
        <v>108</v>
      </c>
      <c r="C311" s="196">
        <v>14.8</v>
      </c>
      <c r="D311" s="197">
        <f t="shared" ref="D311:AI311" si="268">+D307*$C311</f>
        <v>0</v>
      </c>
      <c r="E311" s="197">
        <f t="shared" si="268"/>
        <v>0</v>
      </c>
      <c r="F311" s="197">
        <f t="shared" si="268"/>
        <v>0</v>
      </c>
      <c r="G311" s="197">
        <f t="shared" si="268"/>
        <v>0</v>
      </c>
      <c r="H311" s="197">
        <f t="shared" si="268"/>
        <v>0</v>
      </c>
      <c r="I311" s="197">
        <f t="shared" si="268"/>
        <v>0</v>
      </c>
      <c r="J311" s="197">
        <f t="shared" si="268"/>
        <v>0</v>
      </c>
      <c r="K311" s="197">
        <f t="shared" si="268"/>
        <v>0</v>
      </c>
      <c r="L311" s="197">
        <f t="shared" si="268"/>
        <v>0</v>
      </c>
      <c r="M311" s="197">
        <f t="shared" si="268"/>
        <v>0</v>
      </c>
      <c r="N311" s="197">
        <f t="shared" si="268"/>
        <v>0.73559523809523808</v>
      </c>
      <c r="O311" s="197">
        <f t="shared" si="268"/>
        <v>0.73559523809523808</v>
      </c>
      <c r="P311" s="197">
        <f t="shared" si="268"/>
        <v>0.73559523809523808</v>
      </c>
      <c r="Q311" s="197">
        <f t="shared" si="268"/>
        <v>0.73559523809523808</v>
      </c>
      <c r="R311" s="197">
        <f t="shared" si="268"/>
        <v>0.73559523809523808</v>
      </c>
      <c r="S311" s="197">
        <f t="shared" si="268"/>
        <v>0.73559523809523808</v>
      </c>
      <c r="T311" s="197">
        <f t="shared" si="268"/>
        <v>0.73559523809523808</v>
      </c>
      <c r="U311" s="197">
        <f t="shared" si="268"/>
        <v>0.73559523809523808</v>
      </c>
      <c r="V311" s="197">
        <f t="shared" si="268"/>
        <v>0.73559523809523808</v>
      </c>
      <c r="W311" s="197">
        <f t="shared" si="268"/>
        <v>0.73559523809523808</v>
      </c>
      <c r="X311" s="197">
        <f t="shared" si="268"/>
        <v>1.4758419047619049</v>
      </c>
      <c r="Y311" s="197">
        <f t="shared" si="268"/>
        <v>2.2160885714285716</v>
      </c>
      <c r="Z311" s="197">
        <f t="shared" si="268"/>
        <v>2.9563352380952383</v>
      </c>
      <c r="AA311" s="197">
        <f t="shared" si="268"/>
        <v>3.6965819047619046</v>
      </c>
      <c r="AB311" s="197">
        <f t="shared" si="268"/>
        <v>4.4368285714285713</v>
      </c>
      <c r="AC311" s="197">
        <f t="shared" si="268"/>
        <v>5.1770752380952381</v>
      </c>
      <c r="AD311" s="90">
        <f t="shared" si="268"/>
        <v>5.9173219047619048</v>
      </c>
      <c r="AE311" s="197">
        <f t="shared" si="268"/>
        <v>6.6575685714285706</v>
      </c>
      <c r="AF311" s="197">
        <f t="shared" si="268"/>
        <v>7.3978152380952373</v>
      </c>
      <c r="AG311" s="197">
        <f t="shared" si="268"/>
        <v>8.1380619047619032</v>
      </c>
      <c r="AH311" s="197">
        <f t="shared" si="268"/>
        <v>8.8783085714285708</v>
      </c>
      <c r="AI311" s="197">
        <f t="shared" si="268"/>
        <v>9.6185552380952384</v>
      </c>
      <c r="AJ311" s="197">
        <f t="shared" ref="AJ311:BB311" si="269">+AJ307*$C311</f>
        <v>10.358801904761906</v>
      </c>
      <c r="AK311" s="197">
        <f t="shared" si="269"/>
        <v>11.099048571428574</v>
      </c>
      <c r="AL311" s="197">
        <f t="shared" si="269"/>
        <v>11.839295238095241</v>
      </c>
      <c r="AM311" s="197">
        <f t="shared" si="269"/>
        <v>12.579541904761907</v>
      </c>
      <c r="AN311" s="197">
        <f t="shared" si="269"/>
        <v>13.319788571428575</v>
      </c>
      <c r="AO311" s="197">
        <f t="shared" si="269"/>
        <v>14.060035238095242</v>
      </c>
      <c r="AP311" s="197">
        <f t="shared" si="269"/>
        <v>14.060035238095242</v>
      </c>
      <c r="AQ311" s="197">
        <f t="shared" si="269"/>
        <v>14.060035238095242</v>
      </c>
      <c r="AR311" s="197">
        <f t="shared" si="269"/>
        <v>14.060035238095242</v>
      </c>
      <c r="AS311" s="197">
        <f t="shared" si="269"/>
        <v>14.060035238095242</v>
      </c>
      <c r="AT311" s="197">
        <f t="shared" si="269"/>
        <v>14.800035238095242</v>
      </c>
      <c r="AU311" s="197">
        <f t="shared" si="269"/>
        <v>14.800035238095242</v>
      </c>
      <c r="AV311" s="197">
        <f t="shared" si="269"/>
        <v>14.800035238095242</v>
      </c>
      <c r="AW311" s="197">
        <f t="shared" si="269"/>
        <v>14.800035238095242</v>
      </c>
      <c r="AX311" s="197">
        <f t="shared" si="269"/>
        <v>14.800035238095242</v>
      </c>
      <c r="AY311" s="197">
        <f t="shared" si="269"/>
        <v>14.800035238095242</v>
      </c>
      <c r="AZ311" s="197">
        <f t="shared" si="269"/>
        <v>14.800035238095242</v>
      </c>
      <c r="BA311" s="197">
        <f t="shared" si="269"/>
        <v>14.800035238095242</v>
      </c>
      <c r="BB311" s="197">
        <f t="shared" si="269"/>
        <v>14.800035238095242</v>
      </c>
      <c r="BC311" s="198"/>
      <c r="BD311" s="199"/>
      <c r="BE311" s="199"/>
      <c r="BF311" s="199"/>
      <c r="BG311" s="199"/>
      <c r="BH311" s="199"/>
      <c r="BI311" s="199"/>
      <c r="BJ311" s="199"/>
      <c r="BK311" s="199"/>
      <c r="BL311" s="199"/>
      <c r="BM311" s="199"/>
      <c r="BN311" s="199"/>
      <c r="BO311" s="199"/>
      <c r="BP311" s="199"/>
      <c r="BQ311" s="199"/>
      <c r="BR311" s="199"/>
      <c r="BS311" s="199"/>
      <c r="BT311" s="199"/>
      <c r="BU311" s="199"/>
      <c r="BV311" s="199"/>
      <c r="BW311" s="199"/>
      <c r="BX311" s="199"/>
      <c r="BY311" s="199"/>
      <c r="BZ311" s="199"/>
      <c r="CA311" s="199"/>
      <c r="CB311" s="199"/>
      <c r="CC311" s="199"/>
      <c r="CD311" s="199"/>
      <c r="CE311" s="199"/>
      <c r="CF311" s="199"/>
      <c r="CG311" s="199"/>
      <c r="CH311" s="199"/>
      <c r="CI311" s="199"/>
      <c r="CJ311" s="199"/>
      <c r="CK311" s="199"/>
    </row>
    <row r="312" spans="1:89" s="200" customFormat="1" ht="13.5" thickBot="1" x14ac:dyDescent="0.25">
      <c r="A312" s="289"/>
      <c r="B312" s="200" t="s">
        <v>109</v>
      </c>
      <c r="C312" s="201" t="str">
        <f>+'NTP or Sold'!C29</f>
        <v>Committed</v>
      </c>
      <c r="D312" s="202">
        <f t="shared" ref="D312:AI312" si="270">+D309*$C311</f>
        <v>0</v>
      </c>
      <c r="E312" s="202">
        <f t="shared" si="270"/>
        <v>0</v>
      </c>
      <c r="F312" s="202">
        <f t="shared" si="270"/>
        <v>0</v>
      </c>
      <c r="G312" s="202">
        <f t="shared" si="270"/>
        <v>0</v>
      </c>
      <c r="H312" s="202">
        <f t="shared" si="270"/>
        <v>0</v>
      </c>
      <c r="I312" s="202">
        <f t="shared" si="270"/>
        <v>0</v>
      </c>
      <c r="J312" s="202">
        <f t="shared" si="270"/>
        <v>0</v>
      </c>
      <c r="K312" s="202">
        <f t="shared" si="270"/>
        <v>0</v>
      </c>
      <c r="L312" s="202">
        <f t="shared" si="270"/>
        <v>0</v>
      </c>
      <c r="M312" s="202">
        <f t="shared" si="270"/>
        <v>0</v>
      </c>
      <c r="N312" s="202">
        <f t="shared" si="270"/>
        <v>0.7400000000000001</v>
      </c>
      <c r="O312" s="202">
        <f t="shared" si="270"/>
        <v>0.7400000000000001</v>
      </c>
      <c r="P312" s="202">
        <f t="shared" si="270"/>
        <v>0.7400000000000001</v>
      </c>
      <c r="Q312" s="202">
        <f t="shared" si="270"/>
        <v>0.7400000000000001</v>
      </c>
      <c r="R312" s="202">
        <f t="shared" si="270"/>
        <v>0.7400000000000001</v>
      </c>
      <c r="S312" s="202">
        <f t="shared" si="270"/>
        <v>0.7400000000000001</v>
      </c>
      <c r="T312" s="202">
        <f t="shared" si="270"/>
        <v>0.7400000000000001</v>
      </c>
      <c r="U312" s="202">
        <f t="shared" si="270"/>
        <v>0.7400000000000001</v>
      </c>
      <c r="V312" s="202">
        <f t="shared" si="270"/>
        <v>0.7400000000000001</v>
      </c>
      <c r="W312" s="202">
        <f t="shared" si="270"/>
        <v>0.7400000000000001</v>
      </c>
      <c r="X312" s="202">
        <f t="shared" si="270"/>
        <v>0.97844444444444467</v>
      </c>
      <c r="Y312" s="202">
        <f t="shared" si="270"/>
        <v>1.2168888888888891</v>
      </c>
      <c r="Z312" s="202">
        <f t="shared" si="270"/>
        <v>1.4553333333333338</v>
      </c>
      <c r="AA312" s="202">
        <f t="shared" si="270"/>
        <v>1.6937777777777783</v>
      </c>
      <c r="AB312" s="202">
        <f t="shared" si="270"/>
        <v>1.932222222222223</v>
      </c>
      <c r="AC312" s="202">
        <f t="shared" si="270"/>
        <v>2.1706666666666674</v>
      </c>
      <c r="AD312" s="136">
        <f t="shared" si="270"/>
        <v>2.4091111111111116</v>
      </c>
      <c r="AE312" s="202">
        <f t="shared" si="270"/>
        <v>2.6475555555555559</v>
      </c>
      <c r="AF312" s="202">
        <f t="shared" si="270"/>
        <v>2.8860000000000001</v>
      </c>
      <c r="AG312" s="202">
        <f t="shared" si="270"/>
        <v>3.1244444444444448</v>
      </c>
      <c r="AH312" s="202">
        <f t="shared" si="270"/>
        <v>3.362888888888889</v>
      </c>
      <c r="AI312" s="202">
        <f t="shared" si="270"/>
        <v>3.6013333333333333</v>
      </c>
      <c r="AJ312" s="202">
        <f t="shared" ref="AJ312:BB312" si="271">+AJ309*$C311</f>
        <v>3.8397777777777775</v>
      </c>
      <c r="AK312" s="202">
        <f t="shared" si="271"/>
        <v>4.0782222222222222</v>
      </c>
      <c r="AL312" s="202">
        <f t="shared" si="271"/>
        <v>4.3166666666666673</v>
      </c>
      <c r="AM312" s="202">
        <f t="shared" si="271"/>
        <v>4.5551111111111116</v>
      </c>
      <c r="AN312" s="202">
        <f t="shared" si="271"/>
        <v>4.7935555555555567</v>
      </c>
      <c r="AO312" s="202">
        <f t="shared" si="271"/>
        <v>5.0320000000000018</v>
      </c>
      <c r="AP312" s="202">
        <f t="shared" si="271"/>
        <v>14.8</v>
      </c>
      <c r="AQ312" s="202">
        <f t="shared" si="271"/>
        <v>14.8</v>
      </c>
      <c r="AR312" s="202">
        <f t="shared" si="271"/>
        <v>14.8</v>
      </c>
      <c r="AS312" s="202">
        <f t="shared" si="271"/>
        <v>14.8</v>
      </c>
      <c r="AT312" s="202">
        <f t="shared" si="271"/>
        <v>14.8</v>
      </c>
      <c r="AU312" s="202">
        <f t="shared" si="271"/>
        <v>14.8</v>
      </c>
      <c r="AV312" s="202">
        <f t="shared" si="271"/>
        <v>14.8</v>
      </c>
      <c r="AW312" s="202">
        <f t="shared" si="271"/>
        <v>14.8</v>
      </c>
      <c r="AX312" s="202">
        <f t="shared" si="271"/>
        <v>14.8</v>
      </c>
      <c r="AY312" s="202">
        <f t="shared" si="271"/>
        <v>14.8</v>
      </c>
      <c r="AZ312" s="202">
        <f t="shared" si="271"/>
        <v>14.8</v>
      </c>
      <c r="BA312" s="202">
        <f t="shared" si="271"/>
        <v>14.8</v>
      </c>
      <c r="BB312" s="202">
        <f t="shared" si="271"/>
        <v>14.8</v>
      </c>
      <c r="BC312" s="203"/>
      <c r="BD312" s="204"/>
      <c r="BE312" s="204"/>
      <c r="BF312" s="204"/>
      <c r="BG312" s="204"/>
      <c r="BH312" s="204"/>
      <c r="BI312" s="204"/>
      <c r="BJ312" s="204"/>
      <c r="BK312" s="204"/>
      <c r="BL312" s="204"/>
      <c r="BM312" s="204"/>
      <c r="BN312" s="204"/>
      <c r="BO312" s="204"/>
      <c r="BP312" s="204"/>
      <c r="BQ312" s="204"/>
      <c r="BR312" s="204"/>
      <c r="BS312" s="204"/>
      <c r="BT312" s="204"/>
      <c r="BU312" s="204"/>
      <c r="BV312" s="204"/>
      <c r="BW312" s="204"/>
      <c r="BX312" s="204"/>
      <c r="BY312" s="204"/>
      <c r="BZ312" s="204"/>
      <c r="CA312" s="204"/>
      <c r="CB312" s="204"/>
      <c r="CC312" s="204"/>
      <c r="CD312" s="204"/>
      <c r="CE312" s="204"/>
      <c r="CF312" s="204"/>
      <c r="CG312" s="204"/>
      <c r="CH312" s="204"/>
      <c r="CI312" s="204"/>
      <c r="CJ312" s="204"/>
      <c r="CK312" s="204"/>
    </row>
    <row r="313" spans="1:89" s="190" customFormat="1" ht="15" customHeight="1" thickTop="1" x14ac:dyDescent="0.2">
      <c r="A313" s="287">
        <f>+A305+1</f>
        <v>9</v>
      </c>
      <c r="B313" s="187" t="str">
        <f>+'NTP or Sold'!H30</f>
        <v>LM6000</v>
      </c>
      <c r="C313" s="292" t="str">
        <f>+'NTP or Sold'!T30</f>
        <v>Fountain Valley PSCO (ENA) - 90%</v>
      </c>
      <c r="D313" s="188"/>
      <c r="E313" s="188"/>
      <c r="F313" s="188"/>
      <c r="G313" s="188"/>
      <c r="H313" s="188"/>
      <c r="I313" s="188"/>
      <c r="J313" s="188"/>
      <c r="K313" s="188"/>
      <c r="L313" s="188"/>
      <c r="M313" s="188"/>
      <c r="N313" s="188"/>
      <c r="O313" s="188"/>
      <c r="P313" s="188"/>
      <c r="Q313" s="188"/>
      <c r="R313" s="188"/>
      <c r="S313" s="188"/>
      <c r="T313" s="188"/>
      <c r="U313" s="188"/>
      <c r="V313" s="188"/>
      <c r="W313" s="188"/>
      <c r="X313" s="188"/>
      <c r="Y313" s="188"/>
      <c r="Z313" s="188"/>
      <c r="AA313" s="188"/>
      <c r="AB313" s="188"/>
      <c r="AC313" s="188"/>
      <c r="AD313" s="84"/>
      <c r="AE313" s="188"/>
      <c r="AF313" s="188"/>
      <c r="AG313" s="188"/>
      <c r="AH313" s="188"/>
      <c r="AI313" s="188"/>
      <c r="AJ313" s="188"/>
      <c r="AK313" s="188"/>
      <c r="AL313" s="188"/>
      <c r="AM313" s="188"/>
      <c r="AN313" s="188"/>
      <c r="AO313" s="188"/>
      <c r="AP313" s="188"/>
      <c r="AQ313" s="188"/>
      <c r="AR313" s="188"/>
      <c r="AS313" s="188"/>
      <c r="AT313" s="188"/>
      <c r="AU313" s="188"/>
      <c r="AV313" s="188"/>
      <c r="AW313" s="188"/>
      <c r="AX313" s="188"/>
      <c r="AY313" s="188"/>
      <c r="AZ313" s="188"/>
      <c r="BA313" s="188"/>
      <c r="BB313" s="188"/>
      <c r="BC313" s="189"/>
    </row>
    <row r="314" spans="1:89" s="194" customFormat="1" x14ac:dyDescent="0.2">
      <c r="A314" s="288"/>
      <c r="B314" s="191" t="s">
        <v>104</v>
      </c>
      <c r="C314" s="293"/>
      <c r="D314" s="192">
        <v>0</v>
      </c>
      <c r="E314" s="192">
        <v>0</v>
      </c>
      <c r="F314" s="192">
        <v>0</v>
      </c>
      <c r="G314" s="192">
        <v>0</v>
      </c>
      <c r="H314" s="192">
        <v>0</v>
      </c>
      <c r="I314" s="192">
        <v>0</v>
      </c>
      <c r="J314" s="192">
        <v>0</v>
      </c>
      <c r="K314" s="192">
        <v>0</v>
      </c>
      <c r="L314" s="192">
        <v>0</v>
      </c>
      <c r="M314" s="192">
        <v>0</v>
      </c>
      <c r="N314" s="192">
        <f>16.7/336</f>
        <v>4.9702380952380949E-2</v>
      </c>
      <c r="O314" s="192">
        <v>0</v>
      </c>
      <c r="P314" s="192">
        <v>0</v>
      </c>
      <c r="Q314" s="192">
        <v>0</v>
      </c>
      <c r="R314" s="192">
        <v>0</v>
      </c>
      <c r="S314" s="192">
        <v>0</v>
      </c>
      <c r="T314" s="192">
        <v>0</v>
      </c>
      <c r="U314" s="192">
        <v>0</v>
      </c>
      <c r="V314" s="192">
        <v>0</v>
      </c>
      <c r="W314" s="192">
        <v>0</v>
      </c>
      <c r="X314" s="192">
        <f t="shared" ref="X314:AO314" si="272">+(0.95-0.0497)/18</f>
        <v>5.0016666666666668E-2</v>
      </c>
      <c r="Y314" s="192">
        <f t="shared" si="272"/>
        <v>5.0016666666666668E-2</v>
      </c>
      <c r="Z314" s="192">
        <f t="shared" si="272"/>
        <v>5.0016666666666668E-2</v>
      </c>
      <c r="AA314" s="192">
        <f t="shared" si="272"/>
        <v>5.0016666666666668E-2</v>
      </c>
      <c r="AB314" s="192">
        <f t="shared" si="272"/>
        <v>5.0016666666666668E-2</v>
      </c>
      <c r="AC314" s="192">
        <f t="shared" si="272"/>
        <v>5.0016666666666668E-2</v>
      </c>
      <c r="AD314" s="82">
        <f t="shared" si="272"/>
        <v>5.0016666666666668E-2</v>
      </c>
      <c r="AE314" s="192">
        <f t="shared" si="272"/>
        <v>5.0016666666666668E-2</v>
      </c>
      <c r="AF314" s="192">
        <f t="shared" si="272"/>
        <v>5.0016666666666668E-2</v>
      </c>
      <c r="AG314" s="192">
        <f t="shared" si="272"/>
        <v>5.0016666666666668E-2</v>
      </c>
      <c r="AH314" s="192">
        <f t="shared" si="272"/>
        <v>5.0016666666666668E-2</v>
      </c>
      <c r="AI314" s="192">
        <f t="shared" si="272"/>
        <v>5.0016666666666668E-2</v>
      </c>
      <c r="AJ314" s="192">
        <f t="shared" si="272"/>
        <v>5.0016666666666668E-2</v>
      </c>
      <c r="AK314" s="192">
        <f t="shared" si="272"/>
        <v>5.0016666666666668E-2</v>
      </c>
      <c r="AL314" s="192">
        <f t="shared" si="272"/>
        <v>5.0016666666666668E-2</v>
      </c>
      <c r="AM314" s="192">
        <f t="shared" si="272"/>
        <v>5.0016666666666668E-2</v>
      </c>
      <c r="AN314" s="192">
        <f t="shared" si="272"/>
        <v>5.0016666666666668E-2</v>
      </c>
      <c r="AO314" s="192">
        <f t="shared" si="272"/>
        <v>5.0016666666666668E-2</v>
      </c>
      <c r="AP314" s="192">
        <v>0</v>
      </c>
      <c r="AQ314" s="192">
        <v>0</v>
      </c>
      <c r="AR314" s="192">
        <v>0</v>
      </c>
      <c r="AS314" s="192">
        <v>0</v>
      </c>
      <c r="AT314" s="192">
        <v>0.05</v>
      </c>
      <c r="AU314" s="192">
        <v>0</v>
      </c>
      <c r="AV314" s="192">
        <v>0</v>
      </c>
      <c r="AW314" s="192">
        <v>0</v>
      </c>
      <c r="AX314" s="192">
        <v>0</v>
      </c>
      <c r="AY314" s="192">
        <v>0</v>
      </c>
      <c r="AZ314" s="192">
        <v>0</v>
      </c>
      <c r="BA314" s="192">
        <v>0</v>
      </c>
      <c r="BB314" s="192">
        <v>0</v>
      </c>
      <c r="BC314" s="193">
        <f>SUM(D314:BB314)</f>
        <v>1.0000023809523813</v>
      </c>
      <c r="BD314" s="191"/>
    </row>
    <row r="315" spans="1:89" s="194" customFormat="1" x14ac:dyDescent="0.2">
      <c r="A315" s="288"/>
      <c r="B315" s="191" t="s">
        <v>105</v>
      </c>
      <c r="C315" s="293"/>
      <c r="D315" s="192">
        <f>D314</f>
        <v>0</v>
      </c>
      <c r="E315" s="192">
        <f t="shared" ref="E315:AJ315" si="273">+D315+E314</f>
        <v>0</v>
      </c>
      <c r="F315" s="192">
        <f t="shared" si="273"/>
        <v>0</v>
      </c>
      <c r="G315" s="192">
        <f t="shared" si="273"/>
        <v>0</v>
      </c>
      <c r="H315" s="192">
        <f t="shared" si="273"/>
        <v>0</v>
      </c>
      <c r="I315" s="192">
        <f t="shared" si="273"/>
        <v>0</v>
      </c>
      <c r="J315" s="192">
        <f t="shared" si="273"/>
        <v>0</v>
      </c>
      <c r="K315" s="192">
        <f t="shared" si="273"/>
        <v>0</v>
      </c>
      <c r="L315" s="192">
        <f t="shared" si="273"/>
        <v>0</v>
      </c>
      <c r="M315" s="192">
        <f t="shared" si="273"/>
        <v>0</v>
      </c>
      <c r="N315" s="192">
        <f t="shared" si="273"/>
        <v>4.9702380952380949E-2</v>
      </c>
      <c r="O315" s="192">
        <f t="shared" si="273"/>
        <v>4.9702380952380949E-2</v>
      </c>
      <c r="P315" s="192">
        <f t="shared" si="273"/>
        <v>4.9702380952380949E-2</v>
      </c>
      <c r="Q315" s="192">
        <f t="shared" si="273"/>
        <v>4.9702380952380949E-2</v>
      </c>
      <c r="R315" s="192">
        <f t="shared" si="273"/>
        <v>4.9702380952380949E-2</v>
      </c>
      <c r="S315" s="192">
        <f t="shared" si="273"/>
        <v>4.9702380952380949E-2</v>
      </c>
      <c r="T315" s="192">
        <f t="shared" si="273"/>
        <v>4.9702380952380949E-2</v>
      </c>
      <c r="U315" s="192">
        <f t="shared" si="273"/>
        <v>4.9702380952380949E-2</v>
      </c>
      <c r="V315" s="192">
        <f t="shared" si="273"/>
        <v>4.9702380952380949E-2</v>
      </c>
      <c r="W315" s="192">
        <f t="shared" si="273"/>
        <v>4.9702380952380949E-2</v>
      </c>
      <c r="X315" s="192">
        <f t="shared" si="273"/>
        <v>9.9719047619047624E-2</v>
      </c>
      <c r="Y315" s="192">
        <f t="shared" si="273"/>
        <v>0.14973571428571431</v>
      </c>
      <c r="Z315" s="192">
        <f t="shared" si="273"/>
        <v>0.19975238095238096</v>
      </c>
      <c r="AA315" s="192">
        <f t="shared" si="273"/>
        <v>0.24976904761904761</v>
      </c>
      <c r="AB315" s="192">
        <f t="shared" si="273"/>
        <v>0.29978571428571427</v>
      </c>
      <c r="AC315" s="192">
        <f t="shared" si="273"/>
        <v>0.34980238095238092</v>
      </c>
      <c r="AD315" s="82">
        <f t="shared" si="273"/>
        <v>0.39981904761904757</v>
      </c>
      <c r="AE315" s="192">
        <f t="shared" si="273"/>
        <v>0.44983571428571423</v>
      </c>
      <c r="AF315" s="192">
        <f t="shared" si="273"/>
        <v>0.49985238095238088</v>
      </c>
      <c r="AG315" s="192">
        <f t="shared" si="273"/>
        <v>0.54986904761904754</v>
      </c>
      <c r="AH315" s="192">
        <f t="shared" si="273"/>
        <v>0.59988571428571424</v>
      </c>
      <c r="AI315" s="192">
        <f t="shared" si="273"/>
        <v>0.64990238095238095</v>
      </c>
      <c r="AJ315" s="192">
        <f t="shared" si="273"/>
        <v>0.69991904761904766</v>
      </c>
      <c r="AK315" s="192">
        <f t="shared" ref="AK315:BB315" si="274">+AJ315+AK314</f>
        <v>0.74993571428571437</v>
      </c>
      <c r="AL315" s="192">
        <f t="shared" si="274"/>
        <v>0.79995238095238108</v>
      </c>
      <c r="AM315" s="192">
        <f t="shared" si="274"/>
        <v>0.84996904761904779</v>
      </c>
      <c r="AN315" s="192">
        <f t="shared" si="274"/>
        <v>0.8999857142857145</v>
      </c>
      <c r="AO315" s="192">
        <f t="shared" si="274"/>
        <v>0.95000238095238121</v>
      </c>
      <c r="AP315" s="192">
        <f t="shared" si="274"/>
        <v>0.95000238095238121</v>
      </c>
      <c r="AQ315" s="192">
        <f t="shared" si="274"/>
        <v>0.95000238095238121</v>
      </c>
      <c r="AR315" s="192">
        <f t="shared" si="274"/>
        <v>0.95000238095238121</v>
      </c>
      <c r="AS315" s="192">
        <f t="shared" si="274"/>
        <v>0.95000238095238121</v>
      </c>
      <c r="AT315" s="192">
        <f t="shared" si="274"/>
        <v>1.0000023809523813</v>
      </c>
      <c r="AU315" s="192">
        <f t="shared" si="274"/>
        <v>1.0000023809523813</v>
      </c>
      <c r="AV315" s="192">
        <f t="shared" si="274"/>
        <v>1.0000023809523813</v>
      </c>
      <c r="AW315" s="192">
        <f t="shared" si="274"/>
        <v>1.0000023809523813</v>
      </c>
      <c r="AX315" s="192">
        <f t="shared" si="274"/>
        <v>1.0000023809523813</v>
      </c>
      <c r="AY315" s="192">
        <f t="shared" si="274"/>
        <v>1.0000023809523813</v>
      </c>
      <c r="AZ315" s="192">
        <f t="shared" si="274"/>
        <v>1.0000023809523813</v>
      </c>
      <c r="BA315" s="192">
        <f t="shared" si="274"/>
        <v>1.0000023809523813</v>
      </c>
      <c r="BB315" s="192">
        <f t="shared" si="274"/>
        <v>1.0000023809523813</v>
      </c>
      <c r="BC315" s="193"/>
      <c r="BD315" s="191"/>
    </row>
    <row r="316" spans="1:89" s="194" customFormat="1" x14ac:dyDescent="0.2">
      <c r="A316" s="288"/>
      <c r="B316" s="191" t="s">
        <v>106</v>
      </c>
      <c r="C316" s="293"/>
      <c r="D316" s="192">
        <v>0</v>
      </c>
      <c r="E316" s="192">
        <v>0</v>
      </c>
      <c r="F316" s="192">
        <v>0</v>
      </c>
      <c r="G316" s="192">
        <v>0</v>
      </c>
      <c r="H316" s="192">
        <v>0</v>
      </c>
      <c r="I316" s="192">
        <v>0</v>
      </c>
      <c r="J316" s="192">
        <v>0</v>
      </c>
      <c r="K316" s="192">
        <v>0</v>
      </c>
      <c r="L316" s="192">
        <v>0</v>
      </c>
      <c r="M316" s="192">
        <v>0</v>
      </c>
      <c r="N316" s="192">
        <v>0.05</v>
      </c>
      <c r="O316" s="192">
        <v>0</v>
      </c>
      <c r="P316" s="192">
        <v>0</v>
      </c>
      <c r="Q316" s="192">
        <v>0</v>
      </c>
      <c r="R316" s="192">
        <v>0</v>
      </c>
      <c r="S316" s="192">
        <v>0</v>
      </c>
      <c r="T316" s="192">
        <v>0</v>
      </c>
      <c r="U316" s="192">
        <v>0</v>
      </c>
      <c r="V316" s="192">
        <v>0</v>
      </c>
      <c r="W316" s="192">
        <v>0</v>
      </c>
      <c r="X316" s="192">
        <f t="shared" ref="X316:AO316" si="275">+(0.34-0.05)/18</f>
        <v>1.6111111111111114E-2</v>
      </c>
      <c r="Y316" s="192">
        <f t="shared" si="275"/>
        <v>1.6111111111111114E-2</v>
      </c>
      <c r="Z316" s="192">
        <f t="shared" si="275"/>
        <v>1.6111111111111114E-2</v>
      </c>
      <c r="AA316" s="192">
        <f t="shared" si="275"/>
        <v>1.6111111111111114E-2</v>
      </c>
      <c r="AB316" s="192">
        <f t="shared" si="275"/>
        <v>1.6111111111111114E-2</v>
      </c>
      <c r="AC316" s="192">
        <f t="shared" si="275"/>
        <v>1.6111111111111114E-2</v>
      </c>
      <c r="AD316" s="82">
        <f t="shared" si="275"/>
        <v>1.6111111111111114E-2</v>
      </c>
      <c r="AE316" s="192">
        <f t="shared" si="275"/>
        <v>1.6111111111111114E-2</v>
      </c>
      <c r="AF316" s="192">
        <f t="shared" si="275"/>
        <v>1.6111111111111114E-2</v>
      </c>
      <c r="AG316" s="192">
        <f t="shared" si="275"/>
        <v>1.6111111111111114E-2</v>
      </c>
      <c r="AH316" s="192">
        <f t="shared" si="275"/>
        <v>1.6111111111111114E-2</v>
      </c>
      <c r="AI316" s="192">
        <f t="shared" si="275"/>
        <v>1.6111111111111114E-2</v>
      </c>
      <c r="AJ316" s="192">
        <f t="shared" si="275"/>
        <v>1.6111111111111114E-2</v>
      </c>
      <c r="AK316" s="192">
        <f t="shared" si="275"/>
        <v>1.6111111111111114E-2</v>
      </c>
      <c r="AL316" s="192">
        <f t="shared" si="275"/>
        <v>1.6111111111111114E-2</v>
      </c>
      <c r="AM316" s="192">
        <f t="shared" si="275"/>
        <v>1.6111111111111114E-2</v>
      </c>
      <c r="AN316" s="192">
        <f t="shared" si="275"/>
        <v>1.6111111111111114E-2</v>
      </c>
      <c r="AO316" s="192">
        <f t="shared" si="275"/>
        <v>1.6111111111111114E-2</v>
      </c>
      <c r="AP316" s="192">
        <v>0.66</v>
      </c>
      <c r="AQ316" s="192">
        <v>0</v>
      </c>
      <c r="AR316" s="192">
        <v>0</v>
      </c>
      <c r="AS316" s="192">
        <v>0</v>
      </c>
      <c r="AT316" s="192">
        <v>0</v>
      </c>
      <c r="AU316" s="192">
        <v>0</v>
      </c>
      <c r="AV316" s="192">
        <v>0</v>
      </c>
      <c r="AW316" s="192">
        <v>0</v>
      </c>
      <c r="AX316" s="192">
        <v>0</v>
      </c>
      <c r="AY316" s="192">
        <v>0</v>
      </c>
      <c r="AZ316" s="192">
        <v>0</v>
      </c>
      <c r="BA316" s="192">
        <v>0</v>
      </c>
      <c r="BB316" s="192">
        <v>0</v>
      </c>
      <c r="BC316" s="193">
        <f>SUM(D316:BB316)</f>
        <v>1</v>
      </c>
      <c r="BD316" s="191"/>
    </row>
    <row r="317" spans="1:89" s="194" customFormat="1" x14ac:dyDescent="0.2">
      <c r="A317" s="288"/>
      <c r="B317" s="191" t="s">
        <v>107</v>
      </c>
      <c r="C317" s="293"/>
      <c r="D317" s="192">
        <f>D316</f>
        <v>0</v>
      </c>
      <c r="E317" s="192">
        <f t="shared" ref="E317:AJ317" si="276">+D317+E316</f>
        <v>0</v>
      </c>
      <c r="F317" s="192">
        <f t="shared" si="276"/>
        <v>0</v>
      </c>
      <c r="G317" s="192">
        <f t="shared" si="276"/>
        <v>0</v>
      </c>
      <c r="H317" s="192">
        <f t="shared" si="276"/>
        <v>0</v>
      </c>
      <c r="I317" s="192">
        <f t="shared" si="276"/>
        <v>0</v>
      </c>
      <c r="J317" s="192">
        <f t="shared" si="276"/>
        <v>0</v>
      </c>
      <c r="K317" s="192">
        <f t="shared" si="276"/>
        <v>0</v>
      </c>
      <c r="L317" s="192">
        <f t="shared" si="276"/>
        <v>0</v>
      </c>
      <c r="M317" s="192">
        <f t="shared" si="276"/>
        <v>0</v>
      </c>
      <c r="N317" s="192">
        <f t="shared" si="276"/>
        <v>0.05</v>
      </c>
      <c r="O317" s="192">
        <f t="shared" si="276"/>
        <v>0.05</v>
      </c>
      <c r="P317" s="192">
        <f t="shared" si="276"/>
        <v>0.05</v>
      </c>
      <c r="Q317" s="192">
        <f t="shared" si="276"/>
        <v>0.05</v>
      </c>
      <c r="R317" s="192">
        <f t="shared" si="276"/>
        <v>0.05</v>
      </c>
      <c r="S317" s="192">
        <f t="shared" si="276"/>
        <v>0.05</v>
      </c>
      <c r="T317" s="192">
        <f t="shared" si="276"/>
        <v>0.05</v>
      </c>
      <c r="U317" s="192">
        <f t="shared" si="276"/>
        <v>0.05</v>
      </c>
      <c r="V317" s="192">
        <f t="shared" si="276"/>
        <v>0.05</v>
      </c>
      <c r="W317" s="192">
        <f t="shared" si="276"/>
        <v>0.05</v>
      </c>
      <c r="X317" s="192">
        <f t="shared" si="276"/>
        <v>6.611111111111112E-2</v>
      </c>
      <c r="Y317" s="192">
        <f t="shared" si="276"/>
        <v>8.2222222222222238E-2</v>
      </c>
      <c r="Z317" s="192">
        <f t="shared" si="276"/>
        <v>9.8333333333333356E-2</v>
      </c>
      <c r="AA317" s="192">
        <f t="shared" si="276"/>
        <v>0.11444444444444447</v>
      </c>
      <c r="AB317" s="192">
        <f t="shared" si="276"/>
        <v>0.13055555555555559</v>
      </c>
      <c r="AC317" s="192">
        <f t="shared" si="276"/>
        <v>0.1466666666666667</v>
      </c>
      <c r="AD317" s="82">
        <f t="shared" si="276"/>
        <v>0.1627777777777778</v>
      </c>
      <c r="AE317" s="192">
        <f t="shared" si="276"/>
        <v>0.1788888888888889</v>
      </c>
      <c r="AF317" s="192">
        <f t="shared" si="276"/>
        <v>0.19500000000000001</v>
      </c>
      <c r="AG317" s="192">
        <f t="shared" si="276"/>
        <v>0.21111111111111111</v>
      </c>
      <c r="AH317" s="192">
        <f t="shared" si="276"/>
        <v>0.22722222222222221</v>
      </c>
      <c r="AI317" s="192">
        <f t="shared" si="276"/>
        <v>0.24333333333333332</v>
      </c>
      <c r="AJ317" s="192">
        <f t="shared" si="276"/>
        <v>0.25944444444444442</v>
      </c>
      <c r="AK317" s="192">
        <f t="shared" ref="AK317:BB317" si="277">+AJ317+AK316</f>
        <v>0.27555555555555555</v>
      </c>
      <c r="AL317" s="192">
        <f t="shared" si="277"/>
        <v>0.29166666666666669</v>
      </c>
      <c r="AM317" s="192">
        <f t="shared" si="277"/>
        <v>0.30777777777777782</v>
      </c>
      <c r="AN317" s="192">
        <f t="shared" si="277"/>
        <v>0.32388888888888895</v>
      </c>
      <c r="AO317" s="192">
        <f t="shared" si="277"/>
        <v>0.34000000000000008</v>
      </c>
      <c r="AP317" s="192">
        <f t="shared" si="277"/>
        <v>1</v>
      </c>
      <c r="AQ317" s="192">
        <f t="shared" si="277"/>
        <v>1</v>
      </c>
      <c r="AR317" s="192">
        <f t="shared" si="277"/>
        <v>1</v>
      </c>
      <c r="AS317" s="192">
        <f t="shared" si="277"/>
        <v>1</v>
      </c>
      <c r="AT317" s="192">
        <f t="shared" si="277"/>
        <v>1</v>
      </c>
      <c r="AU317" s="192">
        <f t="shared" si="277"/>
        <v>1</v>
      </c>
      <c r="AV317" s="192">
        <f t="shared" si="277"/>
        <v>1</v>
      </c>
      <c r="AW317" s="192">
        <f t="shared" si="277"/>
        <v>1</v>
      </c>
      <c r="AX317" s="192">
        <f t="shared" si="277"/>
        <v>1</v>
      </c>
      <c r="AY317" s="192">
        <f t="shared" si="277"/>
        <v>1</v>
      </c>
      <c r="AZ317" s="192">
        <f t="shared" si="277"/>
        <v>1</v>
      </c>
      <c r="BA317" s="192">
        <f t="shared" si="277"/>
        <v>1</v>
      </c>
      <c r="BB317" s="192">
        <f t="shared" si="277"/>
        <v>1</v>
      </c>
      <c r="BC317" s="193"/>
      <c r="BD317" s="191"/>
    </row>
    <row r="318" spans="1:89" s="209" customFormat="1" x14ac:dyDescent="0.2">
      <c r="A318" s="288"/>
      <c r="B318" s="206"/>
      <c r="C318" s="293"/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  <c r="AA318" s="207"/>
      <c r="AB318" s="207"/>
      <c r="AC318" s="207"/>
      <c r="AD318" s="83"/>
      <c r="AE318" s="207"/>
      <c r="AF318" s="207"/>
      <c r="AG318" s="207"/>
      <c r="AH318" s="207"/>
      <c r="AI318" s="207"/>
      <c r="AJ318" s="207"/>
      <c r="AK318" s="207"/>
      <c r="AL318" s="207"/>
      <c r="AM318" s="207"/>
      <c r="AN318" s="207"/>
      <c r="AO318" s="207"/>
      <c r="AP318" s="207"/>
      <c r="AQ318" s="207"/>
      <c r="AR318" s="207"/>
      <c r="AS318" s="207"/>
      <c r="AT318" s="207"/>
      <c r="AU318" s="207"/>
      <c r="AV318" s="207"/>
      <c r="AW318" s="207"/>
      <c r="AX318" s="207"/>
      <c r="AY318" s="207"/>
      <c r="AZ318" s="207"/>
      <c r="BA318" s="207"/>
      <c r="BB318" s="207"/>
      <c r="BC318" s="208"/>
      <c r="BD318" s="206"/>
    </row>
    <row r="319" spans="1:89" s="195" customFormat="1" x14ac:dyDescent="0.2">
      <c r="A319" s="288"/>
      <c r="B319" s="195" t="s">
        <v>108</v>
      </c>
      <c r="C319" s="196">
        <v>14.8</v>
      </c>
      <c r="D319" s="197">
        <f t="shared" ref="D319:AI319" si="278">+D315*$C319</f>
        <v>0</v>
      </c>
      <c r="E319" s="197">
        <f t="shared" si="278"/>
        <v>0</v>
      </c>
      <c r="F319" s="197">
        <f t="shared" si="278"/>
        <v>0</v>
      </c>
      <c r="G319" s="197">
        <f t="shared" si="278"/>
        <v>0</v>
      </c>
      <c r="H319" s="197">
        <f t="shared" si="278"/>
        <v>0</v>
      </c>
      <c r="I319" s="197">
        <f t="shared" si="278"/>
        <v>0</v>
      </c>
      <c r="J319" s="197">
        <f t="shared" si="278"/>
        <v>0</v>
      </c>
      <c r="K319" s="197">
        <f t="shared" si="278"/>
        <v>0</v>
      </c>
      <c r="L319" s="197">
        <f t="shared" si="278"/>
        <v>0</v>
      </c>
      <c r="M319" s="197">
        <f t="shared" si="278"/>
        <v>0</v>
      </c>
      <c r="N319" s="197">
        <f t="shared" si="278"/>
        <v>0.73559523809523808</v>
      </c>
      <c r="O319" s="197">
        <f t="shared" si="278"/>
        <v>0.73559523809523808</v>
      </c>
      <c r="P319" s="197">
        <f t="shared" si="278"/>
        <v>0.73559523809523808</v>
      </c>
      <c r="Q319" s="197">
        <f t="shared" si="278"/>
        <v>0.73559523809523808</v>
      </c>
      <c r="R319" s="197">
        <f t="shared" si="278"/>
        <v>0.73559523809523808</v>
      </c>
      <c r="S319" s="197">
        <f t="shared" si="278"/>
        <v>0.73559523809523808</v>
      </c>
      <c r="T319" s="197">
        <f t="shared" si="278"/>
        <v>0.73559523809523808</v>
      </c>
      <c r="U319" s="197">
        <f t="shared" si="278"/>
        <v>0.73559523809523808</v>
      </c>
      <c r="V319" s="197">
        <f t="shared" si="278"/>
        <v>0.73559523809523808</v>
      </c>
      <c r="W319" s="197">
        <f t="shared" si="278"/>
        <v>0.73559523809523808</v>
      </c>
      <c r="X319" s="197">
        <f t="shared" si="278"/>
        <v>1.4758419047619049</v>
      </c>
      <c r="Y319" s="197">
        <f t="shared" si="278"/>
        <v>2.2160885714285716</v>
      </c>
      <c r="Z319" s="197">
        <f t="shared" si="278"/>
        <v>2.9563352380952383</v>
      </c>
      <c r="AA319" s="197">
        <f t="shared" si="278"/>
        <v>3.6965819047619046</v>
      </c>
      <c r="AB319" s="197">
        <f t="shared" si="278"/>
        <v>4.4368285714285713</v>
      </c>
      <c r="AC319" s="197">
        <f t="shared" si="278"/>
        <v>5.1770752380952381</v>
      </c>
      <c r="AD319" s="90">
        <f t="shared" si="278"/>
        <v>5.9173219047619048</v>
      </c>
      <c r="AE319" s="197">
        <f t="shared" si="278"/>
        <v>6.6575685714285706</v>
      </c>
      <c r="AF319" s="197">
        <f t="shared" si="278"/>
        <v>7.3978152380952373</v>
      </c>
      <c r="AG319" s="197">
        <f t="shared" si="278"/>
        <v>8.1380619047619032</v>
      </c>
      <c r="AH319" s="197">
        <f t="shared" si="278"/>
        <v>8.8783085714285708</v>
      </c>
      <c r="AI319" s="197">
        <f t="shared" si="278"/>
        <v>9.6185552380952384</v>
      </c>
      <c r="AJ319" s="197">
        <f t="shared" ref="AJ319:BB319" si="279">+AJ315*$C319</f>
        <v>10.358801904761906</v>
      </c>
      <c r="AK319" s="197">
        <f t="shared" si="279"/>
        <v>11.099048571428574</v>
      </c>
      <c r="AL319" s="197">
        <f t="shared" si="279"/>
        <v>11.839295238095241</v>
      </c>
      <c r="AM319" s="197">
        <f t="shared" si="279"/>
        <v>12.579541904761907</v>
      </c>
      <c r="AN319" s="197">
        <f t="shared" si="279"/>
        <v>13.319788571428575</v>
      </c>
      <c r="AO319" s="197">
        <f t="shared" si="279"/>
        <v>14.060035238095242</v>
      </c>
      <c r="AP319" s="197">
        <f t="shared" si="279"/>
        <v>14.060035238095242</v>
      </c>
      <c r="AQ319" s="197">
        <f t="shared" si="279"/>
        <v>14.060035238095242</v>
      </c>
      <c r="AR319" s="197">
        <f t="shared" si="279"/>
        <v>14.060035238095242</v>
      </c>
      <c r="AS319" s="197">
        <f t="shared" si="279"/>
        <v>14.060035238095242</v>
      </c>
      <c r="AT319" s="197">
        <f t="shared" si="279"/>
        <v>14.800035238095242</v>
      </c>
      <c r="AU319" s="197">
        <f t="shared" si="279"/>
        <v>14.800035238095242</v>
      </c>
      <c r="AV319" s="197">
        <f t="shared" si="279"/>
        <v>14.800035238095242</v>
      </c>
      <c r="AW319" s="197">
        <f t="shared" si="279"/>
        <v>14.800035238095242</v>
      </c>
      <c r="AX319" s="197">
        <f t="shared" si="279"/>
        <v>14.800035238095242</v>
      </c>
      <c r="AY319" s="197">
        <f t="shared" si="279"/>
        <v>14.800035238095242</v>
      </c>
      <c r="AZ319" s="197">
        <f t="shared" si="279"/>
        <v>14.800035238095242</v>
      </c>
      <c r="BA319" s="197">
        <f t="shared" si="279"/>
        <v>14.800035238095242</v>
      </c>
      <c r="BB319" s="197">
        <f t="shared" si="279"/>
        <v>14.800035238095242</v>
      </c>
      <c r="BC319" s="198"/>
      <c r="BD319" s="199"/>
      <c r="BE319" s="199"/>
      <c r="BF319" s="199"/>
      <c r="BG319" s="199"/>
      <c r="BH319" s="199"/>
      <c r="BI319" s="199"/>
      <c r="BJ319" s="199"/>
      <c r="BK319" s="199"/>
      <c r="BL319" s="199"/>
      <c r="BM319" s="199"/>
      <c r="BN319" s="199"/>
      <c r="BO319" s="199"/>
      <c r="BP319" s="199"/>
      <c r="BQ319" s="199"/>
      <c r="BR319" s="199"/>
      <c r="BS319" s="199"/>
      <c r="BT319" s="199"/>
      <c r="BU319" s="199"/>
      <c r="BV319" s="199"/>
      <c r="BW319" s="199"/>
      <c r="BX319" s="199"/>
      <c r="BY319" s="199"/>
      <c r="BZ319" s="199"/>
      <c r="CA319" s="199"/>
      <c r="CB319" s="199"/>
      <c r="CC319" s="199"/>
      <c r="CD319" s="199"/>
      <c r="CE319" s="199"/>
      <c r="CF319" s="199"/>
      <c r="CG319" s="199"/>
      <c r="CH319" s="199"/>
      <c r="CI319" s="199"/>
      <c r="CJ319" s="199"/>
      <c r="CK319" s="199"/>
    </row>
    <row r="320" spans="1:89" s="200" customFormat="1" ht="13.5" thickBot="1" x14ac:dyDescent="0.25">
      <c r="A320" s="289"/>
      <c r="B320" s="200" t="s">
        <v>109</v>
      </c>
      <c r="C320" s="201" t="str">
        <f>+'NTP or Sold'!C30</f>
        <v>Committed</v>
      </c>
      <c r="D320" s="202">
        <f t="shared" ref="D320:AI320" si="280">+D317*$C319</f>
        <v>0</v>
      </c>
      <c r="E320" s="202">
        <f t="shared" si="280"/>
        <v>0</v>
      </c>
      <c r="F320" s="202">
        <f t="shared" si="280"/>
        <v>0</v>
      </c>
      <c r="G320" s="202">
        <f t="shared" si="280"/>
        <v>0</v>
      </c>
      <c r="H320" s="202">
        <f t="shared" si="280"/>
        <v>0</v>
      </c>
      <c r="I320" s="202">
        <f t="shared" si="280"/>
        <v>0</v>
      </c>
      <c r="J320" s="202">
        <f t="shared" si="280"/>
        <v>0</v>
      </c>
      <c r="K320" s="202">
        <f t="shared" si="280"/>
        <v>0</v>
      </c>
      <c r="L320" s="202">
        <f t="shared" si="280"/>
        <v>0</v>
      </c>
      <c r="M320" s="202">
        <f t="shared" si="280"/>
        <v>0</v>
      </c>
      <c r="N320" s="202">
        <f t="shared" si="280"/>
        <v>0.7400000000000001</v>
      </c>
      <c r="O320" s="202">
        <f t="shared" si="280"/>
        <v>0.7400000000000001</v>
      </c>
      <c r="P320" s="202">
        <f t="shared" si="280"/>
        <v>0.7400000000000001</v>
      </c>
      <c r="Q320" s="202">
        <f t="shared" si="280"/>
        <v>0.7400000000000001</v>
      </c>
      <c r="R320" s="202">
        <f t="shared" si="280"/>
        <v>0.7400000000000001</v>
      </c>
      <c r="S320" s="202">
        <f t="shared" si="280"/>
        <v>0.7400000000000001</v>
      </c>
      <c r="T320" s="202">
        <f t="shared" si="280"/>
        <v>0.7400000000000001</v>
      </c>
      <c r="U320" s="202">
        <f t="shared" si="280"/>
        <v>0.7400000000000001</v>
      </c>
      <c r="V320" s="202">
        <f t="shared" si="280"/>
        <v>0.7400000000000001</v>
      </c>
      <c r="W320" s="202">
        <f t="shared" si="280"/>
        <v>0.7400000000000001</v>
      </c>
      <c r="X320" s="202">
        <f t="shared" si="280"/>
        <v>0.97844444444444467</v>
      </c>
      <c r="Y320" s="202">
        <f t="shared" si="280"/>
        <v>1.2168888888888891</v>
      </c>
      <c r="Z320" s="202">
        <f t="shared" si="280"/>
        <v>1.4553333333333338</v>
      </c>
      <c r="AA320" s="202">
        <f t="shared" si="280"/>
        <v>1.6937777777777783</v>
      </c>
      <c r="AB320" s="202">
        <f t="shared" si="280"/>
        <v>1.932222222222223</v>
      </c>
      <c r="AC320" s="202">
        <f t="shared" si="280"/>
        <v>2.1706666666666674</v>
      </c>
      <c r="AD320" s="136">
        <f t="shared" si="280"/>
        <v>2.4091111111111116</v>
      </c>
      <c r="AE320" s="202">
        <f t="shared" si="280"/>
        <v>2.6475555555555559</v>
      </c>
      <c r="AF320" s="202">
        <f t="shared" si="280"/>
        <v>2.8860000000000001</v>
      </c>
      <c r="AG320" s="202">
        <f t="shared" si="280"/>
        <v>3.1244444444444448</v>
      </c>
      <c r="AH320" s="202">
        <f t="shared" si="280"/>
        <v>3.362888888888889</v>
      </c>
      <c r="AI320" s="202">
        <f t="shared" si="280"/>
        <v>3.6013333333333333</v>
      </c>
      <c r="AJ320" s="202">
        <f t="shared" ref="AJ320:BB320" si="281">+AJ317*$C319</f>
        <v>3.8397777777777775</v>
      </c>
      <c r="AK320" s="202">
        <f t="shared" si="281"/>
        <v>4.0782222222222222</v>
      </c>
      <c r="AL320" s="202">
        <f t="shared" si="281"/>
        <v>4.3166666666666673</v>
      </c>
      <c r="AM320" s="202">
        <f t="shared" si="281"/>
        <v>4.5551111111111116</v>
      </c>
      <c r="AN320" s="202">
        <f t="shared" si="281"/>
        <v>4.7935555555555567</v>
      </c>
      <c r="AO320" s="202">
        <f t="shared" si="281"/>
        <v>5.0320000000000018</v>
      </c>
      <c r="AP320" s="202">
        <f t="shared" si="281"/>
        <v>14.8</v>
      </c>
      <c r="AQ320" s="202">
        <f t="shared" si="281"/>
        <v>14.8</v>
      </c>
      <c r="AR320" s="202">
        <f t="shared" si="281"/>
        <v>14.8</v>
      </c>
      <c r="AS320" s="202">
        <f t="shared" si="281"/>
        <v>14.8</v>
      </c>
      <c r="AT320" s="202">
        <f t="shared" si="281"/>
        <v>14.8</v>
      </c>
      <c r="AU320" s="202">
        <f t="shared" si="281"/>
        <v>14.8</v>
      </c>
      <c r="AV320" s="202">
        <f t="shared" si="281"/>
        <v>14.8</v>
      </c>
      <c r="AW320" s="202">
        <f t="shared" si="281"/>
        <v>14.8</v>
      </c>
      <c r="AX320" s="202">
        <f t="shared" si="281"/>
        <v>14.8</v>
      </c>
      <c r="AY320" s="202">
        <f t="shared" si="281"/>
        <v>14.8</v>
      </c>
      <c r="AZ320" s="202">
        <f t="shared" si="281"/>
        <v>14.8</v>
      </c>
      <c r="BA320" s="202">
        <f t="shared" si="281"/>
        <v>14.8</v>
      </c>
      <c r="BB320" s="202">
        <f t="shared" si="281"/>
        <v>14.8</v>
      </c>
      <c r="BC320" s="203"/>
      <c r="BD320" s="204"/>
      <c r="BE320" s="204"/>
      <c r="BF320" s="204"/>
      <c r="BG320" s="204"/>
      <c r="BH320" s="204"/>
      <c r="BI320" s="204"/>
      <c r="BJ320" s="204"/>
      <c r="BK320" s="204"/>
      <c r="BL320" s="204"/>
      <c r="BM320" s="204"/>
      <c r="BN320" s="204"/>
      <c r="BO320" s="204"/>
      <c r="BP320" s="204"/>
      <c r="BQ320" s="204"/>
      <c r="BR320" s="204"/>
      <c r="BS320" s="204"/>
      <c r="BT320" s="204"/>
      <c r="BU320" s="204"/>
      <c r="BV320" s="204"/>
      <c r="BW320" s="204"/>
      <c r="BX320" s="204"/>
      <c r="BY320" s="204"/>
      <c r="BZ320" s="204"/>
      <c r="CA320" s="204"/>
      <c r="CB320" s="204"/>
      <c r="CC320" s="204"/>
      <c r="CD320" s="204"/>
      <c r="CE320" s="204"/>
      <c r="CF320" s="204"/>
      <c r="CG320" s="204"/>
      <c r="CH320" s="204"/>
      <c r="CI320" s="204"/>
      <c r="CJ320" s="204"/>
      <c r="CK320" s="204"/>
    </row>
    <row r="321" spans="1:89" s="92" customFormat="1" ht="15" customHeight="1" thickTop="1" x14ac:dyDescent="0.2">
      <c r="A321" s="287">
        <f>+'NTP or Sold'!A393+1</f>
        <v>8</v>
      </c>
      <c r="B321" s="98" t="str">
        <f>+'NTP or Sold'!G31</f>
        <v>7FA</v>
      </c>
      <c r="C321" s="290" t="str">
        <f>+'NTP or Sold'!S31</f>
        <v>Pastoria (ENA)</v>
      </c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84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100"/>
    </row>
    <row r="322" spans="1:89" s="105" customFormat="1" x14ac:dyDescent="0.2">
      <c r="A322" s="288"/>
      <c r="B322" s="101" t="s">
        <v>104</v>
      </c>
      <c r="C322" s="291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82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4">
        <f>SUM(D322:BB322)</f>
        <v>0</v>
      </c>
      <c r="BD322" s="101"/>
    </row>
    <row r="323" spans="1:89" s="105" customFormat="1" x14ac:dyDescent="0.2">
      <c r="A323" s="288"/>
      <c r="B323" s="101" t="s">
        <v>105</v>
      </c>
      <c r="C323" s="291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82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4"/>
      <c r="BD323" s="101"/>
    </row>
    <row r="324" spans="1:89" s="105" customFormat="1" x14ac:dyDescent="0.2">
      <c r="A324" s="288"/>
      <c r="B324" s="101" t="s">
        <v>106</v>
      </c>
      <c r="C324" s="291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82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4">
        <f>SUM(D324:BB324)</f>
        <v>0</v>
      </c>
      <c r="BD324" s="101"/>
    </row>
    <row r="325" spans="1:89" s="105" customFormat="1" x14ac:dyDescent="0.2">
      <c r="A325" s="288"/>
      <c r="B325" s="101" t="s">
        <v>107</v>
      </c>
      <c r="C325" s="291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82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4"/>
      <c r="BD325" s="101"/>
    </row>
    <row r="326" spans="1:89" s="105" customFormat="1" x14ac:dyDescent="0.2">
      <c r="A326" s="288"/>
      <c r="B326" s="101"/>
      <c r="C326" s="102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82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4"/>
      <c r="BD326" s="101"/>
    </row>
    <row r="327" spans="1:89" s="91" customFormat="1" x14ac:dyDescent="0.2">
      <c r="A327" s="288"/>
      <c r="B327" s="91" t="s">
        <v>108</v>
      </c>
      <c r="C327" s="93"/>
      <c r="D327" s="94">
        <f t="shared" ref="D327:AI327" si="282">+D323*$C327</f>
        <v>0</v>
      </c>
      <c r="E327" s="94">
        <f t="shared" si="282"/>
        <v>0</v>
      </c>
      <c r="F327" s="94">
        <f t="shared" si="282"/>
        <v>0</v>
      </c>
      <c r="G327" s="94">
        <f t="shared" si="282"/>
        <v>0</v>
      </c>
      <c r="H327" s="94">
        <f t="shared" si="282"/>
        <v>0</v>
      </c>
      <c r="I327" s="94">
        <f t="shared" si="282"/>
        <v>0</v>
      </c>
      <c r="J327" s="94">
        <f t="shared" si="282"/>
        <v>0</v>
      </c>
      <c r="K327" s="94">
        <f t="shared" si="282"/>
        <v>0</v>
      </c>
      <c r="L327" s="94">
        <f t="shared" si="282"/>
        <v>0</v>
      </c>
      <c r="M327" s="94">
        <f t="shared" si="282"/>
        <v>0</v>
      </c>
      <c r="N327" s="94">
        <f t="shared" si="282"/>
        <v>0</v>
      </c>
      <c r="O327" s="94">
        <f t="shared" si="282"/>
        <v>0</v>
      </c>
      <c r="P327" s="94">
        <f t="shared" si="282"/>
        <v>0</v>
      </c>
      <c r="Q327" s="94">
        <f t="shared" si="282"/>
        <v>0</v>
      </c>
      <c r="R327" s="94">
        <f t="shared" si="282"/>
        <v>0</v>
      </c>
      <c r="S327" s="94">
        <f t="shared" si="282"/>
        <v>0</v>
      </c>
      <c r="T327" s="94">
        <f t="shared" si="282"/>
        <v>0</v>
      </c>
      <c r="U327" s="94">
        <f t="shared" si="282"/>
        <v>0</v>
      </c>
      <c r="V327" s="94">
        <f t="shared" si="282"/>
        <v>0</v>
      </c>
      <c r="W327" s="94">
        <f t="shared" si="282"/>
        <v>0</v>
      </c>
      <c r="X327" s="94">
        <f t="shared" si="282"/>
        <v>0</v>
      </c>
      <c r="Y327" s="94">
        <f t="shared" si="282"/>
        <v>0</v>
      </c>
      <c r="Z327" s="94">
        <f t="shared" si="282"/>
        <v>0</v>
      </c>
      <c r="AA327" s="94">
        <f t="shared" si="282"/>
        <v>0</v>
      </c>
      <c r="AB327" s="94">
        <f t="shared" si="282"/>
        <v>0</v>
      </c>
      <c r="AC327" s="94">
        <f t="shared" si="282"/>
        <v>0</v>
      </c>
      <c r="AD327" s="90">
        <f t="shared" si="282"/>
        <v>0</v>
      </c>
      <c r="AE327" s="94">
        <f t="shared" si="282"/>
        <v>0</v>
      </c>
      <c r="AF327" s="94">
        <f t="shared" si="282"/>
        <v>0</v>
      </c>
      <c r="AG327" s="94">
        <f t="shared" si="282"/>
        <v>0</v>
      </c>
      <c r="AH327" s="94">
        <f t="shared" si="282"/>
        <v>0</v>
      </c>
      <c r="AI327" s="94">
        <f t="shared" si="282"/>
        <v>0</v>
      </c>
      <c r="AJ327" s="94">
        <f t="shared" ref="AJ327:BB327" si="283">+AJ323*$C327</f>
        <v>0</v>
      </c>
      <c r="AK327" s="94">
        <f t="shared" si="283"/>
        <v>0</v>
      </c>
      <c r="AL327" s="94">
        <f t="shared" si="283"/>
        <v>0</v>
      </c>
      <c r="AM327" s="94">
        <f t="shared" si="283"/>
        <v>0</v>
      </c>
      <c r="AN327" s="94">
        <f t="shared" si="283"/>
        <v>0</v>
      </c>
      <c r="AO327" s="94">
        <f t="shared" si="283"/>
        <v>0</v>
      </c>
      <c r="AP327" s="94">
        <f t="shared" si="283"/>
        <v>0</v>
      </c>
      <c r="AQ327" s="94">
        <f t="shared" si="283"/>
        <v>0</v>
      </c>
      <c r="AR327" s="94">
        <f t="shared" si="283"/>
        <v>0</v>
      </c>
      <c r="AS327" s="94">
        <f t="shared" si="283"/>
        <v>0</v>
      </c>
      <c r="AT327" s="94">
        <f t="shared" si="283"/>
        <v>0</v>
      </c>
      <c r="AU327" s="94">
        <f t="shared" si="283"/>
        <v>0</v>
      </c>
      <c r="AV327" s="94">
        <f t="shared" si="283"/>
        <v>0</v>
      </c>
      <c r="AW327" s="94">
        <f t="shared" si="283"/>
        <v>0</v>
      </c>
      <c r="AX327" s="94">
        <f t="shared" si="283"/>
        <v>0</v>
      </c>
      <c r="AY327" s="94">
        <f t="shared" si="283"/>
        <v>0</v>
      </c>
      <c r="AZ327" s="94">
        <f t="shared" si="283"/>
        <v>0</v>
      </c>
      <c r="BA327" s="94">
        <f t="shared" si="283"/>
        <v>0</v>
      </c>
      <c r="BB327" s="94">
        <f t="shared" si="283"/>
        <v>0</v>
      </c>
      <c r="BC327" s="95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6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  <c r="CC327" s="96"/>
      <c r="CD327" s="96"/>
      <c r="CE327" s="96"/>
      <c r="CF327" s="96"/>
      <c r="CG327" s="96"/>
      <c r="CH327" s="96"/>
      <c r="CI327" s="96"/>
      <c r="CJ327" s="96"/>
      <c r="CK327" s="96"/>
    </row>
    <row r="328" spans="1:89" s="133" customFormat="1" ht="13.5" thickBot="1" x14ac:dyDescent="0.25">
      <c r="A328" s="289"/>
      <c r="B328" s="133" t="s">
        <v>109</v>
      </c>
      <c r="C328" s="134" t="str">
        <f>+'NTP or Sold'!B31</f>
        <v>Tentative</v>
      </c>
      <c r="D328" s="135">
        <f t="shared" ref="D328:AI328" si="284">+D325*$C327</f>
        <v>0</v>
      </c>
      <c r="E328" s="135">
        <f t="shared" si="284"/>
        <v>0</v>
      </c>
      <c r="F328" s="135">
        <f t="shared" si="284"/>
        <v>0</v>
      </c>
      <c r="G328" s="135">
        <f t="shared" si="284"/>
        <v>0</v>
      </c>
      <c r="H328" s="135">
        <f t="shared" si="284"/>
        <v>0</v>
      </c>
      <c r="I328" s="135">
        <f t="shared" si="284"/>
        <v>0</v>
      </c>
      <c r="J328" s="135">
        <f t="shared" si="284"/>
        <v>0</v>
      </c>
      <c r="K328" s="135">
        <f t="shared" si="284"/>
        <v>0</v>
      </c>
      <c r="L328" s="135">
        <f t="shared" si="284"/>
        <v>0</v>
      </c>
      <c r="M328" s="135">
        <f t="shared" si="284"/>
        <v>0</v>
      </c>
      <c r="N328" s="135">
        <f t="shared" si="284"/>
        <v>0</v>
      </c>
      <c r="O328" s="135">
        <f t="shared" si="284"/>
        <v>0</v>
      </c>
      <c r="P328" s="135">
        <f t="shared" si="284"/>
        <v>0</v>
      </c>
      <c r="Q328" s="135">
        <f t="shared" si="284"/>
        <v>0</v>
      </c>
      <c r="R328" s="135">
        <f t="shared" si="284"/>
        <v>0</v>
      </c>
      <c r="S328" s="135">
        <f t="shared" si="284"/>
        <v>0</v>
      </c>
      <c r="T328" s="135">
        <f t="shared" si="284"/>
        <v>0</v>
      </c>
      <c r="U328" s="135">
        <f t="shared" si="284"/>
        <v>0</v>
      </c>
      <c r="V328" s="135">
        <f t="shared" si="284"/>
        <v>0</v>
      </c>
      <c r="W328" s="135">
        <f t="shared" si="284"/>
        <v>0</v>
      </c>
      <c r="X328" s="135">
        <f t="shared" si="284"/>
        <v>0</v>
      </c>
      <c r="Y328" s="135">
        <f t="shared" si="284"/>
        <v>0</v>
      </c>
      <c r="Z328" s="135">
        <f t="shared" si="284"/>
        <v>0</v>
      </c>
      <c r="AA328" s="135">
        <f t="shared" si="284"/>
        <v>0</v>
      </c>
      <c r="AB328" s="135">
        <f t="shared" si="284"/>
        <v>0</v>
      </c>
      <c r="AC328" s="135">
        <f t="shared" si="284"/>
        <v>0</v>
      </c>
      <c r="AD328" s="136">
        <f t="shared" si="284"/>
        <v>0</v>
      </c>
      <c r="AE328" s="135">
        <f t="shared" si="284"/>
        <v>0</v>
      </c>
      <c r="AF328" s="135">
        <f t="shared" si="284"/>
        <v>0</v>
      </c>
      <c r="AG328" s="135">
        <f t="shared" si="284"/>
        <v>0</v>
      </c>
      <c r="AH328" s="135">
        <f t="shared" si="284"/>
        <v>0</v>
      </c>
      <c r="AI328" s="135">
        <f t="shared" si="284"/>
        <v>0</v>
      </c>
      <c r="AJ328" s="135">
        <f t="shared" ref="AJ328:BB328" si="285">+AJ325*$C327</f>
        <v>0</v>
      </c>
      <c r="AK328" s="135">
        <f t="shared" si="285"/>
        <v>0</v>
      </c>
      <c r="AL328" s="135">
        <f t="shared" si="285"/>
        <v>0</v>
      </c>
      <c r="AM328" s="135">
        <f t="shared" si="285"/>
        <v>0</v>
      </c>
      <c r="AN328" s="135">
        <f t="shared" si="285"/>
        <v>0</v>
      </c>
      <c r="AO328" s="135">
        <f t="shared" si="285"/>
        <v>0</v>
      </c>
      <c r="AP328" s="135">
        <f t="shared" si="285"/>
        <v>0</v>
      </c>
      <c r="AQ328" s="135">
        <f t="shared" si="285"/>
        <v>0</v>
      </c>
      <c r="AR328" s="135">
        <f t="shared" si="285"/>
        <v>0</v>
      </c>
      <c r="AS328" s="135">
        <f t="shared" si="285"/>
        <v>0</v>
      </c>
      <c r="AT328" s="135">
        <f t="shared" si="285"/>
        <v>0</v>
      </c>
      <c r="AU328" s="135">
        <f t="shared" si="285"/>
        <v>0</v>
      </c>
      <c r="AV328" s="135">
        <f t="shared" si="285"/>
        <v>0</v>
      </c>
      <c r="AW328" s="135">
        <f t="shared" si="285"/>
        <v>0</v>
      </c>
      <c r="AX328" s="135">
        <f t="shared" si="285"/>
        <v>0</v>
      </c>
      <c r="AY328" s="135">
        <f t="shared" si="285"/>
        <v>0</v>
      </c>
      <c r="AZ328" s="135">
        <f t="shared" si="285"/>
        <v>0</v>
      </c>
      <c r="BA328" s="135">
        <f t="shared" si="285"/>
        <v>0</v>
      </c>
      <c r="BB328" s="135">
        <f t="shared" si="285"/>
        <v>0</v>
      </c>
      <c r="BC328" s="137"/>
      <c r="BD328" s="138"/>
      <c r="BE328" s="138"/>
      <c r="BF328" s="138"/>
      <c r="BG328" s="138"/>
      <c r="BH328" s="138"/>
      <c r="BI328" s="138"/>
      <c r="BJ328" s="138"/>
      <c r="BK328" s="138"/>
      <c r="BL328" s="138"/>
      <c r="BM328" s="138"/>
      <c r="BN328" s="138"/>
      <c r="BO328" s="138"/>
      <c r="BP328" s="138"/>
      <c r="BQ328" s="138"/>
      <c r="BR328" s="138"/>
      <c r="BS328" s="138"/>
      <c r="BT328" s="138"/>
      <c r="BU328" s="138"/>
      <c r="BV328" s="138"/>
      <c r="BW328" s="138"/>
      <c r="BX328" s="138"/>
      <c r="BY328" s="138"/>
      <c r="BZ328" s="138"/>
      <c r="CA328" s="138"/>
      <c r="CB328" s="138"/>
      <c r="CC328" s="138"/>
      <c r="CD328" s="138"/>
      <c r="CE328" s="138"/>
      <c r="CF328" s="138"/>
      <c r="CG328" s="138"/>
      <c r="CH328" s="138"/>
      <c r="CI328" s="138"/>
      <c r="CJ328" s="138"/>
      <c r="CK328" s="138"/>
    </row>
    <row r="329" spans="1:89" s="190" customFormat="1" ht="15" customHeight="1" thickTop="1" x14ac:dyDescent="0.2">
      <c r="A329" s="287">
        <v>4</v>
      </c>
      <c r="B329" s="187" t="str">
        <f>+'NTP or Sold'!G32</f>
        <v>LM6000</v>
      </c>
      <c r="C329" s="292" t="str">
        <f>+'NTP or Sold'!S32</f>
        <v>Elektrobolt (ESA) - 85%</v>
      </c>
      <c r="D329" s="188"/>
      <c r="E329" s="188"/>
      <c r="F329" s="188"/>
      <c r="G329" s="188"/>
      <c r="H329" s="188"/>
      <c r="I329" s="188"/>
      <c r="J329" s="188"/>
      <c r="K329" s="188"/>
      <c r="L329" s="188"/>
      <c r="M329" s="188"/>
      <c r="N329" s="188"/>
      <c r="O329" s="188"/>
      <c r="P329" s="188"/>
      <c r="Q329" s="188"/>
      <c r="R329" s="188"/>
      <c r="S329" s="188"/>
      <c r="T329" s="188"/>
      <c r="U329" s="188"/>
      <c r="V329" s="188"/>
      <c r="W329" s="188"/>
      <c r="X329" s="188"/>
      <c r="Y329" s="188"/>
      <c r="Z329" s="188"/>
      <c r="AA329" s="188"/>
      <c r="AB329" s="188"/>
      <c r="AC329" s="188"/>
      <c r="AD329" s="188"/>
      <c r="AE329" s="188"/>
      <c r="AF329" s="84"/>
      <c r="AG329" s="188"/>
      <c r="AH329" s="188"/>
      <c r="AI329" s="188"/>
      <c r="AJ329" s="188"/>
      <c r="AK329" s="188"/>
      <c r="AL329" s="188"/>
      <c r="AM329" s="188"/>
      <c r="AN329" s="188"/>
      <c r="AO329" s="188"/>
      <c r="AP329" s="188"/>
      <c r="AQ329" s="188"/>
      <c r="AR329" s="188"/>
      <c r="AS329" s="188"/>
      <c r="AT329" s="188"/>
      <c r="AU329" s="188"/>
      <c r="AV329" s="188"/>
      <c r="AW329" s="188"/>
      <c r="AX329" s="188"/>
      <c r="AY329" s="188"/>
      <c r="AZ329" s="188"/>
      <c r="BA329" s="188"/>
      <c r="BB329" s="188"/>
      <c r="BC329" s="189"/>
    </row>
    <row r="330" spans="1:89" s="194" customFormat="1" x14ac:dyDescent="0.2">
      <c r="A330" s="288"/>
      <c r="B330" s="191" t="s">
        <v>104</v>
      </c>
      <c r="C330" s="293"/>
      <c r="D330" s="192">
        <v>0</v>
      </c>
      <c r="E330" s="192">
        <v>0</v>
      </c>
      <c r="F330" s="192">
        <v>0</v>
      </c>
      <c r="G330" s="192">
        <v>0</v>
      </c>
      <c r="H330" s="192">
        <v>0</v>
      </c>
      <c r="I330" s="192">
        <v>0</v>
      </c>
      <c r="J330" s="192">
        <v>0</v>
      </c>
      <c r="K330" s="192">
        <v>0</v>
      </c>
      <c r="L330" s="192">
        <v>0</v>
      </c>
      <c r="M330" s="192">
        <v>0</v>
      </c>
      <c r="N330" s="192">
        <f>16.7/336</f>
        <v>4.9702380952380949E-2</v>
      </c>
      <c r="O330" s="192">
        <v>0</v>
      </c>
      <c r="P330" s="192">
        <v>0</v>
      </c>
      <c r="Q330" s="192">
        <v>0</v>
      </c>
      <c r="R330" s="192">
        <v>0</v>
      </c>
      <c r="S330" s="192">
        <v>0</v>
      </c>
      <c r="T330" s="192">
        <v>0</v>
      </c>
      <c r="U330" s="192">
        <v>0</v>
      </c>
      <c r="V330" s="192">
        <v>0</v>
      </c>
      <c r="W330" s="192">
        <v>0</v>
      </c>
      <c r="X330" s="192">
        <f t="shared" ref="X330:AO330" si="286">+(0.95-0.0497)/18</f>
        <v>5.0016666666666668E-2</v>
      </c>
      <c r="Y330" s="192">
        <f t="shared" si="286"/>
        <v>5.0016666666666668E-2</v>
      </c>
      <c r="Z330" s="192">
        <f t="shared" si="286"/>
        <v>5.0016666666666668E-2</v>
      </c>
      <c r="AA330" s="192">
        <f t="shared" si="286"/>
        <v>5.0016666666666668E-2</v>
      </c>
      <c r="AB330" s="192">
        <f t="shared" si="286"/>
        <v>5.0016666666666668E-2</v>
      </c>
      <c r="AC330" s="192">
        <f t="shared" si="286"/>
        <v>5.0016666666666668E-2</v>
      </c>
      <c r="AD330" s="192">
        <f t="shared" si="286"/>
        <v>5.0016666666666668E-2</v>
      </c>
      <c r="AE330" s="192">
        <f t="shared" si="286"/>
        <v>5.0016666666666668E-2</v>
      </c>
      <c r="AF330" s="82">
        <f t="shared" si="286"/>
        <v>5.0016666666666668E-2</v>
      </c>
      <c r="AG330" s="192">
        <f t="shared" si="286"/>
        <v>5.0016666666666668E-2</v>
      </c>
      <c r="AH330" s="192">
        <f t="shared" si="286"/>
        <v>5.0016666666666668E-2</v>
      </c>
      <c r="AI330" s="192">
        <f t="shared" si="286"/>
        <v>5.0016666666666668E-2</v>
      </c>
      <c r="AJ330" s="192">
        <f t="shared" si="286"/>
        <v>5.0016666666666668E-2</v>
      </c>
      <c r="AK330" s="192">
        <f t="shared" si="286"/>
        <v>5.0016666666666668E-2</v>
      </c>
      <c r="AL330" s="192">
        <f t="shared" si="286"/>
        <v>5.0016666666666668E-2</v>
      </c>
      <c r="AM330" s="192">
        <f t="shared" si="286"/>
        <v>5.0016666666666668E-2</v>
      </c>
      <c r="AN330" s="192">
        <f t="shared" si="286"/>
        <v>5.0016666666666668E-2</v>
      </c>
      <c r="AO330" s="192">
        <f t="shared" si="286"/>
        <v>5.0016666666666668E-2</v>
      </c>
      <c r="AP330" s="192">
        <v>0</v>
      </c>
      <c r="AQ330" s="192">
        <v>0</v>
      </c>
      <c r="AR330" s="192">
        <v>0</v>
      </c>
      <c r="AS330" s="192">
        <v>0</v>
      </c>
      <c r="AT330" s="192">
        <v>0.05</v>
      </c>
      <c r="AU330" s="192">
        <v>0</v>
      </c>
      <c r="AV330" s="192">
        <v>0</v>
      </c>
      <c r="AW330" s="192">
        <v>0</v>
      </c>
      <c r="AX330" s="192">
        <v>0</v>
      </c>
      <c r="AY330" s="192">
        <v>0</v>
      </c>
      <c r="AZ330" s="192">
        <v>0</v>
      </c>
      <c r="BA330" s="192">
        <v>0</v>
      </c>
      <c r="BB330" s="192">
        <v>0</v>
      </c>
      <c r="BC330" s="193">
        <f>SUM(N330:BB330)</f>
        <v>1.0000023809523813</v>
      </c>
      <c r="BD330" s="191"/>
    </row>
    <row r="331" spans="1:89" s="194" customFormat="1" x14ac:dyDescent="0.2">
      <c r="A331" s="288"/>
      <c r="B331" s="191" t="s">
        <v>105</v>
      </c>
      <c r="C331" s="293"/>
      <c r="D331" s="192">
        <f>D330</f>
        <v>0</v>
      </c>
      <c r="E331" s="192">
        <f t="shared" ref="E331:AJ331" si="287">+D331+E330</f>
        <v>0</v>
      </c>
      <c r="F331" s="192">
        <f t="shared" si="287"/>
        <v>0</v>
      </c>
      <c r="G331" s="192">
        <f t="shared" si="287"/>
        <v>0</v>
      </c>
      <c r="H331" s="192">
        <f t="shared" si="287"/>
        <v>0</v>
      </c>
      <c r="I331" s="192">
        <f t="shared" si="287"/>
        <v>0</v>
      </c>
      <c r="J331" s="192">
        <f t="shared" si="287"/>
        <v>0</v>
      </c>
      <c r="K331" s="192">
        <f t="shared" si="287"/>
        <v>0</v>
      </c>
      <c r="L331" s="192">
        <f t="shared" si="287"/>
        <v>0</v>
      </c>
      <c r="M331" s="192">
        <f t="shared" si="287"/>
        <v>0</v>
      </c>
      <c r="N331" s="192">
        <f t="shared" si="287"/>
        <v>4.9702380952380949E-2</v>
      </c>
      <c r="O331" s="192">
        <f t="shared" si="287"/>
        <v>4.9702380952380949E-2</v>
      </c>
      <c r="P331" s="192">
        <f t="shared" si="287"/>
        <v>4.9702380952380949E-2</v>
      </c>
      <c r="Q331" s="192">
        <f t="shared" si="287"/>
        <v>4.9702380952380949E-2</v>
      </c>
      <c r="R331" s="192">
        <f t="shared" si="287"/>
        <v>4.9702380952380949E-2</v>
      </c>
      <c r="S331" s="192">
        <f t="shared" si="287"/>
        <v>4.9702380952380949E-2</v>
      </c>
      <c r="T331" s="192">
        <f t="shared" si="287"/>
        <v>4.9702380952380949E-2</v>
      </c>
      <c r="U331" s="192">
        <f t="shared" si="287"/>
        <v>4.9702380952380949E-2</v>
      </c>
      <c r="V331" s="192">
        <f t="shared" si="287"/>
        <v>4.9702380952380949E-2</v>
      </c>
      <c r="W331" s="192">
        <f t="shared" si="287"/>
        <v>4.9702380952380949E-2</v>
      </c>
      <c r="X331" s="192">
        <f t="shared" si="287"/>
        <v>9.9719047619047624E-2</v>
      </c>
      <c r="Y331" s="192">
        <f t="shared" si="287"/>
        <v>0.14973571428571431</v>
      </c>
      <c r="Z331" s="192">
        <f t="shared" si="287"/>
        <v>0.19975238095238096</v>
      </c>
      <c r="AA331" s="192">
        <f t="shared" si="287"/>
        <v>0.24976904761904761</v>
      </c>
      <c r="AB331" s="192">
        <f t="shared" si="287"/>
        <v>0.29978571428571427</v>
      </c>
      <c r="AC331" s="192">
        <f t="shared" si="287"/>
        <v>0.34980238095238092</v>
      </c>
      <c r="AD331" s="192">
        <f t="shared" si="287"/>
        <v>0.39981904761904757</v>
      </c>
      <c r="AE331" s="192">
        <f t="shared" si="287"/>
        <v>0.44983571428571423</v>
      </c>
      <c r="AF331" s="82">
        <f t="shared" si="287"/>
        <v>0.49985238095238088</v>
      </c>
      <c r="AG331" s="192">
        <f t="shared" si="287"/>
        <v>0.54986904761904754</v>
      </c>
      <c r="AH331" s="192">
        <f t="shared" si="287"/>
        <v>0.59988571428571424</v>
      </c>
      <c r="AI331" s="192">
        <f t="shared" si="287"/>
        <v>0.64990238095238095</v>
      </c>
      <c r="AJ331" s="192">
        <f t="shared" si="287"/>
        <v>0.69991904761904766</v>
      </c>
      <c r="AK331" s="192">
        <f t="shared" ref="AK331:BB331" si="288">+AJ331+AK330</f>
        <v>0.74993571428571437</v>
      </c>
      <c r="AL331" s="192">
        <f t="shared" si="288"/>
        <v>0.79995238095238108</v>
      </c>
      <c r="AM331" s="192">
        <f t="shared" si="288"/>
        <v>0.84996904761904779</v>
      </c>
      <c r="AN331" s="192">
        <f t="shared" si="288"/>
        <v>0.8999857142857145</v>
      </c>
      <c r="AO331" s="192">
        <f t="shared" si="288"/>
        <v>0.95000238095238121</v>
      </c>
      <c r="AP331" s="192">
        <f t="shared" si="288"/>
        <v>0.95000238095238121</v>
      </c>
      <c r="AQ331" s="192">
        <f t="shared" si="288"/>
        <v>0.95000238095238121</v>
      </c>
      <c r="AR331" s="192">
        <f t="shared" si="288"/>
        <v>0.95000238095238121</v>
      </c>
      <c r="AS331" s="192">
        <f t="shared" si="288"/>
        <v>0.95000238095238121</v>
      </c>
      <c r="AT331" s="192">
        <f t="shared" si="288"/>
        <v>1.0000023809523813</v>
      </c>
      <c r="AU331" s="192">
        <f t="shared" si="288"/>
        <v>1.0000023809523813</v>
      </c>
      <c r="AV331" s="192">
        <f t="shared" si="288"/>
        <v>1.0000023809523813</v>
      </c>
      <c r="AW331" s="192">
        <f t="shared" si="288"/>
        <v>1.0000023809523813</v>
      </c>
      <c r="AX331" s="192">
        <f t="shared" si="288"/>
        <v>1.0000023809523813</v>
      </c>
      <c r="AY331" s="192">
        <f t="shared" si="288"/>
        <v>1.0000023809523813</v>
      </c>
      <c r="AZ331" s="192">
        <f t="shared" si="288"/>
        <v>1.0000023809523813</v>
      </c>
      <c r="BA331" s="192">
        <f t="shared" si="288"/>
        <v>1.0000023809523813</v>
      </c>
      <c r="BB331" s="192">
        <f t="shared" si="288"/>
        <v>1.0000023809523813</v>
      </c>
      <c r="BC331" s="193"/>
      <c r="BD331" s="191"/>
    </row>
    <row r="332" spans="1:89" s="194" customFormat="1" x14ac:dyDescent="0.2">
      <c r="A332" s="288"/>
      <c r="B332" s="191" t="s">
        <v>106</v>
      </c>
      <c r="C332" s="293"/>
      <c r="D332" s="192">
        <v>0</v>
      </c>
      <c r="E332" s="192">
        <v>0</v>
      </c>
      <c r="F332" s="192">
        <v>0</v>
      </c>
      <c r="G332" s="192">
        <v>0</v>
      </c>
      <c r="H332" s="192">
        <v>0</v>
      </c>
      <c r="I332" s="192">
        <v>0</v>
      </c>
      <c r="J332" s="192">
        <v>0</v>
      </c>
      <c r="K332" s="192">
        <v>0</v>
      </c>
      <c r="L332" s="192">
        <v>0</v>
      </c>
      <c r="M332" s="192">
        <v>0</v>
      </c>
      <c r="N332" s="192">
        <v>0.05</v>
      </c>
      <c r="O332" s="192">
        <v>0</v>
      </c>
      <c r="P332" s="192">
        <v>0</v>
      </c>
      <c r="Q332" s="192">
        <v>0</v>
      </c>
      <c r="R332" s="192">
        <v>0</v>
      </c>
      <c r="S332" s="192">
        <v>0</v>
      </c>
      <c r="T332" s="192">
        <v>0</v>
      </c>
      <c r="U332" s="192">
        <v>0</v>
      </c>
      <c r="V332" s="192">
        <v>0</v>
      </c>
      <c r="W332" s="192">
        <v>0</v>
      </c>
      <c r="X332" s="192">
        <f t="shared" ref="X332:AO332" si="289">+(0.34-0.05)/18</f>
        <v>1.6111111111111114E-2</v>
      </c>
      <c r="Y332" s="192">
        <f t="shared" si="289"/>
        <v>1.6111111111111114E-2</v>
      </c>
      <c r="Z332" s="192">
        <f t="shared" si="289"/>
        <v>1.6111111111111114E-2</v>
      </c>
      <c r="AA332" s="192">
        <f t="shared" si="289"/>
        <v>1.6111111111111114E-2</v>
      </c>
      <c r="AB332" s="192">
        <f t="shared" si="289"/>
        <v>1.6111111111111114E-2</v>
      </c>
      <c r="AC332" s="192">
        <f t="shared" si="289"/>
        <v>1.6111111111111114E-2</v>
      </c>
      <c r="AD332" s="192">
        <f t="shared" si="289"/>
        <v>1.6111111111111114E-2</v>
      </c>
      <c r="AE332" s="192">
        <f t="shared" si="289"/>
        <v>1.6111111111111114E-2</v>
      </c>
      <c r="AF332" s="82">
        <f t="shared" si="289"/>
        <v>1.6111111111111114E-2</v>
      </c>
      <c r="AG332" s="192">
        <f t="shared" si="289"/>
        <v>1.6111111111111114E-2</v>
      </c>
      <c r="AH332" s="192">
        <f t="shared" si="289"/>
        <v>1.6111111111111114E-2</v>
      </c>
      <c r="AI332" s="192">
        <f t="shared" si="289"/>
        <v>1.6111111111111114E-2</v>
      </c>
      <c r="AJ332" s="192">
        <f t="shared" si="289"/>
        <v>1.6111111111111114E-2</v>
      </c>
      <c r="AK332" s="192">
        <f t="shared" si="289"/>
        <v>1.6111111111111114E-2</v>
      </c>
      <c r="AL332" s="192">
        <f t="shared" si="289"/>
        <v>1.6111111111111114E-2</v>
      </c>
      <c r="AM332" s="192">
        <f t="shared" si="289"/>
        <v>1.6111111111111114E-2</v>
      </c>
      <c r="AN332" s="192">
        <f t="shared" si="289"/>
        <v>1.6111111111111114E-2</v>
      </c>
      <c r="AO332" s="192">
        <f t="shared" si="289"/>
        <v>1.6111111111111114E-2</v>
      </c>
      <c r="AP332" s="192">
        <v>0.66</v>
      </c>
      <c r="AQ332" s="192">
        <v>0</v>
      </c>
      <c r="AR332" s="192">
        <v>0</v>
      </c>
      <c r="AS332" s="192">
        <v>0</v>
      </c>
      <c r="AT332" s="192">
        <v>0</v>
      </c>
      <c r="AU332" s="192">
        <v>0</v>
      </c>
      <c r="AV332" s="192">
        <v>0</v>
      </c>
      <c r="AW332" s="192">
        <v>0</v>
      </c>
      <c r="AX332" s="192">
        <v>0</v>
      </c>
      <c r="AY332" s="192">
        <v>0</v>
      </c>
      <c r="AZ332" s="192">
        <v>0</v>
      </c>
      <c r="BA332" s="192">
        <v>0</v>
      </c>
      <c r="BB332" s="192">
        <v>0</v>
      </c>
      <c r="BC332" s="193">
        <f>SUM(N332:BB332)</f>
        <v>1</v>
      </c>
      <c r="BD332" s="191"/>
    </row>
    <row r="333" spans="1:89" s="194" customFormat="1" x14ac:dyDescent="0.2">
      <c r="A333" s="288"/>
      <c r="B333" s="191" t="s">
        <v>107</v>
      </c>
      <c r="C333" s="293"/>
      <c r="D333" s="192">
        <f>+D332</f>
        <v>0</v>
      </c>
      <c r="E333" s="192">
        <f t="shared" ref="E333:AJ333" si="290">+D333+E332</f>
        <v>0</v>
      </c>
      <c r="F333" s="192">
        <f t="shared" si="290"/>
        <v>0</v>
      </c>
      <c r="G333" s="192">
        <f t="shared" si="290"/>
        <v>0</v>
      </c>
      <c r="H333" s="192">
        <f t="shared" si="290"/>
        <v>0</v>
      </c>
      <c r="I333" s="192">
        <f t="shared" si="290"/>
        <v>0</v>
      </c>
      <c r="J333" s="192">
        <f t="shared" si="290"/>
        <v>0</v>
      </c>
      <c r="K333" s="192">
        <f t="shared" si="290"/>
        <v>0</v>
      </c>
      <c r="L333" s="192">
        <f t="shared" si="290"/>
        <v>0</v>
      </c>
      <c r="M333" s="192">
        <f t="shared" si="290"/>
        <v>0</v>
      </c>
      <c r="N333" s="192">
        <f t="shared" si="290"/>
        <v>0.05</v>
      </c>
      <c r="O333" s="192">
        <f t="shared" si="290"/>
        <v>0.05</v>
      </c>
      <c r="P333" s="192">
        <f t="shared" si="290"/>
        <v>0.05</v>
      </c>
      <c r="Q333" s="192">
        <f t="shared" si="290"/>
        <v>0.05</v>
      </c>
      <c r="R333" s="192">
        <f t="shared" si="290"/>
        <v>0.05</v>
      </c>
      <c r="S333" s="192">
        <f t="shared" si="290"/>
        <v>0.05</v>
      </c>
      <c r="T333" s="192">
        <f t="shared" si="290"/>
        <v>0.05</v>
      </c>
      <c r="U333" s="192">
        <f t="shared" si="290"/>
        <v>0.05</v>
      </c>
      <c r="V333" s="192">
        <f t="shared" si="290"/>
        <v>0.05</v>
      </c>
      <c r="W333" s="192">
        <f t="shared" si="290"/>
        <v>0.05</v>
      </c>
      <c r="X333" s="192">
        <f t="shared" si="290"/>
        <v>6.611111111111112E-2</v>
      </c>
      <c r="Y333" s="192">
        <f t="shared" si="290"/>
        <v>8.2222222222222238E-2</v>
      </c>
      <c r="Z333" s="192">
        <f t="shared" si="290"/>
        <v>9.8333333333333356E-2</v>
      </c>
      <c r="AA333" s="192">
        <f t="shared" si="290"/>
        <v>0.11444444444444447</v>
      </c>
      <c r="AB333" s="192">
        <f t="shared" si="290"/>
        <v>0.13055555555555559</v>
      </c>
      <c r="AC333" s="192">
        <f t="shared" si="290"/>
        <v>0.1466666666666667</v>
      </c>
      <c r="AD333" s="192">
        <f t="shared" si="290"/>
        <v>0.1627777777777778</v>
      </c>
      <c r="AE333" s="192">
        <f t="shared" si="290"/>
        <v>0.1788888888888889</v>
      </c>
      <c r="AF333" s="82">
        <f t="shared" si="290"/>
        <v>0.19500000000000001</v>
      </c>
      <c r="AG333" s="192">
        <f t="shared" si="290"/>
        <v>0.21111111111111111</v>
      </c>
      <c r="AH333" s="192">
        <f t="shared" si="290"/>
        <v>0.22722222222222221</v>
      </c>
      <c r="AI333" s="192">
        <f t="shared" si="290"/>
        <v>0.24333333333333332</v>
      </c>
      <c r="AJ333" s="192">
        <f t="shared" si="290"/>
        <v>0.25944444444444442</v>
      </c>
      <c r="AK333" s="192">
        <f t="shared" ref="AK333:BB333" si="291">+AJ333+AK332</f>
        <v>0.27555555555555555</v>
      </c>
      <c r="AL333" s="192">
        <f t="shared" si="291"/>
        <v>0.29166666666666669</v>
      </c>
      <c r="AM333" s="192">
        <f t="shared" si="291"/>
        <v>0.30777777777777782</v>
      </c>
      <c r="AN333" s="192">
        <f t="shared" si="291"/>
        <v>0.32388888888888895</v>
      </c>
      <c r="AO333" s="192">
        <f t="shared" si="291"/>
        <v>0.34000000000000008</v>
      </c>
      <c r="AP333" s="192">
        <f t="shared" si="291"/>
        <v>1</v>
      </c>
      <c r="AQ333" s="192">
        <f t="shared" si="291"/>
        <v>1</v>
      </c>
      <c r="AR333" s="192">
        <f t="shared" si="291"/>
        <v>1</v>
      </c>
      <c r="AS333" s="192">
        <f t="shared" si="291"/>
        <v>1</v>
      </c>
      <c r="AT333" s="192">
        <f t="shared" si="291"/>
        <v>1</v>
      </c>
      <c r="AU333" s="192">
        <f t="shared" si="291"/>
        <v>1</v>
      </c>
      <c r="AV333" s="192">
        <f t="shared" si="291"/>
        <v>1</v>
      </c>
      <c r="AW333" s="192">
        <f t="shared" si="291"/>
        <v>1</v>
      </c>
      <c r="AX333" s="192">
        <f t="shared" si="291"/>
        <v>1</v>
      </c>
      <c r="AY333" s="192">
        <f t="shared" si="291"/>
        <v>1</v>
      </c>
      <c r="AZ333" s="192">
        <f t="shared" si="291"/>
        <v>1</v>
      </c>
      <c r="BA333" s="192">
        <f t="shared" si="291"/>
        <v>1</v>
      </c>
      <c r="BB333" s="192">
        <f t="shared" si="291"/>
        <v>1</v>
      </c>
      <c r="BC333" s="193"/>
      <c r="BD333" s="191"/>
    </row>
    <row r="334" spans="1:89" s="209" customFormat="1" x14ac:dyDescent="0.2">
      <c r="A334" s="288"/>
      <c r="B334" s="206"/>
      <c r="C334" s="293"/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07"/>
      <c r="P334" s="207"/>
      <c r="Q334" s="207"/>
      <c r="R334" s="207"/>
      <c r="S334" s="207"/>
      <c r="T334" s="207"/>
      <c r="U334" s="207"/>
      <c r="V334" s="207"/>
      <c r="W334" s="207"/>
      <c r="X334" s="207"/>
      <c r="Y334" s="207"/>
      <c r="Z334" s="207"/>
      <c r="AA334" s="207"/>
      <c r="AB334" s="207"/>
      <c r="AC334" s="207"/>
      <c r="AD334" s="207"/>
      <c r="AE334" s="207"/>
      <c r="AF334" s="83"/>
      <c r="AG334" s="207"/>
      <c r="AH334" s="207"/>
      <c r="AI334" s="207"/>
      <c r="AJ334" s="207"/>
      <c r="AK334" s="207"/>
      <c r="AL334" s="207"/>
      <c r="AM334" s="207"/>
      <c r="AN334" s="207"/>
      <c r="AO334" s="207"/>
      <c r="AP334" s="207"/>
      <c r="AQ334" s="207"/>
      <c r="AR334" s="207"/>
      <c r="AS334" s="207"/>
      <c r="AT334" s="207"/>
      <c r="AU334" s="207"/>
      <c r="AV334" s="207"/>
      <c r="AW334" s="207"/>
      <c r="AX334" s="207"/>
      <c r="AY334" s="207"/>
      <c r="AZ334" s="207"/>
      <c r="BA334" s="207"/>
      <c r="BB334" s="207"/>
      <c r="BC334" s="208"/>
      <c r="BD334" s="206"/>
    </row>
    <row r="335" spans="1:89" s="195" customFormat="1" x14ac:dyDescent="0.2">
      <c r="A335" s="288"/>
      <c r="B335" s="195" t="s">
        <v>108</v>
      </c>
      <c r="C335" s="196">
        <v>14.2</v>
      </c>
      <c r="D335" s="197">
        <f t="shared" ref="D335:AI335" si="292">+D331*$C335</f>
        <v>0</v>
      </c>
      <c r="E335" s="197">
        <f t="shared" si="292"/>
        <v>0</v>
      </c>
      <c r="F335" s="197">
        <f t="shared" si="292"/>
        <v>0</v>
      </c>
      <c r="G335" s="197">
        <f t="shared" si="292"/>
        <v>0</v>
      </c>
      <c r="H335" s="197">
        <f t="shared" si="292"/>
        <v>0</v>
      </c>
      <c r="I335" s="197">
        <f t="shared" si="292"/>
        <v>0</v>
      </c>
      <c r="J335" s="197">
        <f t="shared" si="292"/>
        <v>0</v>
      </c>
      <c r="K335" s="197">
        <f t="shared" si="292"/>
        <v>0</v>
      </c>
      <c r="L335" s="197">
        <f t="shared" si="292"/>
        <v>0</v>
      </c>
      <c r="M335" s="197">
        <f t="shared" si="292"/>
        <v>0</v>
      </c>
      <c r="N335" s="197">
        <f t="shared" si="292"/>
        <v>0.70577380952380941</v>
      </c>
      <c r="O335" s="197">
        <f t="shared" si="292"/>
        <v>0.70577380952380941</v>
      </c>
      <c r="P335" s="197">
        <f t="shared" si="292"/>
        <v>0.70577380952380941</v>
      </c>
      <c r="Q335" s="197">
        <f t="shared" si="292"/>
        <v>0.70577380952380941</v>
      </c>
      <c r="R335" s="197">
        <f t="shared" si="292"/>
        <v>0.70577380952380941</v>
      </c>
      <c r="S335" s="197">
        <f t="shared" si="292"/>
        <v>0.70577380952380941</v>
      </c>
      <c r="T335" s="197">
        <f t="shared" si="292"/>
        <v>0.70577380952380941</v>
      </c>
      <c r="U335" s="197">
        <f t="shared" si="292"/>
        <v>0.70577380952380941</v>
      </c>
      <c r="V335" s="197">
        <f t="shared" si="292"/>
        <v>0.70577380952380941</v>
      </c>
      <c r="W335" s="197">
        <f t="shared" si="292"/>
        <v>0.70577380952380941</v>
      </c>
      <c r="X335" s="197">
        <f t="shared" si="292"/>
        <v>1.4160104761904762</v>
      </c>
      <c r="Y335" s="197">
        <f t="shared" si="292"/>
        <v>2.1262471428571432</v>
      </c>
      <c r="Z335" s="197">
        <f t="shared" si="292"/>
        <v>2.8364838095238096</v>
      </c>
      <c r="AA335" s="197">
        <f t="shared" si="292"/>
        <v>3.546720476190476</v>
      </c>
      <c r="AB335" s="197">
        <f t="shared" si="292"/>
        <v>4.256957142857142</v>
      </c>
      <c r="AC335" s="197">
        <f t="shared" si="292"/>
        <v>4.9671938095238088</v>
      </c>
      <c r="AD335" s="197">
        <f t="shared" si="292"/>
        <v>5.6774304761904757</v>
      </c>
      <c r="AE335" s="197">
        <f t="shared" si="292"/>
        <v>6.3876671428571417</v>
      </c>
      <c r="AF335" s="90">
        <f t="shared" si="292"/>
        <v>7.0979038095238085</v>
      </c>
      <c r="AG335" s="197">
        <f t="shared" si="292"/>
        <v>7.8081404761904745</v>
      </c>
      <c r="AH335" s="197">
        <f t="shared" si="292"/>
        <v>8.5183771428571422</v>
      </c>
      <c r="AI335" s="197">
        <f t="shared" si="292"/>
        <v>9.2286138095238091</v>
      </c>
      <c r="AJ335" s="197">
        <f t="shared" ref="AJ335:BB335" si="293">+AJ331*$C335</f>
        <v>9.9388504761904759</v>
      </c>
      <c r="AK335" s="197">
        <f t="shared" si="293"/>
        <v>10.649087142857143</v>
      </c>
      <c r="AL335" s="197">
        <f t="shared" si="293"/>
        <v>11.359323809523811</v>
      </c>
      <c r="AM335" s="197">
        <f t="shared" si="293"/>
        <v>12.069560476190478</v>
      </c>
      <c r="AN335" s="197">
        <f t="shared" si="293"/>
        <v>12.779797142857145</v>
      </c>
      <c r="AO335" s="197">
        <f t="shared" si="293"/>
        <v>13.490033809523812</v>
      </c>
      <c r="AP335" s="197">
        <f t="shared" si="293"/>
        <v>13.490033809523812</v>
      </c>
      <c r="AQ335" s="197">
        <f t="shared" si="293"/>
        <v>13.490033809523812</v>
      </c>
      <c r="AR335" s="197">
        <f t="shared" si="293"/>
        <v>13.490033809523812</v>
      </c>
      <c r="AS335" s="197">
        <f t="shared" si="293"/>
        <v>13.490033809523812</v>
      </c>
      <c r="AT335" s="197">
        <f t="shared" si="293"/>
        <v>14.200033809523813</v>
      </c>
      <c r="AU335" s="197">
        <f t="shared" si="293"/>
        <v>14.200033809523813</v>
      </c>
      <c r="AV335" s="197">
        <f t="shared" si="293"/>
        <v>14.200033809523813</v>
      </c>
      <c r="AW335" s="197">
        <f t="shared" si="293"/>
        <v>14.200033809523813</v>
      </c>
      <c r="AX335" s="197">
        <f t="shared" si="293"/>
        <v>14.200033809523813</v>
      </c>
      <c r="AY335" s="197">
        <f t="shared" si="293"/>
        <v>14.200033809523813</v>
      </c>
      <c r="AZ335" s="197">
        <f t="shared" si="293"/>
        <v>14.200033809523813</v>
      </c>
      <c r="BA335" s="197">
        <f t="shared" si="293"/>
        <v>14.200033809523813</v>
      </c>
      <c r="BB335" s="197">
        <f t="shared" si="293"/>
        <v>14.200033809523813</v>
      </c>
      <c r="BC335" s="198"/>
      <c r="BD335" s="199"/>
      <c r="BE335" s="199"/>
      <c r="BF335" s="199"/>
      <c r="BG335" s="199"/>
      <c r="BH335" s="199"/>
      <c r="BI335" s="199"/>
      <c r="BJ335" s="199"/>
      <c r="BK335" s="199"/>
      <c r="BL335" s="199"/>
      <c r="BM335" s="199"/>
      <c r="BN335" s="199"/>
      <c r="BO335" s="199"/>
      <c r="BP335" s="199"/>
      <c r="BQ335" s="199"/>
      <c r="BR335" s="199"/>
      <c r="BS335" s="199"/>
      <c r="BT335" s="199"/>
      <c r="BU335" s="199"/>
      <c r="BV335" s="199"/>
      <c r="BW335" s="199"/>
      <c r="BX335" s="199"/>
      <c r="BY335" s="199"/>
      <c r="BZ335" s="199"/>
      <c r="CA335" s="199"/>
      <c r="CB335" s="199"/>
      <c r="CC335" s="199"/>
      <c r="CD335" s="199"/>
      <c r="CE335" s="199"/>
      <c r="CF335" s="199"/>
      <c r="CG335" s="199"/>
      <c r="CH335" s="199"/>
      <c r="CI335" s="199"/>
      <c r="CJ335" s="199"/>
      <c r="CK335" s="199"/>
    </row>
    <row r="336" spans="1:89" s="200" customFormat="1" ht="13.5" thickBot="1" x14ac:dyDescent="0.25">
      <c r="A336" s="289"/>
      <c r="B336" s="200" t="s">
        <v>109</v>
      </c>
      <c r="C336" s="201" t="str">
        <f>+'NTP or Sold'!B32</f>
        <v>Committed</v>
      </c>
      <c r="D336" s="202">
        <f t="shared" ref="D336:AI336" si="294">+D333*$C335</f>
        <v>0</v>
      </c>
      <c r="E336" s="202">
        <f t="shared" si="294"/>
        <v>0</v>
      </c>
      <c r="F336" s="202">
        <f t="shared" si="294"/>
        <v>0</v>
      </c>
      <c r="G336" s="202">
        <f t="shared" si="294"/>
        <v>0</v>
      </c>
      <c r="H336" s="202">
        <f t="shared" si="294"/>
        <v>0</v>
      </c>
      <c r="I336" s="202">
        <f t="shared" si="294"/>
        <v>0</v>
      </c>
      <c r="J336" s="202">
        <f t="shared" si="294"/>
        <v>0</v>
      </c>
      <c r="K336" s="202">
        <f t="shared" si="294"/>
        <v>0</v>
      </c>
      <c r="L336" s="202">
        <f t="shared" si="294"/>
        <v>0</v>
      </c>
      <c r="M336" s="202">
        <f t="shared" si="294"/>
        <v>0</v>
      </c>
      <c r="N336" s="202">
        <f t="shared" si="294"/>
        <v>0.71</v>
      </c>
      <c r="O336" s="202">
        <f t="shared" si="294"/>
        <v>0.71</v>
      </c>
      <c r="P336" s="202">
        <f t="shared" si="294"/>
        <v>0.71</v>
      </c>
      <c r="Q336" s="202">
        <f t="shared" si="294"/>
        <v>0.71</v>
      </c>
      <c r="R336" s="202">
        <f t="shared" si="294"/>
        <v>0.71</v>
      </c>
      <c r="S336" s="202">
        <f t="shared" si="294"/>
        <v>0.71</v>
      </c>
      <c r="T336" s="202">
        <f t="shared" si="294"/>
        <v>0.71</v>
      </c>
      <c r="U336" s="202">
        <f t="shared" si="294"/>
        <v>0.71</v>
      </c>
      <c r="V336" s="202">
        <f t="shared" si="294"/>
        <v>0.71</v>
      </c>
      <c r="W336" s="202">
        <f t="shared" si="294"/>
        <v>0.71</v>
      </c>
      <c r="X336" s="202">
        <f t="shared" si="294"/>
        <v>0.93877777777777782</v>
      </c>
      <c r="Y336" s="202">
        <f t="shared" si="294"/>
        <v>1.1675555555555557</v>
      </c>
      <c r="Z336" s="202">
        <f t="shared" si="294"/>
        <v>1.3963333333333336</v>
      </c>
      <c r="AA336" s="202">
        <f t="shared" si="294"/>
        <v>1.6251111111111114</v>
      </c>
      <c r="AB336" s="202">
        <f t="shared" si="294"/>
        <v>1.8538888888888894</v>
      </c>
      <c r="AC336" s="202">
        <f t="shared" si="294"/>
        <v>2.0826666666666669</v>
      </c>
      <c r="AD336" s="202">
        <f t="shared" si="294"/>
        <v>2.3114444444444446</v>
      </c>
      <c r="AE336" s="202">
        <f t="shared" si="294"/>
        <v>2.5402222222222224</v>
      </c>
      <c r="AF336" s="136">
        <f t="shared" si="294"/>
        <v>2.7690000000000001</v>
      </c>
      <c r="AG336" s="202">
        <f t="shared" si="294"/>
        <v>2.9977777777777774</v>
      </c>
      <c r="AH336" s="202">
        <f t="shared" si="294"/>
        <v>3.2265555555555552</v>
      </c>
      <c r="AI336" s="202">
        <f t="shared" si="294"/>
        <v>3.4553333333333329</v>
      </c>
      <c r="AJ336" s="202">
        <f t="shared" ref="AJ336:BB336" si="295">+AJ333*$C335</f>
        <v>3.6841111111111107</v>
      </c>
      <c r="AK336" s="202">
        <f t="shared" si="295"/>
        <v>3.9128888888888889</v>
      </c>
      <c r="AL336" s="202">
        <f t="shared" si="295"/>
        <v>4.1416666666666666</v>
      </c>
      <c r="AM336" s="202">
        <f t="shared" si="295"/>
        <v>4.3704444444444448</v>
      </c>
      <c r="AN336" s="202">
        <f t="shared" si="295"/>
        <v>4.599222222222223</v>
      </c>
      <c r="AO336" s="202">
        <f t="shared" si="295"/>
        <v>4.8280000000000012</v>
      </c>
      <c r="AP336" s="202">
        <f t="shared" si="295"/>
        <v>14.2</v>
      </c>
      <c r="AQ336" s="202">
        <f t="shared" si="295"/>
        <v>14.2</v>
      </c>
      <c r="AR336" s="202">
        <f t="shared" si="295"/>
        <v>14.2</v>
      </c>
      <c r="AS336" s="202">
        <f t="shared" si="295"/>
        <v>14.2</v>
      </c>
      <c r="AT336" s="202">
        <f t="shared" si="295"/>
        <v>14.2</v>
      </c>
      <c r="AU336" s="202">
        <f t="shared" si="295"/>
        <v>14.2</v>
      </c>
      <c r="AV336" s="202">
        <f t="shared" si="295"/>
        <v>14.2</v>
      </c>
      <c r="AW336" s="202">
        <f t="shared" si="295"/>
        <v>14.2</v>
      </c>
      <c r="AX336" s="202">
        <f t="shared" si="295"/>
        <v>14.2</v>
      </c>
      <c r="AY336" s="202">
        <f t="shared" si="295"/>
        <v>14.2</v>
      </c>
      <c r="AZ336" s="202">
        <f t="shared" si="295"/>
        <v>14.2</v>
      </c>
      <c r="BA336" s="202">
        <f t="shared" si="295"/>
        <v>14.2</v>
      </c>
      <c r="BB336" s="202">
        <f t="shared" si="295"/>
        <v>14.2</v>
      </c>
      <c r="BC336" s="203"/>
      <c r="BD336" s="204"/>
      <c r="BE336" s="204"/>
      <c r="BF336" s="204"/>
      <c r="BG336" s="204"/>
      <c r="BH336" s="204"/>
      <c r="BI336" s="204"/>
      <c r="BJ336" s="204"/>
      <c r="BK336" s="204"/>
      <c r="BL336" s="204"/>
      <c r="BM336" s="204"/>
      <c r="BN336" s="204"/>
      <c r="BO336" s="204"/>
      <c r="BP336" s="204"/>
      <c r="BQ336" s="204"/>
      <c r="BR336" s="204"/>
      <c r="BS336" s="204"/>
      <c r="BT336" s="204"/>
      <c r="BU336" s="204"/>
      <c r="BV336" s="204"/>
      <c r="BW336" s="204"/>
      <c r="BX336" s="204"/>
      <c r="BY336" s="204"/>
      <c r="BZ336" s="204"/>
      <c r="CA336" s="204"/>
      <c r="CB336" s="204"/>
      <c r="CC336" s="204"/>
      <c r="CD336" s="204"/>
      <c r="CE336" s="204"/>
      <c r="CF336" s="204"/>
      <c r="CG336" s="204"/>
      <c r="CH336" s="204"/>
      <c r="CI336" s="204"/>
      <c r="CJ336" s="204"/>
      <c r="CK336" s="204"/>
    </row>
    <row r="337" spans="1:89" s="190" customFormat="1" ht="15" customHeight="1" thickTop="1" x14ac:dyDescent="0.2">
      <c r="A337" s="287">
        <f>+A329+1</f>
        <v>5</v>
      </c>
      <c r="B337" s="187" t="str">
        <f>+'NTP or Sold'!G33</f>
        <v>LM6000</v>
      </c>
      <c r="C337" s="292" t="str">
        <f>+'NTP or Sold'!S33</f>
        <v>Elektrobolt (ESA) - 85%</v>
      </c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188"/>
      <c r="S337" s="188"/>
      <c r="T337" s="188"/>
      <c r="U337" s="188"/>
      <c r="V337" s="188"/>
      <c r="W337" s="188"/>
      <c r="X337" s="188"/>
      <c r="Y337" s="188"/>
      <c r="Z337" s="188"/>
      <c r="AA337" s="188"/>
      <c r="AB337" s="188"/>
      <c r="AC337" s="188"/>
      <c r="AD337" s="188"/>
      <c r="AE337" s="188"/>
      <c r="AF337" s="84"/>
      <c r="AG337" s="188"/>
      <c r="AH337" s="188"/>
      <c r="AI337" s="188"/>
      <c r="AJ337" s="188"/>
      <c r="AK337" s="188"/>
      <c r="AL337" s="188"/>
      <c r="AM337" s="188"/>
      <c r="AN337" s="188"/>
      <c r="AO337" s="188"/>
      <c r="AP337" s="188"/>
      <c r="AQ337" s="188"/>
      <c r="AR337" s="188"/>
      <c r="AS337" s="188"/>
      <c r="AT337" s="188"/>
      <c r="AU337" s="188"/>
      <c r="AV337" s="188"/>
      <c r="AW337" s="188"/>
      <c r="AX337" s="188"/>
      <c r="AY337" s="188"/>
      <c r="AZ337" s="188"/>
      <c r="BA337" s="188"/>
      <c r="BB337" s="188"/>
      <c r="BC337" s="189"/>
    </row>
    <row r="338" spans="1:89" s="194" customFormat="1" x14ac:dyDescent="0.2">
      <c r="A338" s="288"/>
      <c r="B338" s="191" t="s">
        <v>104</v>
      </c>
      <c r="C338" s="293"/>
      <c r="D338" s="192">
        <v>0</v>
      </c>
      <c r="E338" s="192">
        <v>0</v>
      </c>
      <c r="F338" s="192">
        <v>0</v>
      </c>
      <c r="G338" s="192">
        <v>0</v>
      </c>
      <c r="H338" s="192">
        <v>0</v>
      </c>
      <c r="I338" s="192">
        <v>0</v>
      </c>
      <c r="J338" s="192">
        <v>0</v>
      </c>
      <c r="K338" s="192">
        <v>0</v>
      </c>
      <c r="L338" s="192">
        <v>0</v>
      </c>
      <c r="M338" s="192">
        <v>0</v>
      </c>
      <c r="N338" s="192">
        <f>16.7/336</f>
        <v>4.9702380952380949E-2</v>
      </c>
      <c r="O338" s="192">
        <v>0</v>
      </c>
      <c r="P338" s="192">
        <v>0</v>
      </c>
      <c r="Q338" s="192">
        <v>0</v>
      </c>
      <c r="R338" s="192">
        <v>0</v>
      </c>
      <c r="S338" s="192">
        <v>0</v>
      </c>
      <c r="T338" s="192">
        <v>0</v>
      </c>
      <c r="U338" s="192">
        <v>0</v>
      </c>
      <c r="V338" s="192">
        <v>0</v>
      </c>
      <c r="W338" s="192">
        <v>0</v>
      </c>
      <c r="X338" s="192">
        <f t="shared" ref="X338:AO338" si="296">+(0.95-0.0497)/18</f>
        <v>5.0016666666666668E-2</v>
      </c>
      <c r="Y338" s="192">
        <f t="shared" si="296"/>
        <v>5.0016666666666668E-2</v>
      </c>
      <c r="Z338" s="192">
        <f t="shared" si="296"/>
        <v>5.0016666666666668E-2</v>
      </c>
      <c r="AA338" s="192">
        <f t="shared" si="296"/>
        <v>5.0016666666666668E-2</v>
      </c>
      <c r="AB338" s="192">
        <f t="shared" si="296"/>
        <v>5.0016666666666668E-2</v>
      </c>
      <c r="AC338" s="192">
        <f t="shared" si="296"/>
        <v>5.0016666666666668E-2</v>
      </c>
      <c r="AD338" s="192">
        <f t="shared" si="296"/>
        <v>5.0016666666666668E-2</v>
      </c>
      <c r="AE338" s="192">
        <f t="shared" si="296"/>
        <v>5.0016666666666668E-2</v>
      </c>
      <c r="AF338" s="82">
        <f t="shared" si="296"/>
        <v>5.0016666666666668E-2</v>
      </c>
      <c r="AG338" s="192">
        <f t="shared" si="296"/>
        <v>5.0016666666666668E-2</v>
      </c>
      <c r="AH338" s="192">
        <f t="shared" si="296"/>
        <v>5.0016666666666668E-2</v>
      </c>
      <c r="AI338" s="192">
        <f t="shared" si="296"/>
        <v>5.0016666666666668E-2</v>
      </c>
      <c r="AJ338" s="192">
        <f t="shared" si="296"/>
        <v>5.0016666666666668E-2</v>
      </c>
      <c r="AK338" s="192">
        <f t="shared" si="296"/>
        <v>5.0016666666666668E-2</v>
      </c>
      <c r="AL338" s="192">
        <f t="shared" si="296"/>
        <v>5.0016666666666668E-2</v>
      </c>
      <c r="AM338" s="192">
        <f t="shared" si="296"/>
        <v>5.0016666666666668E-2</v>
      </c>
      <c r="AN338" s="192">
        <f t="shared" si="296"/>
        <v>5.0016666666666668E-2</v>
      </c>
      <c r="AO338" s="192">
        <f t="shared" si="296"/>
        <v>5.0016666666666668E-2</v>
      </c>
      <c r="AP338" s="192">
        <v>0</v>
      </c>
      <c r="AQ338" s="192">
        <v>0</v>
      </c>
      <c r="AR338" s="192">
        <v>0</v>
      </c>
      <c r="AS338" s="192">
        <v>0</v>
      </c>
      <c r="AT338" s="192">
        <v>0.05</v>
      </c>
      <c r="AU338" s="192">
        <v>0</v>
      </c>
      <c r="AV338" s="192">
        <v>0</v>
      </c>
      <c r="AW338" s="192">
        <v>0</v>
      </c>
      <c r="AX338" s="192">
        <v>0</v>
      </c>
      <c r="AY338" s="192">
        <v>0</v>
      </c>
      <c r="AZ338" s="192">
        <v>0</v>
      </c>
      <c r="BA338" s="192">
        <v>0</v>
      </c>
      <c r="BB338" s="192">
        <v>0</v>
      </c>
      <c r="BC338" s="193">
        <f>SUM(N338:BB338)</f>
        <v>1.0000023809523813</v>
      </c>
      <c r="BD338" s="191"/>
    </row>
    <row r="339" spans="1:89" s="194" customFormat="1" x14ac:dyDescent="0.2">
      <c r="A339" s="288"/>
      <c r="B339" s="191" t="s">
        <v>105</v>
      </c>
      <c r="C339" s="293"/>
      <c r="D339" s="192">
        <f>+D338</f>
        <v>0</v>
      </c>
      <c r="E339" s="192">
        <f t="shared" ref="E339:AJ339" si="297">+D339+E338</f>
        <v>0</v>
      </c>
      <c r="F339" s="192">
        <f t="shared" si="297"/>
        <v>0</v>
      </c>
      <c r="G339" s="192">
        <f t="shared" si="297"/>
        <v>0</v>
      </c>
      <c r="H339" s="192">
        <f t="shared" si="297"/>
        <v>0</v>
      </c>
      <c r="I339" s="192">
        <f t="shared" si="297"/>
        <v>0</v>
      </c>
      <c r="J339" s="192">
        <f t="shared" si="297"/>
        <v>0</v>
      </c>
      <c r="K339" s="192">
        <f t="shared" si="297"/>
        <v>0</v>
      </c>
      <c r="L339" s="192">
        <f t="shared" si="297"/>
        <v>0</v>
      </c>
      <c r="M339" s="192">
        <f t="shared" si="297"/>
        <v>0</v>
      </c>
      <c r="N339" s="192">
        <f t="shared" si="297"/>
        <v>4.9702380952380949E-2</v>
      </c>
      <c r="O339" s="192">
        <f t="shared" si="297"/>
        <v>4.9702380952380949E-2</v>
      </c>
      <c r="P339" s="192">
        <f t="shared" si="297"/>
        <v>4.9702380952380949E-2</v>
      </c>
      <c r="Q339" s="192">
        <f t="shared" si="297"/>
        <v>4.9702380952380949E-2</v>
      </c>
      <c r="R339" s="192">
        <f t="shared" si="297"/>
        <v>4.9702380952380949E-2</v>
      </c>
      <c r="S339" s="192">
        <f t="shared" si="297"/>
        <v>4.9702380952380949E-2</v>
      </c>
      <c r="T339" s="192">
        <f t="shared" si="297"/>
        <v>4.9702380952380949E-2</v>
      </c>
      <c r="U339" s="192">
        <f t="shared" si="297"/>
        <v>4.9702380952380949E-2</v>
      </c>
      <c r="V339" s="192">
        <f t="shared" si="297"/>
        <v>4.9702380952380949E-2</v>
      </c>
      <c r="W339" s="192">
        <f t="shared" si="297"/>
        <v>4.9702380952380949E-2</v>
      </c>
      <c r="X339" s="192">
        <f t="shared" si="297"/>
        <v>9.9719047619047624E-2</v>
      </c>
      <c r="Y339" s="192">
        <f t="shared" si="297"/>
        <v>0.14973571428571431</v>
      </c>
      <c r="Z339" s="192">
        <f t="shared" si="297"/>
        <v>0.19975238095238096</v>
      </c>
      <c r="AA339" s="192">
        <f t="shared" si="297"/>
        <v>0.24976904761904761</v>
      </c>
      <c r="AB339" s="192">
        <f t="shared" si="297"/>
        <v>0.29978571428571427</v>
      </c>
      <c r="AC339" s="192">
        <f t="shared" si="297"/>
        <v>0.34980238095238092</v>
      </c>
      <c r="AD339" s="192">
        <f t="shared" si="297"/>
        <v>0.39981904761904757</v>
      </c>
      <c r="AE339" s="192">
        <f t="shared" si="297"/>
        <v>0.44983571428571423</v>
      </c>
      <c r="AF339" s="82">
        <f t="shared" si="297"/>
        <v>0.49985238095238088</v>
      </c>
      <c r="AG339" s="192">
        <f t="shared" si="297"/>
        <v>0.54986904761904754</v>
      </c>
      <c r="AH339" s="192">
        <f t="shared" si="297"/>
        <v>0.59988571428571424</v>
      </c>
      <c r="AI339" s="192">
        <f t="shared" si="297"/>
        <v>0.64990238095238095</v>
      </c>
      <c r="AJ339" s="192">
        <f t="shared" si="297"/>
        <v>0.69991904761904766</v>
      </c>
      <c r="AK339" s="192">
        <f t="shared" ref="AK339:BB339" si="298">+AJ339+AK338</f>
        <v>0.74993571428571437</v>
      </c>
      <c r="AL339" s="192">
        <f t="shared" si="298"/>
        <v>0.79995238095238108</v>
      </c>
      <c r="AM339" s="192">
        <f t="shared" si="298"/>
        <v>0.84996904761904779</v>
      </c>
      <c r="AN339" s="192">
        <f t="shared" si="298"/>
        <v>0.8999857142857145</v>
      </c>
      <c r="AO339" s="192">
        <f t="shared" si="298"/>
        <v>0.95000238095238121</v>
      </c>
      <c r="AP339" s="192">
        <f t="shared" si="298"/>
        <v>0.95000238095238121</v>
      </c>
      <c r="AQ339" s="192">
        <f t="shared" si="298"/>
        <v>0.95000238095238121</v>
      </c>
      <c r="AR339" s="192">
        <f t="shared" si="298"/>
        <v>0.95000238095238121</v>
      </c>
      <c r="AS339" s="192">
        <f t="shared" si="298"/>
        <v>0.95000238095238121</v>
      </c>
      <c r="AT339" s="192">
        <f t="shared" si="298"/>
        <v>1.0000023809523813</v>
      </c>
      <c r="AU339" s="192">
        <f t="shared" si="298"/>
        <v>1.0000023809523813</v>
      </c>
      <c r="AV339" s="192">
        <f t="shared" si="298"/>
        <v>1.0000023809523813</v>
      </c>
      <c r="AW339" s="192">
        <f t="shared" si="298"/>
        <v>1.0000023809523813</v>
      </c>
      <c r="AX339" s="192">
        <f t="shared" si="298"/>
        <v>1.0000023809523813</v>
      </c>
      <c r="AY339" s="192">
        <f t="shared" si="298"/>
        <v>1.0000023809523813</v>
      </c>
      <c r="AZ339" s="192">
        <f t="shared" si="298"/>
        <v>1.0000023809523813</v>
      </c>
      <c r="BA339" s="192">
        <f t="shared" si="298"/>
        <v>1.0000023809523813</v>
      </c>
      <c r="BB339" s="192">
        <f t="shared" si="298"/>
        <v>1.0000023809523813</v>
      </c>
      <c r="BC339" s="193"/>
      <c r="BD339" s="191"/>
    </row>
    <row r="340" spans="1:89" s="194" customFormat="1" x14ac:dyDescent="0.2">
      <c r="A340" s="288"/>
      <c r="B340" s="191" t="s">
        <v>106</v>
      </c>
      <c r="C340" s="293"/>
      <c r="D340" s="192">
        <v>0</v>
      </c>
      <c r="E340" s="192">
        <v>0</v>
      </c>
      <c r="F340" s="192">
        <v>0</v>
      </c>
      <c r="G340" s="192">
        <v>0</v>
      </c>
      <c r="H340" s="192">
        <v>0</v>
      </c>
      <c r="I340" s="192">
        <v>0</v>
      </c>
      <c r="J340" s="192">
        <v>0</v>
      </c>
      <c r="K340" s="192">
        <v>0</v>
      </c>
      <c r="L340" s="192">
        <v>0</v>
      </c>
      <c r="M340" s="192">
        <v>0</v>
      </c>
      <c r="N340" s="192">
        <v>0.05</v>
      </c>
      <c r="O340" s="192">
        <v>0</v>
      </c>
      <c r="P340" s="192">
        <v>0</v>
      </c>
      <c r="Q340" s="192">
        <v>0</v>
      </c>
      <c r="R340" s="192">
        <v>0</v>
      </c>
      <c r="S340" s="192">
        <v>0</v>
      </c>
      <c r="T340" s="192">
        <v>0</v>
      </c>
      <c r="U340" s="192">
        <v>0</v>
      </c>
      <c r="V340" s="192">
        <v>0</v>
      </c>
      <c r="W340" s="192">
        <v>0</v>
      </c>
      <c r="X340" s="192">
        <f t="shared" ref="X340:AO340" si="299">+(0.34-0.05)/18</f>
        <v>1.6111111111111114E-2</v>
      </c>
      <c r="Y340" s="192">
        <f t="shared" si="299"/>
        <v>1.6111111111111114E-2</v>
      </c>
      <c r="Z340" s="192">
        <f t="shared" si="299"/>
        <v>1.6111111111111114E-2</v>
      </c>
      <c r="AA340" s="192">
        <f t="shared" si="299"/>
        <v>1.6111111111111114E-2</v>
      </c>
      <c r="AB340" s="192">
        <f t="shared" si="299"/>
        <v>1.6111111111111114E-2</v>
      </c>
      <c r="AC340" s="192">
        <f t="shared" si="299"/>
        <v>1.6111111111111114E-2</v>
      </c>
      <c r="AD340" s="192">
        <f t="shared" si="299"/>
        <v>1.6111111111111114E-2</v>
      </c>
      <c r="AE340" s="192">
        <f t="shared" si="299"/>
        <v>1.6111111111111114E-2</v>
      </c>
      <c r="AF340" s="82">
        <f t="shared" si="299"/>
        <v>1.6111111111111114E-2</v>
      </c>
      <c r="AG340" s="192">
        <f t="shared" si="299"/>
        <v>1.6111111111111114E-2</v>
      </c>
      <c r="AH340" s="192">
        <f t="shared" si="299"/>
        <v>1.6111111111111114E-2</v>
      </c>
      <c r="AI340" s="192">
        <f t="shared" si="299"/>
        <v>1.6111111111111114E-2</v>
      </c>
      <c r="AJ340" s="192">
        <f t="shared" si="299"/>
        <v>1.6111111111111114E-2</v>
      </c>
      <c r="AK340" s="192">
        <f t="shared" si="299"/>
        <v>1.6111111111111114E-2</v>
      </c>
      <c r="AL340" s="192">
        <f t="shared" si="299"/>
        <v>1.6111111111111114E-2</v>
      </c>
      <c r="AM340" s="192">
        <f t="shared" si="299"/>
        <v>1.6111111111111114E-2</v>
      </c>
      <c r="AN340" s="192">
        <f t="shared" si="299"/>
        <v>1.6111111111111114E-2</v>
      </c>
      <c r="AO340" s="192">
        <f t="shared" si="299"/>
        <v>1.6111111111111114E-2</v>
      </c>
      <c r="AP340" s="192">
        <v>0.66</v>
      </c>
      <c r="AQ340" s="192">
        <v>0</v>
      </c>
      <c r="AR340" s="192">
        <v>0</v>
      </c>
      <c r="AS340" s="192">
        <v>0</v>
      </c>
      <c r="AT340" s="192">
        <v>0</v>
      </c>
      <c r="AU340" s="192">
        <v>0</v>
      </c>
      <c r="AV340" s="192">
        <v>0</v>
      </c>
      <c r="AW340" s="192">
        <v>0</v>
      </c>
      <c r="AX340" s="192">
        <v>0</v>
      </c>
      <c r="AY340" s="192">
        <v>0</v>
      </c>
      <c r="AZ340" s="192">
        <v>0</v>
      </c>
      <c r="BA340" s="192">
        <v>0</v>
      </c>
      <c r="BB340" s="192">
        <v>0</v>
      </c>
      <c r="BC340" s="193">
        <f>SUM(N340:BB340)</f>
        <v>1</v>
      </c>
      <c r="BD340" s="191"/>
    </row>
    <row r="341" spans="1:89" s="194" customFormat="1" x14ac:dyDescent="0.2">
      <c r="A341" s="288"/>
      <c r="B341" s="191" t="s">
        <v>107</v>
      </c>
      <c r="C341" s="293"/>
      <c r="D341" s="192">
        <f>+D340</f>
        <v>0</v>
      </c>
      <c r="E341" s="192">
        <f t="shared" ref="E341:AJ341" si="300">+D341+E340</f>
        <v>0</v>
      </c>
      <c r="F341" s="192">
        <f t="shared" si="300"/>
        <v>0</v>
      </c>
      <c r="G341" s="192">
        <f t="shared" si="300"/>
        <v>0</v>
      </c>
      <c r="H341" s="192">
        <f t="shared" si="300"/>
        <v>0</v>
      </c>
      <c r="I341" s="192">
        <f t="shared" si="300"/>
        <v>0</v>
      </c>
      <c r="J341" s="192">
        <f t="shared" si="300"/>
        <v>0</v>
      </c>
      <c r="K341" s="192">
        <f t="shared" si="300"/>
        <v>0</v>
      </c>
      <c r="L341" s="192">
        <f t="shared" si="300"/>
        <v>0</v>
      </c>
      <c r="M341" s="192">
        <f t="shared" si="300"/>
        <v>0</v>
      </c>
      <c r="N341" s="192">
        <f t="shared" si="300"/>
        <v>0.05</v>
      </c>
      <c r="O341" s="192">
        <f t="shared" si="300"/>
        <v>0.05</v>
      </c>
      <c r="P341" s="192">
        <f t="shared" si="300"/>
        <v>0.05</v>
      </c>
      <c r="Q341" s="192">
        <f t="shared" si="300"/>
        <v>0.05</v>
      </c>
      <c r="R341" s="192">
        <f t="shared" si="300"/>
        <v>0.05</v>
      </c>
      <c r="S341" s="192">
        <f t="shared" si="300"/>
        <v>0.05</v>
      </c>
      <c r="T341" s="192">
        <f t="shared" si="300"/>
        <v>0.05</v>
      </c>
      <c r="U341" s="192">
        <f t="shared" si="300"/>
        <v>0.05</v>
      </c>
      <c r="V341" s="192">
        <f t="shared" si="300"/>
        <v>0.05</v>
      </c>
      <c r="W341" s="192">
        <f t="shared" si="300"/>
        <v>0.05</v>
      </c>
      <c r="X341" s="192">
        <f t="shared" si="300"/>
        <v>6.611111111111112E-2</v>
      </c>
      <c r="Y341" s="192">
        <f t="shared" si="300"/>
        <v>8.2222222222222238E-2</v>
      </c>
      <c r="Z341" s="192">
        <f t="shared" si="300"/>
        <v>9.8333333333333356E-2</v>
      </c>
      <c r="AA341" s="192">
        <f t="shared" si="300"/>
        <v>0.11444444444444447</v>
      </c>
      <c r="AB341" s="192">
        <f t="shared" si="300"/>
        <v>0.13055555555555559</v>
      </c>
      <c r="AC341" s="192">
        <f t="shared" si="300"/>
        <v>0.1466666666666667</v>
      </c>
      <c r="AD341" s="192">
        <f t="shared" si="300"/>
        <v>0.1627777777777778</v>
      </c>
      <c r="AE341" s="192">
        <f t="shared" si="300"/>
        <v>0.1788888888888889</v>
      </c>
      <c r="AF341" s="82">
        <f t="shared" si="300"/>
        <v>0.19500000000000001</v>
      </c>
      <c r="AG341" s="192">
        <f t="shared" si="300"/>
        <v>0.21111111111111111</v>
      </c>
      <c r="AH341" s="192">
        <f t="shared" si="300"/>
        <v>0.22722222222222221</v>
      </c>
      <c r="AI341" s="192">
        <f t="shared" si="300"/>
        <v>0.24333333333333332</v>
      </c>
      <c r="AJ341" s="192">
        <f t="shared" si="300"/>
        <v>0.25944444444444442</v>
      </c>
      <c r="AK341" s="192">
        <f t="shared" ref="AK341:BB341" si="301">+AJ341+AK340</f>
        <v>0.27555555555555555</v>
      </c>
      <c r="AL341" s="192">
        <f t="shared" si="301"/>
        <v>0.29166666666666669</v>
      </c>
      <c r="AM341" s="192">
        <f t="shared" si="301"/>
        <v>0.30777777777777782</v>
      </c>
      <c r="AN341" s="192">
        <f t="shared" si="301"/>
        <v>0.32388888888888895</v>
      </c>
      <c r="AO341" s="192">
        <f t="shared" si="301"/>
        <v>0.34000000000000008</v>
      </c>
      <c r="AP341" s="192">
        <f t="shared" si="301"/>
        <v>1</v>
      </c>
      <c r="AQ341" s="192">
        <f t="shared" si="301"/>
        <v>1</v>
      </c>
      <c r="AR341" s="192">
        <f t="shared" si="301"/>
        <v>1</v>
      </c>
      <c r="AS341" s="192">
        <f t="shared" si="301"/>
        <v>1</v>
      </c>
      <c r="AT341" s="192">
        <f t="shared" si="301"/>
        <v>1</v>
      </c>
      <c r="AU341" s="192">
        <f t="shared" si="301"/>
        <v>1</v>
      </c>
      <c r="AV341" s="192">
        <f t="shared" si="301"/>
        <v>1</v>
      </c>
      <c r="AW341" s="192">
        <f t="shared" si="301"/>
        <v>1</v>
      </c>
      <c r="AX341" s="192">
        <f t="shared" si="301"/>
        <v>1</v>
      </c>
      <c r="AY341" s="192">
        <f t="shared" si="301"/>
        <v>1</v>
      </c>
      <c r="AZ341" s="192">
        <f t="shared" si="301"/>
        <v>1</v>
      </c>
      <c r="BA341" s="192">
        <f t="shared" si="301"/>
        <v>1</v>
      </c>
      <c r="BB341" s="192">
        <f t="shared" si="301"/>
        <v>1</v>
      </c>
      <c r="BC341" s="193"/>
      <c r="BD341" s="191"/>
    </row>
    <row r="342" spans="1:89" s="209" customFormat="1" x14ac:dyDescent="0.2">
      <c r="A342" s="288"/>
      <c r="B342" s="206"/>
      <c r="C342" s="293"/>
      <c r="D342" s="207"/>
      <c r="E342" s="207"/>
      <c r="F342" s="207"/>
      <c r="G342" s="207"/>
      <c r="H342" s="207"/>
      <c r="I342" s="207"/>
      <c r="J342" s="207"/>
      <c r="K342" s="207"/>
      <c r="L342" s="207"/>
      <c r="M342" s="207"/>
      <c r="N342" s="207"/>
      <c r="O342" s="207"/>
      <c r="P342" s="207"/>
      <c r="Q342" s="207"/>
      <c r="R342" s="207"/>
      <c r="S342" s="207"/>
      <c r="T342" s="207"/>
      <c r="U342" s="207"/>
      <c r="V342" s="207"/>
      <c r="W342" s="207"/>
      <c r="X342" s="207"/>
      <c r="Y342" s="207"/>
      <c r="Z342" s="207"/>
      <c r="AA342" s="207"/>
      <c r="AB342" s="207"/>
      <c r="AC342" s="207"/>
      <c r="AD342" s="207"/>
      <c r="AE342" s="207"/>
      <c r="AF342" s="83"/>
      <c r="AG342" s="207"/>
      <c r="AH342" s="207"/>
      <c r="AI342" s="207"/>
      <c r="AJ342" s="207"/>
      <c r="AK342" s="207"/>
      <c r="AL342" s="207"/>
      <c r="AM342" s="207"/>
      <c r="AN342" s="207"/>
      <c r="AO342" s="207"/>
      <c r="AP342" s="207"/>
      <c r="AQ342" s="207"/>
      <c r="AR342" s="207"/>
      <c r="AS342" s="207"/>
      <c r="AT342" s="207"/>
      <c r="AU342" s="207"/>
      <c r="AV342" s="207"/>
      <c r="AW342" s="207"/>
      <c r="AX342" s="207"/>
      <c r="AY342" s="207"/>
      <c r="AZ342" s="207"/>
      <c r="BA342" s="207"/>
      <c r="BB342" s="207"/>
      <c r="BC342" s="208"/>
      <c r="BD342" s="206"/>
    </row>
    <row r="343" spans="1:89" s="195" customFormat="1" x14ac:dyDescent="0.2">
      <c r="A343" s="288"/>
      <c r="B343" s="195" t="s">
        <v>108</v>
      </c>
      <c r="C343" s="196">
        <v>14.2</v>
      </c>
      <c r="D343" s="197">
        <f t="shared" ref="D343:AI343" si="302">+D339*$C343</f>
        <v>0</v>
      </c>
      <c r="E343" s="197">
        <f t="shared" si="302"/>
        <v>0</v>
      </c>
      <c r="F343" s="197">
        <f t="shared" si="302"/>
        <v>0</v>
      </c>
      <c r="G343" s="197">
        <f t="shared" si="302"/>
        <v>0</v>
      </c>
      <c r="H343" s="197">
        <f t="shared" si="302"/>
        <v>0</v>
      </c>
      <c r="I343" s="197">
        <f t="shared" si="302"/>
        <v>0</v>
      </c>
      <c r="J343" s="197">
        <f t="shared" si="302"/>
        <v>0</v>
      </c>
      <c r="K343" s="197">
        <f t="shared" si="302"/>
        <v>0</v>
      </c>
      <c r="L343" s="197">
        <f t="shared" si="302"/>
        <v>0</v>
      </c>
      <c r="M343" s="197">
        <f t="shared" si="302"/>
        <v>0</v>
      </c>
      <c r="N343" s="197">
        <f t="shared" si="302"/>
        <v>0.70577380952380941</v>
      </c>
      <c r="O343" s="197">
        <f t="shared" si="302"/>
        <v>0.70577380952380941</v>
      </c>
      <c r="P343" s="197">
        <f t="shared" si="302"/>
        <v>0.70577380952380941</v>
      </c>
      <c r="Q343" s="197">
        <f t="shared" si="302"/>
        <v>0.70577380952380941</v>
      </c>
      <c r="R343" s="197">
        <f t="shared" si="302"/>
        <v>0.70577380952380941</v>
      </c>
      <c r="S343" s="197">
        <f t="shared" si="302"/>
        <v>0.70577380952380941</v>
      </c>
      <c r="T343" s="197">
        <f t="shared" si="302"/>
        <v>0.70577380952380941</v>
      </c>
      <c r="U343" s="197">
        <f t="shared" si="302"/>
        <v>0.70577380952380941</v>
      </c>
      <c r="V343" s="197">
        <f t="shared" si="302"/>
        <v>0.70577380952380941</v>
      </c>
      <c r="W343" s="197">
        <f t="shared" si="302"/>
        <v>0.70577380952380941</v>
      </c>
      <c r="X343" s="197">
        <f t="shared" si="302"/>
        <v>1.4160104761904762</v>
      </c>
      <c r="Y343" s="197">
        <f t="shared" si="302"/>
        <v>2.1262471428571432</v>
      </c>
      <c r="Z343" s="197">
        <f t="shared" si="302"/>
        <v>2.8364838095238096</v>
      </c>
      <c r="AA343" s="197">
        <f t="shared" si="302"/>
        <v>3.546720476190476</v>
      </c>
      <c r="AB343" s="197">
        <f t="shared" si="302"/>
        <v>4.256957142857142</v>
      </c>
      <c r="AC343" s="197">
        <f t="shared" si="302"/>
        <v>4.9671938095238088</v>
      </c>
      <c r="AD343" s="197">
        <f t="shared" si="302"/>
        <v>5.6774304761904757</v>
      </c>
      <c r="AE343" s="197">
        <f t="shared" si="302"/>
        <v>6.3876671428571417</v>
      </c>
      <c r="AF343" s="90">
        <f t="shared" si="302"/>
        <v>7.0979038095238085</v>
      </c>
      <c r="AG343" s="197">
        <f t="shared" si="302"/>
        <v>7.8081404761904745</v>
      </c>
      <c r="AH343" s="197">
        <f t="shared" si="302"/>
        <v>8.5183771428571422</v>
      </c>
      <c r="AI343" s="197">
        <f t="shared" si="302"/>
        <v>9.2286138095238091</v>
      </c>
      <c r="AJ343" s="197">
        <f t="shared" ref="AJ343:BB343" si="303">+AJ339*$C343</f>
        <v>9.9388504761904759</v>
      </c>
      <c r="AK343" s="197">
        <f t="shared" si="303"/>
        <v>10.649087142857143</v>
      </c>
      <c r="AL343" s="197">
        <f t="shared" si="303"/>
        <v>11.359323809523811</v>
      </c>
      <c r="AM343" s="197">
        <f t="shared" si="303"/>
        <v>12.069560476190478</v>
      </c>
      <c r="AN343" s="197">
        <f t="shared" si="303"/>
        <v>12.779797142857145</v>
      </c>
      <c r="AO343" s="197">
        <f t="shared" si="303"/>
        <v>13.490033809523812</v>
      </c>
      <c r="AP343" s="197">
        <f t="shared" si="303"/>
        <v>13.490033809523812</v>
      </c>
      <c r="AQ343" s="197">
        <f t="shared" si="303"/>
        <v>13.490033809523812</v>
      </c>
      <c r="AR343" s="197">
        <f t="shared" si="303"/>
        <v>13.490033809523812</v>
      </c>
      <c r="AS343" s="197">
        <f t="shared" si="303"/>
        <v>13.490033809523812</v>
      </c>
      <c r="AT343" s="197">
        <f t="shared" si="303"/>
        <v>14.200033809523813</v>
      </c>
      <c r="AU343" s="197">
        <f t="shared" si="303"/>
        <v>14.200033809523813</v>
      </c>
      <c r="AV343" s="197">
        <f t="shared" si="303"/>
        <v>14.200033809523813</v>
      </c>
      <c r="AW343" s="197">
        <f t="shared" si="303"/>
        <v>14.200033809523813</v>
      </c>
      <c r="AX343" s="197">
        <f t="shared" si="303"/>
        <v>14.200033809523813</v>
      </c>
      <c r="AY343" s="197">
        <f t="shared" si="303"/>
        <v>14.200033809523813</v>
      </c>
      <c r="AZ343" s="197">
        <f t="shared" si="303"/>
        <v>14.200033809523813</v>
      </c>
      <c r="BA343" s="197">
        <f t="shared" si="303"/>
        <v>14.200033809523813</v>
      </c>
      <c r="BB343" s="197">
        <f t="shared" si="303"/>
        <v>14.200033809523813</v>
      </c>
      <c r="BC343" s="198"/>
      <c r="BD343" s="199"/>
      <c r="BE343" s="199"/>
      <c r="BF343" s="199"/>
      <c r="BG343" s="199"/>
      <c r="BH343" s="199"/>
      <c r="BI343" s="199"/>
      <c r="BJ343" s="199"/>
      <c r="BK343" s="199"/>
      <c r="BL343" s="199"/>
      <c r="BM343" s="199"/>
      <c r="BN343" s="199"/>
      <c r="BO343" s="199"/>
      <c r="BP343" s="199"/>
      <c r="BQ343" s="199"/>
      <c r="BR343" s="199"/>
      <c r="BS343" s="199"/>
      <c r="BT343" s="199"/>
      <c r="BU343" s="199"/>
      <c r="BV343" s="199"/>
      <c r="BW343" s="199"/>
      <c r="BX343" s="199"/>
      <c r="BY343" s="199"/>
      <c r="BZ343" s="199"/>
      <c r="CA343" s="199"/>
      <c r="CB343" s="199"/>
      <c r="CC343" s="199"/>
      <c r="CD343" s="199"/>
      <c r="CE343" s="199"/>
      <c r="CF343" s="199"/>
      <c r="CG343" s="199"/>
      <c r="CH343" s="199"/>
      <c r="CI343" s="199"/>
      <c r="CJ343" s="199"/>
      <c r="CK343" s="199"/>
    </row>
    <row r="344" spans="1:89" s="200" customFormat="1" ht="13.5" thickBot="1" x14ac:dyDescent="0.25">
      <c r="A344" s="289"/>
      <c r="B344" s="200" t="s">
        <v>109</v>
      </c>
      <c r="C344" s="201" t="str">
        <f>+'NTP or Sold'!B33</f>
        <v>Committed</v>
      </c>
      <c r="D344" s="202">
        <f t="shared" ref="D344:AI344" si="304">+D341*$C343</f>
        <v>0</v>
      </c>
      <c r="E344" s="202">
        <f t="shared" si="304"/>
        <v>0</v>
      </c>
      <c r="F344" s="202">
        <f t="shared" si="304"/>
        <v>0</v>
      </c>
      <c r="G344" s="202">
        <f t="shared" si="304"/>
        <v>0</v>
      </c>
      <c r="H344" s="202">
        <f t="shared" si="304"/>
        <v>0</v>
      </c>
      <c r="I344" s="202">
        <f t="shared" si="304"/>
        <v>0</v>
      </c>
      <c r="J344" s="202">
        <f t="shared" si="304"/>
        <v>0</v>
      </c>
      <c r="K344" s="202">
        <f t="shared" si="304"/>
        <v>0</v>
      </c>
      <c r="L344" s="202">
        <f t="shared" si="304"/>
        <v>0</v>
      </c>
      <c r="M344" s="202">
        <f t="shared" si="304"/>
        <v>0</v>
      </c>
      <c r="N344" s="202">
        <f t="shared" si="304"/>
        <v>0.71</v>
      </c>
      <c r="O344" s="202">
        <f t="shared" si="304"/>
        <v>0.71</v>
      </c>
      <c r="P344" s="202">
        <f t="shared" si="304"/>
        <v>0.71</v>
      </c>
      <c r="Q344" s="202">
        <f t="shared" si="304"/>
        <v>0.71</v>
      </c>
      <c r="R344" s="202">
        <f t="shared" si="304"/>
        <v>0.71</v>
      </c>
      <c r="S344" s="202">
        <f t="shared" si="304"/>
        <v>0.71</v>
      </c>
      <c r="T344" s="202">
        <f t="shared" si="304"/>
        <v>0.71</v>
      </c>
      <c r="U344" s="202">
        <f t="shared" si="304"/>
        <v>0.71</v>
      </c>
      <c r="V344" s="202">
        <f t="shared" si="304"/>
        <v>0.71</v>
      </c>
      <c r="W344" s="202">
        <f t="shared" si="304"/>
        <v>0.71</v>
      </c>
      <c r="X344" s="202">
        <f t="shared" si="304"/>
        <v>0.93877777777777782</v>
      </c>
      <c r="Y344" s="202">
        <f t="shared" si="304"/>
        <v>1.1675555555555557</v>
      </c>
      <c r="Z344" s="202">
        <f t="shared" si="304"/>
        <v>1.3963333333333336</v>
      </c>
      <c r="AA344" s="202">
        <f t="shared" si="304"/>
        <v>1.6251111111111114</v>
      </c>
      <c r="AB344" s="202">
        <f t="shared" si="304"/>
        <v>1.8538888888888894</v>
      </c>
      <c r="AC344" s="202">
        <f t="shared" si="304"/>
        <v>2.0826666666666669</v>
      </c>
      <c r="AD344" s="202">
        <f t="shared" si="304"/>
        <v>2.3114444444444446</v>
      </c>
      <c r="AE344" s="202">
        <f t="shared" si="304"/>
        <v>2.5402222222222224</v>
      </c>
      <c r="AF344" s="136">
        <f t="shared" si="304"/>
        <v>2.7690000000000001</v>
      </c>
      <c r="AG344" s="202">
        <f t="shared" si="304"/>
        <v>2.9977777777777774</v>
      </c>
      <c r="AH344" s="202">
        <f t="shared" si="304"/>
        <v>3.2265555555555552</v>
      </c>
      <c r="AI344" s="202">
        <f t="shared" si="304"/>
        <v>3.4553333333333329</v>
      </c>
      <c r="AJ344" s="202">
        <f t="shared" ref="AJ344:BB344" si="305">+AJ341*$C343</f>
        <v>3.6841111111111107</v>
      </c>
      <c r="AK344" s="202">
        <f t="shared" si="305"/>
        <v>3.9128888888888889</v>
      </c>
      <c r="AL344" s="202">
        <f t="shared" si="305"/>
        <v>4.1416666666666666</v>
      </c>
      <c r="AM344" s="202">
        <f t="shared" si="305"/>
        <v>4.3704444444444448</v>
      </c>
      <c r="AN344" s="202">
        <f t="shared" si="305"/>
        <v>4.599222222222223</v>
      </c>
      <c r="AO344" s="202">
        <f t="shared" si="305"/>
        <v>4.8280000000000012</v>
      </c>
      <c r="AP344" s="202">
        <f t="shared" si="305"/>
        <v>14.2</v>
      </c>
      <c r="AQ344" s="202">
        <f t="shared" si="305"/>
        <v>14.2</v>
      </c>
      <c r="AR344" s="202">
        <f t="shared" si="305"/>
        <v>14.2</v>
      </c>
      <c r="AS344" s="202">
        <f t="shared" si="305"/>
        <v>14.2</v>
      </c>
      <c r="AT344" s="202">
        <f t="shared" si="305"/>
        <v>14.2</v>
      </c>
      <c r="AU344" s="202">
        <f t="shared" si="305"/>
        <v>14.2</v>
      </c>
      <c r="AV344" s="202">
        <f t="shared" si="305"/>
        <v>14.2</v>
      </c>
      <c r="AW344" s="202">
        <f t="shared" si="305"/>
        <v>14.2</v>
      </c>
      <c r="AX344" s="202">
        <f t="shared" si="305"/>
        <v>14.2</v>
      </c>
      <c r="AY344" s="202">
        <f t="shared" si="305"/>
        <v>14.2</v>
      </c>
      <c r="AZ344" s="202">
        <f t="shared" si="305"/>
        <v>14.2</v>
      </c>
      <c r="BA344" s="202">
        <f t="shared" si="305"/>
        <v>14.2</v>
      </c>
      <c r="BB344" s="202">
        <f t="shared" si="305"/>
        <v>14.2</v>
      </c>
      <c r="BC344" s="203"/>
      <c r="BD344" s="204"/>
      <c r="BE344" s="204"/>
      <c r="BF344" s="204"/>
      <c r="BG344" s="204"/>
      <c r="BH344" s="204"/>
      <c r="BI344" s="204"/>
      <c r="BJ344" s="204"/>
      <c r="BK344" s="204"/>
      <c r="BL344" s="204"/>
      <c r="BM344" s="204"/>
      <c r="BN344" s="204"/>
      <c r="BO344" s="204"/>
      <c r="BP344" s="204"/>
      <c r="BQ344" s="204"/>
      <c r="BR344" s="204"/>
      <c r="BS344" s="204"/>
      <c r="BT344" s="204"/>
      <c r="BU344" s="204"/>
      <c r="BV344" s="204"/>
      <c r="BW344" s="204"/>
      <c r="BX344" s="204"/>
      <c r="BY344" s="204"/>
      <c r="BZ344" s="204"/>
      <c r="CA344" s="204"/>
      <c r="CB344" s="204"/>
      <c r="CC344" s="204"/>
      <c r="CD344" s="204"/>
      <c r="CE344" s="204"/>
      <c r="CF344" s="204"/>
      <c r="CG344" s="204"/>
      <c r="CH344" s="204"/>
      <c r="CI344" s="204"/>
      <c r="CJ344" s="204"/>
      <c r="CK344" s="204"/>
    </row>
    <row r="345" spans="1:89" s="190" customFormat="1" ht="15" customHeight="1" thickTop="1" x14ac:dyDescent="0.2">
      <c r="A345" s="287">
        <f>+A337+1</f>
        <v>6</v>
      </c>
      <c r="B345" s="187" t="str">
        <f>+'NTP or Sold'!G34</f>
        <v>LM6000</v>
      </c>
      <c r="C345" s="292" t="str">
        <f>+'NTP or Sold'!S34</f>
        <v>Elektrobolt (ESA) - 85%</v>
      </c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188"/>
      <c r="S345" s="188"/>
      <c r="T345" s="188"/>
      <c r="U345" s="188"/>
      <c r="V345" s="188"/>
      <c r="W345" s="188"/>
      <c r="X345" s="188"/>
      <c r="Y345" s="188"/>
      <c r="Z345" s="188"/>
      <c r="AA345" s="188"/>
      <c r="AB345" s="188"/>
      <c r="AC345" s="188"/>
      <c r="AD345" s="188"/>
      <c r="AE345" s="188"/>
      <c r="AF345" s="84"/>
      <c r="AG345" s="188"/>
      <c r="AH345" s="188"/>
      <c r="AI345" s="188"/>
      <c r="AJ345" s="188"/>
      <c r="AK345" s="188"/>
      <c r="AL345" s="188"/>
      <c r="AM345" s="188"/>
      <c r="AN345" s="188"/>
      <c r="AO345" s="188"/>
      <c r="AP345" s="188"/>
      <c r="AQ345" s="188"/>
      <c r="AR345" s="188"/>
      <c r="AS345" s="188"/>
      <c r="AT345" s="188"/>
      <c r="AU345" s="188"/>
      <c r="AV345" s="188"/>
      <c r="AW345" s="188"/>
      <c r="AX345" s="188"/>
      <c r="AY345" s="188"/>
      <c r="AZ345" s="188"/>
      <c r="BA345" s="188"/>
      <c r="BB345" s="188"/>
      <c r="BC345" s="189"/>
    </row>
    <row r="346" spans="1:89" s="194" customFormat="1" x14ac:dyDescent="0.2">
      <c r="A346" s="288"/>
      <c r="B346" s="191" t="s">
        <v>104</v>
      </c>
      <c r="C346" s="293"/>
      <c r="D346" s="192">
        <v>0</v>
      </c>
      <c r="E346" s="192">
        <v>0</v>
      </c>
      <c r="F346" s="192">
        <v>0</v>
      </c>
      <c r="G346" s="192">
        <v>0</v>
      </c>
      <c r="H346" s="192">
        <v>0</v>
      </c>
      <c r="I346" s="192">
        <v>0</v>
      </c>
      <c r="J346" s="192">
        <v>0</v>
      </c>
      <c r="K346" s="192">
        <v>0</v>
      </c>
      <c r="L346" s="192">
        <v>0</v>
      </c>
      <c r="M346" s="192">
        <v>0</v>
      </c>
      <c r="N346" s="192">
        <f>16.7/336</f>
        <v>4.9702380952380949E-2</v>
      </c>
      <c r="O346" s="192">
        <v>0</v>
      </c>
      <c r="P346" s="192">
        <v>0</v>
      </c>
      <c r="Q346" s="192">
        <v>0</v>
      </c>
      <c r="R346" s="192">
        <v>0</v>
      </c>
      <c r="S346" s="192">
        <v>0</v>
      </c>
      <c r="T346" s="192">
        <v>0</v>
      </c>
      <c r="U346" s="192">
        <v>0</v>
      </c>
      <c r="V346" s="192">
        <v>0</v>
      </c>
      <c r="W346" s="192">
        <v>0</v>
      </c>
      <c r="X346" s="192">
        <f t="shared" ref="X346:AO346" si="306">+(0.95-0.0497)/18</f>
        <v>5.0016666666666668E-2</v>
      </c>
      <c r="Y346" s="192">
        <f t="shared" si="306"/>
        <v>5.0016666666666668E-2</v>
      </c>
      <c r="Z346" s="192">
        <f t="shared" si="306"/>
        <v>5.0016666666666668E-2</v>
      </c>
      <c r="AA346" s="192">
        <f t="shared" si="306"/>
        <v>5.0016666666666668E-2</v>
      </c>
      <c r="AB346" s="192">
        <f t="shared" si="306"/>
        <v>5.0016666666666668E-2</v>
      </c>
      <c r="AC346" s="192">
        <f t="shared" si="306"/>
        <v>5.0016666666666668E-2</v>
      </c>
      <c r="AD346" s="192">
        <f t="shared" si="306"/>
        <v>5.0016666666666668E-2</v>
      </c>
      <c r="AE346" s="192">
        <f t="shared" si="306"/>
        <v>5.0016666666666668E-2</v>
      </c>
      <c r="AF346" s="82">
        <f t="shared" si="306"/>
        <v>5.0016666666666668E-2</v>
      </c>
      <c r="AG346" s="192">
        <f t="shared" si="306"/>
        <v>5.0016666666666668E-2</v>
      </c>
      <c r="AH346" s="192">
        <f t="shared" si="306"/>
        <v>5.0016666666666668E-2</v>
      </c>
      <c r="AI346" s="192">
        <f t="shared" si="306"/>
        <v>5.0016666666666668E-2</v>
      </c>
      <c r="AJ346" s="192">
        <f t="shared" si="306"/>
        <v>5.0016666666666668E-2</v>
      </c>
      <c r="AK346" s="192">
        <f t="shared" si="306"/>
        <v>5.0016666666666668E-2</v>
      </c>
      <c r="AL346" s="192">
        <f t="shared" si="306"/>
        <v>5.0016666666666668E-2</v>
      </c>
      <c r="AM346" s="192">
        <f t="shared" si="306"/>
        <v>5.0016666666666668E-2</v>
      </c>
      <c r="AN346" s="192">
        <f t="shared" si="306"/>
        <v>5.0016666666666668E-2</v>
      </c>
      <c r="AO346" s="192">
        <f t="shared" si="306"/>
        <v>5.0016666666666668E-2</v>
      </c>
      <c r="AP346" s="192">
        <v>0</v>
      </c>
      <c r="AQ346" s="192">
        <v>0</v>
      </c>
      <c r="AR346" s="192">
        <v>0</v>
      </c>
      <c r="AS346" s="192">
        <v>0</v>
      </c>
      <c r="AT346" s="192">
        <v>0.05</v>
      </c>
      <c r="AU346" s="192">
        <v>0</v>
      </c>
      <c r="AV346" s="192">
        <v>0</v>
      </c>
      <c r="AW346" s="192">
        <v>0</v>
      </c>
      <c r="AX346" s="192">
        <v>0</v>
      </c>
      <c r="AY346" s="192">
        <v>0</v>
      </c>
      <c r="AZ346" s="192">
        <v>0</v>
      </c>
      <c r="BA346" s="192">
        <v>0</v>
      </c>
      <c r="BB346" s="192">
        <v>0</v>
      </c>
      <c r="BC346" s="193">
        <f>SUM(N346:BB346)</f>
        <v>1.0000023809523813</v>
      </c>
      <c r="BD346" s="191"/>
    </row>
    <row r="347" spans="1:89" s="194" customFormat="1" x14ac:dyDescent="0.2">
      <c r="A347" s="288"/>
      <c r="B347" s="191" t="s">
        <v>105</v>
      </c>
      <c r="C347" s="293"/>
      <c r="D347" s="192">
        <f>+D346</f>
        <v>0</v>
      </c>
      <c r="E347" s="192">
        <f t="shared" ref="E347:AJ347" si="307">+D347+E346</f>
        <v>0</v>
      </c>
      <c r="F347" s="192">
        <f t="shared" si="307"/>
        <v>0</v>
      </c>
      <c r="G347" s="192">
        <f t="shared" si="307"/>
        <v>0</v>
      </c>
      <c r="H347" s="192">
        <f t="shared" si="307"/>
        <v>0</v>
      </c>
      <c r="I347" s="192">
        <f t="shared" si="307"/>
        <v>0</v>
      </c>
      <c r="J347" s="192">
        <f t="shared" si="307"/>
        <v>0</v>
      </c>
      <c r="K347" s="192">
        <f t="shared" si="307"/>
        <v>0</v>
      </c>
      <c r="L347" s="192">
        <f t="shared" si="307"/>
        <v>0</v>
      </c>
      <c r="M347" s="192">
        <f t="shared" si="307"/>
        <v>0</v>
      </c>
      <c r="N347" s="192">
        <f t="shared" si="307"/>
        <v>4.9702380952380949E-2</v>
      </c>
      <c r="O347" s="192">
        <f t="shared" si="307"/>
        <v>4.9702380952380949E-2</v>
      </c>
      <c r="P347" s="192">
        <f t="shared" si="307"/>
        <v>4.9702380952380949E-2</v>
      </c>
      <c r="Q347" s="192">
        <f t="shared" si="307"/>
        <v>4.9702380952380949E-2</v>
      </c>
      <c r="R347" s="192">
        <f t="shared" si="307"/>
        <v>4.9702380952380949E-2</v>
      </c>
      <c r="S347" s="192">
        <f t="shared" si="307"/>
        <v>4.9702380952380949E-2</v>
      </c>
      <c r="T347" s="192">
        <f t="shared" si="307"/>
        <v>4.9702380952380949E-2</v>
      </c>
      <c r="U347" s="192">
        <f t="shared" si="307"/>
        <v>4.9702380952380949E-2</v>
      </c>
      <c r="V347" s="192">
        <f t="shared" si="307"/>
        <v>4.9702380952380949E-2</v>
      </c>
      <c r="W347" s="192">
        <f t="shared" si="307"/>
        <v>4.9702380952380949E-2</v>
      </c>
      <c r="X347" s="192">
        <f t="shared" si="307"/>
        <v>9.9719047619047624E-2</v>
      </c>
      <c r="Y347" s="192">
        <f t="shared" si="307"/>
        <v>0.14973571428571431</v>
      </c>
      <c r="Z347" s="192">
        <f t="shared" si="307"/>
        <v>0.19975238095238096</v>
      </c>
      <c r="AA347" s="192">
        <f t="shared" si="307"/>
        <v>0.24976904761904761</v>
      </c>
      <c r="AB347" s="192">
        <f t="shared" si="307"/>
        <v>0.29978571428571427</v>
      </c>
      <c r="AC347" s="192">
        <f t="shared" si="307"/>
        <v>0.34980238095238092</v>
      </c>
      <c r="AD347" s="192">
        <f t="shared" si="307"/>
        <v>0.39981904761904757</v>
      </c>
      <c r="AE347" s="192">
        <f t="shared" si="307"/>
        <v>0.44983571428571423</v>
      </c>
      <c r="AF347" s="82">
        <f t="shared" si="307"/>
        <v>0.49985238095238088</v>
      </c>
      <c r="AG347" s="192">
        <f t="shared" si="307"/>
        <v>0.54986904761904754</v>
      </c>
      <c r="AH347" s="192">
        <f t="shared" si="307"/>
        <v>0.59988571428571424</v>
      </c>
      <c r="AI347" s="192">
        <f t="shared" si="307"/>
        <v>0.64990238095238095</v>
      </c>
      <c r="AJ347" s="192">
        <f t="shared" si="307"/>
        <v>0.69991904761904766</v>
      </c>
      <c r="AK347" s="192">
        <f t="shared" ref="AK347:BB347" si="308">+AJ347+AK346</f>
        <v>0.74993571428571437</v>
      </c>
      <c r="AL347" s="192">
        <f t="shared" si="308"/>
        <v>0.79995238095238108</v>
      </c>
      <c r="AM347" s="192">
        <f t="shared" si="308"/>
        <v>0.84996904761904779</v>
      </c>
      <c r="AN347" s="192">
        <f t="shared" si="308"/>
        <v>0.8999857142857145</v>
      </c>
      <c r="AO347" s="192">
        <f t="shared" si="308"/>
        <v>0.95000238095238121</v>
      </c>
      <c r="AP347" s="192">
        <f t="shared" si="308"/>
        <v>0.95000238095238121</v>
      </c>
      <c r="AQ347" s="192">
        <f t="shared" si="308"/>
        <v>0.95000238095238121</v>
      </c>
      <c r="AR347" s="192">
        <f t="shared" si="308"/>
        <v>0.95000238095238121</v>
      </c>
      <c r="AS347" s="192">
        <f t="shared" si="308"/>
        <v>0.95000238095238121</v>
      </c>
      <c r="AT347" s="192">
        <f t="shared" si="308"/>
        <v>1.0000023809523813</v>
      </c>
      <c r="AU347" s="192">
        <f t="shared" si="308"/>
        <v>1.0000023809523813</v>
      </c>
      <c r="AV347" s="192">
        <f t="shared" si="308"/>
        <v>1.0000023809523813</v>
      </c>
      <c r="AW347" s="192">
        <f t="shared" si="308"/>
        <v>1.0000023809523813</v>
      </c>
      <c r="AX347" s="192">
        <f t="shared" si="308"/>
        <v>1.0000023809523813</v>
      </c>
      <c r="AY347" s="192">
        <f t="shared" si="308"/>
        <v>1.0000023809523813</v>
      </c>
      <c r="AZ347" s="192">
        <f t="shared" si="308"/>
        <v>1.0000023809523813</v>
      </c>
      <c r="BA347" s="192">
        <f t="shared" si="308"/>
        <v>1.0000023809523813</v>
      </c>
      <c r="BB347" s="192">
        <f t="shared" si="308"/>
        <v>1.0000023809523813</v>
      </c>
      <c r="BC347" s="193"/>
      <c r="BD347" s="191"/>
    </row>
    <row r="348" spans="1:89" s="194" customFormat="1" x14ac:dyDescent="0.2">
      <c r="A348" s="288"/>
      <c r="B348" s="191" t="s">
        <v>106</v>
      </c>
      <c r="C348" s="293"/>
      <c r="D348" s="192">
        <v>0</v>
      </c>
      <c r="E348" s="192">
        <v>0</v>
      </c>
      <c r="F348" s="192">
        <v>0</v>
      </c>
      <c r="G348" s="192">
        <v>0</v>
      </c>
      <c r="H348" s="192">
        <v>0</v>
      </c>
      <c r="I348" s="192">
        <v>0</v>
      </c>
      <c r="J348" s="192">
        <v>0</v>
      </c>
      <c r="K348" s="192">
        <v>0</v>
      </c>
      <c r="L348" s="192">
        <v>0</v>
      </c>
      <c r="M348" s="192">
        <v>0</v>
      </c>
      <c r="N348" s="192">
        <v>0.05</v>
      </c>
      <c r="O348" s="192">
        <v>0</v>
      </c>
      <c r="P348" s="192">
        <v>0</v>
      </c>
      <c r="Q348" s="192">
        <v>0</v>
      </c>
      <c r="R348" s="192">
        <v>0</v>
      </c>
      <c r="S348" s="192">
        <v>0</v>
      </c>
      <c r="T348" s="192">
        <v>0</v>
      </c>
      <c r="U348" s="192">
        <v>0</v>
      </c>
      <c r="V348" s="192">
        <v>0</v>
      </c>
      <c r="W348" s="192">
        <v>0</v>
      </c>
      <c r="X348" s="192">
        <f t="shared" ref="X348:AO348" si="309">+(0.34-0.05)/18</f>
        <v>1.6111111111111114E-2</v>
      </c>
      <c r="Y348" s="192">
        <f t="shared" si="309"/>
        <v>1.6111111111111114E-2</v>
      </c>
      <c r="Z348" s="192">
        <f t="shared" si="309"/>
        <v>1.6111111111111114E-2</v>
      </c>
      <c r="AA348" s="192">
        <f t="shared" si="309"/>
        <v>1.6111111111111114E-2</v>
      </c>
      <c r="AB348" s="192">
        <f t="shared" si="309"/>
        <v>1.6111111111111114E-2</v>
      </c>
      <c r="AC348" s="192">
        <f t="shared" si="309"/>
        <v>1.6111111111111114E-2</v>
      </c>
      <c r="AD348" s="192">
        <f t="shared" si="309"/>
        <v>1.6111111111111114E-2</v>
      </c>
      <c r="AE348" s="192">
        <f t="shared" si="309"/>
        <v>1.6111111111111114E-2</v>
      </c>
      <c r="AF348" s="82">
        <f t="shared" si="309"/>
        <v>1.6111111111111114E-2</v>
      </c>
      <c r="AG348" s="192">
        <f t="shared" si="309"/>
        <v>1.6111111111111114E-2</v>
      </c>
      <c r="AH348" s="192">
        <f t="shared" si="309"/>
        <v>1.6111111111111114E-2</v>
      </c>
      <c r="AI348" s="192">
        <f t="shared" si="309"/>
        <v>1.6111111111111114E-2</v>
      </c>
      <c r="AJ348" s="192">
        <f t="shared" si="309"/>
        <v>1.6111111111111114E-2</v>
      </c>
      <c r="AK348" s="192">
        <f t="shared" si="309"/>
        <v>1.6111111111111114E-2</v>
      </c>
      <c r="AL348" s="192">
        <f t="shared" si="309"/>
        <v>1.6111111111111114E-2</v>
      </c>
      <c r="AM348" s="192">
        <f t="shared" si="309"/>
        <v>1.6111111111111114E-2</v>
      </c>
      <c r="AN348" s="192">
        <f t="shared" si="309"/>
        <v>1.6111111111111114E-2</v>
      </c>
      <c r="AO348" s="192">
        <f t="shared" si="309"/>
        <v>1.6111111111111114E-2</v>
      </c>
      <c r="AP348" s="192">
        <v>0.66</v>
      </c>
      <c r="AQ348" s="192">
        <v>0</v>
      </c>
      <c r="AR348" s="192">
        <v>0</v>
      </c>
      <c r="AS348" s="192">
        <v>0</v>
      </c>
      <c r="AT348" s="192">
        <v>0</v>
      </c>
      <c r="AU348" s="192">
        <v>0</v>
      </c>
      <c r="AV348" s="192">
        <v>0</v>
      </c>
      <c r="AW348" s="192">
        <v>0</v>
      </c>
      <c r="AX348" s="192">
        <v>0</v>
      </c>
      <c r="AY348" s="192">
        <v>0</v>
      </c>
      <c r="AZ348" s="192">
        <v>0</v>
      </c>
      <c r="BA348" s="192">
        <v>0</v>
      </c>
      <c r="BB348" s="192">
        <v>0</v>
      </c>
      <c r="BC348" s="193">
        <f>SUM(N348:BB348)</f>
        <v>1</v>
      </c>
      <c r="BD348" s="191"/>
    </row>
    <row r="349" spans="1:89" s="194" customFormat="1" x14ac:dyDescent="0.2">
      <c r="A349" s="288"/>
      <c r="B349" s="191" t="s">
        <v>107</v>
      </c>
      <c r="C349" s="293"/>
      <c r="D349" s="192">
        <f>+D348</f>
        <v>0</v>
      </c>
      <c r="E349" s="192">
        <f t="shared" ref="E349:AJ349" si="310">+D349+E348</f>
        <v>0</v>
      </c>
      <c r="F349" s="192">
        <f t="shared" si="310"/>
        <v>0</v>
      </c>
      <c r="G349" s="192">
        <f t="shared" si="310"/>
        <v>0</v>
      </c>
      <c r="H349" s="192">
        <f t="shared" si="310"/>
        <v>0</v>
      </c>
      <c r="I349" s="192">
        <f t="shared" si="310"/>
        <v>0</v>
      </c>
      <c r="J349" s="192">
        <f t="shared" si="310"/>
        <v>0</v>
      </c>
      <c r="K349" s="192">
        <f t="shared" si="310"/>
        <v>0</v>
      </c>
      <c r="L349" s="192">
        <f t="shared" si="310"/>
        <v>0</v>
      </c>
      <c r="M349" s="192">
        <f t="shared" si="310"/>
        <v>0</v>
      </c>
      <c r="N349" s="192">
        <f t="shared" si="310"/>
        <v>0.05</v>
      </c>
      <c r="O349" s="192">
        <f t="shared" si="310"/>
        <v>0.05</v>
      </c>
      <c r="P349" s="192">
        <f t="shared" si="310"/>
        <v>0.05</v>
      </c>
      <c r="Q349" s="192">
        <f t="shared" si="310"/>
        <v>0.05</v>
      </c>
      <c r="R349" s="192">
        <f t="shared" si="310"/>
        <v>0.05</v>
      </c>
      <c r="S349" s="192">
        <f t="shared" si="310"/>
        <v>0.05</v>
      </c>
      <c r="T349" s="192">
        <f t="shared" si="310"/>
        <v>0.05</v>
      </c>
      <c r="U349" s="192">
        <f t="shared" si="310"/>
        <v>0.05</v>
      </c>
      <c r="V349" s="192">
        <f t="shared" si="310"/>
        <v>0.05</v>
      </c>
      <c r="W349" s="192">
        <f t="shared" si="310"/>
        <v>0.05</v>
      </c>
      <c r="X349" s="192">
        <f t="shared" si="310"/>
        <v>6.611111111111112E-2</v>
      </c>
      <c r="Y349" s="192">
        <f t="shared" si="310"/>
        <v>8.2222222222222238E-2</v>
      </c>
      <c r="Z349" s="192">
        <f t="shared" si="310"/>
        <v>9.8333333333333356E-2</v>
      </c>
      <c r="AA349" s="192">
        <f t="shared" si="310"/>
        <v>0.11444444444444447</v>
      </c>
      <c r="AB349" s="192">
        <f t="shared" si="310"/>
        <v>0.13055555555555559</v>
      </c>
      <c r="AC349" s="192">
        <f t="shared" si="310"/>
        <v>0.1466666666666667</v>
      </c>
      <c r="AD349" s="192">
        <f t="shared" si="310"/>
        <v>0.1627777777777778</v>
      </c>
      <c r="AE349" s="192">
        <f t="shared" si="310"/>
        <v>0.1788888888888889</v>
      </c>
      <c r="AF349" s="82">
        <f t="shared" si="310"/>
        <v>0.19500000000000001</v>
      </c>
      <c r="AG349" s="192">
        <f t="shared" si="310"/>
        <v>0.21111111111111111</v>
      </c>
      <c r="AH349" s="192">
        <f t="shared" si="310"/>
        <v>0.22722222222222221</v>
      </c>
      <c r="AI349" s="192">
        <f t="shared" si="310"/>
        <v>0.24333333333333332</v>
      </c>
      <c r="AJ349" s="192">
        <f t="shared" si="310"/>
        <v>0.25944444444444442</v>
      </c>
      <c r="AK349" s="192">
        <f t="shared" ref="AK349:BB349" si="311">+AJ349+AK348</f>
        <v>0.27555555555555555</v>
      </c>
      <c r="AL349" s="192">
        <f t="shared" si="311"/>
        <v>0.29166666666666669</v>
      </c>
      <c r="AM349" s="192">
        <f t="shared" si="311"/>
        <v>0.30777777777777782</v>
      </c>
      <c r="AN349" s="192">
        <f t="shared" si="311"/>
        <v>0.32388888888888895</v>
      </c>
      <c r="AO349" s="192">
        <f t="shared" si="311"/>
        <v>0.34000000000000008</v>
      </c>
      <c r="AP349" s="192">
        <f t="shared" si="311"/>
        <v>1</v>
      </c>
      <c r="AQ349" s="192">
        <f t="shared" si="311"/>
        <v>1</v>
      </c>
      <c r="AR349" s="192">
        <f t="shared" si="311"/>
        <v>1</v>
      </c>
      <c r="AS349" s="192">
        <f t="shared" si="311"/>
        <v>1</v>
      </c>
      <c r="AT349" s="192">
        <f t="shared" si="311"/>
        <v>1</v>
      </c>
      <c r="AU349" s="192">
        <f t="shared" si="311"/>
        <v>1</v>
      </c>
      <c r="AV349" s="192">
        <f t="shared" si="311"/>
        <v>1</v>
      </c>
      <c r="AW349" s="192">
        <f t="shared" si="311"/>
        <v>1</v>
      </c>
      <c r="AX349" s="192">
        <f t="shared" si="311"/>
        <v>1</v>
      </c>
      <c r="AY349" s="192">
        <f t="shared" si="311"/>
        <v>1</v>
      </c>
      <c r="AZ349" s="192">
        <f t="shared" si="311"/>
        <v>1</v>
      </c>
      <c r="BA349" s="192">
        <f t="shared" si="311"/>
        <v>1</v>
      </c>
      <c r="BB349" s="192">
        <f t="shared" si="311"/>
        <v>1</v>
      </c>
      <c r="BC349" s="193"/>
      <c r="BD349" s="191"/>
    </row>
    <row r="350" spans="1:89" s="209" customFormat="1" x14ac:dyDescent="0.2">
      <c r="A350" s="288"/>
      <c r="B350" s="206"/>
      <c r="C350" s="293"/>
      <c r="D350" s="207"/>
      <c r="E350" s="207"/>
      <c r="F350" s="207"/>
      <c r="G350" s="207"/>
      <c r="H350" s="207"/>
      <c r="I350" s="207"/>
      <c r="J350" s="207"/>
      <c r="K350" s="207"/>
      <c r="L350" s="207"/>
      <c r="M350" s="207"/>
      <c r="N350" s="207"/>
      <c r="O350" s="207"/>
      <c r="P350" s="207"/>
      <c r="Q350" s="207"/>
      <c r="R350" s="207"/>
      <c r="S350" s="207"/>
      <c r="T350" s="207"/>
      <c r="U350" s="207"/>
      <c r="V350" s="207"/>
      <c r="W350" s="207"/>
      <c r="X350" s="207"/>
      <c r="Y350" s="207"/>
      <c r="Z350" s="207"/>
      <c r="AA350" s="207"/>
      <c r="AB350" s="207"/>
      <c r="AC350" s="207"/>
      <c r="AD350" s="207"/>
      <c r="AE350" s="207"/>
      <c r="AF350" s="83"/>
      <c r="AG350" s="207"/>
      <c r="AH350" s="207"/>
      <c r="AI350" s="207"/>
      <c r="AJ350" s="207"/>
      <c r="AK350" s="207"/>
      <c r="AL350" s="207"/>
      <c r="AM350" s="207"/>
      <c r="AN350" s="207"/>
      <c r="AO350" s="207"/>
      <c r="AP350" s="207"/>
      <c r="AQ350" s="207"/>
      <c r="AR350" s="207"/>
      <c r="AS350" s="207"/>
      <c r="AT350" s="207"/>
      <c r="AU350" s="207"/>
      <c r="AV350" s="207"/>
      <c r="AW350" s="207"/>
      <c r="AX350" s="207"/>
      <c r="AY350" s="207"/>
      <c r="AZ350" s="207"/>
      <c r="BA350" s="207"/>
      <c r="BB350" s="207"/>
      <c r="BC350" s="208"/>
      <c r="BD350" s="206"/>
    </row>
    <row r="351" spans="1:89" s="195" customFormat="1" x14ac:dyDescent="0.2">
      <c r="A351" s="288"/>
      <c r="B351" s="195" t="s">
        <v>108</v>
      </c>
      <c r="C351" s="196">
        <v>14.2</v>
      </c>
      <c r="D351" s="197">
        <f t="shared" ref="D351:AI351" si="312">+D347*$C351</f>
        <v>0</v>
      </c>
      <c r="E351" s="197">
        <f t="shared" si="312"/>
        <v>0</v>
      </c>
      <c r="F351" s="197">
        <f t="shared" si="312"/>
        <v>0</v>
      </c>
      <c r="G351" s="197">
        <f t="shared" si="312"/>
        <v>0</v>
      </c>
      <c r="H351" s="197">
        <f t="shared" si="312"/>
        <v>0</v>
      </c>
      <c r="I351" s="197">
        <f t="shared" si="312"/>
        <v>0</v>
      </c>
      <c r="J351" s="197">
        <f t="shared" si="312"/>
        <v>0</v>
      </c>
      <c r="K351" s="197">
        <f t="shared" si="312"/>
        <v>0</v>
      </c>
      <c r="L351" s="197">
        <f t="shared" si="312"/>
        <v>0</v>
      </c>
      <c r="M351" s="197">
        <f t="shared" si="312"/>
        <v>0</v>
      </c>
      <c r="N351" s="197">
        <f t="shared" si="312"/>
        <v>0.70577380952380941</v>
      </c>
      <c r="O351" s="197">
        <f t="shared" si="312"/>
        <v>0.70577380952380941</v>
      </c>
      <c r="P351" s="197">
        <f t="shared" si="312"/>
        <v>0.70577380952380941</v>
      </c>
      <c r="Q351" s="197">
        <f t="shared" si="312"/>
        <v>0.70577380952380941</v>
      </c>
      <c r="R351" s="197">
        <f t="shared" si="312"/>
        <v>0.70577380952380941</v>
      </c>
      <c r="S351" s="197">
        <f t="shared" si="312"/>
        <v>0.70577380952380941</v>
      </c>
      <c r="T351" s="197">
        <f t="shared" si="312"/>
        <v>0.70577380952380941</v>
      </c>
      <c r="U351" s="197">
        <f t="shared" si="312"/>
        <v>0.70577380952380941</v>
      </c>
      <c r="V351" s="197">
        <f t="shared" si="312"/>
        <v>0.70577380952380941</v>
      </c>
      <c r="W351" s="197">
        <f t="shared" si="312"/>
        <v>0.70577380952380941</v>
      </c>
      <c r="X351" s="197">
        <f t="shared" si="312"/>
        <v>1.4160104761904762</v>
      </c>
      <c r="Y351" s="197">
        <f t="shared" si="312"/>
        <v>2.1262471428571432</v>
      </c>
      <c r="Z351" s="197">
        <f t="shared" si="312"/>
        <v>2.8364838095238096</v>
      </c>
      <c r="AA351" s="197">
        <f t="shared" si="312"/>
        <v>3.546720476190476</v>
      </c>
      <c r="AB351" s="197">
        <f t="shared" si="312"/>
        <v>4.256957142857142</v>
      </c>
      <c r="AC351" s="197">
        <f t="shared" si="312"/>
        <v>4.9671938095238088</v>
      </c>
      <c r="AD351" s="197">
        <f t="shared" si="312"/>
        <v>5.6774304761904757</v>
      </c>
      <c r="AE351" s="197">
        <f t="shared" si="312"/>
        <v>6.3876671428571417</v>
      </c>
      <c r="AF351" s="90">
        <f t="shared" si="312"/>
        <v>7.0979038095238085</v>
      </c>
      <c r="AG351" s="197">
        <f t="shared" si="312"/>
        <v>7.8081404761904745</v>
      </c>
      <c r="AH351" s="197">
        <f t="shared" si="312"/>
        <v>8.5183771428571422</v>
      </c>
      <c r="AI351" s="197">
        <f t="shared" si="312"/>
        <v>9.2286138095238091</v>
      </c>
      <c r="AJ351" s="197">
        <f t="shared" ref="AJ351:BB351" si="313">+AJ347*$C351</f>
        <v>9.9388504761904759</v>
      </c>
      <c r="AK351" s="197">
        <f t="shared" si="313"/>
        <v>10.649087142857143</v>
      </c>
      <c r="AL351" s="197">
        <f t="shared" si="313"/>
        <v>11.359323809523811</v>
      </c>
      <c r="AM351" s="197">
        <f t="shared" si="313"/>
        <v>12.069560476190478</v>
      </c>
      <c r="AN351" s="197">
        <f t="shared" si="313"/>
        <v>12.779797142857145</v>
      </c>
      <c r="AO351" s="197">
        <f t="shared" si="313"/>
        <v>13.490033809523812</v>
      </c>
      <c r="AP351" s="197">
        <f t="shared" si="313"/>
        <v>13.490033809523812</v>
      </c>
      <c r="AQ351" s="197">
        <f t="shared" si="313"/>
        <v>13.490033809523812</v>
      </c>
      <c r="AR351" s="197">
        <f t="shared" si="313"/>
        <v>13.490033809523812</v>
      </c>
      <c r="AS351" s="197">
        <f t="shared" si="313"/>
        <v>13.490033809523812</v>
      </c>
      <c r="AT351" s="197">
        <f t="shared" si="313"/>
        <v>14.200033809523813</v>
      </c>
      <c r="AU351" s="197">
        <f t="shared" si="313"/>
        <v>14.200033809523813</v>
      </c>
      <c r="AV351" s="197">
        <f t="shared" si="313"/>
        <v>14.200033809523813</v>
      </c>
      <c r="AW351" s="197">
        <f t="shared" si="313"/>
        <v>14.200033809523813</v>
      </c>
      <c r="AX351" s="197">
        <f t="shared" si="313"/>
        <v>14.200033809523813</v>
      </c>
      <c r="AY351" s="197">
        <f t="shared" si="313"/>
        <v>14.200033809523813</v>
      </c>
      <c r="AZ351" s="197">
        <f t="shared" si="313"/>
        <v>14.200033809523813</v>
      </c>
      <c r="BA351" s="197">
        <f t="shared" si="313"/>
        <v>14.200033809523813</v>
      </c>
      <c r="BB351" s="197">
        <f t="shared" si="313"/>
        <v>14.200033809523813</v>
      </c>
      <c r="BC351" s="198"/>
      <c r="BD351" s="199"/>
      <c r="BE351" s="199"/>
      <c r="BF351" s="199"/>
      <c r="BG351" s="199"/>
      <c r="BH351" s="199"/>
      <c r="BI351" s="199"/>
      <c r="BJ351" s="199"/>
      <c r="BK351" s="199"/>
      <c r="BL351" s="199"/>
      <c r="BM351" s="199"/>
      <c r="BN351" s="199"/>
      <c r="BO351" s="199"/>
      <c r="BP351" s="199"/>
      <c r="BQ351" s="199"/>
      <c r="BR351" s="199"/>
      <c r="BS351" s="199"/>
      <c r="BT351" s="199"/>
      <c r="BU351" s="199"/>
      <c r="BV351" s="199"/>
      <c r="BW351" s="199"/>
      <c r="BX351" s="199"/>
      <c r="BY351" s="199"/>
      <c r="BZ351" s="199"/>
      <c r="CA351" s="199"/>
      <c r="CB351" s="199"/>
      <c r="CC351" s="199"/>
      <c r="CD351" s="199"/>
      <c r="CE351" s="199"/>
      <c r="CF351" s="199"/>
      <c r="CG351" s="199"/>
      <c r="CH351" s="199"/>
      <c r="CI351" s="199"/>
      <c r="CJ351" s="199"/>
      <c r="CK351" s="199"/>
    </row>
    <row r="352" spans="1:89" s="200" customFormat="1" ht="13.5" thickBot="1" x14ac:dyDescent="0.25">
      <c r="A352" s="289"/>
      <c r="B352" s="200" t="s">
        <v>109</v>
      </c>
      <c r="C352" s="201" t="str">
        <f>+'NTP or Sold'!B34</f>
        <v>Committed</v>
      </c>
      <c r="D352" s="202">
        <f t="shared" ref="D352:AI352" si="314">+D349*$C351</f>
        <v>0</v>
      </c>
      <c r="E352" s="202">
        <f t="shared" si="314"/>
        <v>0</v>
      </c>
      <c r="F352" s="202">
        <f t="shared" si="314"/>
        <v>0</v>
      </c>
      <c r="G352" s="202">
        <f t="shared" si="314"/>
        <v>0</v>
      </c>
      <c r="H352" s="202">
        <f t="shared" si="314"/>
        <v>0</v>
      </c>
      <c r="I352" s="202">
        <f t="shared" si="314"/>
        <v>0</v>
      </c>
      <c r="J352" s="202">
        <f t="shared" si="314"/>
        <v>0</v>
      </c>
      <c r="K352" s="202">
        <f t="shared" si="314"/>
        <v>0</v>
      </c>
      <c r="L352" s="202">
        <f t="shared" si="314"/>
        <v>0</v>
      </c>
      <c r="M352" s="202">
        <f t="shared" si="314"/>
        <v>0</v>
      </c>
      <c r="N352" s="202">
        <f t="shared" si="314"/>
        <v>0.71</v>
      </c>
      <c r="O352" s="202">
        <f t="shared" si="314"/>
        <v>0.71</v>
      </c>
      <c r="P352" s="202">
        <f t="shared" si="314"/>
        <v>0.71</v>
      </c>
      <c r="Q352" s="202">
        <f t="shared" si="314"/>
        <v>0.71</v>
      </c>
      <c r="R352" s="202">
        <f t="shared" si="314"/>
        <v>0.71</v>
      </c>
      <c r="S352" s="202">
        <f t="shared" si="314"/>
        <v>0.71</v>
      </c>
      <c r="T352" s="202">
        <f t="shared" si="314"/>
        <v>0.71</v>
      </c>
      <c r="U352" s="202">
        <f t="shared" si="314"/>
        <v>0.71</v>
      </c>
      <c r="V352" s="202">
        <f t="shared" si="314"/>
        <v>0.71</v>
      </c>
      <c r="W352" s="202">
        <f t="shared" si="314"/>
        <v>0.71</v>
      </c>
      <c r="X352" s="202">
        <f t="shared" si="314"/>
        <v>0.93877777777777782</v>
      </c>
      <c r="Y352" s="202">
        <f t="shared" si="314"/>
        <v>1.1675555555555557</v>
      </c>
      <c r="Z352" s="202">
        <f t="shared" si="314"/>
        <v>1.3963333333333336</v>
      </c>
      <c r="AA352" s="202">
        <f t="shared" si="314"/>
        <v>1.6251111111111114</v>
      </c>
      <c r="AB352" s="202">
        <f t="shared" si="314"/>
        <v>1.8538888888888894</v>
      </c>
      <c r="AC352" s="202">
        <f t="shared" si="314"/>
        <v>2.0826666666666669</v>
      </c>
      <c r="AD352" s="202">
        <f t="shared" si="314"/>
        <v>2.3114444444444446</v>
      </c>
      <c r="AE352" s="202">
        <f t="shared" si="314"/>
        <v>2.5402222222222224</v>
      </c>
      <c r="AF352" s="136">
        <f t="shared" si="314"/>
        <v>2.7690000000000001</v>
      </c>
      <c r="AG352" s="202">
        <f t="shared" si="314"/>
        <v>2.9977777777777774</v>
      </c>
      <c r="AH352" s="202">
        <f t="shared" si="314"/>
        <v>3.2265555555555552</v>
      </c>
      <c r="AI352" s="202">
        <f t="shared" si="314"/>
        <v>3.4553333333333329</v>
      </c>
      <c r="AJ352" s="202">
        <f t="shared" ref="AJ352:BB352" si="315">+AJ349*$C351</f>
        <v>3.6841111111111107</v>
      </c>
      <c r="AK352" s="202">
        <f t="shared" si="315"/>
        <v>3.9128888888888889</v>
      </c>
      <c r="AL352" s="202">
        <f t="shared" si="315"/>
        <v>4.1416666666666666</v>
      </c>
      <c r="AM352" s="202">
        <f t="shared" si="315"/>
        <v>4.3704444444444448</v>
      </c>
      <c r="AN352" s="202">
        <f t="shared" si="315"/>
        <v>4.599222222222223</v>
      </c>
      <c r="AO352" s="202">
        <f t="shared" si="315"/>
        <v>4.8280000000000012</v>
      </c>
      <c r="AP352" s="202">
        <f t="shared" si="315"/>
        <v>14.2</v>
      </c>
      <c r="AQ352" s="202">
        <f t="shared" si="315"/>
        <v>14.2</v>
      </c>
      <c r="AR352" s="202">
        <f t="shared" si="315"/>
        <v>14.2</v>
      </c>
      <c r="AS352" s="202">
        <f t="shared" si="315"/>
        <v>14.2</v>
      </c>
      <c r="AT352" s="202">
        <f t="shared" si="315"/>
        <v>14.2</v>
      </c>
      <c r="AU352" s="202">
        <f t="shared" si="315"/>
        <v>14.2</v>
      </c>
      <c r="AV352" s="202">
        <f t="shared" si="315"/>
        <v>14.2</v>
      </c>
      <c r="AW352" s="202">
        <f t="shared" si="315"/>
        <v>14.2</v>
      </c>
      <c r="AX352" s="202">
        <f t="shared" si="315"/>
        <v>14.2</v>
      </c>
      <c r="AY352" s="202">
        <f t="shared" si="315"/>
        <v>14.2</v>
      </c>
      <c r="AZ352" s="202">
        <f t="shared" si="315"/>
        <v>14.2</v>
      </c>
      <c r="BA352" s="202">
        <f t="shared" si="315"/>
        <v>14.2</v>
      </c>
      <c r="BB352" s="202">
        <f t="shared" si="315"/>
        <v>14.2</v>
      </c>
      <c r="BC352" s="203"/>
      <c r="BD352" s="204"/>
      <c r="BE352" s="204"/>
      <c r="BF352" s="204"/>
      <c r="BG352" s="204"/>
      <c r="BH352" s="204"/>
      <c r="BI352" s="204"/>
      <c r="BJ352" s="204"/>
      <c r="BK352" s="204"/>
      <c r="BL352" s="204"/>
      <c r="BM352" s="204"/>
      <c r="BN352" s="204"/>
      <c r="BO352" s="204"/>
      <c r="BP352" s="204"/>
      <c r="BQ352" s="204"/>
      <c r="BR352" s="204"/>
      <c r="BS352" s="204"/>
      <c r="BT352" s="204"/>
      <c r="BU352" s="204"/>
      <c r="BV352" s="204"/>
      <c r="BW352" s="204"/>
      <c r="BX352" s="204"/>
      <c r="BY352" s="204"/>
      <c r="BZ352" s="204"/>
      <c r="CA352" s="204"/>
      <c r="CB352" s="204"/>
      <c r="CC352" s="204"/>
      <c r="CD352" s="204"/>
      <c r="CE352" s="204"/>
      <c r="CF352" s="204"/>
      <c r="CG352" s="204"/>
      <c r="CH352" s="204"/>
      <c r="CI352" s="204"/>
      <c r="CJ352" s="204"/>
      <c r="CK352" s="204"/>
    </row>
    <row r="353" spans="1:89" s="190" customFormat="1" ht="15" customHeight="1" thickTop="1" x14ac:dyDescent="0.2">
      <c r="A353" s="287">
        <f>+A345+1</f>
        <v>7</v>
      </c>
      <c r="B353" s="187" t="str">
        <f>+'NTP or Sold'!G35</f>
        <v>LM6000</v>
      </c>
      <c r="C353" s="292" t="str">
        <f>+'NTP or Sold'!S35</f>
        <v>Elektrobolt (ESA) - 85%</v>
      </c>
      <c r="D353" s="188"/>
      <c r="E353" s="188"/>
      <c r="F353" s="188"/>
      <c r="G353" s="188"/>
      <c r="H353" s="188"/>
      <c r="I353" s="188"/>
      <c r="J353" s="188"/>
      <c r="K353" s="188"/>
      <c r="L353" s="188"/>
      <c r="M353" s="188"/>
      <c r="N353" s="188"/>
      <c r="O353" s="188"/>
      <c r="P353" s="188"/>
      <c r="Q353" s="188"/>
      <c r="R353" s="188"/>
      <c r="S353" s="188"/>
      <c r="T353" s="188"/>
      <c r="U353" s="188"/>
      <c r="V353" s="188"/>
      <c r="W353" s="188"/>
      <c r="X353" s="188"/>
      <c r="Y353" s="188"/>
      <c r="Z353" s="188"/>
      <c r="AA353" s="188"/>
      <c r="AB353" s="188"/>
      <c r="AC353" s="188"/>
      <c r="AD353" s="188"/>
      <c r="AE353" s="188"/>
      <c r="AF353" s="84"/>
      <c r="AG353" s="188"/>
      <c r="AH353" s="188"/>
      <c r="AI353" s="188"/>
      <c r="AJ353" s="188"/>
      <c r="AK353" s="188"/>
      <c r="AL353" s="188"/>
      <c r="AM353" s="188"/>
      <c r="AN353" s="188"/>
      <c r="AO353" s="188"/>
      <c r="AP353" s="188"/>
      <c r="AQ353" s="188"/>
      <c r="AR353" s="188"/>
      <c r="AS353" s="188"/>
      <c r="AT353" s="188"/>
      <c r="AU353" s="188"/>
      <c r="AV353" s="188"/>
      <c r="AW353" s="188"/>
      <c r="AX353" s="188"/>
      <c r="AY353" s="188"/>
      <c r="AZ353" s="188"/>
      <c r="BA353" s="188"/>
      <c r="BB353" s="188"/>
      <c r="BC353" s="189"/>
    </row>
    <row r="354" spans="1:89" s="194" customFormat="1" x14ac:dyDescent="0.2">
      <c r="A354" s="288"/>
      <c r="B354" s="191" t="s">
        <v>104</v>
      </c>
      <c r="C354" s="293"/>
      <c r="D354" s="192">
        <v>0</v>
      </c>
      <c r="E354" s="192">
        <v>0</v>
      </c>
      <c r="F354" s="192">
        <v>0</v>
      </c>
      <c r="G354" s="192">
        <v>0</v>
      </c>
      <c r="H354" s="192">
        <v>0</v>
      </c>
      <c r="I354" s="192">
        <v>0</v>
      </c>
      <c r="J354" s="192">
        <v>0</v>
      </c>
      <c r="K354" s="192">
        <v>0</v>
      </c>
      <c r="L354" s="192">
        <v>0</v>
      </c>
      <c r="M354" s="192">
        <v>0</v>
      </c>
      <c r="N354" s="192">
        <f>16.7/336</f>
        <v>4.9702380952380949E-2</v>
      </c>
      <c r="O354" s="192">
        <v>0</v>
      </c>
      <c r="P354" s="192">
        <v>0</v>
      </c>
      <c r="Q354" s="192">
        <v>0</v>
      </c>
      <c r="R354" s="192">
        <v>0</v>
      </c>
      <c r="S354" s="192">
        <v>0</v>
      </c>
      <c r="T354" s="192">
        <v>0</v>
      </c>
      <c r="U354" s="192">
        <v>0</v>
      </c>
      <c r="V354" s="192">
        <v>0</v>
      </c>
      <c r="W354" s="192">
        <v>0</v>
      </c>
      <c r="X354" s="192">
        <f t="shared" ref="X354:AO354" si="316">+(0.95-0.0497)/18</f>
        <v>5.0016666666666668E-2</v>
      </c>
      <c r="Y354" s="192">
        <f t="shared" si="316"/>
        <v>5.0016666666666668E-2</v>
      </c>
      <c r="Z354" s="192">
        <f t="shared" si="316"/>
        <v>5.0016666666666668E-2</v>
      </c>
      <c r="AA354" s="192">
        <f t="shared" si="316"/>
        <v>5.0016666666666668E-2</v>
      </c>
      <c r="AB354" s="192">
        <f t="shared" si="316"/>
        <v>5.0016666666666668E-2</v>
      </c>
      <c r="AC354" s="192">
        <f t="shared" si="316"/>
        <v>5.0016666666666668E-2</v>
      </c>
      <c r="AD354" s="192">
        <f t="shared" si="316"/>
        <v>5.0016666666666668E-2</v>
      </c>
      <c r="AE354" s="192">
        <f t="shared" si="316"/>
        <v>5.0016666666666668E-2</v>
      </c>
      <c r="AF354" s="82">
        <f t="shared" si="316"/>
        <v>5.0016666666666668E-2</v>
      </c>
      <c r="AG354" s="192">
        <f t="shared" si="316"/>
        <v>5.0016666666666668E-2</v>
      </c>
      <c r="AH354" s="192">
        <f t="shared" si="316"/>
        <v>5.0016666666666668E-2</v>
      </c>
      <c r="AI354" s="192">
        <f t="shared" si="316"/>
        <v>5.0016666666666668E-2</v>
      </c>
      <c r="AJ354" s="192">
        <f t="shared" si="316"/>
        <v>5.0016666666666668E-2</v>
      </c>
      <c r="AK354" s="192">
        <f t="shared" si="316"/>
        <v>5.0016666666666668E-2</v>
      </c>
      <c r="AL354" s="192">
        <f t="shared" si="316"/>
        <v>5.0016666666666668E-2</v>
      </c>
      <c r="AM354" s="192">
        <f t="shared" si="316"/>
        <v>5.0016666666666668E-2</v>
      </c>
      <c r="AN354" s="192">
        <f t="shared" si="316"/>
        <v>5.0016666666666668E-2</v>
      </c>
      <c r="AO354" s="192">
        <f t="shared" si="316"/>
        <v>5.0016666666666668E-2</v>
      </c>
      <c r="AP354" s="192">
        <v>0</v>
      </c>
      <c r="AQ354" s="192">
        <v>0</v>
      </c>
      <c r="AR354" s="192">
        <v>0</v>
      </c>
      <c r="AS354" s="192">
        <v>0</v>
      </c>
      <c r="AT354" s="192">
        <v>0.05</v>
      </c>
      <c r="AU354" s="192">
        <v>0</v>
      </c>
      <c r="AV354" s="192">
        <v>0</v>
      </c>
      <c r="AW354" s="192">
        <v>0</v>
      </c>
      <c r="AX354" s="192">
        <v>0</v>
      </c>
      <c r="AY354" s="192">
        <v>0</v>
      </c>
      <c r="AZ354" s="192">
        <v>0</v>
      </c>
      <c r="BA354" s="192">
        <v>0</v>
      </c>
      <c r="BB354" s="192">
        <v>0</v>
      </c>
      <c r="BC354" s="193">
        <f>SUM(N354:BB354)</f>
        <v>1.0000023809523813</v>
      </c>
      <c r="BD354" s="191"/>
    </row>
    <row r="355" spans="1:89" s="194" customFormat="1" x14ac:dyDescent="0.2">
      <c r="A355" s="288"/>
      <c r="B355" s="191" t="s">
        <v>105</v>
      </c>
      <c r="C355" s="293"/>
      <c r="D355" s="192">
        <f>+D354</f>
        <v>0</v>
      </c>
      <c r="E355" s="192">
        <f t="shared" ref="E355:AJ355" si="317">+D355+E354</f>
        <v>0</v>
      </c>
      <c r="F355" s="192">
        <f t="shared" si="317"/>
        <v>0</v>
      </c>
      <c r="G355" s="192">
        <f t="shared" si="317"/>
        <v>0</v>
      </c>
      <c r="H355" s="192">
        <f t="shared" si="317"/>
        <v>0</v>
      </c>
      <c r="I355" s="192">
        <f t="shared" si="317"/>
        <v>0</v>
      </c>
      <c r="J355" s="192">
        <f t="shared" si="317"/>
        <v>0</v>
      </c>
      <c r="K355" s="192">
        <f t="shared" si="317"/>
        <v>0</v>
      </c>
      <c r="L355" s="192">
        <f t="shared" si="317"/>
        <v>0</v>
      </c>
      <c r="M355" s="192">
        <f t="shared" si="317"/>
        <v>0</v>
      </c>
      <c r="N355" s="192">
        <f t="shared" si="317"/>
        <v>4.9702380952380949E-2</v>
      </c>
      <c r="O355" s="192">
        <f t="shared" si="317"/>
        <v>4.9702380952380949E-2</v>
      </c>
      <c r="P355" s="192">
        <f t="shared" si="317"/>
        <v>4.9702380952380949E-2</v>
      </c>
      <c r="Q355" s="192">
        <f t="shared" si="317"/>
        <v>4.9702380952380949E-2</v>
      </c>
      <c r="R355" s="192">
        <f t="shared" si="317"/>
        <v>4.9702380952380949E-2</v>
      </c>
      <c r="S355" s="192">
        <f t="shared" si="317"/>
        <v>4.9702380952380949E-2</v>
      </c>
      <c r="T355" s="192">
        <f t="shared" si="317"/>
        <v>4.9702380952380949E-2</v>
      </c>
      <c r="U355" s="192">
        <f t="shared" si="317"/>
        <v>4.9702380952380949E-2</v>
      </c>
      <c r="V355" s="192">
        <f t="shared" si="317"/>
        <v>4.9702380952380949E-2</v>
      </c>
      <c r="W355" s="192">
        <f t="shared" si="317"/>
        <v>4.9702380952380949E-2</v>
      </c>
      <c r="X355" s="192">
        <f t="shared" si="317"/>
        <v>9.9719047619047624E-2</v>
      </c>
      <c r="Y355" s="192">
        <f t="shared" si="317"/>
        <v>0.14973571428571431</v>
      </c>
      <c r="Z355" s="192">
        <f t="shared" si="317"/>
        <v>0.19975238095238096</v>
      </c>
      <c r="AA355" s="192">
        <f t="shared" si="317"/>
        <v>0.24976904761904761</v>
      </c>
      <c r="AB355" s="192">
        <f t="shared" si="317"/>
        <v>0.29978571428571427</v>
      </c>
      <c r="AC355" s="192">
        <f t="shared" si="317"/>
        <v>0.34980238095238092</v>
      </c>
      <c r="AD355" s="192">
        <f t="shared" si="317"/>
        <v>0.39981904761904757</v>
      </c>
      <c r="AE355" s="192">
        <f t="shared" si="317"/>
        <v>0.44983571428571423</v>
      </c>
      <c r="AF355" s="82">
        <f t="shared" si="317"/>
        <v>0.49985238095238088</v>
      </c>
      <c r="AG355" s="192">
        <f t="shared" si="317"/>
        <v>0.54986904761904754</v>
      </c>
      <c r="AH355" s="192">
        <f t="shared" si="317"/>
        <v>0.59988571428571424</v>
      </c>
      <c r="AI355" s="192">
        <f t="shared" si="317"/>
        <v>0.64990238095238095</v>
      </c>
      <c r="AJ355" s="192">
        <f t="shared" si="317"/>
        <v>0.69991904761904766</v>
      </c>
      <c r="AK355" s="192">
        <f t="shared" ref="AK355:BB355" si="318">+AJ355+AK354</f>
        <v>0.74993571428571437</v>
      </c>
      <c r="AL355" s="192">
        <f t="shared" si="318"/>
        <v>0.79995238095238108</v>
      </c>
      <c r="AM355" s="192">
        <f t="shared" si="318"/>
        <v>0.84996904761904779</v>
      </c>
      <c r="AN355" s="192">
        <f t="shared" si="318"/>
        <v>0.8999857142857145</v>
      </c>
      <c r="AO355" s="192">
        <f t="shared" si="318"/>
        <v>0.95000238095238121</v>
      </c>
      <c r="AP355" s="192">
        <f t="shared" si="318"/>
        <v>0.95000238095238121</v>
      </c>
      <c r="AQ355" s="192">
        <f t="shared" si="318"/>
        <v>0.95000238095238121</v>
      </c>
      <c r="AR355" s="192">
        <f t="shared" si="318"/>
        <v>0.95000238095238121</v>
      </c>
      <c r="AS355" s="192">
        <f t="shared" si="318"/>
        <v>0.95000238095238121</v>
      </c>
      <c r="AT355" s="192">
        <f t="shared" si="318"/>
        <v>1.0000023809523813</v>
      </c>
      <c r="AU355" s="192">
        <f t="shared" si="318"/>
        <v>1.0000023809523813</v>
      </c>
      <c r="AV355" s="192">
        <f t="shared" si="318"/>
        <v>1.0000023809523813</v>
      </c>
      <c r="AW355" s="192">
        <f t="shared" si="318"/>
        <v>1.0000023809523813</v>
      </c>
      <c r="AX355" s="192">
        <f t="shared" si="318"/>
        <v>1.0000023809523813</v>
      </c>
      <c r="AY355" s="192">
        <f t="shared" si="318"/>
        <v>1.0000023809523813</v>
      </c>
      <c r="AZ355" s="192">
        <f t="shared" si="318"/>
        <v>1.0000023809523813</v>
      </c>
      <c r="BA355" s="192">
        <f t="shared" si="318"/>
        <v>1.0000023809523813</v>
      </c>
      <c r="BB355" s="192">
        <f t="shared" si="318"/>
        <v>1.0000023809523813</v>
      </c>
      <c r="BC355" s="193"/>
      <c r="BD355" s="191"/>
    </row>
    <row r="356" spans="1:89" s="194" customFormat="1" x14ac:dyDescent="0.2">
      <c r="A356" s="288"/>
      <c r="B356" s="191" t="s">
        <v>106</v>
      </c>
      <c r="C356" s="293"/>
      <c r="D356" s="192">
        <v>0</v>
      </c>
      <c r="E356" s="192">
        <v>0</v>
      </c>
      <c r="F356" s="192">
        <v>0</v>
      </c>
      <c r="G356" s="192">
        <v>0</v>
      </c>
      <c r="H356" s="192">
        <v>0</v>
      </c>
      <c r="I356" s="192">
        <v>0</v>
      </c>
      <c r="J356" s="192">
        <v>0</v>
      </c>
      <c r="K356" s="192">
        <v>0</v>
      </c>
      <c r="L356" s="192">
        <v>0</v>
      </c>
      <c r="M356" s="192">
        <v>0</v>
      </c>
      <c r="N356" s="192">
        <v>0.05</v>
      </c>
      <c r="O356" s="192">
        <v>0</v>
      </c>
      <c r="P356" s="192">
        <v>0</v>
      </c>
      <c r="Q356" s="192">
        <v>0</v>
      </c>
      <c r="R356" s="192">
        <v>0</v>
      </c>
      <c r="S356" s="192">
        <v>0</v>
      </c>
      <c r="T356" s="192">
        <v>0</v>
      </c>
      <c r="U356" s="192">
        <v>0</v>
      </c>
      <c r="V356" s="192">
        <v>0</v>
      </c>
      <c r="W356" s="192">
        <v>0</v>
      </c>
      <c r="X356" s="192">
        <f t="shared" ref="X356:AO356" si="319">+(0.34-0.05)/18</f>
        <v>1.6111111111111114E-2</v>
      </c>
      <c r="Y356" s="192">
        <f t="shared" si="319"/>
        <v>1.6111111111111114E-2</v>
      </c>
      <c r="Z356" s="192">
        <f t="shared" si="319"/>
        <v>1.6111111111111114E-2</v>
      </c>
      <c r="AA356" s="192">
        <f t="shared" si="319"/>
        <v>1.6111111111111114E-2</v>
      </c>
      <c r="AB356" s="192">
        <f t="shared" si="319"/>
        <v>1.6111111111111114E-2</v>
      </c>
      <c r="AC356" s="192">
        <f t="shared" si="319"/>
        <v>1.6111111111111114E-2</v>
      </c>
      <c r="AD356" s="192">
        <f t="shared" si="319"/>
        <v>1.6111111111111114E-2</v>
      </c>
      <c r="AE356" s="192">
        <f t="shared" si="319"/>
        <v>1.6111111111111114E-2</v>
      </c>
      <c r="AF356" s="82">
        <f t="shared" si="319"/>
        <v>1.6111111111111114E-2</v>
      </c>
      <c r="AG356" s="192">
        <f t="shared" si="319"/>
        <v>1.6111111111111114E-2</v>
      </c>
      <c r="AH356" s="192">
        <f t="shared" si="319"/>
        <v>1.6111111111111114E-2</v>
      </c>
      <c r="AI356" s="192">
        <f t="shared" si="319"/>
        <v>1.6111111111111114E-2</v>
      </c>
      <c r="AJ356" s="192">
        <f t="shared" si="319"/>
        <v>1.6111111111111114E-2</v>
      </c>
      <c r="AK356" s="192">
        <f t="shared" si="319"/>
        <v>1.6111111111111114E-2</v>
      </c>
      <c r="AL356" s="192">
        <f t="shared" si="319"/>
        <v>1.6111111111111114E-2</v>
      </c>
      <c r="AM356" s="192">
        <f t="shared" si="319"/>
        <v>1.6111111111111114E-2</v>
      </c>
      <c r="AN356" s="192">
        <f t="shared" si="319"/>
        <v>1.6111111111111114E-2</v>
      </c>
      <c r="AO356" s="192">
        <f t="shared" si="319"/>
        <v>1.6111111111111114E-2</v>
      </c>
      <c r="AP356" s="192">
        <v>0.66</v>
      </c>
      <c r="AQ356" s="192">
        <v>0</v>
      </c>
      <c r="AR356" s="192">
        <v>0</v>
      </c>
      <c r="AS356" s="192">
        <v>0</v>
      </c>
      <c r="AT356" s="192">
        <v>0</v>
      </c>
      <c r="AU356" s="192">
        <v>0</v>
      </c>
      <c r="AV356" s="192">
        <v>0</v>
      </c>
      <c r="AW356" s="192">
        <v>0</v>
      </c>
      <c r="AX356" s="192">
        <v>0</v>
      </c>
      <c r="AY356" s="192">
        <v>0</v>
      </c>
      <c r="AZ356" s="192">
        <v>0</v>
      </c>
      <c r="BA356" s="192">
        <v>0</v>
      </c>
      <c r="BB356" s="192">
        <v>0</v>
      </c>
      <c r="BC356" s="193">
        <f>SUM(N356:BB356)</f>
        <v>1</v>
      </c>
      <c r="BD356" s="191"/>
    </row>
    <row r="357" spans="1:89" s="194" customFormat="1" x14ac:dyDescent="0.2">
      <c r="A357" s="288"/>
      <c r="B357" s="191" t="s">
        <v>107</v>
      </c>
      <c r="C357" s="293"/>
      <c r="D357" s="192">
        <f>+D356</f>
        <v>0</v>
      </c>
      <c r="E357" s="192">
        <f t="shared" ref="E357:AJ357" si="320">+D357+E356</f>
        <v>0</v>
      </c>
      <c r="F357" s="192">
        <f t="shared" si="320"/>
        <v>0</v>
      </c>
      <c r="G357" s="192">
        <f t="shared" si="320"/>
        <v>0</v>
      </c>
      <c r="H357" s="192">
        <f t="shared" si="320"/>
        <v>0</v>
      </c>
      <c r="I357" s="192">
        <f t="shared" si="320"/>
        <v>0</v>
      </c>
      <c r="J357" s="192">
        <f t="shared" si="320"/>
        <v>0</v>
      </c>
      <c r="K357" s="192">
        <f t="shared" si="320"/>
        <v>0</v>
      </c>
      <c r="L357" s="192">
        <f t="shared" si="320"/>
        <v>0</v>
      </c>
      <c r="M357" s="192">
        <f t="shared" si="320"/>
        <v>0</v>
      </c>
      <c r="N357" s="192">
        <f t="shared" si="320"/>
        <v>0.05</v>
      </c>
      <c r="O357" s="192">
        <f t="shared" si="320"/>
        <v>0.05</v>
      </c>
      <c r="P357" s="192">
        <f t="shared" si="320"/>
        <v>0.05</v>
      </c>
      <c r="Q357" s="192">
        <f t="shared" si="320"/>
        <v>0.05</v>
      </c>
      <c r="R357" s="192">
        <f t="shared" si="320"/>
        <v>0.05</v>
      </c>
      <c r="S357" s="192">
        <f t="shared" si="320"/>
        <v>0.05</v>
      </c>
      <c r="T357" s="192">
        <f t="shared" si="320"/>
        <v>0.05</v>
      </c>
      <c r="U357" s="192">
        <f t="shared" si="320"/>
        <v>0.05</v>
      </c>
      <c r="V357" s="192">
        <f t="shared" si="320"/>
        <v>0.05</v>
      </c>
      <c r="W357" s="192">
        <f t="shared" si="320"/>
        <v>0.05</v>
      </c>
      <c r="X357" s="192">
        <f t="shared" si="320"/>
        <v>6.611111111111112E-2</v>
      </c>
      <c r="Y357" s="192">
        <f t="shared" si="320"/>
        <v>8.2222222222222238E-2</v>
      </c>
      <c r="Z357" s="192">
        <f t="shared" si="320"/>
        <v>9.8333333333333356E-2</v>
      </c>
      <c r="AA357" s="192">
        <f t="shared" si="320"/>
        <v>0.11444444444444447</v>
      </c>
      <c r="AB357" s="192">
        <f t="shared" si="320"/>
        <v>0.13055555555555559</v>
      </c>
      <c r="AC357" s="192">
        <f t="shared" si="320"/>
        <v>0.1466666666666667</v>
      </c>
      <c r="AD357" s="192">
        <f t="shared" si="320"/>
        <v>0.1627777777777778</v>
      </c>
      <c r="AE357" s="192">
        <f t="shared" si="320"/>
        <v>0.1788888888888889</v>
      </c>
      <c r="AF357" s="82">
        <f t="shared" si="320"/>
        <v>0.19500000000000001</v>
      </c>
      <c r="AG357" s="192">
        <f t="shared" si="320"/>
        <v>0.21111111111111111</v>
      </c>
      <c r="AH357" s="192">
        <f t="shared" si="320"/>
        <v>0.22722222222222221</v>
      </c>
      <c r="AI357" s="192">
        <f t="shared" si="320"/>
        <v>0.24333333333333332</v>
      </c>
      <c r="AJ357" s="192">
        <f t="shared" si="320"/>
        <v>0.25944444444444442</v>
      </c>
      <c r="AK357" s="192">
        <f t="shared" ref="AK357:BB357" si="321">+AJ357+AK356</f>
        <v>0.27555555555555555</v>
      </c>
      <c r="AL357" s="192">
        <f t="shared" si="321"/>
        <v>0.29166666666666669</v>
      </c>
      <c r="AM357" s="192">
        <f t="shared" si="321"/>
        <v>0.30777777777777782</v>
      </c>
      <c r="AN357" s="192">
        <f t="shared" si="321"/>
        <v>0.32388888888888895</v>
      </c>
      <c r="AO357" s="192">
        <f t="shared" si="321"/>
        <v>0.34000000000000008</v>
      </c>
      <c r="AP357" s="192">
        <f t="shared" si="321"/>
        <v>1</v>
      </c>
      <c r="AQ357" s="192">
        <f t="shared" si="321"/>
        <v>1</v>
      </c>
      <c r="AR357" s="192">
        <f t="shared" si="321"/>
        <v>1</v>
      </c>
      <c r="AS357" s="192">
        <f t="shared" si="321"/>
        <v>1</v>
      </c>
      <c r="AT357" s="192">
        <f t="shared" si="321"/>
        <v>1</v>
      </c>
      <c r="AU357" s="192">
        <f t="shared" si="321"/>
        <v>1</v>
      </c>
      <c r="AV357" s="192">
        <f t="shared" si="321"/>
        <v>1</v>
      </c>
      <c r="AW357" s="192">
        <f t="shared" si="321"/>
        <v>1</v>
      </c>
      <c r="AX357" s="192">
        <f t="shared" si="321"/>
        <v>1</v>
      </c>
      <c r="AY357" s="192">
        <f t="shared" si="321"/>
        <v>1</v>
      </c>
      <c r="AZ357" s="192">
        <f t="shared" si="321"/>
        <v>1</v>
      </c>
      <c r="BA357" s="192">
        <f t="shared" si="321"/>
        <v>1</v>
      </c>
      <c r="BB357" s="192">
        <f t="shared" si="321"/>
        <v>1</v>
      </c>
      <c r="BC357" s="193"/>
      <c r="BD357" s="191"/>
    </row>
    <row r="358" spans="1:89" s="209" customFormat="1" x14ac:dyDescent="0.2">
      <c r="A358" s="288"/>
      <c r="B358" s="206"/>
      <c r="C358" s="293"/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07"/>
      <c r="P358" s="207"/>
      <c r="Q358" s="207"/>
      <c r="R358" s="207"/>
      <c r="S358" s="207"/>
      <c r="T358" s="207"/>
      <c r="U358" s="207"/>
      <c r="V358" s="207"/>
      <c r="W358" s="207"/>
      <c r="X358" s="207"/>
      <c r="Y358" s="207"/>
      <c r="Z358" s="207"/>
      <c r="AA358" s="207"/>
      <c r="AB358" s="207"/>
      <c r="AC358" s="207"/>
      <c r="AD358" s="207"/>
      <c r="AE358" s="207"/>
      <c r="AF358" s="83"/>
      <c r="AG358" s="207"/>
      <c r="AH358" s="207"/>
      <c r="AI358" s="207"/>
      <c r="AJ358" s="207"/>
      <c r="AK358" s="207"/>
      <c r="AL358" s="207"/>
      <c r="AM358" s="207"/>
      <c r="AN358" s="207"/>
      <c r="AO358" s="207"/>
      <c r="AP358" s="207"/>
      <c r="AQ358" s="207"/>
      <c r="AR358" s="207"/>
      <c r="AS358" s="207"/>
      <c r="AT358" s="207"/>
      <c r="AU358" s="207"/>
      <c r="AV358" s="207"/>
      <c r="AW358" s="207"/>
      <c r="AX358" s="207"/>
      <c r="AY358" s="207"/>
      <c r="AZ358" s="207"/>
      <c r="BA358" s="207"/>
      <c r="BB358" s="207"/>
      <c r="BC358" s="208"/>
      <c r="BD358" s="206"/>
    </row>
    <row r="359" spans="1:89" s="195" customFormat="1" x14ac:dyDescent="0.2">
      <c r="A359" s="288"/>
      <c r="B359" s="195" t="s">
        <v>108</v>
      </c>
      <c r="C359" s="196">
        <v>14.2</v>
      </c>
      <c r="D359" s="197">
        <f t="shared" ref="D359:AI359" si="322">+D355*$C359</f>
        <v>0</v>
      </c>
      <c r="E359" s="197">
        <f t="shared" si="322"/>
        <v>0</v>
      </c>
      <c r="F359" s="197">
        <f t="shared" si="322"/>
        <v>0</v>
      </c>
      <c r="G359" s="197">
        <f t="shared" si="322"/>
        <v>0</v>
      </c>
      <c r="H359" s="197">
        <f t="shared" si="322"/>
        <v>0</v>
      </c>
      <c r="I359" s="197">
        <f t="shared" si="322"/>
        <v>0</v>
      </c>
      <c r="J359" s="197">
        <f t="shared" si="322"/>
        <v>0</v>
      </c>
      <c r="K359" s="197">
        <f t="shared" si="322"/>
        <v>0</v>
      </c>
      <c r="L359" s="197">
        <f t="shared" si="322"/>
        <v>0</v>
      </c>
      <c r="M359" s="197">
        <f t="shared" si="322"/>
        <v>0</v>
      </c>
      <c r="N359" s="197">
        <f t="shared" si="322"/>
        <v>0.70577380952380941</v>
      </c>
      <c r="O359" s="197">
        <f t="shared" si="322"/>
        <v>0.70577380952380941</v>
      </c>
      <c r="P359" s="197">
        <f t="shared" si="322"/>
        <v>0.70577380952380941</v>
      </c>
      <c r="Q359" s="197">
        <f t="shared" si="322"/>
        <v>0.70577380952380941</v>
      </c>
      <c r="R359" s="197">
        <f t="shared" si="322"/>
        <v>0.70577380952380941</v>
      </c>
      <c r="S359" s="197">
        <f t="shared" si="322"/>
        <v>0.70577380952380941</v>
      </c>
      <c r="T359" s="197">
        <f t="shared" si="322"/>
        <v>0.70577380952380941</v>
      </c>
      <c r="U359" s="197">
        <f t="shared" si="322"/>
        <v>0.70577380952380941</v>
      </c>
      <c r="V359" s="197">
        <f t="shared" si="322"/>
        <v>0.70577380952380941</v>
      </c>
      <c r="W359" s="197">
        <f t="shared" si="322"/>
        <v>0.70577380952380941</v>
      </c>
      <c r="X359" s="197">
        <f t="shared" si="322"/>
        <v>1.4160104761904762</v>
      </c>
      <c r="Y359" s="197">
        <f t="shared" si="322"/>
        <v>2.1262471428571432</v>
      </c>
      <c r="Z359" s="197">
        <f t="shared" si="322"/>
        <v>2.8364838095238096</v>
      </c>
      <c r="AA359" s="197">
        <f t="shared" si="322"/>
        <v>3.546720476190476</v>
      </c>
      <c r="AB359" s="197">
        <f t="shared" si="322"/>
        <v>4.256957142857142</v>
      </c>
      <c r="AC359" s="197">
        <f t="shared" si="322"/>
        <v>4.9671938095238088</v>
      </c>
      <c r="AD359" s="197">
        <f t="shared" si="322"/>
        <v>5.6774304761904757</v>
      </c>
      <c r="AE359" s="197">
        <f t="shared" si="322"/>
        <v>6.3876671428571417</v>
      </c>
      <c r="AF359" s="90">
        <f t="shared" si="322"/>
        <v>7.0979038095238085</v>
      </c>
      <c r="AG359" s="197">
        <f t="shared" si="322"/>
        <v>7.8081404761904745</v>
      </c>
      <c r="AH359" s="197">
        <f t="shared" si="322"/>
        <v>8.5183771428571422</v>
      </c>
      <c r="AI359" s="197">
        <f t="shared" si="322"/>
        <v>9.2286138095238091</v>
      </c>
      <c r="AJ359" s="197">
        <f t="shared" ref="AJ359:BB359" si="323">+AJ355*$C359</f>
        <v>9.9388504761904759</v>
      </c>
      <c r="AK359" s="197">
        <f t="shared" si="323"/>
        <v>10.649087142857143</v>
      </c>
      <c r="AL359" s="197">
        <f t="shared" si="323"/>
        <v>11.359323809523811</v>
      </c>
      <c r="AM359" s="197">
        <f t="shared" si="323"/>
        <v>12.069560476190478</v>
      </c>
      <c r="AN359" s="197">
        <f t="shared" si="323"/>
        <v>12.779797142857145</v>
      </c>
      <c r="AO359" s="197">
        <f t="shared" si="323"/>
        <v>13.490033809523812</v>
      </c>
      <c r="AP359" s="197">
        <f t="shared" si="323"/>
        <v>13.490033809523812</v>
      </c>
      <c r="AQ359" s="197">
        <f t="shared" si="323"/>
        <v>13.490033809523812</v>
      </c>
      <c r="AR359" s="197">
        <f t="shared" si="323"/>
        <v>13.490033809523812</v>
      </c>
      <c r="AS359" s="197">
        <f t="shared" si="323"/>
        <v>13.490033809523812</v>
      </c>
      <c r="AT359" s="197">
        <f t="shared" si="323"/>
        <v>14.200033809523813</v>
      </c>
      <c r="AU359" s="197">
        <f t="shared" si="323"/>
        <v>14.200033809523813</v>
      </c>
      <c r="AV359" s="197">
        <f t="shared" si="323"/>
        <v>14.200033809523813</v>
      </c>
      <c r="AW359" s="197">
        <f t="shared" si="323"/>
        <v>14.200033809523813</v>
      </c>
      <c r="AX359" s="197">
        <f t="shared" si="323"/>
        <v>14.200033809523813</v>
      </c>
      <c r="AY359" s="197">
        <f t="shared" si="323"/>
        <v>14.200033809523813</v>
      </c>
      <c r="AZ359" s="197">
        <f t="shared" si="323"/>
        <v>14.200033809523813</v>
      </c>
      <c r="BA359" s="197">
        <f t="shared" si="323"/>
        <v>14.200033809523813</v>
      </c>
      <c r="BB359" s="197">
        <f t="shared" si="323"/>
        <v>14.200033809523813</v>
      </c>
      <c r="BC359" s="198"/>
      <c r="BD359" s="199"/>
      <c r="BE359" s="199"/>
      <c r="BF359" s="199"/>
      <c r="BG359" s="199"/>
      <c r="BH359" s="199"/>
      <c r="BI359" s="199"/>
      <c r="BJ359" s="199"/>
      <c r="BK359" s="199"/>
      <c r="BL359" s="199"/>
      <c r="BM359" s="199"/>
      <c r="BN359" s="199"/>
      <c r="BO359" s="199"/>
      <c r="BP359" s="199"/>
      <c r="BQ359" s="199"/>
      <c r="BR359" s="199"/>
      <c r="BS359" s="199"/>
      <c r="BT359" s="199"/>
      <c r="BU359" s="199"/>
      <c r="BV359" s="199"/>
      <c r="BW359" s="199"/>
      <c r="BX359" s="199"/>
      <c r="BY359" s="199"/>
      <c r="BZ359" s="199"/>
      <c r="CA359" s="199"/>
      <c r="CB359" s="199"/>
      <c r="CC359" s="199"/>
      <c r="CD359" s="199"/>
      <c r="CE359" s="199"/>
      <c r="CF359" s="199"/>
      <c r="CG359" s="199"/>
      <c r="CH359" s="199"/>
      <c r="CI359" s="199"/>
      <c r="CJ359" s="199"/>
      <c r="CK359" s="199"/>
    </row>
    <row r="360" spans="1:89" s="200" customFormat="1" ht="13.5" thickBot="1" x14ac:dyDescent="0.25">
      <c r="A360" s="289"/>
      <c r="B360" s="200" t="s">
        <v>109</v>
      </c>
      <c r="C360" s="201" t="str">
        <f>+'NTP or Sold'!B35</f>
        <v>Committed</v>
      </c>
      <c r="D360" s="202">
        <f t="shared" ref="D360:AI360" si="324">+D357*$C359</f>
        <v>0</v>
      </c>
      <c r="E360" s="202">
        <f t="shared" si="324"/>
        <v>0</v>
      </c>
      <c r="F360" s="202">
        <f t="shared" si="324"/>
        <v>0</v>
      </c>
      <c r="G360" s="202">
        <f t="shared" si="324"/>
        <v>0</v>
      </c>
      <c r="H360" s="202">
        <f t="shared" si="324"/>
        <v>0</v>
      </c>
      <c r="I360" s="202">
        <f t="shared" si="324"/>
        <v>0</v>
      </c>
      <c r="J360" s="202">
        <f t="shared" si="324"/>
        <v>0</v>
      </c>
      <c r="K360" s="202">
        <f t="shared" si="324"/>
        <v>0</v>
      </c>
      <c r="L360" s="202">
        <f t="shared" si="324"/>
        <v>0</v>
      </c>
      <c r="M360" s="202">
        <f t="shared" si="324"/>
        <v>0</v>
      </c>
      <c r="N360" s="202">
        <f t="shared" si="324"/>
        <v>0.71</v>
      </c>
      <c r="O360" s="202">
        <f t="shared" si="324"/>
        <v>0.71</v>
      </c>
      <c r="P360" s="202">
        <f t="shared" si="324"/>
        <v>0.71</v>
      </c>
      <c r="Q360" s="202">
        <f t="shared" si="324"/>
        <v>0.71</v>
      </c>
      <c r="R360" s="202">
        <f t="shared" si="324"/>
        <v>0.71</v>
      </c>
      <c r="S360" s="202">
        <f t="shared" si="324"/>
        <v>0.71</v>
      </c>
      <c r="T360" s="202">
        <f t="shared" si="324"/>
        <v>0.71</v>
      </c>
      <c r="U360" s="202">
        <f t="shared" si="324"/>
        <v>0.71</v>
      </c>
      <c r="V360" s="202">
        <f t="shared" si="324"/>
        <v>0.71</v>
      </c>
      <c r="W360" s="202">
        <f t="shared" si="324"/>
        <v>0.71</v>
      </c>
      <c r="X360" s="202">
        <f t="shared" si="324"/>
        <v>0.93877777777777782</v>
      </c>
      <c r="Y360" s="202">
        <f t="shared" si="324"/>
        <v>1.1675555555555557</v>
      </c>
      <c r="Z360" s="202">
        <f t="shared" si="324"/>
        <v>1.3963333333333336</v>
      </c>
      <c r="AA360" s="202">
        <f t="shared" si="324"/>
        <v>1.6251111111111114</v>
      </c>
      <c r="AB360" s="202">
        <f t="shared" si="324"/>
        <v>1.8538888888888894</v>
      </c>
      <c r="AC360" s="202">
        <f t="shared" si="324"/>
        <v>2.0826666666666669</v>
      </c>
      <c r="AD360" s="202">
        <f t="shared" si="324"/>
        <v>2.3114444444444446</v>
      </c>
      <c r="AE360" s="202">
        <f t="shared" si="324"/>
        <v>2.5402222222222224</v>
      </c>
      <c r="AF360" s="136">
        <f t="shared" si="324"/>
        <v>2.7690000000000001</v>
      </c>
      <c r="AG360" s="202">
        <f t="shared" si="324"/>
        <v>2.9977777777777774</v>
      </c>
      <c r="AH360" s="202">
        <f t="shared" si="324"/>
        <v>3.2265555555555552</v>
      </c>
      <c r="AI360" s="202">
        <f t="shared" si="324"/>
        <v>3.4553333333333329</v>
      </c>
      <c r="AJ360" s="202">
        <f t="shared" ref="AJ360:BB360" si="325">+AJ357*$C359</f>
        <v>3.6841111111111107</v>
      </c>
      <c r="AK360" s="202">
        <f t="shared" si="325"/>
        <v>3.9128888888888889</v>
      </c>
      <c r="AL360" s="202">
        <f t="shared" si="325"/>
        <v>4.1416666666666666</v>
      </c>
      <c r="AM360" s="202">
        <f t="shared" si="325"/>
        <v>4.3704444444444448</v>
      </c>
      <c r="AN360" s="202">
        <f t="shared" si="325"/>
        <v>4.599222222222223</v>
      </c>
      <c r="AO360" s="202">
        <f t="shared" si="325"/>
        <v>4.8280000000000012</v>
      </c>
      <c r="AP360" s="202">
        <f t="shared" si="325"/>
        <v>14.2</v>
      </c>
      <c r="AQ360" s="202">
        <f t="shared" si="325"/>
        <v>14.2</v>
      </c>
      <c r="AR360" s="202">
        <f t="shared" si="325"/>
        <v>14.2</v>
      </c>
      <c r="AS360" s="202">
        <f t="shared" si="325"/>
        <v>14.2</v>
      </c>
      <c r="AT360" s="202">
        <f t="shared" si="325"/>
        <v>14.2</v>
      </c>
      <c r="AU360" s="202">
        <f t="shared" si="325"/>
        <v>14.2</v>
      </c>
      <c r="AV360" s="202">
        <f t="shared" si="325"/>
        <v>14.2</v>
      </c>
      <c r="AW360" s="202">
        <f t="shared" si="325"/>
        <v>14.2</v>
      </c>
      <c r="AX360" s="202">
        <f t="shared" si="325"/>
        <v>14.2</v>
      </c>
      <c r="AY360" s="202">
        <f t="shared" si="325"/>
        <v>14.2</v>
      </c>
      <c r="AZ360" s="202">
        <f t="shared" si="325"/>
        <v>14.2</v>
      </c>
      <c r="BA360" s="202">
        <f t="shared" si="325"/>
        <v>14.2</v>
      </c>
      <c r="BB360" s="202">
        <f t="shared" si="325"/>
        <v>14.2</v>
      </c>
      <c r="BC360" s="203"/>
      <c r="BD360" s="204"/>
      <c r="BE360" s="204"/>
      <c r="BF360" s="204"/>
      <c r="BG360" s="204"/>
      <c r="BH360" s="204"/>
      <c r="BI360" s="204"/>
      <c r="BJ360" s="204"/>
      <c r="BK360" s="204"/>
      <c r="BL360" s="204"/>
      <c r="BM360" s="204"/>
      <c r="BN360" s="204"/>
      <c r="BO360" s="204"/>
      <c r="BP360" s="204"/>
      <c r="BQ360" s="204"/>
      <c r="BR360" s="204"/>
      <c r="BS360" s="204"/>
      <c r="BT360" s="204"/>
      <c r="BU360" s="204"/>
      <c r="BV360" s="204"/>
      <c r="BW360" s="204"/>
      <c r="BX360" s="204"/>
      <c r="BY360" s="204"/>
      <c r="BZ360" s="204"/>
      <c r="CA360" s="204"/>
      <c r="CB360" s="204"/>
      <c r="CC360" s="204"/>
      <c r="CD360" s="204"/>
      <c r="CE360" s="204"/>
      <c r="CF360" s="204"/>
      <c r="CG360" s="204"/>
      <c r="CH360" s="204"/>
      <c r="CI360" s="204"/>
      <c r="CJ360" s="204"/>
      <c r="CK360" s="204"/>
    </row>
    <row r="361" spans="1:89" s="190" customFormat="1" ht="15" customHeight="1" thickTop="1" x14ac:dyDescent="0.2">
      <c r="A361" s="287">
        <f>+A353+1</f>
        <v>8</v>
      </c>
      <c r="B361" s="187" t="str">
        <f>+'NTP or Sold'!G36</f>
        <v>LM6000</v>
      </c>
      <c r="C361" s="292" t="str">
        <f>+'NTP or Sold'!S36</f>
        <v>Elektrobolt (ESA) - 85%</v>
      </c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188"/>
      <c r="S361" s="188"/>
      <c r="T361" s="188"/>
      <c r="U361" s="188"/>
      <c r="V361" s="188"/>
      <c r="W361" s="188"/>
      <c r="X361" s="188"/>
      <c r="Y361" s="188"/>
      <c r="Z361" s="188"/>
      <c r="AA361" s="188"/>
      <c r="AB361" s="188"/>
      <c r="AC361" s="188"/>
      <c r="AD361" s="188"/>
      <c r="AE361" s="188"/>
      <c r="AF361" s="84"/>
      <c r="AG361" s="188"/>
      <c r="AH361" s="188"/>
      <c r="AI361" s="188"/>
      <c r="AJ361" s="188"/>
      <c r="AK361" s="188"/>
      <c r="AL361" s="188"/>
      <c r="AM361" s="188"/>
      <c r="AN361" s="188"/>
      <c r="AO361" s="188"/>
      <c r="AP361" s="188"/>
      <c r="AQ361" s="188"/>
      <c r="AR361" s="188"/>
      <c r="AS361" s="188"/>
      <c r="AT361" s="188"/>
      <c r="AU361" s="188"/>
      <c r="AV361" s="188"/>
      <c r="AW361" s="188"/>
      <c r="AX361" s="188"/>
      <c r="AY361" s="188"/>
      <c r="AZ361" s="188"/>
      <c r="BA361" s="188"/>
      <c r="BB361" s="188"/>
      <c r="BC361" s="189"/>
    </row>
    <row r="362" spans="1:89" s="194" customFormat="1" x14ac:dyDescent="0.2">
      <c r="A362" s="288"/>
      <c r="B362" s="191" t="s">
        <v>104</v>
      </c>
      <c r="C362" s="293"/>
      <c r="D362" s="192">
        <v>0</v>
      </c>
      <c r="E362" s="192">
        <v>0</v>
      </c>
      <c r="F362" s="192">
        <v>0</v>
      </c>
      <c r="G362" s="192">
        <v>0</v>
      </c>
      <c r="H362" s="192">
        <v>0</v>
      </c>
      <c r="I362" s="192">
        <v>0</v>
      </c>
      <c r="J362" s="192">
        <v>0</v>
      </c>
      <c r="K362" s="192">
        <v>0</v>
      </c>
      <c r="L362" s="192">
        <v>0</v>
      </c>
      <c r="M362" s="192">
        <v>0</v>
      </c>
      <c r="N362" s="192">
        <f>16.7/336</f>
        <v>4.9702380952380949E-2</v>
      </c>
      <c r="O362" s="192">
        <v>0</v>
      </c>
      <c r="P362" s="192">
        <v>0</v>
      </c>
      <c r="Q362" s="192">
        <v>0</v>
      </c>
      <c r="R362" s="192">
        <v>0</v>
      </c>
      <c r="S362" s="192">
        <v>0</v>
      </c>
      <c r="T362" s="192">
        <v>0</v>
      </c>
      <c r="U362" s="192">
        <v>0</v>
      </c>
      <c r="V362" s="192">
        <v>0</v>
      </c>
      <c r="W362" s="192">
        <v>0</v>
      </c>
      <c r="X362" s="192">
        <f t="shared" ref="X362:AO362" si="326">+(0.95-0.0497)/18</f>
        <v>5.0016666666666668E-2</v>
      </c>
      <c r="Y362" s="192">
        <f t="shared" si="326"/>
        <v>5.0016666666666668E-2</v>
      </c>
      <c r="Z362" s="192">
        <f t="shared" si="326"/>
        <v>5.0016666666666668E-2</v>
      </c>
      <c r="AA362" s="192">
        <f t="shared" si="326"/>
        <v>5.0016666666666668E-2</v>
      </c>
      <c r="AB362" s="192">
        <f t="shared" si="326"/>
        <v>5.0016666666666668E-2</v>
      </c>
      <c r="AC362" s="192">
        <f t="shared" si="326"/>
        <v>5.0016666666666668E-2</v>
      </c>
      <c r="AD362" s="192">
        <f t="shared" si="326"/>
        <v>5.0016666666666668E-2</v>
      </c>
      <c r="AE362" s="192">
        <f t="shared" si="326"/>
        <v>5.0016666666666668E-2</v>
      </c>
      <c r="AF362" s="82">
        <f t="shared" si="326"/>
        <v>5.0016666666666668E-2</v>
      </c>
      <c r="AG362" s="192">
        <f t="shared" si="326"/>
        <v>5.0016666666666668E-2</v>
      </c>
      <c r="AH362" s="192">
        <f t="shared" si="326"/>
        <v>5.0016666666666668E-2</v>
      </c>
      <c r="AI362" s="192">
        <f t="shared" si="326"/>
        <v>5.0016666666666668E-2</v>
      </c>
      <c r="AJ362" s="192">
        <f t="shared" si="326"/>
        <v>5.0016666666666668E-2</v>
      </c>
      <c r="AK362" s="192">
        <f t="shared" si="326"/>
        <v>5.0016666666666668E-2</v>
      </c>
      <c r="AL362" s="192">
        <f t="shared" si="326"/>
        <v>5.0016666666666668E-2</v>
      </c>
      <c r="AM362" s="192">
        <f t="shared" si="326"/>
        <v>5.0016666666666668E-2</v>
      </c>
      <c r="AN362" s="192">
        <f t="shared" si="326"/>
        <v>5.0016666666666668E-2</v>
      </c>
      <c r="AO362" s="192">
        <f t="shared" si="326"/>
        <v>5.0016666666666668E-2</v>
      </c>
      <c r="AP362" s="192">
        <v>0</v>
      </c>
      <c r="AQ362" s="192">
        <v>0</v>
      </c>
      <c r="AR362" s="192">
        <v>0</v>
      </c>
      <c r="AS362" s="192">
        <v>0</v>
      </c>
      <c r="AT362" s="192">
        <v>0.05</v>
      </c>
      <c r="AU362" s="192">
        <v>0</v>
      </c>
      <c r="AV362" s="192">
        <v>0</v>
      </c>
      <c r="AW362" s="192">
        <v>0</v>
      </c>
      <c r="AX362" s="192">
        <v>0</v>
      </c>
      <c r="AY362" s="192">
        <v>0</v>
      </c>
      <c r="AZ362" s="192">
        <v>0</v>
      </c>
      <c r="BA362" s="192">
        <v>0</v>
      </c>
      <c r="BB362" s="192">
        <v>0</v>
      </c>
      <c r="BC362" s="193">
        <f>SUM(N362:BB362)</f>
        <v>1.0000023809523813</v>
      </c>
      <c r="BD362" s="191"/>
    </row>
    <row r="363" spans="1:89" s="194" customFormat="1" x14ac:dyDescent="0.2">
      <c r="A363" s="288"/>
      <c r="B363" s="191" t="s">
        <v>105</v>
      </c>
      <c r="C363" s="293"/>
      <c r="D363" s="192">
        <f>+D362</f>
        <v>0</v>
      </c>
      <c r="E363" s="192">
        <f t="shared" ref="E363:AJ363" si="327">+D363+E362</f>
        <v>0</v>
      </c>
      <c r="F363" s="192">
        <f t="shared" si="327"/>
        <v>0</v>
      </c>
      <c r="G363" s="192">
        <f t="shared" si="327"/>
        <v>0</v>
      </c>
      <c r="H363" s="192">
        <f t="shared" si="327"/>
        <v>0</v>
      </c>
      <c r="I363" s="192">
        <f t="shared" si="327"/>
        <v>0</v>
      </c>
      <c r="J363" s="192">
        <f t="shared" si="327"/>
        <v>0</v>
      </c>
      <c r="K363" s="192">
        <f t="shared" si="327"/>
        <v>0</v>
      </c>
      <c r="L363" s="192">
        <f t="shared" si="327"/>
        <v>0</v>
      </c>
      <c r="M363" s="192">
        <f t="shared" si="327"/>
        <v>0</v>
      </c>
      <c r="N363" s="192">
        <f t="shared" si="327"/>
        <v>4.9702380952380949E-2</v>
      </c>
      <c r="O363" s="192">
        <f t="shared" si="327"/>
        <v>4.9702380952380949E-2</v>
      </c>
      <c r="P363" s="192">
        <f t="shared" si="327"/>
        <v>4.9702380952380949E-2</v>
      </c>
      <c r="Q363" s="192">
        <f t="shared" si="327"/>
        <v>4.9702380952380949E-2</v>
      </c>
      <c r="R363" s="192">
        <f t="shared" si="327"/>
        <v>4.9702380952380949E-2</v>
      </c>
      <c r="S363" s="192">
        <f t="shared" si="327"/>
        <v>4.9702380952380949E-2</v>
      </c>
      <c r="T363" s="192">
        <f t="shared" si="327"/>
        <v>4.9702380952380949E-2</v>
      </c>
      <c r="U363" s="192">
        <f t="shared" si="327"/>
        <v>4.9702380952380949E-2</v>
      </c>
      <c r="V363" s="192">
        <f t="shared" si="327"/>
        <v>4.9702380952380949E-2</v>
      </c>
      <c r="W363" s="192">
        <f t="shared" si="327"/>
        <v>4.9702380952380949E-2</v>
      </c>
      <c r="X363" s="192">
        <f t="shared" si="327"/>
        <v>9.9719047619047624E-2</v>
      </c>
      <c r="Y363" s="192">
        <f t="shared" si="327"/>
        <v>0.14973571428571431</v>
      </c>
      <c r="Z363" s="192">
        <f t="shared" si="327"/>
        <v>0.19975238095238096</v>
      </c>
      <c r="AA363" s="192">
        <f t="shared" si="327"/>
        <v>0.24976904761904761</v>
      </c>
      <c r="AB363" s="192">
        <f t="shared" si="327"/>
        <v>0.29978571428571427</v>
      </c>
      <c r="AC363" s="192">
        <f t="shared" si="327"/>
        <v>0.34980238095238092</v>
      </c>
      <c r="AD363" s="192">
        <f t="shared" si="327"/>
        <v>0.39981904761904757</v>
      </c>
      <c r="AE363" s="192">
        <f t="shared" si="327"/>
        <v>0.44983571428571423</v>
      </c>
      <c r="AF363" s="82">
        <f t="shared" si="327"/>
        <v>0.49985238095238088</v>
      </c>
      <c r="AG363" s="192">
        <f t="shared" si="327"/>
        <v>0.54986904761904754</v>
      </c>
      <c r="AH363" s="192">
        <f t="shared" si="327"/>
        <v>0.59988571428571424</v>
      </c>
      <c r="AI363" s="192">
        <f t="shared" si="327"/>
        <v>0.64990238095238095</v>
      </c>
      <c r="AJ363" s="192">
        <f t="shared" si="327"/>
        <v>0.69991904761904766</v>
      </c>
      <c r="AK363" s="192">
        <f t="shared" ref="AK363:BB363" si="328">+AJ363+AK362</f>
        <v>0.74993571428571437</v>
      </c>
      <c r="AL363" s="192">
        <f t="shared" si="328"/>
        <v>0.79995238095238108</v>
      </c>
      <c r="AM363" s="192">
        <f t="shared" si="328"/>
        <v>0.84996904761904779</v>
      </c>
      <c r="AN363" s="192">
        <f t="shared" si="328"/>
        <v>0.8999857142857145</v>
      </c>
      <c r="AO363" s="192">
        <f t="shared" si="328"/>
        <v>0.95000238095238121</v>
      </c>
      <c r="AP363" s="192">
        <f t="shared" si="328"/>
        <v>0.95000238095238121</v>
      </c>
      <c r="AQ363" s="192">
        <f t="shared" si="328"/>
        <v>0.95000238095238121</v>
      </c>
      <c r="AR363" s="192">
        <f t="shared" si="328"/>
        <v>0.95000238095238121</v>
      </c>
      <c r="AS363" s="192">
        <f t="shared" si="328"/>
        <v>0.95000238095238121</v>
      </c>
      <c r="AT363" s="192">
        <f t="shared" si="328"/>
        <v>1.0000023809523813</v>
      </c>
      <c r="AU363" s="192">
        <f t="shared" si="328"/>
        <v>1.0000023809523813</v>
      </c>
      <c r="AV363" s="192">
        <f t="shared" si="328"/>
        <v>1.0000023809523813</v>
      </c>
      <c r="AW363" s="192">
        <f t="shared" si="328"/>
        <v>1.0000023809523813</v>
      </c>
      <c r="AX363" s="192">
        <f t="shared" si="328"/>
        <v>1.0000023809523813</v>
      </c>
      <c r="AY363" s="192">
        <f t="shared" si="328"/>
        <v>1.0000023809523813</v>
      </c>
      <c r="AZ363" s="192">
        <f t="shared" si="328"/>
        <v>1.0000023809523813</v>
      </c>
      <c r="BA363" s="192">
        <f t="shared" si="328"/>
        <v>1.0000023809523813</v>
      </c>
      <c r="BB363" s="192">
        <f t="shared" si="328"/>
        <v>1.0000023809523813</v>
      </c>
      <c r="BC363" s="193"/>
      <c r="BD363" s="191"/>
    </row>
    <row r="364" spans="1:89" s="194" customFormat="1" x14ac:dyDescent="0.2">
      <c r="A364" s="288"/>
      <c r="B364" s="191" t="s">
        <v>106</v>
      </c>
      <c r="C364" s="293"/>
      <c r="D364" s="192">
        <v>0</v>
      </c>
      <c r="E364" s="192">
        <v>0</v>
      </c>
      <c r="F364" s="192">
        <v>0</v>
      </c>
      <c r="G364" s="192">
        <v>0</v>
      </c>
      <c r="H364" s="192">
        <v>0</v>
      </c>
      <c r="I364" s="192">
        <v>0</v>
      </c>
      <c r="J364" s="192">
        <v>0</v>
      </c>
      <c r="K364" s="192">
        <v>0</v>
      </c>
      <c r="L364" s="192">
        <v>0</v>
      </c>
      <c r="M364" s="192">
        <v>0</v>
      </c>
      <c r="N364" s="192">
        <v>0.05</v>
      </c>
      <c r="O364" s="192">
        <v>0</v>
      </c>
      <c r="P364" s="192">
        <v>0</v>
      </c>
      <c r="Q364" s="192">
        <v>0</v>
      </c>
      <c r="R364" s="192">
        <v>0</v>
      </c>
      <c r="S364" s="192">
        <v>0</v>
      </c>
      <c r="T364" s="192">
        <v>0</v>
      </c>
      <c r="U364" s="192">
        <v>0</v>
      </c>
      <c r="V364" s="192">
        <v>0</v>
      </c>
      <c r="W364" s="192">
        <v>0</v>
      </c>
      <c r="X364" s="192">
        <f t="shared" ref="X364:AO364" si="329">+(0.34-0.05)/18</f>
        <v>1.6111111111111114E-2</v>
      </c>
      <c r="Y364" s="192">
        <f t="shared" si="329"/>
        <v>1.6111111111111114E-2</v>
      </c>
      <c r="Z364" s="192">
        <f t="shared" si="329"/>
        <v>1.6111111111111114E-2</v>
      </c>
      <c r="AA364" s="192">
        <f t="shared" si="329"/>
        <v>1.6111111111111114E-2</v>
      </c>
      <c r="AB364" s="192">
        <f t="shared" si="329"/>
        <v>1.6111111111111114E-2</v>
      </c>
      <c r="AC364" s="192">
        <f t="shared" si="329"/>
        <v>1.6111111111111114E-2</v>
      </c>
      <c r="AD364" s="192">
        <f t="shared" si="329"/>
        <v>1.6111111111111114E-2</v>
      </c>
      <c r="AE364" s="192">
        <f t="shared" si="329"/>
        <v>1.6111111111111114E-2</v>
      </c>
      <c r="AF364" s="82">
        <f t="shared" si="329"/>
        <v>1.6111111111111114E-2</v>
      </c>
      <c r="AG364" s="192">
        <f t="shared" si="329"/>
        <v>1.6111111111111114E-2</v>
      </c>
      <c r="AH364" s="192">
        <f t="shared" si="329"/>
        <v>1.6111111111111114E-2</v>
      </c>
      <c r="AI364" s="192">
        <f t="shared" si="329"/>
        <v>1.6111111111111114E-2</v>
      </c>
      <c r="AJ364" s="192">
        <f t="shared" si="329"/>
        <v>1.6111111111111114E-2</v>
      </c>
      <c r="AK364" s="192">
        <f t="shared" si="329"/>
        <v>1.6111111111111114E-2</v>
      </c>
      <c r="AL364" s="192">
        <f t="shared" si="329"/>
        <v>1.6111111111111114E-2</v>
      </c>
      <c r="AM364" s="192">
        <f t="shared" si="329"/>
        <v>1.6111111111111114E-2</v>
      </c>
      <c r="AN364" s="192">
        <f t="shared" si="329"/>
        <v>1.6111111111111114E-2</v>
      </c>
      <c r="AO364" s="192">
        <f t="shared" si="329"/>
        <v>1.6111111111111114E-2</v>
      </c>
      <c r="AP364" s="192">
        <v>0.66</v>
      </c>
      <c r="AQ364" s="192">
        <v>0</v>
      </c>
      <c r="AR364" s="192">
        <v>0</v>
      </c>
      <c r="AS364" s="192">
        <v>0</v>
      </c>
      <c r="AT364" s="192">
        <v>0</v>
      </c>
      <c r="AU364" s="192">
        <v>0</v>
      </c>
      <c r="AV364" s="192">
        <v>0</v>
      </c>
      <c r="AW364" s="192">
        <v>0</v>
      </c>
      <c r="AX364" s="192">
        <v>0</v>
      </c>
      <c r="AY364" s="192">
        <v>0</v>
      </c>
      <c r="AZ364" s="192">
        <v>0</v>
      </c>
      <c r="BA364" s="192">
        <v>0</v>
      </c>
      <c r="BB364" s="192">
        <v>0</v>
      </c>
      <c r="BC364" s="193">
        <f>SUM(N364:BB364)</f>
        <v>1</v>
      </c>
      <c r="BD364" s="191"/>
    </row>
    <row r="365" spans="1:89" s="194" customFormat="1" x14ac:dyDescent="0.2">
      <c r="A365" s="288"/>
      <c r="B365" s="191" t="s">
        <v>107</v>
      </c>
      <c r="C365" s="293"/>
      <c r="D365" s="192">
        <f>+D364</f>
        <v>0</v>
      </c>
      <c r="E365" s="192">
        <f t="shared" ref="E365:AJ365" si="330">+D365+E364</f>
        <v>0</v>
      </c>
      <c r="F365" s="192">
        <f t="shared" si="330"/>
        <v>0</v>
      </c>
      <c r="G365" s="192">
        <f t="shared" si="330"/>
        <v>0</v>
      </c>
      <c r="H365" s="192">
        <f t="shared" si="330"/>
        <v>0</v>
      </c>
      <c r="I365" s="192">
        <f t="shared" si="330"/>
        <v>0</v>
      </c>
      <c r="J365" s="192">
        <f t="shared" si="330"/>
        <v>0</v>
      </c>
      <c r="K365" s="192">
        <f t="shared" si="330"/>
        <v>0</v>
      </c>
      <c r="L365" s="192">
        <f t="shared" si="330"/>
        <v>0</v>
      </c>
      <c r="M365" s="192">
        <f t="shared" si="330"/>
        <v>0</v>
      </c>
      <c r="N365" s="192">
        <f t="shared" si="330"/>
        <v>0.05</v>
      </c>
      <c r="O365" s="192">
        <f t="shared" si="330"/>
        <v>0.05</v>
      </c>
      <c r="P365" s="192">
        <f t="shared" si="330"/>
        <v>0.05</v>
      </c>
      <c r="Q365" s="192">
        <f t="shared" si="330"/>
        <v>0.05</v>
      </c>
      <c r="R365" s="192">
        <f t="shared" si="330"/>
        <v>0.05</v>
      </c>
      <c r="S365" s="192">
        <f t="shared" si="330"/>
        <v>0.05</v>
      </c>
      <c r="T365" s="192">
        <f t="shared" si="330"/>
        <v>0.05</v>
      </c>
      <c r="U365" s="192">
        <f t="shared" si="330"/>
        <v>0.05</v>
      </c>
      <c r="V365" s="192">
        <f t="shared" si="330"/>
        <v>0.05</v>
      </c>
      <c r="W365" s="192">
        <f t="shared" si="330"/>
        <v>0.05</v>
      </c>
      <c r="X365" s="192">
        <f t="shared" si="330"/>
        <v>6.611111111111112E-2</v>
      </c>
      <c r="Y365" s="192">
        <f t="shared" si="330"/>
        <v>8.2222222222222238E-2</v>
      </c>
      <c r="Z365" s="192">
        <f t="shared" si="330"/>
        <v>9.8333333333333356E-2</v>
      </c>
      <c r="AA365" s="192">
        <f t="shared" si="330"/>
        <v>0.11444444444444447</v>
      </c>
      <c r="AB365" s="192">
        <f t="shared" si="330"/>
        <v>0.13055555555555559</v>
      </c>
      <c r="AC365" s="192">
        <f t="shared" si="330"/>
        <v>0.1466666666666667</v>
      </c>
      <c r="AD365" s="192">
        <f t="shared" si="330"/>
        <v>0.1627777777777778</v>
      </c>
      <c r="AE365" s="192">
        <f t="shared" si="330"/>
        <v>0.1788888888888889</v>
      </c>
      <c r="AF365" s="82">
        <f t="shared" si="330"/>
        <v>0.19500000000000001</v>
      </c>
      <c r="AG365" s="192">
        <f t="shared" si="330"/>
        <v>0.21111111111111111</v>
      </c>
      <c r="AH365" s="192">
        <f t="shared" si="330"/>
        <v>0.22722222222222221</v>
      </c>
      <c r="AI365" s="192">
        <f t="shared" si="330"/>
        <v>0.24333333333333332</v>
      </c>
      <c r="AJ365" s="192">
        <f t="shared" si="330"/>
        <v>0.25944444444444442</v>
      </c>
      <c r="AK365" s="192">
        <f t="shared" ref="AK365:BB365" si="331">+AJ365+AK364</f>
        <v>0.27555555555555555</v>
      </c>
      <c r="AL365" s="192">
        <f t="shared" si="331"/>
        <v>0.29166666666666669</v>
      </c>
      <c r="AM365" s="192">
        <f t="shared" si="331"/>
        <v>0.30777777777777782</v>
      </c>
      <c r="AN365" s="192">
        <f t="shared" si="331"/>
        <v>0.32388888888888895</v>
      </c>
      <c r="AO365" s="192">
        <f t="shared" si="331"/>
        <v>0.34000000000000008</v>
      </c>
      <c r="AP365" s="192">
        <f t="shared" si="331"/>
        <v>1</v>
      </c>
      <c r="AQ365" s="192">
        <f t="shared" si="331"/>
        <v>1</v>
      </c>
      <c r="AR365" s="192">
        <f t="shared" si="331"/>
        <v>1</v>
      </c>
      <c r="AS365" s="192">
        <f t="shared" si="331"/>
        <v>1</v>
      </c>
      <c r="AT365" s="192">
        <f t="shared" si="331"/>
        <v>1</v>
      </c>
      <c r="AU365" s="192">
        <f t="shared" si="331"/>
        <v>1</v>
      </c>
      <c r="AV365" s="192">
        <f t="shared" si="331"/>
        <v>1</v>
      </c>
      <c r="AW365" s="192">
        <f t="shared" si="331"/>
        <v>1</v>
      </c>
      <c r="AX365" s="192">
        <f t="shared" si="331"/>
        <v>1</v>
      </c>
      <c r="AY365" s="192">
        <f t="shared" si="331"/>
        <v>1</v>
      </c>
      <c r="AZ365" s="192">
        <f t="shared" si="331"/>
        <v>1</v>
      </c>
      <c r="BA365" s="192">
        <f t="shared" si="331"/>
        <v>1</v>
      </c>
      <c r="BB365" s="192">
        <f t="shared" si="331"/>
        <v>1</v>
      </c>
      <c r="BC365" s="193"/>
      <c r="BD365" s="191"/>
    </row>
    <row r="366" spans="1:89" s="209" customFormat="1" x14ac:dyDescent="0.2">
      <c r="A366" s="288"/>
      <c r="B366" s="206"/>
      <c r="C366" s="293"/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07"/>
      <c r="P366" s="207"/>
      <c r="Q366" s="207"/>
      <c r="R366" s="207"/>
      <c r="S366" s="207"/>
      <c r="T366" s="207"/>
      <c r="U366" s="207"/>
      <c r="V366" s="207"/>
      <c r="W366" s="207"/>
      <c r="X366" s="207"/>
      <c r="Y366" s="207"/>
      <c r="Z366" s="207"/>
      <c r="AA366" s="207"/>
      <c r="AB366" s="207"/>
      <c r="AC366" s="207"/>
      <c r="AD366" s="207"/>
      <c r="AE366" s="207"/>
      <c r="AF366" s="83"/>
      <c r="AG366" s="207"/>
      <c r="AH366" s="207"/>
      <c r="AI366" s="207"/>
      <c r="AJ366" s="207"/>
      <c r="AK366" s="207"/>
      <c r="AL366" s="207"/>
      <c r="AM366" s="207"/>
      <c r="AN366" s="207"/>
      <c r="AO366" s="207"/>
      <c r="AP366" s="207"/>
      <c r="AQ366" s="207"/>
      <c r="AR366" s="207"/>
      <c r="AS366" s="207"/>
      <c r="AT366" s="207"/>
      <c r="AU366" s="207"/>
      <c r="AV366" s="207"/>
      <c r="AW366" s="207"/>
      <c r="AX366" s="207"/>
      <c r="AY366" s="207"/>
      <c r="AZ366" s="207"/>
      <c r="BA366" s="207"/>
      <c r="BB366" s="207"/>
      <c r="BC366" s="208"/>
      <c r="BD366" s="206"/>
    </row>
    <row r="367" spans="1:89" s="195" customFormat="1" x14ac:dyDescent="0.2">
      <c r="A367" s="288"/>
      <c r="B367" s="195" t="s">
        <v>108</v>
      </c>
      <c r="C367" s="196">
        <v>14.2</v>
      </c>
      <c r="D367" s="197">
        <f t="shared" ref="D367:AI367" si="332">+D363*$C367</f>
        <v>0</v>
      </c>
      <c r="E367" s="197">
        <f t="shared" si="332"/>
        <v>0</v>
      </c>
      <c r="F367" s="197">
        <f t="shared" si="332"/>
        <v>0</v>
      </c>
      <c r="G367" s="197">
        <f t="shared" si="332"/>
        <v>0</v>
      </c>
      <c r="H367" s="197">
        <f t="shared" si="332"/>
        <v>0</v>
      </c>
      <c r="I367" s="197">
        <f t="shared" si="332"/>
        <v>0</v>
      </c>
      <c r="J367" s="197">
        <f t="shared" si="332"/>
        <v>0</v>
      </c>
      <c r="K367" s="197">
        <f t="shared" si="332"/>
        <v>0</v>
      </c>
      <c r="L367" s="197">
        <f t="shared" si="332"/>
        <v>0</v>
      </c>
      <c r="M367" s="197">
        <f t="shared" si="332"/>
        <v>0</v>
      </c>
      <c r="N367" s="197">
        <f t="shared" si="332"/>
        <v>0.70577380952380941</v>
      </c>
      <c r="O367" s="197">
        <f t="shared" si="332"/>
        <v>0.70577380952380941</v>
      </c>
      <c r="P367" s="197">
        <f t="shared" si="332"/>
        <v>0.70577380952380941</v>
      </c>
      <c r="Q367" s="197">
        <f t="shared" si="332"/>
        <v>0.70577380952380941</v>
      </c>
      <c r="R367" s="197">
        <f t="shared" si="332"/>
        <v>0.70577380952380941</v>
      </c>
      <c r="S367" s="197">
        <f t="shared" si="332"/>
        <v>0.70577380952380941</v>
      </c>
      <c r="T367" s="197">
        <f t="shared" si="332"/>
        <v>0.70577380952380941</v>
      </c>
      <c r="U367" s="197">
        <f t="shared" si="332"/>
        <v>0.70577380952380941</v>
      </c>
      <c r="V367" s="197">
        <f t="shared" si="332"/>
        <v>0.70577380952380941</v>
      </c>
      <c r="W367" s="197">
        <f t="shared" si="332"/>
        <v>0.70577380952380941</v>
      </c>
      <c r="X367" s="197">
        <f t="shared" si="332"/>
        <v>1.4160104761904762</v>
      </c>
      <c r="Y367" s="197">
        <f t="shared" si="332"/>
        <v>2.1262471428571432</v>
      </c>
      <c r="Z367" s="197">
        <f t="shared" si="332"/>
        <v>2.8364838095238096</v>
      </c>
      <c r="AA367" s="197">
        <f t="shared" si="332"/>
        <v>3.546720476190476</v>
      </c>
      <c r="AB367" s="197">
        <f t="shared" si="332"/>
        <v>4.256957142857142</v>
      </c>
      <c r="AC367" s="197">
        <f t="shared" si="332"/>
        <v>4.9671938095238088</v>
      </c>
      <c r="AD367" s="197">
        <f t="shared" si="332"/>
        <v>5.6774304761904757</v>
      </c>
      <c r="AE367" s="197">
        <f t="shared" si="332"/>
        <v>6.3876671428571417</v>
      </c>
      <c r="AF367" s="90">
        <f t="shared" si="332"/>
        <v>7.0979038095238085</v>
      </c>
      <c r="AG367" s="197">
        <f t="shared" si="332"/>
        <v>7.8081404761904745</v>
      </c>
      <c r="AH367" s="197">
        <f t="shared" si="332"/>
        <v>8.5183771428571422</v>
      </c>
      <c r="AI367" s="197">
        <f t="shared" si="332"/>
        <v>9.2286138095238091</v>
      </c>
      <c r="AJ367" s="197">
        <f t="shared" ref="AJ367:BB367" si="333">+AJ363*$C367</f>
        <v>9.9388504761904759</v>
      </c>
      <c r="AK367" s="197">
        <f t="shared" si="333"/>
        <v>10.649087142857143</v>
      </c>
      <c r="AL367" s="197">
        <f t="shared" si="333"/>
        <v>11.359323809523811</v>
      </c>
      <c r="AM367" s="197">
        <f t="shared" si="333"/>
        <v>12.069560476190478</v>
      </c>
      <c r="AN367" s="197">
        <f t="shared" si="333"/>
        <v>12.779797142857145</v>
      </c>
      <c r="AO367" s="197">
        <f t="shared" si="333"/>
        <v>13.490033809523812</v>
      </c>
      <c r="AP367" s="197">
        <f t="shared" si="333"/>
        <v>13.490033809523812</v>
      </c>
      <c r="AQ367" s="197">
        <f t="shared" si="333"/>
        <v>13.490033809523812</v>
      </c>
      <c r="AR367" s="197">
        <f t="shared" si="333"/>
        <v>13.490033809523812</v>
      </c>
      <c r="AS367" s="197">
        <f t="shared" si="333"/>
        <v>13.490033809523812</v>
      </c>
      <c r="AT367" s="197">
        <f t="shared" si="333"/>
        <v>14.200033809523813</v>
      </c>
      <c r="AU367" s="197">
        <f t="shared" si="333"/>
        <v>14.200033809523813</v>
      </c>
      <c r="AV367" s="197">
        <f t="shared" si="333"/>
        <v>14.200033809523813</v>
      </c>
      <c r="AW367" s="197">
        <f t="shared" si="333"/>
        <v>14.200033809523813</v>
      </c>
      <c r="AX367" s="197">
        <f t="shared" si="333"/>
        <v>14.200033809523813</v>
      </c>
      <c r="AY367" s="197">
        <f t="shared" si="333"/>
        <v>14.200033809523813</v>
      </c>
      <c r="AZ367" s="197">
        <f t="shared" si="333"/>
        <v>14.200033809523813</v>
      </c>
      <c r="BA367" s="197">
        <f t="shared" si="333"/>
        <v>14.200033809523813</v>
      </c>
      <c r="BB367" s="197">
        <f t="shared" si="333"/>
        <v>14.200033809523813</v>
      </c>
      <c r="BC367" s="198"/>
      <c r="BD367" s="199"/>
      <c r="BE367" s="199"/>
      <c r="BF367" s="199"/>
      <c r="BG367" s="199"/>
      <c r="BH367" s="199"/>
      <c r="BI367" s="199"/>
      <c r="BJ367" s="199"/>
      <c r="BK367" s="199"/>
      <c r="BL367" s="199"/>
      <c r="BM367" s="199"/>
      <c r="BN367" s="199"/>
      <c r="BO367" s="199"/>
      <c r="BP367" s="199"/>
      <c r="BQ367" s="199"/>
      <c r="BR367" s="199"/>
      <c r="BS367" s="199"/>
      <c r="BT367" s="199"/>
      <c r="BU367" s="199"/>
      <c r="BV367" s="199"/>
      <c r="BW367" s="199"/>
      <c r="BX367" s="199"/>
      <c r="BY367" s="199"/>
      <c r="BZ367" s="199"/>
      <c r="CA367" s="199"/>
      <c r="CB367" s="199"/>
      <c r="CC367" s="199"/>
      <c r="CD367" s="199"/>
      <c r="CE367" s="199"/>
      <c r="CF367" s="199"/>
      <c r="CG367" s="199"/>
      <c r="CH367" s="199"/>
      <c r="CI367" s="199"/>
      <c r="CJ367" s="199"/>
      <c r="CK367" s="199"/>
    </row>
    <row r="368" spans="1:89" s="200" customFormat="1" ht="13.5" thickBot="1" x14ac:dyDescent="0.25">
      <c r="A368" s="289"/>
      <c r="B368" s="200" t="s">
        <v>109</v>
      </c>
      <c r="C368" s="201" t="str">
        <f>+'NTP or Sold'!B36</f>
        <v>Committed</v>
      </c>
      <c r="D368" s="202">
        <f t="shared" ref="D368:AI368" si="334">+D365*$C367</f>
        <v>0</v>
      </c>
      <c r="E368" s="202">
        <f t="shared" si="334"/>
        <v>0</v>
      </c>
      <c r="F368" s="202">
        <f t="shared" si="334"/>
        <v>0</v>
      </c>
      <c r="G368" s="202">
        <f t="shared" si="334"/>
        <v>0</v>
      </c>
      <c r="H368" s="202">
        <f t="shared" si="334"/>
        <v>0</v>
      </c>
      <c r="I368" s="202">
        <f t="shared" si="334"/>
        <v>0</v>
      </c>
      <c r="J368" s="202">
        <f t="shared" si="334"/>
        <v>0</v>
      </c>
      <c r="K368" s="202">
        <f t="shared" si="334"/>
        <v>0</v>
      </c>
      <c r="L368" s="202">
        <f t="shared" si="334"/>
        <v>0</v>
      </c>
      <c r="M368" s="202">
        <f t="shared" si="334"/>
        <v>0</v>
      </c>
      <c r="N368" s="202">
        <f t="shared" si="334"/>
        <v>0.71</v>
      </c>
      <c r="O368" s="202">
        <f t="shared" si="334"/>
        <v>0.71</v>
      </c>
      <c r="P368" s="202">
        <f t="shared" si="334"/>
        <v>0.71</v>
      </c>
      <c r="Q368" s="202">
        <f t="shared" si="334"/>
        <v>0.71</v>
      </c>
      <c r="R368" s="202">
        <f t="shared" si="334"/>
        <v>0.71</v>
      </c>
      <c r="S368" s="202">
        <f t="shared" si="334"/>
        <v>0.71</v>
      </c>
      <c r="T368" s="202">
        <f t="shared" si="334"/>
        <v>0.71</v>
      </c>
      <c r="U368" s="202">
        <f t="shared" si="334"/>
        <v>0.71</v>
      </c>
      <c r="V368" s="202">
        <f t="shared" si="334"/>
        <v>0.71</v>
      </c>
      <c r="W368" s="202">
        <f t="shared" si="334"/>
        <v>0.71</v>
      </c>
      <c r="X368" s="202">
        <f t="shared" si="334"/>
        <v>0.93877777777777782</v>
      </c>
      <c r="Y368" s="202">
        <f t="shared" si="334"/>
        <v>1.1675555555555557</v>
      </c>
      <c r="Z368" s="202">
        <f t="shared" si="334"/>
        <v>1.3963333333333336</v>
      </c>
      <c r="AA368" s="202">
        <f t="shared" si="334"/>
        <v>1.6251111111111114</v>
      </c>
      <c r="AB368" s="202">
        <f t="shared" si="334"/>
        <v>1.8538888888888894</v>
      </c>
      <c r="AC368" s="202">
        <f t="shared" si="334"/>
        <v>2.0826666666666669</v>
      </c>
      <c r="AD368" s="202">
        <f t="shared" si="334"/>
        <v>2.3114444444444446</v>
      </c>
      <c r="AE368" s="202">
        <f t="shared" si="334"/>
        <v>2.5402222222222224</v>
      </c>
      <c r="AF368" s="136">
        <f t="shared" si="334"/>
        <v>2.7690000000000001</v>
      </c>
      <c r="AG368" s="202">
        <f t="shared" si="334"/>
        <v>2.9977777777777774</v>
      </c>
      <c r="AH368" s="202">
        <f t="shared" si="334"/>
        <v>3.2265555555555552</v>
      </c>
      <c r="AI368" s="202">
        <f t="shared" si="334"/>
        <v>3.4553333333333329</v>
      </c>
      <c r="AJ368" s="202">
        <f t="shared" ref="AJ368:BB368" si="335">+AJ365*$C367</f>
        <v>3.6841111111111107</v>
      </c>
      <c r="AK368" s="202">
        <f t="shared" si="335"/>
        <v>3.9128888888888889</v>
      </c>
      <c r="AL368" s="202">
        <f t="shared" si="335"/>
        <v>4.1416666666666666</v>
      </c>
      <c r="AM368" s="202">
        <f t="shared" si="335"/>
        <v>4.3704444444444448</v>
      </c>
      <c r="AN368" s="202">
        <f t="shared" si="335"/>
        <v>4.599222222222223</v>
      </c>
      <c r="AO368" s="202">
        <f t="shared" si="335"/>
        <v>4.8280000000000012</v>
      </c>
      <c r="AP368" s="202">
        <f t="shared" si="335"/>
        <v>14.2</v>
      </c>
      <c r="AQ368" s="202">
        <f t="shared" si="335"/>
        <v>14.2</v>
      </c>
      <c r="AR368" s="202">
        <f t="shared" si="335"/>
        <v>14.2</v>
      </c>
      <c r="AS368" s="202">
        <f t="shared" si="335"/>
        <v>14.2</v>
      </c>
      <c r="AT368" s="202">
        <f t="shared" si="335"/>
        <v>14.2</v>
      </c>
      <c r="AU368" s="202">
        <f t="shared" si="335"/>
        <v>14.2</v>
      </c>
      <c r="AV368" s="202">
        <f t="shared" si="335"/>
        <v>14.2</v>
      </c>
      <c r="AW368" s="202">
        <f t="shared" si="335"/>
        <v>14.2</v>
      </c>
      <c r="AX368" s="202">
        <f t="shared" si="335"/>
        <v>14.2</v>
      </c>
      <c r="AY368" s="202">
        <f t="shared" si="335"/>
        <v>14.2</v>
      </c>
      <c r="AZ368" s="202">
        <f t="shared" si="335"/>
        <v>14.2</v>
      </c>
      <c r="BA368" s="202">
        <f t="shared" si="335"/>
        <v>14.2</v>
      </c>
      <c r="BB368" s="202">
        <f t="shared" si="335"/>
        <v>14.2</v>
      </c>
      <c r="BC368" s="203"/>
      <c r="BD368" s="204"/>
      <c r="BE368" s="204"/>
      <c r="BF368" s="204"/>
      <c r="BG368" s="204"/>
      <c r="BH368" s="204"/>
      <c r="BI368" s="204"/>
      <c r="BJ368" s="204"/>
      <c r="BK368" s="204"/>
      <c r="BL368" s="204"/>
      <c r="BM368" s="204"/>
      <c r="BN368" s="204"/>
      <c r="BO368" s="204"/>
      <c r="BP368" s="204"/>
      <c r="BQ368" s="204"/>
      <c r="BR368" s="204"/>
      <c r="BS368" s="204"/>
      <c r="BT368" s="204"/>
      <c r="BU368" s="204"/>
      <c r="BV368" s="204"/>
      <c r="BW368" s="204"/>
      <c r="BX368" s="204"/>
      <c r="BY368" s="204"/>
      <c r="BZ368" s="204"/>
      <c r="CA368" s="204"/>
      <c r="CB368" s="204"/>
      <c r="CC368" s="204"/>
      <c r="CD368" s="204"/>
      <c r="CE368" s="204"/>
      <c r="CF368" s="204"/>
      <c r="CG368" s="204"/>
      <c r="CH368" s="204"/>
      <c r="CI368" s="204"/>
      <c r="CJ368" s="204"/>
      <c r="CK368" s="204"/>
    </row>
    <row r="369" spans="1:89" s="190" customFormat="1" ht="15" customHeight="1" thickTop="1" x14ac:dyDescent="0.2">
      <c r="A369" s="287">
        <f>+A361+1</f>
        <v>9</v>
      </c>
      <c r="B369" s="187" t="str">
        <f>+'NTP or Sold'!G37</f>
        <v>LM6000</v>
      </c>
      <c r="C369" s="292" t="str">
        <f>+'NTP or Sold'!S37</f>
        <v>Elektrobolt (ESA) - 85%</v>
      </c>
      <c r="D369" s="188"/>
      <c r="E369" s="188"/>
      <c r="F369" s="188"/>
      <c r="G369" s="188"/>
      <c r="H369" s="188"/>
      <c r="I369" s="188"/>
      <c r="J369" s="188"/>
      <c r="K369" s="188"/>
      <c r="L369" s="188"/>
      <c r="M369" s="188"/>
      <c r="N369" s="188"/>
      <c r="O369" s="188"/>
      <c r="P369" s="188"/>
      <c r="Q369" s="188"/>
      <c r="R369" s="188"/>
      <c r="S369" s="188"/>
      <c r="T369" s="188"/>
      <c r="U369" s="188"/>
      <c r="V369" s="188"/>
      <c r="W369" s="188"/>
      <c r="X369" s="188"/>
      <c r="Y369" s="188"/>
      <c r="Z369" s="188"/>
      <c r="AA369" s="188"/>
      <c r="AB369" s="188"/>
      <c r="AC369" s="188"/>
      <c r="AD369" s="188"/>
      <c r="AE369" s="188"/>
      <c r="AF369" s="84"/>
      <c r="AG369" s="188"/>
      <c r="AH369" s="188"/>
      <c r="AI369" s="188"/>
      <c r="AJ369" s="188"/>
      <c r="AK369" s="188"/>
      <c r="AL369" s="188"/>
      <c r="AM369" s="188"/>
      <c r="AN369" s="188"/>
      <c r="AO369" s="188"/>
      <c r="AP369" s="188"/>
      <c r="AQ369" s="188"/>
      <c r="AR369" s="188"/>
      <c r="AS369" s="188"/>
      <c r="AT369" s="188"/>
      <c r="AU369" s="188"/>
      <c r="AV369" s="188"/>
      <c r="AW369" s="188"/>
      <c r="AX369" s="188"/>
      <c r="AY369" s="188"/>
      <c r="AZ369" s="188"/>
      <c r="BA369" s="188"/>
      <c r="BB369" s="188"/>
      <c r="BC369" s="189"/>
    </row>
    <row r="370" spans="1:89" s="194" customFormat="1" x14ac:dyDescent="0.2">
      <c r="A370" s="288"/>
      <c r="B370" s="191" t="s">
        <v>104</v>
      </c>
      <c r="C370" s="293"/>
      <c r="D370" s="192">
        <v>0</v>
      </c>
      <c r="E370" s="192">
        <v>0</v>
      </c>
      <c r="F370" s="192">
        <v>0</v>
      </c>
      <c r="G370" s="192">
        <v>0</v>
      </c>
      <c r="H370" s="192">
        <v>0</v>
      </c>
      <c r="I370" s="192">
        <v>0</v>
      </c>
      <c r="J370" s="192">
        <v>0</v>
      </c>
      <c r="K370" s="192">
        <v>0</v>
      </c>
      <c r="L370" s="192">
        <v>0</v>
      </c>
      <c r="M370" s="192">
        <v>0</v>
      </c>
      <c r="N370" s="192">
        <f>16.7/336</f>
        <v>4.9702380952380949E-2</v>
      </c>
      <c r="O370" s="192">
        <v>0</v>
      </c>
      <c r="P370" s="192">
        <v>0</v>
      </c>
      <c r="Q370" s="192">
        <v>0</v>
      </c>
      <c r="R370" s="192">
        <v>0</v>
      </c>
      <c r="S370" s="192">
        <v>0</v>
      </c>
      <c r="T370" s="192">
        <v>0</v>
      </c>
      <c r="U370" s="192">
        <v>0</v>
      </c>
      <c r="V370" s="192">
        <v>0</v>
      </c>
      <c r="W370" s="192">
        <v>0</v>
      </c>
      <c r="X370" s="192">
        <f t="shared" ref="X370:AO370" si="336">+(0.95-0.0497)/18</f>
        <v>5.0016666666666668E-2</v>
      </c>
      <c r="Y370" s="192">
        <f t="shared" si="336"/>
        <v>5.0016666666666668E-2</v>
      </c>
      <c r="Z370" s="192">
        <f t="shared" si="336"/>
        <v>5.0016666666666668E-2</v>
      </c>
      <c r="AA370" s="192">
        <f t="shared" si="336"/>
        <v>5.0016666666666668E-2</v>
      </c>
      <c r="AB370" s="192">
        <f t="shared" si="336"/>
        <v>5.0016666666666668E-2</v>
      </c>
      <c r="AC370" s="192">
        <f t="shared" si="336"/>
        <v>5.0016666666666668E-2</v>
      </c>
      <c r="AD370" s="192">
        <f t="shared" si="336"/>
        <v>5.0016666666666668E-2</v>
      </c>
      <c r="AE370" s="192">
        <f t="shared" si="336"/>
        <v>5.0016666666666668E-2</v>
      </c>
      <c r="AF370" s="82">
        <f t="shared" si="336"/>
        <v>5.0016666666666668E-2</v>
      </c>
      <c r="AG370" s="192">
        <f t="shared" si="336"/>
        <v>5.0016666666666668E-2</v>
      </c>
      <c r="AH370" s="192">
        <f t="shared" si="336"/>
        <v>5.0016666666666668E-2</v>
      </c>
      <c r="AI370" s="192">
        <f t="shared" si="336"/>
        <v>5.0016666666666668E-2</v>
      </c>
      <c r="AJ370" s="192">
        <f t="shared" si="336"/>
        <v>5.0016666666666668E-2</v>
      </c>
      <c r="AK370" s="192">
        <f t="shared" si="336"/>
        <v>5.0016666666666668E-2</v>
      </c>
      <c r="AL370" s="192">
        <f t="shared" si="336"/>
        <v>5.0016666666666668E-2</v>
      </c>
      <c r="AM370" s="192">
        <f t="shared" si="336"/>
        <v>5.0016666666666668E-2</v>
      </c>
      <c r="AN370" s="192">
        <f t="shared" si="336"/>
        <v>5.0016666666666668E-2</v>
      </c>
      <c r="AO370" s="192">
        <f t="shared" si="336"/>
        <v>5.0016666666666668E-2</v>
      </c>
      <c r="AP370" s="192">
        <v>0</v>
      </c>
      <c r="AQ370" s="192">
        <v>0</v>
      </c>
      <c r="AR370" s="192">
        <v>0</v>
      </c>
      <c r="AS370" s="192">
        <v>0</v>
      </c>
      <c r="AT370" s="192">
        <v>0.05</v>
      </c>
      <c r="AU370" s="192">
        <v>0</v>
      </c>
      <c r="AV370" s="192">
        <v>0</v>
      </c>
      <c r="AW370" s="192">
        <v>0</v>
      </c>
      <c r="AX370" s="192">
        <v>0</v>
      </c>
      <c r="AY370" s="192">
        <v>0</v>
      </c>
      <c r="AZ370" s="192">
        <v>0</v>
      </c>
      <c r="BA370" s="192">
        <v>0</v>
      </c>
      <c r="BB370" s="192">
        <v>0</v>
      </c>
      <c r="BC370" s="193">
        <f>SUM(N370:BB370)</f>
        <v>1.0000023809523813</v>
      </c>
      <c r="BD370" s="191"/>
    </row>
    <row r="371" spans="1:89" s="194" customFormat="1" x14ac:dyDescent="0.2">
      <c r="A371" s="288"/>
      <c r="B371" s="191" t="s">
        <v>105</v>
      </c>
      <c r="C371" s="293"/>
      <c r="D371" s="192">
        <f>+D370</f>
        <v>0</v>
      </c>
      <c r="E371" s="192">
        <f t="shared" ref="E371:AJ371" si="337">+D371+E370</f>
        <v>0</v>
      </c>
      <c r="F371" s="192">
        <f t="shared" si="337"/>
        <v>0</v>
      </c>
      <c r="G371" s="192">
        <f t="shared" si="337"/>
        <v>0</v>
      </c>
      <c r="H371" s="192">
        <f t="shared" si="337"/>
        <v>0</v>
      </c>
      <c r="I371" s="192">
        <f t="shared" si="337"/>
        <v>0</v>
      </c>
      <c r="J371" s="192">
        <f t="shared" si="337"/>
        <v>0</v>
      </c>
      <c r="K371" s="192">
        <f t="shared" si="337"/>
        <v>0</v>
      </c>
      <c r="L371" s="192">
        <f t="shared" si="337"/>
        <v>0</v>
      </c>
      <c r="M371" s="192">
        <f t="shared" si="337"/>
        <v>0</v>
      </c>
      <c r="N371" s="192">
        <f t="shared" si="337"/>
        <v>4.9702380952380949E-2</v>
      </c>
      <c r="O371" s="192">
        <f t="shared" si="337"/>
        <v>4.9702380952380949E-2</v>
      </c>
      <c r="P371" s="192">
        <f t="shared" si="337"/>
        <v>4.9702380952380949E-2</v>
      </c>
      <c r="Q371" s="192">
        <f t="shared" si="337"/>
        <v>4.9702380952380949E-2</v>
      </c>
      <c r="R371" s="192">
        <f t="shared" si="337"/>
        <v>4.9702380952380949E-2</v>
      </c>
      <c r="S371" s="192">
        <f t="shared" si="337"/>
        <v>4.9702380952380949E-2</v>
      </c>
      <c r="T371" s="192">
        <f t="shared" si="337"/>
        <v>4.9702380952380949E-2</v>
      </c>
      <c r="U371" s="192">
        <f t="shared" si="337"/>
        <v>4.9702380952380949E-2</v>
      </c>
      <c r="V371" s="192">
        <f t="shared" si="337"/>
        <v>4.9702380952380949E-2</v>
      </c>
      <c r="W371" s="192">
        <f t="shared" si="337"/>
        <v>4.9702380952380949E-2</v>
      </c>
      <c r="X371" s="192">
        <f t="shared" si="337"/>
        <v>9.9719047619047624E-2</v>
      </c>
      <c r="Y371" s="192">
        <f t="shared" si="337"/>
        <v>0.14973571428571431</v>
      </c>
      <c r="Z371" s="192">
        <f t="shared" si="337"/>
        <v>0.19975238095238096</v>
      </c>
      <c r="AA371" s="192">
        <f t="shared" si="337"/>
        <v>0.24976904761904761</v>
      </c>
      <c r="AB371" s="192">
        <f t="shared" si="337"/>
        <v>0.29978571428571427</v>
      </c>
      <c r="AC371" s="192">
        <f t="shared" si="337"/>
        <v>0.34980238095238092</v>
      </c>
      <c r="AD371" s="192">
        <f t="shared" si="337"/>
        <v>0.39981904761904757</v>
      </c>
      <c r="AE371" s="192">
        <f t="shared" si="337"/>
        <v>0.44983571428571423</v>
      </c>
      <c r="AF371" s="82">
        <f t="shared" si="337"/>
        <v>0.49985238095238088</v>
      </c>
      <c r="AG371" s="192">
        <f t="shared" si="337"/>
        <v>0.54986904761904754</v>
      </c>
      <c r="AH371" s="192">
        <f t="shared" si="337"/>
        <v>0.59988571428571424</v>
      </c>
      <c r="AI371" s="192">
        <f t="shared" si="337"/>
        <v>0.64990238095238095</v>
      </c>
      <c r="AJ371" s="192">
        <f t="shared" si="337"/>
        <v>0.69991904761904766</v>
      </c>
      <c r="AK371" s="192">
        <f t="shared" ref="AK371:BB371" si="338">+AJ371+AK370</f>
        <v>0.74993571428571437</v>
      </c>
      <c r="AL371" s="192">
        <f t="shared" si="338"/>
        <v>0.79995238095238108</v>
      </c>
      <c r="AM371" s="192">
        <f t="shared" si="338"/>
        <v>0.84996904761904779</v>
      </c>
      <c r="AN371" s="192">
        <f t="shared" si="338"/>
        <v>0.8999857142857145</v>
      </c>
      <c r="AO371" s="192">
        <f t="shared" si="338"/>
        <v>0.95000238095238121</v>
      </c>
      <c r="AP371" s="192">
        <f t="shared" si="338"/>
        <v>0.95000238095238121</v>
      </c>
      <c r="AQ371" s="192">
        <f t="shared" si="338"/>
        <v>0.95000238095238121</v>
      </c>
      <c r="AR371" s="192">
        <f t="shared" si="338"/>
        <v>0.95000238095238121</v>
      </c>
      <c r="AS371" s="192">
        <f t="shared" si="338"/>
        <v>0.95000238095238121</v>
      </c>
      <c r="AT371" s="192">
        <f t="shared" si="338"/>
        <v>1.0000023809523813</v>
      </c>
      <c r="AU371" s="192">
        <f t="shared" si="338"/>
        <v>1.0000023809523813</v>
      </c>
      <c r="AV371" s="192">
        <f t="shared" si="338"/>
        <v>1.0000023809523813</v>
      </c>
      <c r="AW371" s="192">
        <f t="shared" si="338"/>
        <v>1.0000023809523813</v>
      </c>
      <c r="AX371" s="192">
        <f t="shared" si="338"/>
        <v>1.0000023809523813</v>
      </c>
      <c r="AY371" s="192">
        <f t="shared" si="338"/>
        <v>1.0000023809523813</v>
      </c>
      <c r="AZ371" s="192">
        <f t="shared" si="338"/>
        <v>1.0000023809523813</v>
      </c>
      <c r="BA371" s="192">
        <f t="shared" si="338"/>
        <v>1.0000023809523813</v>
      </c>
      <c r="BB371" s="192">
        <f t="shared" si="338"/>
        <v>1.0000023809523813</v>
      </c>
      <c r="BC371" s="193"/>
      <c r="BD371" s="191"/>
    </row>
    <row r="372" spans="1:89" s="194" customFormat="1" x14ac:dyDescent="0.2">
      <c r="A372" s="288"/>
      <c r="B372" s="191" t="s">
        <v>106</v>
      </c>
      <c r="C372" s="293"/>
      <c r="D372" s="192">
        <v>0</v>
      </c>
      <c r="E372" s="192">
        <v>0</v>
      </c>
      <c r="F372" s="192">
        <v>0</v>
      </c>
      <c r="G372" s="192">
        <v>0</v>
      </c>
      <c r="H372" s="192">
        <v>0</v>
      </c>
      <c r="I372" s="192">
        <v>0</v>
      </c>
      <c r="J372" s="192">
        <v>0</v>
      </c>
      <c r="K372" s="192">
        <v>0</v>
      </c>
      <c r="L372" s="192">
        <v>0</v>
      </c>
      <c r="M372" s="192">
        <v>0</v>
      </c>
      <c r="N372" s="192">
        <v>0.05</v>
      </c>
      <c r="O372" s="192">
        <v>0</v>
      </c>
      <c r="P372" s="192">
        <v>0</v>
      </c>
      <c r="Q372" s="192">
        <v>0</v>
      </c>
      <c r="R372" s="192">
        <v>0</v>
      </c>
      <c r="S372" s="192">
        <v>0</v>
      </c>
      <c r="T372" s="192">
        <v>0</v>
      </c>
      <c r="U372" s="192">
        <v>0</v>
      </c>
      <c r="V372" s="192">
        <v>0</v>
      </c>
      <c r="W372" s="192">
        <v>0</v>
      </c>
      <c r="X372" s="192">
        <f t="shared" ref="X372:AO372" si="339">+(0.34-0.05)/18</f>
        <v>1.6111111111111114E-2</v>
      </c>
      <c r="Y372" s="192">
        <f t="shared" si="339"/>
        <v>1.6111111111111114E-2</v>
      </c>
      <c r="Z372" s="192">
        <f t="shared" si="339"/>
        <v>1.6111111111111114E-2</v>
      </c>
      <c r="AA372" s="192">
        <f t="shared" si="339"/>
        <v>1.6111111111111114E-2</v>
      </c>
      <c r="AB372" s="192">
        <f t="shared" si="339"/>
        <v>1.6111111111111114E-2</v>
      </c>
      <c r="AC372" s="192">
        <f t="shared" si="339"/>
        <v>1.6111111111111114E-2</v>
      </c>
      <c r="AD372" s="192">
        <f t="shared" si="339"/>
        <v>1.6111111111111114E-2</v>
      </c>
      <c r="AE372" s="192">
        <f t="shared" si="339"/>
        <v>1.6111111111111114E-2</v>
      </c>
      <c r="AF372" s="82">
        <f t="shared" si="339"/>
        <v>1.6111111111111114E-2</v>
      </c>
      <c r="AG372" s="192">
        <f t="shared" si="339"/>
        <v>1.6111111111111114E-2</v>
      </c>
      <c r="AH372" s="192">
        <f t="shared" si="339"/>
        <v>1.6111111111111114E-2</v>
      </c>
      <c r="AI372" s="192">
        <f t="shared" si="339"/>
        <v>1.6111111111111114E-2</v>
      </c>
      <c r="AJ372" s="192">
        <f t="shared" si="339"/>
        <v>1.6111111111111114E-2</v>
      </c>
      <c r="AK372" s="192">
        <f t="shared" si="339"/>
        <v>1.6111111111111114E-2</v>
      </c>
      <c r="AL372" s="192">
        <f t="shared" si="339"/>
        <v>1.6111111111111114E-2</v>
      </c>
      <c r="AM372" s="192">
        <f t="shared" si="339"/>
        <v>1.6111111111111114E-2</v>
      </c>
      <c r="AN372" s="192">
        <f t="shared" si="339"/>
        <v>1.6111111111111114E-2</v>
      </c>
      <c r="AO372" s="192">
        <f t="shared" si="339"/>
        <v>1.6111111111111114E-2</v>
      </c>
      <c r="AP372" s="192">
        <v>0.66</v>
      </c>
      <c r="AQ372" s="192">
        <v>0</v>
      </c>
      <c r="AR372" s="192">
        <v>0</v>
      </c>
      <c r="AS372" s="192">
        <v>0</v>
      </c>
      <c r="AT372" s="192">
        <v>0</v>
      </c>
      <c r="AU372" s="192">
        <v>0</v>
      </c>
      <c r="AV372" s="192">
        <v>0</v>
      </c>
      <c r="AW372" s="192">
        <v>0</v>
      </c>
      <c r="AX372" s="192">
        <v>0</v>
      </c>
      <c r="AY372" s="192">
        <v>0</v>
      </c>
      <c r="AZ372" s="192">
        <v>0</v>
      </c>
      <c r="BA372" s="192">
        <v>0</v>
      </c>
      <c r="BB372" s="192">
        <v>0</v>
      </c>
      <c r="BC372" s="193">
        <f>SUM(N372:BB372)</f>
        <v>1</v>
      </c>
      <c r="BD372" s="191"/>
    </row>
    <row r="373" spans="1:89" s="194" customFormat="1" x14ac:dyDescent="0.2">
      <c r="A373" s="288"/>
      <c r="B373" s="191" t="s">
        <v>107</v>
      </c>
      <c r="C373" s="293"/>
      <c r="D373" s="192">
        <f>+D372</f>
        <v>0</v>
      </c>
      <c r="E373" s="192">
        <f t="shared" ref="E373:AJ373" si="340">+D373+E372</f>
        <v>0</v>
      </c>
      <c r="F373" s="192">
        <f t="shared" si="340"/>
        <v>0</v>
      </c>
      <c r="G373" s="192">
        <f t="shared" si="340"/>
        <v>0</v>
      </c>
      <c r="H373" s="192">
        <f t="shared" si="340"/>
        <v>0</v>
      </c>
      <c r="I373" s="192">
        <f t="shared" si="340"/>
        <v>0</v>
      </c>
      <c r="J373" s="192">
        <f t="shared" si="340"/>
        <v>0</v>
      </c>
      <c r="K373" s="192">
        <f t="shared" si="340"/>
        <v>0</v>
      </c>
      <c r="L373" s="192">
        <f t="shared" si="340"/>
        <v>0</v>
      </c>
      <c r="M373" s="192">
        <f t="shared" si="340"/>
        <v>0</v>
      </c>
      <c r="N373" s="192">
        <f t="shared" si="340"/>
        <v>0.05</v>
      </c>
      <c r="O373" s="192">
        <f t="shared" si="340"/>
        <v>0.05</v>
      </c>
      <c r="P373" s="192">
        <f t="shared" si="340"/>
        <v>0.05</v>
      </c>
      <c r="Q373" s="192">
        <f t="shared" si="340"/>
        <v>0.05</v>
      </c>
      <c r="R373" s="192">
        <f t="shared" si="340"/>
        <v>0.05</v>
      </c>
      <c r="S373" s="192">
        <f t="shared" si="340"/>
        <v>0.05</v>
      </c>
      <c r="T373" s="192">
        <f t="shared" si="340"/>
        <v>0.05</v>
      </c>
      <c r="U373" s="192">
        <f t="shared" si="340"/>
        <v>0.05</v>
      </c>
      <c r="V373" s="192">
        <f t="shared" si="340"/>
        <v>0.05</v>
      </c>
      <c r="W373" s="192">
        <f t="shared" si="340"/>
        <v>0.05</v>
      </c>
      <c r="X373" s="192">
        <f t="shared" si="340"/>
        <v>6.611111111111112E-2</v>
      </c>
      <c r="Y373" s="192">
        <f t="shared" si="340"/>
        <v>8.2222222222222238E-2</v>
      </c>
      <c r="Z373" s="192">
        <f t="shared" si="340"/>
        <v>9.8333333333333356E-2</v>
      </c>
      <c r="AA373" s="192">
        <f t="shared" si="340"/>
        <v>0.11444444444444447</v>
      </c>
      <c r="AB373" s="192">
        <f t="shared" si="340"/>
        <v>0.13055555555555559</v>
      </c>
      <c r="AC373" s="192">
        <f t="shared" si="340"/>
        <v>0.1466666666666667</v>
      </c>
      <c r="AD373" s="192">
        <f t="shared" si="340"/>
        <v>0.1627777777777778</v>
      </c>
      <c r="AE373" s="192">
        <f t="shared" si="340"/>
        <v>0.1788888888888889</v>
      </c>
      <c r="AF373" s="82">
        <f t="shared" si="340"/>
        <v>0.19500000000000001</v>
      </c>
      <c r="AG373" s="192">
        <f t="shared" si="340"/>
        <v>0.21111111111111111</v>
      </c>
      <c r="AH373" s="192">
        <f t="shared" si="340"/>
        <v>0.22722222222222221</v>
      </c>
      <c r="AI373" s="192">
        <f t="shared" si="340"/>
        <v>0.24333333333333332</v>
      </c>
      <c r="AJ373" s="192">
        <f t="shared" si="340"/>
        <v>0.25944444444444442</v>
      </c>
      <c r="AK373" s="192">
        <f t="shared" ref="AK373:BB373" si="341">+AJ373+AK372</f>
        <v>0.27555555555555555</v>
      </c>
      <c r="AL373" s="192">
        <f t="shared" si="341"/>
        <v>0.29166666666666669</v>
      </c>
      <c r="AM373" s="192">
        <f t="shared" si="341"/>
        <v>0.30777777777777782</v>
      </c>
      <c r="AN373" s="192">
        <f t="shared" si="341"/>
        <v>0.32388888888888895</v>
      </c>
      <c r="AO373" s="192">
        <f t="shared" si="341"/>
        <v>0.34000000000000008</v>
      </c>
      <c r="AP373" s="192">
        <f t="shared" si="341"/>
        <v>1</v>
      </c>
      <c r="AQ373" s="192">
        <f t="shared" si="341"/>
        <v>1</v>
      </c>
      <c r="AR373" s="192">
        <f t="shared" si="341"/>
        <v>1</v>
      </c>
      <c r="AS373" s="192">
        <f t="shared" si="341"/>
        <v>1</v>
      </c>
      <c r="AT373" s="192">
        <f t="shared" si="341"/>
        <v>1</v>
      </c>
      <c r="AU373" s="192">
        <f t="shared" si="341"/>
        <v>1</v>
      </c>
      <c r="AV373" s="192">
        <f t="shared" si="341"/>
        <v>1</v>
      </c>
      <c r="AW373" s="192">
        <f t="shared" si="341"/>
        <v>1</v>
      </c>
      <c r="AX373" s="192">
        <f t="shared" si="341"/>
        <v>1</v>
      </c>
      <c r="AY373" s="192">
        <f t="shared" si="341"/>
        <v>1</v>
      </c>
      <c r="AZ373" s="192">
        <f t="shared" si="341"/>
        <v>1</v>
      </c>
      <c r="BA373" s="192">
        <f t="shared" si="341"/>
        <v>1</v>
      </c>
      <c r="BB373" s="192">
        <f t="shared" si="341"/>
        <v>1</v>
      </c>
      <c r="BC373" s="193"/>
      <c r="BD373" s="191"/>
    </row>
    <row r="374" spans="1:89" s="209" customFormat="1" x14ac:dyDescent="0.2">
      <c r="A374" s="288"/>
      <c r="B374" s="206"/>
      <c r="C374" s="293"/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07"/>
      <c r="P374" s="207"/>
      <c r="Q374" s="207"/>
      <c r="R374" s="207"/>
      <c r="S374" s="207"/>
      <c r="T374" s="207"/>
      <c r="U374" s="207"/>
      <c r="V374" s="207"/>
      <c r="W374" s="207"/>
      <c r="X374" s="207"/>
      <c r="Y374" s="207"/>
      <c r="Z374" s="207"/>
      <c r="AA374" s="207"/>
      <c r="AB374" s="207"/>
      <c r="AC374" s="207"/>
      <c r="AD374" s="207"/>
      <c r="AE374" s="207"/>
      <c r="AF374" s="83"/>
      <c r="AG374" s="207"/>
      <c r="AH374" s="207"/>
      <c r="AI374" s="207"/>
      <c r="AJ374" s="207"/>
      <c r="AK374" s="207"/>
      <c r="AL374" s="207"/>
      <c r="AM374" s="207"/>
      <c r="AN374" s="207"/>
      <c r="AO374" s="207"/>
      <c r="AP374" s="207"/>
      <c r="AQ374" s="207"/>
      <c r="AR374" s="207"/>
      <c r="AS374" s="207"/>
      <c r="AT374" s="207"/>
      <c r="AU374" s="207"/>
      <c r="AV374" s="207"/>
      <c r="AW374" s="207"/>
      <c r="AX374" s="207"/>
      <c r="AY374" s="207"/>
      <c r="AZ374" s="207"/>
      <c r="BA374" s="207"/>
      <c r="BB374" s="207"/>
      <c r="BC374" s="208"/>
      <c r="BD374" s="206"/>
    </row>
    <row r="375" spans="1:89" s="195" customFormat="1" x14ac:dyDescent="0.2">
      <c r="A375" s="288"/>
      <c r="B375" s="195" t="s">
        <v>108</v>
      </c>
      <c r="C375" s="196">
        <v>14.2</v>
      </c>
      <c r="D375" s="197">
        <f t="shared" ref="D375:AI375" si="342">+D371*$C375</f>
        <v>0</v>
      </c>
      <c r="E375" s="197">
        <f t="shared" si="342"/>
        <v>0</v>
      </c>
      <c r="F375" s="197">
        <f t="shared" si="342"/>
        <v>0</v>
      </c>
      <c r="G375" s="197">
        <f t="shared" si="342"/>
        <v>0</v>
      </c>
      <c r="H375" s="197">
        <f t="shared" si="342"/>
        <v>0</v>
      </c>
      <c r="I375" s="197">
        <f t="shared" si="342"/>
        <v>0</v>
      </c>
      <c r="J375" s="197">
        <f t="shared" si="342"/>
        <v>0</v>
      </c>
      <c r="K375" s="197">
        <f t="shared" si="342"/>
        <v>0</v>
      </c>
      <c r="L375" s="197">
        <f t="shared" si="342"/>
        <v>0</v>
      </c>
      <c r="M375" s="197">
        <f t="shared" si="342"/>
        <v>0</v>
      </c>
      <c r="N375" s="197">
        <f t="shared" si="342"/>
        <v>0.70577380952380941</v>
      </c>
      <c r="O375" s="197">
        <f t="shared" si="342"/>
        <v>0.70577380952380941</v>
      </c>
      <c r="P375" s="197">
        <f t="shared" si="342"/>
        <v>0.70577380952380941</v>
      </c>
      <c r="Q375" s="197">
        <f t="shared" si="342"/>
        <v>0.70577380952380941</v>
      </c>
      <c r="R375" s="197">
        <f t="shared" si="342"/>
        <v>0.70577380952380941</v>
      </c>
      <c r="S375" s="197">
        <f t="shared" si="342"/>
        <v>0.70577380952380941</v>
      </c>
      <c r="T375" s="197">
        <f t="shared" si="342"/>
        <v>0.70577380952380941</v>
      </c>
      <c r="U375" s="197">
        <f t="shared" si="342"/>
        <v>0.70577380952380941</v>
      </c>
      <c r="V375" s="197">
        <f t="shared" si="342"/>
        <v>0.70577380952380941</v>
      </c>
      <c r="W375" s="197">
        <f t="shared" si="342"/>
        <v>0.70577380952380941</v>
      </c>
      <c r="X375" s="197">
        <f t="shared" si="342"/>
        <v>1.4160104761904762</v>
      </c>
      <c r="Y375" s="197">
        <f t="shared" si="342"/>
        <v>2.1262471428571432</v>
      </c>
      <c r="Z375" s="197">
        <f t="shared" si="342"/>
        <v>2.8364838095238096</v>
      </c>
      <c r="AA375" s="197">
        <f t="shared" si="342"/>
        <v>3.546720476190476</v>
      </c>
      <c r="AB375" s="197">
        <f t="shared" si="342"/>
        <v>4.256957142857142</v>
      </c>
      <c r="AC375" s="197">
        <f t="shared" si="342"/>
        <v>4.9671938095238088</v>
      </c>
      <c r="AD375" s="197">
        <f t="shared" si="342"/>
        <v>5.6774304761904757</v>
      </c>
      <c r="AE375" s="197">
        <f t="shared" si="342"/>
        <v>6.3876671428571417</v>
      </c>
      <c r="AF375" s="90">
        <f t="shared" si="342"/>
        <v>7.0979038095238085</v>
      </c>
      <c r="AG375" s="197">
        <f t="shared" si="342"/>
        <v>7.8081404761904745</v>
      </c>
      <c r="AH375" s="197">
        <f t="shared" si="342"/>
        <v>8.5183771428571422</v>
      </c>
      <c r="AI375" s="197">
        <f t="shared" si="342"/>
        <v>9.2286138095238091</v>
      </c>
      <c r="AJ375" s="197">
        <f t="shared" ref="AJ375:BB375" si="343">+AJ371*$C375</f>
        <v>9.9388504761904759</v>
      </c>
      <c r="AK375" s="197">
        <f t="shared" si="343"/>
        <v>10.649087142857143</v>
      </c>
      <c r="AL375" s="197">
        <f t="shared" si="343"/>
        <v>11.359323809523811</v>
      </c>
      <c r="AM375" s="197">
        <f t="shared" si="343"/>
        <v>12.069560476190478</v>
      </c>
      <c r="AN375" s="197">
        <f t="shared" si="343"/>
        <v>12.779797142857145</v>
      </c>
      <c r="AO375" s="197">
        <f t="shared" si="343"/>
        <v>13.490033809523812</v>
      </c>
      <c r="AP375" s="197">
        <f t="shared" si="343"/>
        <v>13.490033809523812</v>
      </c>
      <c r="AQ375" s="197">
        <f t="shared" si="343"/>
        <v>13.490033809523812</v>
      </c>
      <c r="AR375" s="197">
        <f t="shared" si="343"/>
        <v>13.490033809523812</v>
      </c>
      <c r="AS375" s="197">
        <f t="shared" si="343"/>
        <v>13.490033809523812</v>
      </c>
      <c r="AT375" s="197">
        <f t="shared" si="343"/>
        <v>14.200033809523813</v>
      </c>
      <c r="AU375" s="197">
        <f t="shared" si="343"/>
        <v>14.200033809523813</v>
      </c>
      <c r="AV375" s="197">
        <f t="shared" si="343"/>
        <v>14.200033809523813</v>
      </c>
      <c r="AW375" s="197">
        <f t="shared" si="343"/>
        <v>14.200033809523813</v>
      </c>
      <c r="AX375" s="197">
        <f t="shared" si="343"/>
        <v>14.200033809523813</v>
      </c>
      <c r="AY375" s="197">
        <f t="shared" si="343"/>
        <v>14.200033809523813</v>
      </c>
      <c r="AZ375" s="197">
        <f t="shared" si="343"/>
        <v>14.200033809523813</v>
      </c>
      <c r="BA375" s="197">
        <f t="shared" si="343"/>
        <v>14.200033809523813</v>
      </c>
      <c r="BB375" s="197">
        <f t="shared" si="343"/>
        <v>14.200033809523813</v>
      </c>
      <c r="BC375" s="198"/>
      <c r="BD375" s="199"/>
      <c r="BE375" s="199"/>
      <c r="BF375" s="199"/>
      <c r="BG375" s="199"/>
      <c r="BH375" s="199"/>
      <c r="BI375" s="199"/>
      <c r="BJ375" s="199"/>
      <c r="BK375" s="199"/>
      <c r="BL375" s="199"/>
      <c r="BM375" s="199"/>
      <c r="BN375" s="199"/>
      <c r="BO375" s="199"/>
      <c r="BP375" s="199"/>
      <c r="BQ375" s="199"/>
      <c r="BR375" s="199"/>
      <c r="BS375" s="199"/>
      <c r="BT375" s="199"/>
      <c r="BU375" s="199"/>
      <c r="BV375" s="199"/>
      <c r="BW375" s="199"/>
      <c r="BX375" s="199"/>
      <c r="BY375" s="199"/>
      <c r="BZ375" s="199"/>
      <c r="CA375" s="199"/>
      <c r="CB375" s="199"/>
      <c r="CC375" s="199"/>
      <c r="CD375" s="199"/>
      <c r="CE375" s="199"/>
      <c r="CF375" s="199"/>
      <c r="CG375" s="199"/>
      <c r="CH375" s="199"/>
      <c r="CI375" s="199"/>
      <c r="CJ375" s="199"/>
      <c r="CK375" s="199"/>
    </row>
    <row r="376" spans="1:89" s="200" customFormat="1" ht="13.5" thickBot="1" x14ac:dyDescent="0.25">
      <c r="A376" s="289"/>
      <c r="B376" s="200" t="s">
        <v>109</v>
      </c>
      <c r="C376" s="201" t="str">
        <f>+'NTP or Sold'!B37</f>
        <v>Committed</v>
      </c>
      <c r="D376" s="202">
        <f t="shared" ref="D376:AI376" si="344">+D373*$C375</f>
        <v>0</v>
      </c>
      <c r="E376" s="202">
        <f t="shared" si="344"/>
        <v>0</v>
      </c>
      <c r="F376" s="202">
        <f t="shared" si="344"/>
        <v>0</v>
      </c>
      <c r="G376" s="202">
        <f t="shared" si="344"/>
        <v>0</v>
      </c>
      <c r="H376" s="202">
        <f t="shared" si="344"/>
        <v>0</v>
      </c>
      <c r="I376" s="202">
        <f t="shared" si="344"/>
        <v>0</v>
      </c>
      <c r="J376" s="202">
        <f t="shared" si="344"/>
        <v>0</v>
      </c>
      <c r="K376" s="202">
        <f t="shared" si="344"/>
        <v>0</v>
      </c>
      <c r="L376" s="202">
        <f t="shared" si="344"/>
        <v>0</v>
      </c>
      <c r="M376" s="202">
        <f t="shared" si="344"/>
        <v>0</v>
      </c>
      <c r="N376" s="202">
        <f t="shared" si="344"/>
        <v>0.71</v>
      </c>
      <c r="O376" s="202">
        <f t="shared" si="344"/>
        <v>0.71</v>
      </c>
      <c r="P376" s="202">
        <f t="shared" si="344"/>
        <v>0.71</v>
      </c>
      <c r="Q376" s="202">
        <f t="shared" si="344"/>
        <v>0.71</v>
      </c>
      <c r="R376" s="202">
        <f t="shared" si="344"/>
        <v>0.71</v>
      </c>
      <c r="S376" s="202">
        <f t="shared" si="344"/>
        <v>0.71</v>
      </c>
      <c r="T376" s="202">
        <f t="shared" si="344"/>
        <v>0.71</v>
      </c>
      <c r="U376" s="202">
        <f t="shared" si="344"/>
        <v>0.71</v>
      </c>
      <c r="V376" s="202">
        <f t="shared" si="344"/>
        <v>0.71</v>
      </c>
      <c r="W376" s="202">
        <f t="shared" si="344"/>
        <v>0.71</v>
      </c>
      <c r="X376" s="202">
        <f t="shared" si="344"/>
        <v>0.93877777777777782</v>
      </c>
      <c r="Y376" s="202">
        <f t="shared" si="344"/>
        <v>1.1675555555555557</v>
      </c>
      <c r="Z376" s="202">
        <f t="shared" si="344"/>
        <v>1.3963333333333336</v>
      </c>
      <c r="AA376" s="202">
        <f t="shared" si="344"/>
        <v>1.6251111111111114</v>
      </c>
      <c r="AB376" s="202">
        <f t="shared" si="344"/>
        <v>1.8538888888888894</v>
      </c>
      <c r="AC376" s="202">
        <f t="shared" si="344"/>
        <v>2.0826666666666669</v>
      </c>
      <c r="AD376" s="202">
        <f t="shared" si="344"/>
        <v>2.3114444444444446</v>
      </c>
      <c r="AE376" s="202">
        <f t="shared" si="344"/>
        <v>2.5402222222222224</v>
      </c>
      <c r="AF376" s="136">
        <f t="shared" si="344"/>
        <v>2.7690000000000001</v>
      </c>
      <c r="AG376" s="202">
        <f t="shared" si="344"/>
        <v>2.9977777777777774</v>
      </c>
      <c r="AH376" s="202">
        <f t="shared" si="344"/>
        <v>3.2265555555555552</v>
      </c>
      <c r="AI376" s="202">
        <f t="shared" si="344"/>
        <v>3.4553333333333329</v>
      </c>
      <c r="AJ376" s="202">
        <f t="shared" ref="AJ376:BB376" si="345">+AJ373*$C375</f>
        <v>3.6841111111111107</v>
      </c>
      <c r="AK376" s="202">
        <f t="shared" si="345"/>
        <v>3.9128888888888889</v>
      </c>
      <c r="AL376" s="202">
        <f t="shared" si="345"/>
        <v>4.1416666666666666</v>
      </c>
      <c r="AM376" s="202">
        <f t="shared" si="345"/>
        <v>4.3704444444444448</v>
      </c>
      <c r="AN376" s="202">
        <f t="shared" si="345"/>
        <v>4.599222222222223</v>
      </c>
      <c r="AO376" s="202">
        <f t="shared" si="345"/>
        <v>4.8280000000000012</v>
      </c>
      <c r="AP376" s="202">
        <f t="shared" si="345"/>
        <v>14.2</v>
      </c>
      <c r="AQ376" s="202">
        <f t="shared" si="345"/>
        <v>14.2</v>
      </c>
      <c r="AR376" s="202">
        <f t="shared" si="345"/>
        <v>14.2</v>
      </c>
      <c r="AS376" s="202">
        <f t="shared" si="345"/>
        <v>14.2</v>
      </c>
      <c r="AT376" s="202">
        <f t="shared" si="345"/>
        <v>14.2</v>
      </c>
      <c r="AU376" s="202">
        <f t="shared" si="345"/>
        <v>14.2</v>
      </c>
      <c r="AV376" s="202">
        <f t="shared" si="345"/>
        <v>14.2</v>
      </c>
      <c r="AW376" s="202">
        <f t="shared" si="345"/>
        <v>14.2</v>
      </c>
      <c r="AX376" s="202">
        <f t="shared" si="345"/>
        <v>14.2</v>
      </c>
      <c r="AY376" s="202">
        <f t="shared" si="345"/>
        <v>14.2</v>
      </c>
      <c r="AZ376" s="202">
        <f t="shared" si="345"/>
        <v>14.2</v>
      </c>
      <c r="BA376" s="202">
        <f t="shared" si="345"/>
        <v>14.2</v>
      </c>
      <c r="BB376" s="202">
        <f t="shared" si="345"/>
        <v>14.2</v>
      </c>
      <c r="BC376" s="203"/>
      <c r="BD376" s="204"/>
      <c r="BE376" s="204"/>
      <c r="BF376" s="204"/>
      <c r="BG376" s="204"/>
      <c r="BH376" s="204"/>
      <c r="BI376" s="204"/>
      <c r="BJ376" s="204"/>
      <c r="BK376" s="204"/>
      <c r="BL376" s="204"/>
      <c r="BM376" s="204"/>
      <c r="BN376" s="204"/>
      <c r="BO376" s="204"/>
      <c r="BP376" s="204"/>
      <c r="BQ376" s="204"/>
      <c r="BR376" s="204"/>
      <c r="BS376" s="204"/>
      <c r="BT376" s="204"/>
      <c r="BU376" s="204"/>
      <c r="BV376" s="204"/>
      <c r="BW376" s="204"/>
      <c r="BX376" s="204"/>
      <c r="BY376" s="204"/>
      <c r="BZ376" s="204"/>
      <c r="CA376" s="204"/>
      <c r="CB376" s="204"/>
      <c r="CC376" s="204"/>
      <c r="CD376" s="204"/>
      <c r="CE376" s="204"/>
      <c r="CF376" s="204"/>
      <c r="CG376" s="204"/>
      <c r="CH376" s="204"/>
      <c r="CI376" s="204"/>
      <c r="CJ376" s="204"/>
      <c r="CK376" s="204"/>
    </row>
    <row r="377" spans="1:89" s="190" customFormat="1" ht="15" customHeight="1" thickTop="1" x14ac:dyDescent="0.2">
      <c r="A377" s="287">
        <f>+A369+1</f>
        <v>10</v>
      </c>
      <c r="B377" s="187" t="str">
        <f>+'NTP or Sold'!G38</f>
        <v>LM6000</v>
      </c>
      <c r="C377" s="292" t="str">
        <f>+'NTP or Sold'!S38</f>
        <v>Elektrobolt (ESA) - 85%</v>
      </c>
      <c r="D377" s="188"/>
      <c r="E377" s="188"/>
      <c r="F377" s="188"/>
      <c r="G377" s="188"/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188"/>
      <c r="S377" s="188"/>
      <c r="T377" s="188"/>
      <c r="U377" s="188"/>
      <c r="V377" s="188"/>
      <c r="W377" s="188"/>
      <c r="X377" s="188"/>
      <c r="Y377" s="188"/>
      <c r="Z377" s="188"/>
      <c r="AA377" s="188"/>
      <c r="AB377" s="188"/>
      <c r="AC377" s="188"/>
      <c r="AD377" s="188"/>
      <c r="AE377" s="188"/>
      <c r="AF377" s="84"/>
      <c r="AG377" s="188"/>
      <c r="AH377" s="188"/>
      <c r="AI377" s="188"/>
      <c r="AJ377" s="188"/>
      <c r="AK377" s="188"/>
      <c r="AL377" s="188"/>
      <c r="AM377" s="188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  <c r="AZ377" s="188"/>
      <c r="BA377" s="188"/>
      <c r="BB377" s="188"/>
      <c r="BC377" s="189"/>
    </row>
    <row r="378" spans="1:89" s="194" customFormat="1" x14ac:dyDescent="0.2">
      <c r="A378" s="288"/>
      <c r="B378" s="191" t="s">
        <v>104</v>
      </c>
      <c r="C378" s="293"/>
      <c r="D378" s="192">
        <v>0</v>
      </c>
      <c r="E378" s="192">
        <v>0</v>
      </c>
      <c r="F378" s="192">
        <v>0</v>
      </c>
      <c r="G378" s="192">
        <v>0</v>
      </c>
      <c r="H378" s="192">
        <v>0</v>
      </c>
      <c r="I378" s="192">
        <v>0</v>
      </c>
      <c r="J378" s="192">
        <v>0</v>
      </c>
      <c r="K378" s="192">
        <v>0</v>
      </c>
      <c r="L378" s="192">
        <v>0</v>
      </c>
      <c r="M378" s="192">
        <v>0</v>
      </c>
      <c r="N378" s="192">
        <f>16.7/336</f>
        <v>4.9702380952380949E-2</v>
      </c>
      <c r="O378" s="192">
        <v>0</v>
      </c>
      <c r="P378" s="192">
        <v>0</v>
      </c>
      <c r="Q378" s="192">
        <v>0</v>
      </c>
      <c r="R378" s="192">
        <v>0</v>
      </c>
      <c r="S378" s="192">
        <v>0</v>
      </c>
      <c r="T378" s="192">
        <v>0</v>
      </c>
      <c r="U378" s="192">
        <v>0</v>
      </c>
      <c r="V378" s="192">
        <v>0</v>
      </c>
      <c r="W378" s="192">
        <v>0</v>
      </c>
      <c r="X378" s="192">
        <f t="shared" ref="X378:AO378" si="346">+(0.95-0.0497)/18</f>
        <v>5.0016666666666668E-2</v>
      </c>
      <c r="Y378" s="192">
        <f t="shared" si="346"/>
        <v>5.0016666666666668E-2</v>
      </c>
      <c r="Z378" s="192">
        <f t="shared" si="346"/>
        <v>5.0016666666666668E-2</v>
      </c>
      <c r="AA378" s="192">
        <f t="shared" si="346"/>
        <v>5.0016666666666668E-2</v>
      </c>
      <c r="AB378" s="192">
        <f t="shared" si="346"/>
        <v>5.0016666666666668E-2</v>
      </c>
      <c r="AC378" s="192">
        <f t="shared" si="346"/>
        <v>5.0016666666666668E-2</v>
      </c>
      <c r="AD378" s="192">
        <f t="shared" si="346"/>
        <v>5.0016666666666668E-2</v>
      </c>
      <c r="AE378" s="192">
        <f t="shared" si="346"/>
        <v>5.0016666666666668E-2</v>
      </c>
      <c r="AF378" s="82">
        <f t="shared" si="346"/>
        <v>5.0016666666666668E-2</v>
      </c>
      <c r="AG378" s="192">
        <f t="shared" si="346"/>
        <v>5.0016666666666668E-2</v>
      </c>
      <c r="AH378" s="192">
        <f t="shared" si="346"/>
        <v>5.0016666666666668E-2</v>
      </c>
      <c r="AI378" s="192">
        <f t="shared" si="346"/>
        <v>5.0016666666666668E-2</v>
      </c>
      <c r="AJ378" s="192">
        <f t="shared" si="346"/>
        <v>5.0016666666666668E-2</v>
      </c>
      <c r="AK378" s="192">
        <f t="shared" si="346"/>
        <v>5.0016666666666668E-2</v>
      </c>
      <c r="AL378" s="192">
        <f t="shared" si="346"/>
        <v>5.0016666666666668E-2</v>
      </c>
      <c r="AM378" s="192">
        <f t="shared" si="346"/>
        <v>5.0016666666666668E-2</v>
      </c>
      <c r="AN378" s="192">
        <f t="shared" si="346"/>
        <v>5.0016666666666668E-2</v>
      </c>
      <c r="AO378" s="192">
        <f t="shared" si="346"/>
        <v>5.0016666666666668E-2</v>
      </c>
      <c r="AP378" s="192">
        <v>0</v>
      </c>
      <c r="AQ378" s="192">
        <v>0</v>
      </c>
      <c r="AR378" s="192">
        <v>0</v>
      </c>
      <c r="AS378" s="192">
        <v>0</v>
      </c>
      <c r="AT378" s="192">
        <v>0.05</v>
      </c>
      <c r="AU378" s="192">
        <v>0</v>
      </c>
      <c r="AV378" s="192">
        <v>0</v>
      </c>
      <c r="AW378" s="192">
        <v>0</v>
      </c>
      <c r="AX378" s="192">
        <v>0</v>
      </c>
      <c r="AY378" s="192">
        <v>0</v>
      </c>
      <c r="AZ378" s="192">
        <v>0</v>
      </c>
      <c r="BA378" s="192">
        <v>0</v>
      </c>
      <c r="BB378" s="192">
        <v>0</v>
      </c>
      <c r="BC378" s="193">
        <f>SUM(N378:BB378)</f>
        <v>1.0000023809523813</v>
      </c>
      <c r="BD378" s="191"/>
    </row>
    <row r="379" spans="1:89" s="194" customFormat="1" x14ac:dyDescent="0.2">
      <c r="A379" s="288"/>
      <c r="B379" s="191" t="s">
        <v>105</v>
      </c>
      <c r="C379" s="293"/>
      <c r="D379" s="192">
        <f>+D378</f>
        <v>0</v>
      </c>
      <c r="E379" s="192">
        <f t="shared" ref="E379:AJ379" si="347">+D379+E378</f>
        <v>0</v>
      </c>
      <c r="F379" s="192">
        <f t="shared" si="347"/>
        <v>0</v>
      </c>
      <c r="G379" s="192">
        <f t="shared" si="347"/>
        <v>0</v>
      </c>
      <c r="H379" s="192">
        <f t="shared" si="347"/>
        <v>0</v>
      </c>
      <c r="I379" s="192">
        <f t="shared" si="347"/>
        <v>0</v>
      </c>
      <c r="J379" s="192">
        <f t="shared" si="347"/>
        <v>0</v>
      </c>
      <c r="K379" s="192">
        <f t="shared" si="347"/>
        <v>0</v>
      </c>
      <c r="L379" s="192">
        <f t="shared" si="347"/>
        <v>0</v>
      </c>
      <c r="M379" s="192">
        <f t="shared" si="347"/>
        <v>0</v>
      </c>
      <c r="N379" s="192">
        <f t="shared" si="347"/>
        <v>4.9702380952380949E-2</v>
      </c>
      <c r="O379" s="192">
        <f t="shared" si="347"/>
        <v>4.9702380952380949E-2</v>
      </c>
      <c r="P379" s="192">
        <f t="shared" si="347"/>
        <v>4.9702380952380949E-2</v>
      </c>
      <c r="Q379" s="192">
        <f t="shared" si="347"/>
        <v>4.9702380952380949E-2</v>
      </c>
      <c r="R379" s="192">
        <f t="shared" si="347"/>
        <v>4.9702380952380949E-2</v>
      </c>
      <c r="S379" s="192">
        <f t="shared" si="347"/>
        <v>4.9702380952380949E-2</v>
      </c>
      <c r="T379" s="192">
        <f t="shared" si="347"/>
        <v>4.9702380952380949E-2</v>
      </c>
      <c r="U379" s="192">
        <f t="shared" si="347"/>
        <v>4.9702380952380949E-2</v>
      </c>
      <c r="V379" s="192">
        <f t="shared" si="347"/>
        <v>4.9702380952380949E-2</v>
      </c>
      <c r="W379" s="192">
        <f t="shared" si="347"/>
        <v>4.9702380952380949E-2</v>
      </c>
      <c r="X379" s="192">
        <f t="shared" si="347"/>
        <v>9.9719047619047624E-2</v>
      </c>
      <c r="Y379" s="192">
        <f t="shared" si="347"/>
        <v>0.14973571428571431</v>
      </c>
      <c r="Z379" s="192">
        <f t="shared" si="347"/>
        <v>0.19975238095238096</v>
      </c>
      <c r="AA379" s="192">
        <f t="shared" si="347"/>
        <v>0.24976904761904761</v>
      </c>
      <c r="AB379" s="192">
        <f t="shared" si="347"/>
        <v>0.29978571428571427</v>
      </c>
      <c r="AC379" s="192">
        <f t="shared" si="347"/>
        <v>0.34980238095238092</v>
      </c>
      <c r="AD379" s="192">
        <f t="shared" si="347"/>
        <v>0.39981904761904757</v>
      </c>
      <c r="AE379" s="192">
        <f t="shared" si="347"/>
        <v>0.44983571428571423</v>
      </c>
      <c r="AF379" s="82">
        <f t="shared" si="347"/>
        <v>0.49985238095238088</v>
      </c>
      <c r="AG379" s="192">
        <f t="shared" si="347"/>
        <v>0.54986904761904754</v>
      </c>
      <c r="AH379" s="192">
        <f t="shared" si="347"/>
        <v>0.59988571428571424</v>
      </c>
      <c r="AI379" s="192">
        <f t="shared" si="347"/>
        <v>0.64990238095238095</v>
      </c>
      <c r="AJ379" s="192">
        <f t="shared" si="347"/>
        <v>0.69991904761904766</v>
      </c>
      <c r="AK379" s="192">
        <f t="shared" ref="AK379:BB379" si="348">+AJ379+AK378</f>
        <v>0.74993571428571437</v>
      </c>
      <c r="AL379" s="192">
        <f t="shared" si="348"/>
        <v>0.79995238095238108</v>
      </c>
      <c r="AM379" s="192">
        <f t="shared" si="348"/>
        <v>0.84996904761904779</v>
      </c>
      <c r="AN379" s="192">
        <f t="shared" si="348"/>
        <v>0.8999857142857145</v>
      </c>
      <c r="AO379" s="192">
        <f t="shared" si="348"/>
        <v>0.95000238095238121</v>
      </c>
      <c r="AP379" s="192">
        <f t="shared" si="348"/>
        <v>0.95000238095238121</v>
      </c>
      <c r="AQ379" s="192">
        <f t="shared" si="348"/>
        <v>0.95000238095238121</v>
      </c>
      <c r="AR379" s="192">
        <f t="shared" si="348"/>
        <v>0.95000238095238121</v>
      </c>
      <c r="AS379" s="192">
        <f t="shared" si="348"/>
        <v>0.95000238095238121</v>
      </c>
      <c r="AT379" s="192">
        <f t="shared" si="348"/>
        <v>1.0000023809523813</v>
      </c>
      <c r="AU379" s="192">
        <f t="shared" si="348"/>
        <v>1.0000023809523813</v>
      </c>
      <c r="AV379" s="192">
        <f t="shared" si="348"/>
        <v>1.0000023809523813</v>
      </c>
      <c r="AW379" s="192">
        <f t="shared" si="348"/>
        <v>1.0000023809523813</v>
      </c>
      <c r="AX379" s="192">
        <f t="shared" si="348"/>
        <v>1.0000023809523813</v>
      </c>
      <c r="AY379" s="192">
        <f t="shared" si="348"/>
        <v>1.0000023809523813</v>
      </c>
      <c r="AZ379" s="192">
        <f t="shared" si="348"/>
        <v>1.0000023809523813</v>
      </c>
      <c r="BA379" s="192">
        <f t="shared" si="348"/>
        <v>1.0000023809523813</v>
      </c>
      <c r="BB379" s="192">
        <f t="shared" si="348"/>
        <v>1.0000023809523813</v>
      </c>
      <c r="BC379" s="193"/>
      <c r="BD379" s="191"/>
    </row>
    <row r="380" spans="1:89" s="194" customFormat="1" x14ac:dyDescent="0.2">
      <c r="A380" s="288"/>
      <c r="B380" s="191" t="s">
        <v>106</v>
      </c>
      <c r="C380" s="293"/>
      <c r="D380" s="192">
        <v>0</v>
      </c>
      <c r="E380" s="192">
        <v>0</v>
      </c>
      <c r="F380" s="192">
        <v>0</v>
      </c>
      <c r="G380" s="192">
        <v>0</v>
      </c>
      <c r="H380" s="192">
        <v>0</v>
      </c>
      <c r="I380" s="192">
        <v>0</v>
      </c>
      <c r="J380" s="192">
        <v>0</v>
      </c>
      <c r="K380" s="192">
        <v>0</v>
      </c>
      <c r="L380" s="192">
        <v>0</v>
      </c>
      <c r="M380" s="192">
        <v>0</v>
      </c>
      <c r="N380" s="192">
        <v>0.05</v>
      </c>
      <c r="O380" s="192">
        <v>0</v>
      </c>
      <c r="P380" s="192">
        <v>0</v>
      </c>
      <c r="Q380" s="192">
        <v>0</v>
      </c>
      <c r="R380" s="192">
        <v>0</v>
      </c>
      <c r="S380" s="192">
        <v>0</v>
      </c>
      <c r="T380" s="192">
        <v>0</v>
      </c>
      <c r="U380" s="192">
        <v>0</v>
      </c>
      <c r="V380" s="192">
        <v>0</v>
      </c>
      <c r="W380" s="192">
        <v>0</v>
      </c>
      <c r="X380" s="192">
        <f t="shared" ref="X380:AO380" si="349">+(0.34-0.05)/18</f>
        <v>1.6111111111111114E-2</v>
      </c>
      <c r="Y380" s="192">
        <f t="shared" si="349"/>
        <v>1.6111111111111114E-2</v>
      </c>
      <c r="Z380" s="192">
        <f t="shared" si="349"/>
        <v>1.6111111111111114E-2</v>
      </c>
      <c r="AA380" s="192">
        <f t="shared" si="349"/>
        <v>1.6111111111111114E-2</v>
      </c>
      <c r="AB380" s="192">
        <f t="shared" si="349"/>
        <v>1.6111111111111114E-2</v>
      </c>
      <c r="AC380" s="192">
        <f t="shared" si="349"/>
        <v>1.6111111111111114E-2</v>
      </c>
      <c r="AD380" s="192">
        <f t="shared" si="349"/>
        <v>1.6111111111111114E-2</v>
      </c>
      <c r="AE380" s="192">
        <f t="shared" si="349"/>
        <v>1.6111111111111114E-2</v>
      </c>
      <c r="AF380" s="82">
        <f t="shared" si="349"/>
        <v>1.6111111111111114E-2</v>
      </c>
      <c r="AG380" s="192">
        <f t="shared" si="349"/>
        <v>1.6111111111111114E-2</v>
      </c>
      <c r="AH380" s="192">
        <f t="shared" si="349"/>
        <v>1.6111111111111114E-2</v>
      </c>
      <c r="AI380" s="192">
        <f t="shared" si="349"/>
        <v>1.6111111111111114E-2</v>
      </c>
      <c r="AJ380" s="192">
        <f t="shared" si="349"/>
        <v>1.6111111111111114E-2</v>
      </c>
      <c r="AK380" s="192">
        <f t="shared" si="349"/>
        <v>1.6111111111111114E-2</v>
      </c>
      <c r="AL380" s="192">
        <f t="shared" si="349"/>
        <v>1.6111111111111114E-2</v>
      </c>
      <c r="AM380" s="192">
        <f t="shared" si="349"/>
        <v>1.6111111111111114E-2</v>
      </c>
      <c r="AN380" s="192">
        <f t="shared" si="349"/>
        <v>1.6111111111111114E-2</v>
      </c>
      <c r="AO380" s="192">
        <f t="shared" si="349"/>
        <v>1.6111111111111114E-2</v>
      </c>
      <c r="AP380" s="192">
        <v>0.66</v>
      </c>
      <c r="AQ380" s="192">
        <v>0</v>
      </c>
      <c r="AR380" s="192">
        <v>0</v>
      </c>
      <c r="AS380" s="192">
        <v>0</v>
      </c>
      <c r="AT380" s="192">
        <v>0</v>
      </c>
      <c r="AU380" s="192">
        <v>0</v>
      </c>
      <c r="AV380" s="192">
        <v>0</v>
      </c>
      <c r="AW380" s="192">
        <v>0</v>
      </c>
      <c r="AX380" s="192">
        <v>0</v>
      </c>
      <c r="AY380" s="192">
        <v>0</v>
      </c>
      <c r="AZ380" s="192">
        <v>0</v>
      </c>
      <c r="BA380" s="192">
        <v>0</v>
      </c>
      <c r="BB380" s="192">
        <v>0</v>
      </c>
      <c r="BC380" s="193">
        <f>SUM(N380:BB380)</f>
        <v>1</v>
      </c>
      <c r="BD380" s="191"/>
    </row>
    <row r="381" spans="1:89" s="194" customFormat="1" x14ac:dyDescent="0.2">
      <c r="A381" s="288"/>
      <c r="B381" s="191" t="s">
        <v>107</v>
      </c>
      <c r="C381" s="293"/>
      <c r="D381" s="192">
        <f>+D380</f>
        <v>0</v>
      </c>
      <c r="E381" s="192">
        <f t="shared" ref="E381:AJ381" si="350">+D381+E380</f>
        <v>0</v>
      </c>
      <c r="F381" s="192">
        <f t="shared" si="350"/>
        <v>0</v>
      </c>
      <c r="G381" s="192">
        <f t="shared" si="350"/>
        <v>0</v>
      </c>
      <c r="H381" s="192">
        <f t="shared" si="350"/>
        <v>0</v>
      </c>
      <c r="I381" s="192">
        <f t="shared" si="350"/>
        <v>0</v>
      </c>
      <c r="J381" s="192">
        <f t="shared" si="350"/>
        <v>0</v>
      </c>
      <c r="K381" s="192">
        <f t="shared" si="350"/>
        <v>0</v>
      </c>
      <c r="L381" s="192">
        <f t="shared" si="350"/>
        <v>0</v>
      </c>
      <c r="M381" s="192">
        <f t="shared" si="350"/>
        <v>0</v>
      </c>
      <c r="N381" s="192">
        <f t="shared" si="350"/>
        <v>0.05</v>
      </c>
      <c r="O381" s="192">
        <f t="shared" si="350"/>
        <v>0.05</v>
      </c>
      <c r="P381" s="192">
        <f t="shared" si="350"/>
        <v>0.05</v>
      </c>
      <c r="Q381" s="192">
        <f t="shared" si="350"/>
        <v>0.05</v>
      </c>
      <c r="R381" s="192">
        <f t="shared" si="350"/>
        <v>0.05</v>
      </c>
      <c r="S381" s="192">
        <f t="shared" si="350"/>
        <v>0.05</v>
      </c>
      <c r="T381" s="192">
        <f t="shared" si="350"/>
        <v>0.05</v>
      </c>
      <c r="U381" s="192">
        <f t="shared" si="350"/>
        <v>0.05</v>
      </c>
      <c r="V381" s="192">
        <f t="shared" si="350"/>
        <v>0.05</v>
      </c>
      <c r="W381" s="192">
        <f t="shared" si="350"/>
        <v>0.05</v>
      </c>
      <c r="X381" s="192">
        <f t="shared" si="350"/>
        <v>6.611111111111112E-2</v>
      </c>
      <c r="Y381" s="192">
        <f t="shared" si="350"/>
        <v>8.2222222222222238E-2</v>
      </c>
      <c r="Z381" s="192">
        <f t="shared" si="350"/>
        <v>9.8333333333333356E-2</v>
      </c>
      <c r="AA381" s="192">
        <f t="shared" si="350"/>
        <v>0.11444444444444447</v>
      </c>
      <c r="AB381" s="192">
        <f t="shared" si="350"/>
        <v>0.13055555555555559</v>
      </c>
      <c r="AC381" s="192">
        <f t="shared" si="350"/>
        <v>0.1466666666666667</v>
      </c>
      <c r="AD381" s="192">
        <f t="shared" si="350"/>
        <v>0.1627777777777778</v>
      </c>
      <c r="AE381" s="192">
        <f t="shared" si="350"/>
        <v>0.1788888888888889</v>
      </c>
      <c r="AF381" s="82">
        <f t="shared" si="350"/>
        <v>0.19500000000000001</v>
      </c>
      <c r="AG381" s="192">
        <f t="shared" si="350"/>
        <v>0.21111111111111111</v>
      </c>
      <c r="AH381" s="192">
        <f t="shared" si="350"/>
        <v>0.22722222222222221</v>
      </c>
      <c r="AI381" s="192">
        <f t="shared" si="350"/>
        <v>0.24333333333333332</v>
      </c>
      <c r="AJ381" s="192">
        <f t="shared" si="350"/>
        <v>0.25944444444444442</v>
      </c>
      <c r="AK381" s="192">
        <f t="shared" ref="AK381:BB381" si="351">+AJ381+AK380</f>
        <v>0.27555555555555555</v>
      </c>
      <c r="AL381" s="192">
        <f t="shared" si="351"/>
        <v>0.29166666666666669</v>
      </c>
      <c r="AM381" s="192">
        <f t="shared" si="351"/>
        <v>0.30777777777777782</v>
      </c>
      <c r="AN381" s="192">
        <f t="shared" si="351"/>
        <v>0.32388888888888895</v>
      </c>
      <c r="AO381" s="192">
        <f t="shared" si="351"/>
        <v>0.34000000000000008</v>
      </c>
      <c r="AP381" s="192">
        <f t="shared" si="351"/>
        <v>1</v>
      </c>
      <c r="AQ381" s="192">
        <f t="shared" si="351"/>
        <v>1</v>
      </c>
      <c r="AR381" s="192">
        <f t="shared" si="351"/>
        <v>1</v>
      </c>
      <c r="AS381" s="192">
        <f t="shared" si="351"/>
        <v>1</v>
      </c>
      <c r="AT381" s="192">
        <f t="shared" si="351"/>
        <v>1</v>
      </c>
      <c r="AU381" s="192">
        <f t="shared" si="351"/>
        <v>1</v>
      </c>
      <c r="AV381" s="192">
        <f t="shared" si="351"/>
        <v>1</v>
      </c>
      <c r="AW381" s="192">
        <f t="shared" si="351"/>
        <v>1</v>
      </c>
      <c r="AX381" s="192">
        <f t="shared" si="351"/>
        <v>1</v>
      </c>
      <c r="AY381" s="192">
        <f t="shared" si="351"/>
        <v>1</v>
      </c>
      <c r="AZ381" s="192">
        <f t="shared" si="351"/>
        <v>1</v>
      </c>
      <c r="BA381" s="192">
        <f t="shared" si="351"/>
        <v>1</v>
      </c>
      <c r="BB381" s="192">
        <f t="shared" si="351"/>
        <v>1</v>
      </c>
      <c r="BC381" s="193"/>
      <c r="BD381" s="191"/>
    </row>
    <row r="382" spans="1:89" s="209" customFormat="1" x14ac:dyDescent="0.2">
      <c r="A382" s="288"/>
      <c r="B382" s="206"/>
      <c r="C382" s="293"/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07"/>
      <c r="P382" s="207"/>
      <c r="Q382" s="207"/>
      <c r="R382" s="207"/>
      <c r="S382" s="207"/>
      <c r="T382" s="207"/>
      <c r="U382" s="207"/>
      <c r="V382" s="207"/>
      <c r="W382" s="207"/>
      <c r="X382" s="207"/>
      <c r="Y382" s="207"/>
      <c r="Z382" s="207"/>
      <c r="AA382" s="207"/>
      <c r="AB382" s="207"/>
      <c r="AC382" s="207"/>
      <c r="AD382" s="207"/>
      <c r="AE382" s="207"/>
      <c r="AF382" s="83"/>
      <c r="AG382" s="207"/>
      <c r="AH382" s="207"/>
      <c r="AI382" s="207"/>
      <c r="AJ382" s="207"/>
      <c r="AK382" s="207"/>
      <c r="AL382" s="207"/>
      <c r="AM382" s="207"/>
      <c r="AN382" s="207"/>
      <c r="AO382" s="207"/>
      <c r="AP382" s="207"/>
      <c r="AQ382" s="207"/>
      <c r="AR382" s="207"/>
      <c r="AS382" s="207"/>
      <c r="AT382" s="207"/>
      <c r="AU382" s="207"/>
      <c r="AV382" s="207"/>
      <c r="AW382" s="207"/>
      <c r="AX382" s="207"/>
      <c r="AY382" s="207"/>
      <c r="AZ382" s="207"/>
      <c r="BA382" s="207"/>
      <c r="BB382" s="207"/>
      <c r="BC382" s="208"/>
      <c r="BD382" s="206"/>
    </row>
    <row r="383" spans="1:89" s="195" customFormat="1" x14ac:dyDescent="0.2">
      <c r="A383" s="288"/>
      <c r="B383" s="195" t="s">
        <v>108</v>
      </c>
      <c r="C383" s="196">
        <v>14.2</v>
      </c>
      <c r="D383" s="197">
        <f t="shared" ref="D383:AI383" si="352">+D379*$C383</f>
        <v>0</v>
      </c>
      <c r="E383" s="197">
        <f t="shared" si="352"/>
        <v>0</v>
      </c>
      <c r="F383" s="197">
        <f t="shared" si="352"/>
        <v>0</v>
      </c>
      <c r="G383" s="197">
        <f t="shared" si="352"/>
        <v>0</v>
      </c>
      <c r="H383" s="197">
        <f t="shared" si="352"/>
        <v>0</v>
      </c>
      <c r="I383" s="197">
        <f t="shared" si="352"/>
        <v>0</v>
      </c>
      <c r="J383" s="197">
        <f t="shared" si="352"/>
        <v>0</v>
      </c>
      <c r="K383" s="197">
        <f t="shared" si="352"/>
        <v>0</v>
      </c>
      <c r="L383" s="197">
        <f t="shared" si="352"/>
        <v>0</v>
      </c>
      <c r="M383" s="197">
        <f t="shared" si="352"/>
        <v>0</v>
      </c>
      <c r="N383" s="197">
        <f t="shared" si="352"/>
        <v>0.70577380952380941</v>
      </c>
      <c r="O383" s="197">
        <f t="shared" si="352"/>
        <v>0.70577380952380941</v>
      </c>
      <c r="P383" s="197">
        <f t="shared" si="352"/>
        <v>0.70577380952380941</v>
      </c>
      <c r="Q383" s="197">
        <f t="shared" si="352"/>
        <v>0.70577380952380941</v>
      </c>
      <c r="R383" s="197">
        <f t="shared" si="352"/>
        <v>0.70577380952380941</v>
      </c>
      <c r="S383" s="197">
        <f t="shared" si="352"/>
        <v>0.70577380952380941</v>
      </c>
      <c r="T383" s="197">
        <f t="shared" si="352"/>
        <v>0.70577380952380941</v>
      </c>
      <c r="U383" s="197">
        <f t="shared" si="352"/>
        <v>0.70577380952380941</v>
      </c>
      <c r="V383" s="197">
        <f t="shared" si="352"/>
        <v>0.70577380952380941</v>
      </c>
      <c r="W383" s="197">
        <f t="shared" si="352"/>
        <v>0.70577380952380941</v>
      </c>
      <c r="X383" s="197">
        <f t="shared" si="352"/>
        <v>1.4160104761904762</v>
      </c>
      <c r="Y383" s="197">
        <f t="shared" si="352"/>
        <v>2.1262471428571432</v>
      </c>
      <c r="Z383" s="197">
        <f t="shared" si="352"/>
        <v>2.8364838095238096</v>
      </c>
      <c r="AA383" s="197">
        <f t="shared" si="352"/>
        <v>3.546720476190476</v>
      </c>
      <c r="AB383" s="197">
        <f t="shared" si="352"/>
        <v>4.256957142857142</v>
      </c>
      <c r="AC383" s="197">
        <f t="shared" si="352"/>
        <v>4.9671938095238088</v>
      </c>
      <c r="AD383" s="197">
        <f t="shared" si="352"/>
        <v>5.6774304761904757</v>
      </c>
      <c r="AE383" s="197">
        <f t="shared" si="352"/>
        <v>6.3876671428571417</v>
      </c>
      <c r="AF383" s="90">
        <f t="shared" si="352"/>
        <v>7.0979038095238085</v>
      </c>
      <c r="AG383" s="197">
        <f t="shared" si="352"/>
        <v>7.8081404761904745</v>
      </c>
      <c r="AH383" s="197">
        <f t="shared" si="352"/>
        <v>8.5183771428571422</v>
      </c>
      <c r="AI383" s="197">
        <f t="shared" si="352"/>
        <v>9.2286138095238091</v>
      </c>
      <c r="AJ383" s="197">
        <f t="shared" ref="AJ383:BB383" si="353">+AJ379*$C383</f>
        <v>9.9388504761904759</v>
      </c>
      <c r="AK383" s="197">
        <f t="shared" si="353"/>
        <v>10.649087142857143</v>
      </c>
      <c r="AL383" s="197">
        <f t="shared" si="353"/>
        <v>11.359323809523811</v>
      </c>
      <c r="AM383" s="197">
        <f t="shared" si="353"/>
        <v>12.069560476190478</v>
      </c>
      <c r="AN383" s="197">
        <f t="shared" si="353"/>
        <v>12.779797142857145</v>
      </c>
      <c r="AO383" s="197">
        <f t="shared" si="353"/>
        <v>13.490033809523812</v>
      </c>
      <c r="AP383" s="197">
        <f t="shared" si="353"/>
        <v>13.490033809523812</v>
      </c>
      <c r="AQ383" s="197">
        <f t="shared" si="353"/>
        <v>13.490033809523812</v>
      </c>
      <c r="AR383" s="197">
        <f t="shared" si="353"/>
        <v>13.490033809523812</v>
      </c>
      <c r="AS383" s="197">
        <f t="shared" si="353"/>
        <v>13.490033809523812</v>
      </c>
      <c r="AT383" s="197">
        <f t="shared" si="353"/>
        <v>14.200033809523813</v>
      </c>
      <c r="AU383" s="197">
        <f t="shared" si="353"/>
        <v>14.200033809523813</v>
      </c>
      <c r="AV383" s="197">
        <f t="shared" si="353"/>
        <v>14.200033809523813</v>
      </c>
      <c r="AW383" s="197">
        <f t="shared" si="353"/>
        <v>14.200033809523813</v>
      </c>
      <c r="AX383" s="197">
        <f t="shared" si="353"/>
        <v>14.200033809523813</v>
      </c>
      <c r="AY383" s="197">
        <f t="shared" si="353"/>
        <v>14.200033809523813</v>
      </c>
      <c r="AZ383" s="197">
        <f t="shared" si="353"/>
        <v>14.200033809523813</v>
      </c>
      <c r="BA383" s="197">
        <f t="shared" si="353"/>
        <v>14.200033809523813</v>
      </c>
      <c r="BB383" s="197">
        <f t="shared" si="353"/>
        <v>14.200033809523813</v>
      </c>
      <c r="BC383" s="198"/>
      <c r="BD383" s="199"/>
      <c r="BE383" s="199"/>
      <c r="BF383" s="199"/>
      <c r="BG383" s="199"/>
      <c r="BH383" s="199"/>
      <c r="BI383" s="199"/>
      <c r="BJ383" s="199"/>
      <c r="BK383" s="199"/>
      <c r="BL383" s="199"/>
      <c r="BM383" s="199"/>
      <c r="BN383" s="199"/>
      <c r="BO383" s="199"/>
      <c r="BP383" s="199"/>
      <c r="BQ383" s="199"/>
      <c r="BR383" s="199"/>
      <c r="BS383" s="199"/>
      <c r="BT383" s="199"/>
      <c r="BU383" s="199"/>
      <c r="BV383" s="199"/>
      <c r="BW383" s="199"/>
      <c r="BX383" s="199"/>
      <c r="BY383" s="199"/>
      <c r="BZ383" s="199"/>
      <c r="CA383" s="199"/>
      <c r="CB383" s="199"/>
      <c r="CC383" s="199"/>
      <c r="CD383" s="199"/>
      <c r="CE383" s="199"/>
      <c r="CF383" s="199"/>
      <c r="CG383" s="199"/>
      <c r="CH383" s="199"/>
      <c r="CI383" s="199"/>
      <c r="CJ383" s="199"/>
      <c r="CK383" s="199"/>
    </row>
    <row r="384" spans="1:89" s="200" customFormat="1" ht="13.5" thickBot="1" x14ac:dyDescent="0.25">
      <c r="A384" s="289"/>
      <c r="B384" s="200" t="s">
        <v>109</v>
      </c>
      <c r="C384" s="201" t="str">
        <f>+'NTP or Sold'!B38</f>
        <v>Committed</v>
      </c>
      <c r="D384" s="202">
        <f t="shared" ref="D384:AI384" si="354">+D381*$C383</f>
        <v>0</v>
      </c>
      <c r="E384" s="202">
        <f t="shared" si="354"/>
        <v>0</v>
      </c>
      <c r="F384" s="202">
        <f t="shared" si="354"/>
        <v>0</v>
      </c>
      <c r="G384" s="202">
        <f t="shared" si="354"/>
        <v>0</v>
      </c>
      <c r="H384" s="202">
        <f t="shared" si="354"/>
        <v>0</v>
      </c>
      <c r="I384" s="202">
        <f t="shared" si="354"/>
        <v>0</v>
      </c>
      <c r="J384" s="202">
        <f t="shared" si="354"/>
        <v>0</v>
      </c>
      <c r="K384" s="202">
        <f t="shared" si="354"/>
        <v>0</v>
      </c>
      <c r="L384" s="202">
        <f t="shared" si="354"/>
        <v>0</v>
      </c>
      <c r="M384" s="202">
        <f t="shared" si="354"/>
        <v>0</v>
      </c>
      <c r="N384" s="202">
        <f t="shared" si="354"/>
        <v>0.71</v>
      </c>
      <c r="O384" s="202">
        <f t="shared" si="354"/>
        <v>0.71</v>
      </c>
      <c r="P384" s="202">
        <f t="shared" si="354"/>
        <v>0.71</v>
      </c>
      <c r="Q384" s="202">
        <f t="shared" si="354"/>
        <v>0.71</v>
      </c>
      <c r="R384" s="202">
        <f t="shared" si="354"/>
        <v>0.71</v>
      </c>
      <c r="S384" s="202">
        <f t="shared" si="354"/>
        <v>0.71</v>
      </c>
      <c r="T384" s="202">
        <f t="shared" si="354"/>
        <v>0.71</v>
      </c>
      <c r="U384" s="202">
        <f t="shared" si="354"/>
        <v>0.71</v>
      </c>
      <c r="V384" s="202">
        <f t="shared" si="354"/>
        <v>0.71</v>
      </c>
      <c r="W384" s="202">
        <f t="shared" si="354"/>
        <v>0.71</v>
      </c>
      <c r="X384" s="202">
        <f t="shared" si="354"/>
        <v>0.93877777777777782</v>
      </c>
      <c r="Y384" s="202">
        <f t="shared" si="354"/>
        <v>1.1675555555555557</v>
      </c>
      <c r="Z384" s="202">
        <f t="shared" si="354"/>
        <v>1.3963333333333336</v>
      </c>
      <c r="AA384" s="202">
        <f t="shared" si="354"/>
        <v>1.6251111111111114</v>
      </c>
      <c r="AB384" s="202">
        <f t="shared" si="354"/>
        <v>1.8538888888888894</v>
      </c>
      <c r="AC384" s="202">
        <f t="shared" si="354"/>
        <v>2.0826666666666669</v>
      </c>
      <c r="AD384" s="202">
        <f t="shared" si="354"/>
        <v>2.3114444444444446</v>
      </c>
      <c r="AE384" s="202">
        <f t="shared" si="354"/>
        <v>2.5402222222222224</v>
      </c>
      <c r="AF384" s="136">
        <f t="shared" si="354"/>
        <v>2.7690000000000001</v>
      </c>
      <c r="AG384" s="202">
        <f t="shared" si="354"/>
        <v>2.9977777777777774</v>
      </c>
      <c r="AH384" s="202">
        <f t="shared" si="354"/>
        <v>3.2265555555555552</v>
      </c>
      <c r="AI384" s="202">
        <f t="shared" si="354"/>
        <v>3.4553333333333329</v>
      </c>
      <c r="AJ384" s="202">
        <f t="shared" ref="AJ384:BB384" si="355">+AJ381*$C383</f>
        <v>3.6841111111111107</v>
      </c>
      <c r="AK384" s="202">
        <f t="shared" si="355"/>
        <v>3.9128888888888889</v>
      </c>
      <c r="AL384" s="202">
        <f t="shared" si="355"/>
        <v>4.1416666666666666</v>
      </c>
      <c r="AM384" s="202">
        <f t="shared" si="355"/>
        <v>4.3704444444444448</v>
      </c>
      <c r="AN384" s="202">
        <f t="shared" si="355"/>
        <v>4.599222222222223</v>
      </c>
      <c r="AO384" s="202">
        <f t="shared" si="355"/>
        <v>4.8280000000000012</v>
      </c>
      <c r="AP384" s="202">
        <f t="shared" si="355"/>
        <v>14.2</v>
      </c>
      <c r="AQ384" s="202">
        <f t="shared" si="355"/>
        <v>14.2</v>
      </c>
      <c r="AR384" s="202">
        <f t="shared" si="355"/>
        <v>14.2</v>
      </c>
      <c r="AS384" s="202">
        <f t="shared" si="355"/>
        <v>14.2</v>
      </c>
      <c r="AT384" s="202">
        <f t="shared" si="355"/>
        <v>14.2</v>
      </c>
      <c r="AU384" s="202">
        <f t="shared" si="355"/>
        <v>14.2</v>
      </c>
      <c r="AV384" s="202">
        <f t="shared" si="355"/>
        <v>14.2</v>
      </c>
      <c r="AW384" s="202">
        <f t="shared" si="355"/>
        <v>14.2</v>
      </c>
      <c r="AX384" s="202">
        <f t="shared" si="355"/>
        <v>14.2</v>
      </c>
      <c r="AY384" s="202">
        <f t="shared" si="355"/>
        <v>14.2</v>
      </c>
      <c r="AZ384" s="202">
        <f t="shared" si="355"/>
        <v>14.2</v>
      </c>
      <c r="BA384" s="202">
        <f t="shared" si="355"/>
        <v>14.2</v>
      </c>
      <c r="BB384" s="202">
        <f t="shared" si="355"/>
        <v>14.2</v>
      </c>
      <c r="BC384" s="203"/>
      <c r="BD384" s="204"/>
      <c r="BE384" s="204"/>
      <c r="BF384" s="204"/>
      <c r="BG384" s="204"/>
      <c r="BH384" s="204"/>
      <c r="BI384" s="204"/>
      <c r="BJ384" s="204"/>
      <c r="BK384" s="204"/>
      <c r="BL384" s="204"/>
      <c r="BM384" s="204"/>
      <c r="BN384" s="204"/>
      <c r="BO384" s="204"/>
      <c r="BP384" s="204"/>
      <c r="BQ384" s="204"/>
      <c r="BR384" s="204"/>
      <c r="BS384" s="204"/>
      <c r="BT384" s="204"/>
      <c r="BU384" s="204"/>
      <c r="BV384" s="204"/>
      <c r="BW384" s="204"/>
      <c r="BX384" s="204"/>
      <c r="BY384" s="204"/>
      <c r="BZ384" s="204"/>
      <c r="CA384" s="204"/>
      <c r="CB384" s="204"/>
      <c r="CC384" s="204"/>
      <c r="CD384" s="204"/>
      <c r="CE384" s="204"/>
      <c r="CF384" s="204"/>
      <c r="CG384" s="204"/>
      <c r="CH384" s="204"/>
      <c r="CI384" s="204"/>
      <c r="CJ384" s="204"/>
      <c r="CK384" s="204"/>
    </row>
    <row r="385" spans="1:89" s="190" customFormat="1" ht="15" customHeight="1" thickTop="1" x14ac:dyDescent="0.2">
      <c r="A385" s="287">
        <f>+A377+1</f>
        <v>11</v>
      </c>
      <c r="B385" s="187" t="str">
        <f>+'NTP or Sold'!G39</f>
        <v>LM6000</v>
      </c>
      <c r="C385" s="292" t="str">
        <f>+'NTP or Sold'!S39</f>
        <v>Elektrobolt (ESA) - 85%</v>
      </c>
      <c r="D385" s="188"/>
      <c r="E385" s="188"/>
      <c r="F385" s="188"/>
      <c r="G385" s="188"/>
      <c r="H385" s="188"/>
      <c r="I385" s="188"/>
      <c r="J385" s="188"/>
      <c r="K385" s="188"/>
      <c r="L385" s="188"/>
      <c r="M385" s="188"/>
      <c r="N385" s="188"/>
      <c r="O385" s="188"/>
      <c r="P385" s="188"/>
      <c r="Q385" s="188"/>
      <c r="R385" s="188"/>
      <c r="S385" s="188"/>
      <c r="T385" s="188"/>
      <c r="U385" s="188"/>
      <c r="V385" s="188"/>
      <c r="W385" s="188"/>
      <c r="X385" s="188"/>
      <c r="Y385" s="188"/>
      <c r="Z385" s="188"/>
      <c r="AA385" s="188"/>
      <c r="AB385" s="188"/>
      <c r="AC385" s="188"/>
      <c r="AD385" s="188"/>
      <c r="AE385" s="188"/>
      <c r="AF385" s="84"/>
      <c r="AG385" s="188"/>
      <c r="AH385" s="188"/>
      <c r="AI385" s="188"/>
      <c r="AJ385" s="188"/>
      <c r="AK385" s="188"/>
      <c r="AL385" s="188"/>
      <c r="AM385" s="188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  <c r="AZ385" s="188"/>
      <c r="BA385" s="188"/>
      <c r="BB385" s="188"/>
      <c r="BC385" s="189"/>
    </row>
    <row r="386" spans="1:89" s="194" customFormat="1" x14ac:dyDescent="0.2">
      <c r="A386" s="288"/>
      <c r="B386" s="191" t="s">
        <v>104</v>
      </c>
      <c r="C386" s="293"/>
      <c r="D386" s="192">
        <v>0</v>
      </c>
      <c r="E386" s="192">
        <v>0</v>
      </c>
      <c r="F386" s="192">
        <v>0</v>
      </c>
      <c r="G386" s="192">
        <v>0</v>
      </c>
      <c r="H386" s="192">
        <v>0</v>
      </c>
      <c r="I386" s="192">
        <v>0</v>
      </c>
      <c r="J386" s="192">
        <v>0</v>
      </c>
      <c r="K386" s="192">
        <v>0</v>
      </c>
      <c r="L386" s="192">
        <v>0</v>
      </c>
      <c r="M386" s="192">
        <v>0</v>
      </c>
      <c r="N386" s="192">
        <f>16.7/336</f>
        <v>4.9702380952380949E-2</v>
      </c>
      <c r="O386" s="192">
        <v>0</v>
      </c>
      <c r="P386" s="192">
        <v>0</v>
      </c>
      <c r="Q386" s="192">
        <v>0</v>
      </c>
      <c r="R386" s="192">
        <v>0</v>
      </c>
      <c r="S386" s="192">
        <v>0</v>
      </c>
      <c r="T386" s="192">
        <v>0</v>
      </c>
      <c r="U386" s="192">
        <v>0</v>
      </c>
      <c r="V386" s="192">
        <v>0</v>
      </c>
      <c r="W386" s="192">
        <v>0</v>
      </c>
      <c r="X386" s="192">
        <f t="shared" ref="X386:AO386" si="356">+(0.95-0.0497)/18</f>
        <v>5.0016666666666668E-2</v>
      </c>
      <c r="Y386" s="192">
        <f t="shared" si="356"/>
        <v>5.0016666666666668E-2</v>
      </c>
      <c r="Z386" s="192">
        <f t="shared" si="356"/>
        <v>5.0016666666666668E-2</v>
      </c>
      <c r="AA386" s="192">
        <f t="shared" si="356"/>
        <v>5.0016666666666668E-2</v>
      </c>
      <c r="AB386" s="192">
        <f t="shared" si="356"/>
        <v>5.0016666666666668E-2</v>
      </c>
      <c r="AC386" s="192">
        <f t="shared" si="356"/>
        <v>5.0016666666666668E-2</v>
      </c>
      <c r="AD386" s="192">
        <f t="shared" si="356"/>
        <v>5.0016666666666668E-2</v>
      </c>
      <c r="AE386" s="192">
        <f t="shared" si="356"/>
        <v>5.0016666666666668E-2</v>
      </c>
      <c r="AF386" s="82">
        <f t="shared" si="356"/>
        <v>5.0016666666666668E-2</v>
      </c>
      <c r="AG386" s="192">
        <f t="shared" si="356"/>
        <v>5.0016666666666668E-2</v>
      </c>
      <c r="AH386" s="192">
        <f t="shared" si="356"/>
        <v>5.0016666666666668E-2</v>
      </c>
      <c r="AI386" s="192">
        <f t="shared" si="356"/>
        <v>5.0016666666666668E-2</v>
      </c>
      <c r="AJ386" s="192">
        <f t="shared" si="356"/>
        <v>5.0016666666666668E-2</v>
      </c>
      <c r="AK386" s="192">
        <f t="shared" si="356"/>
        <v>5.0016666666666668E-2</v>
      </c>
      <c r="AL386" s="192">
        <f t="shared" si="356"/>
        <v>5.0016666666666668E-2</v>
      </c>
      <c r="AM386" s="192">
        <f t="shared" si="356"/>
        <v>5.0016666666666668E-2</v>
      </c>
      <c r="AN386" s="192">
        <f t="shared" si="356"/>
        <v>5.0016666666666668E-2</v>
      </c>
      <c r="AO386" s="192">
        <f t="shared" si="356"/>
        <v>5.0016666666666668E-2</v>
      </c>
      <c r="AP386" s="192">
        <v>0</v>
      </c>
      <c r="AQ386" s="192">
        <v>0</v>
      </c>
      <c r="AR386" s="192">
        <v>0</v>
      </c>
      <c r="AS386" s="192">
        <v>0</v>
      </c>
      <c r="AT386" s="192">
        <v>0.05</v>
      </c>
      <c r="AU386" s="192">
        <v>0</v>
      </c>
      <c r="AV386" s="192">
        <v>0</v>
      </c>
      <c r="AW386" s="192">
        <v>0</v>
      </c>
      <c r="AX386" s="192">
        <v>0</v>
      </c>
      <c r="AY386" s="192">
        <v>0</v>
      </c>
      <c r="AZ386" s="192">
        <v>0</v>
      </c>
      <c r="BA386" s="192">
        <v>0</v>
      </c>
      <c r="BB386" s="192">
        <v>0</v>
      </c>
      <c r="BC386" s="193">
        <f>SUM(N386:BB386)</f>
        <v>1.0000023809523813</v>
      </c>
      <c r="BD386" s="191"/>
    </row>
    <row r="387" spans="1:89" s="194" customFormat="1" x14ac:dyDescent="0.2">
      <c r="A387" s="288"/>
      <c r="B387" s="191" t="s">
        <v>105</v>
      </c>
      <c r="C387" s="293"/>
      <c r="D387" s="192">
        <f>+D386</f>
        <v>0</v>
      </c>
      <c r="E387" s="192">
        <f t="shared" ref="E387:AJ387" si="357">+D387+E386</f>
        <v>0</v>
      </c>
      <c r="F387" s="192">
        <f t="shared" si="357"/>
        <v>0</v>
      </c>
      <c r="G387" s="192">
        <f t="shared" si="357"/>
        <v>0</v>
      </c>
      <c r="H387" s="192">
        <f t="shared" si="357"/>
        <v>0</v>
      </c>
      <c r="I387" s="192">
        <f t="shared" si="357"/>
        <v>0</v>
      </c>
      <c r="J387" s="192">
        <f t="shared" si="357"/>
        <v>0</v>
      </c>
      <c r="K387" s="192">
        <f t="shared" si="357"/>
        <v>0</v>
      </c>
      <c r="L387" s="192">
        <f t="shared" si="357"/>
        <v>0</v>
      </c>
      <c r="M387" s="192">
        <f t="shared" si="357"/>
        <v>0</v>
      </c>
      <c r="N387" s="192">
        <f t="shared" si="357"/>
        <v>4.9702380952380949E-2</v>
      </c>
      <c r="O387" s="192">
        <f t="shared" si="357"/>
        <v>4.9702380952380949E-2</v>
      </c>
      <c r="P387" s="192">
        <f t="shared" si="357"/>
        <v>4.9702380952380949E-2</v>
      </c>
      <c r="Q387" s="192">
        <f t="shared" si="357"/>
        <v>4.9702380952380949E-2</v>
      </c>
      <c r="R387" s="192">
        <f t="shared" si="357"/>
        <v>4.9702380952380949E-2</v>
      </c>
      <c r="S387" s="192">
        <f t="shared" si="357"/>
        <v>4.9702380952380949E-2</v>
      </c>
      <c r="T387" s="192">
        <f t="shared" si="357"/>
        <v>4.9702380952380949E-2</v>
      </c>
      <c r="U387" s="192">
        <f t="shared" si="357"/>
        <v>4.9702380952380949E-2</v>
      </c>
      <c r="V387" s="192">
        <f t="shared" si="357"/>
        <v>4.9702380952380949E-2</v>
      </c>
      <c r="W387" s="192">
        <f t="shared" si="357"/>
        <v>4.9702380952380949E-2</v>
      </c>
      <c r="X387" s="192">
        <f t="shared" si="357"/>
        <v>9.9719047619047624E-2</v>
      </c>
      <c r="Y387" s="192">
        <f t="shared" si="357"/>
        <v>0.14973571428571431</v>
      </c>
      <c r="Z387" s="192">
        <f t="shared" si="357"/>
        <v>0.19975238095238096</v>
      </c>
      <c r="AA387" s="192">
        <f t="shared" si="357"/>
        <v>0.24976904761904761</v>
      </c>
      <c r="AB387" s="192">
        <f t="shared" si="357"/>
        <v>0.29978571428571427</v>
      </c>
      <c r="AC387" s="192">
        <f t="shared" si="357"/>
        <v>0.34980238095238092</v>
      </c>
      <c r="AD387" s="192">
        <f t="shared" si="357"/>
        <v>0.39981904761904757</v>
      </c>
      <c r="AE387" s="192">
        <f t="shared" si="357"/>
        <v>0.44983571428571423</v>
      </c>
      <c r="AF387" s="82">
        <f t="shared" si="357"/>
        <v>0.49985238095238088</v>
      </c>
      <c r="AG387" s="192">
        <f t="shared" si="357"/>
        <v>0.54986904761904754</v>
      </c>
      <c r="AH387" s="192">
        <f t="shared" si="357"/>
        <v>0.59988571428571424</v>
      </c>
      <c r="AI387" s="192">
        <f t="shared" si="357"/>
        <v>0.64990238095238095</v>
      </c>
      <c r="AJ387" s="192">
        <f t="shared" si="357"/>
        <v>0.69991904761904766</v>
      </c>
      <c r="AK387" s="192">
        <f t="shared" ref="AK387:BB387" si="358">+AJ387+AK386</f>
        <v>0.74993571428571437</v>
      </c>
      <c r="AL387" s="192">
        <f t="shared" si="358"/>
        <v>0.79995238095238108</v>
      </c>
      <c r="AM387" s="192">
        <f t="shared" si="358"/>
        <v>0.84996904761904779</v>
      </c>
      <c r="AN387" s="192">
        <f t="shared" si="358"/>
        <v>0.8999857142857145</v>
      </c>
      <c r="AO387" s="192">
        <f t="shared" si="358"/>
        <v>0.95000238095238121</v>
      </c>
      <c r="AP387" s="192">
        <f t="shared" si="358"/>
        <v>0.95000238095238121</v>
      </c>
      <c r="AQ387" s="192">
        <f t="shared" si="358"/>
        <v>0.95000238095238121</v>
      </c>
      <c r="AR387" s="192">
        <f t="shared" si="358"/>
        <v>0.95000238095238121</v>
      </c>
      <c r="AS387" s="192">
        <f t="shared" si="358"/>
        <v>0.95000238095238121</v>
      </c>
      <c r="AT387" s="192">
        <f t="shared" si="358"/>
        <v>1.0000023809523813</v>
      </c>
      <c r="AU387" s="192">
        <f t="shared" si="358"/>
        <v>1.0000023809523813</v>
      </c>
      <c r="AV387" s="192">
        <f t="shared" si="358"/>
        <v>1.0000023809523813</v>
      </c>
      <c r="AW387" s="192">
        <f t="shared" si="358"/>
        <v>1.0000023809523813</v>
      </c>
      <c r="AX387" s="192">
        <f t="shared" si="358"/>
        <v>1.0000023809523813</v>
      </c>
      <c r="AY387" s="192">
        <f t="shared" si="358"/>
        <v>1.0000023809523813</v>
      </c>
      <c r="AZ387" s="192">
        <f t="shared" si="358"/>
        <v>1.0000023809523813</v>
      </c>
      <c r="BA387" s="192">
        <f t="shared" si="358"/>
        <v>1.0000023809523813</v>
      </c>
      <c r="BB387" s="192">
        <f t="shared" si="358"/>
        <v>1.0000023809523813</v>
      </c>
      <c r="BC387" s="193"/>
      <c r="BD387" s="191"/>
    </row>
    <row r="388" spans="1:89" s="194" customFormat="1" x14ac:dyDescent="0.2">
      <c r="A388" s="288"/>
      <c r="B388" s="191" t="s">
        <v>106</v>
      </c>
      <c r="C388" s="293"/>
      <c r="D388" s="192">
        <v>0</v>
      </c>
      <c r="E388" s="192">
        <v>0</v>
      </c>
      <c r="F388" s="192">
        <v>0</v>
      </c>
      <c r="G388" s="192">
        <v>0</v>
      </c>
      <c r="H388" s="192">
        <v>0</v>
      </c>
      <c r="I388" s="192">
        <v>0</v>
      </c>
      <c r="J388" s="192">
        <v>0</v>
      </c>
      <c r="K388" s="192">
        <v>0</v>
      </c>
      <c r="L388" s="192">
        <v>0</v>
      </c>
      <c r="M388" s="192">
        <v>0</v>
      </c>
      <c r="N388" s="192">
        <v>0.05</v>
      </c>
      <c r="O388" s="192">
        <v>0</v>
      </c>
      <c r="P388" s="192">
        <v>0</v>
      </c>
      <c r="Q388" s="192">
        <v>0</v>
      </c>
      <c r="R388" s="192">
        <v>0</v>
      </c>
      <c r="S388" s="192">
        <v>0</v>
      </c>
      <c r="T388" s="192">
        <v>0</v>
      </c>
      <c r="U388" s="192">
        <v>0</v>
      </c>
      <c r="V388" s="192">
        <v>0</v>
      </c>
      <c r="W388" s="192">
        <v>0</v>
      </c>
      <c r="X388" s="192">
        <f t="shared" ref="X388:AO388" si="359">+(0.34-0.05)/18</f>
        <v>1.6111111111111114E-2</v>
      </c>
      <c r="Y388" s="192">
        <f t="shared" si="359"/>
        <v>1.6111111111111114E-2</v>
      </c>
      <c r="Z388" s="192">
        <f t="shared" si="359"/>
        <v>1.6111111111111114E-2</v>
      </c>
      <c r="AA388" s="192">
        <f t="shared" si="359"/>
        <v>1.6111111111111114E-2</v>
      </c>
      <c r="AB388" s="192">
        <f t="shared" si="359"/>
        <v>1.6111111111111114E-2</v>
      </c>
      <c r="AC388" s="192">
        <f t="shared" si="359"/>
        <v>1.6111111111111114E-2</v>
      </c>
      <c r="AD388" s="192">
        <f t="shared" si="359"/>
        <v>1.6111111111111114E-2</v>
      </c>
      <c r="AE388" s="192">
        <f t="shared" si="359"/>
        <v>1.6111111111111114E-2</v>
      </c>
      <c r="AF388" s="82">
        <f t="shared" si="359"/>
        <v>1.6111111111111114E-2</v>
      </c>
      <c r="AG388" s="192">
        <f t="shared" si="359"/>
        <v>1.6111111111111114E-2</v>
      </c>
      <c r="AH388" s="192">
        <f t="shared" si="359"/>
        <v>1.6111111111111114E-2</v>
      </c>
      <c r="AI388" s="192">
        <f t="shared" si="359"/>
        <v>1.6111111111111114E-2</v>
      </c>
      <c r="AJ388" s="192">
        <f t="shared" si="359"/>
        <v>1.6111111111111114E-2</v>
      </c>
      <c r="AK388" s="192">
        <f t="shared" si="359"/>
        <v>1.6111111111111114E-2</v>
      </c>
      <c r="AL388" s="192">
        <f t="shared" si="359"/>
        <v>1.6111111111111114E-2</v>
      </c>
      <c r="AM388" s="192">
        <f t="shared" si="359"/>
        <v>1.6111111111111114E-2</v>
      </c>
      <c r="AN388" s="192">
        <f t="shared" si="359"/>
        <v>1.6111111111111114E-2</v>
      </c>
      <c r="AO388" s="192">
        <f t="shared" si="359"/>
        <v>1.6111111111111114E-2</v>
      </c>
      <c r="AP388" s="192">
        <v>0.66</v>
      </c>
      <c r="AQ388" s="192">
        <v>0</v>
      </c>
      <c r="AR388" s="192">
        <v>0</v>
      </c>
      <c r="AS388" s="192">
        <v>0</v>
      </c>
      <c r="AT388" s="192">
        <v>0</v>
      </c>
      <c r="AU388" s="192">
        <v>0</v>
      </c>
      <c r="AV388" s="192">
        <v>0</v>
      </c>
      <c r="AW388" s="192">
        <v>0</v>
      </c>
      <c r="AX388" s="192">
        <v>0</v>
      </c>
      <c r="AY388" s="192">
        <v>0</v>
      </c>
      <c r="AZ388" s="192">
        <v>0</v>
      </c>
      <c r="BA388" s="192">
        <v>0</v>
      </c>
      <c r="BB388" s="192">
        <v>0</v>
      </c>
      <c r="BC388" s="193">
        <f>SUM(N388:BB388)</f>
        <v>1</v>
      </c>
      <c r="BD388" s="191"/>
    </row>
    <row r="389" spans="1:89" s="194" customFormat="1" x14ac:dyDescent="0.2">
      <c r="A389" s="288"/>
      <c r="B389" s="191" t="s">
        <v>107</v>
      </c>
      <c r="C389" s="293"/>
      <c r="D389" s="192">
        <f>+D388</f>
        <v>0</v>
      </c>
      <c r="E389" s="192">
        <f t="shared" ref="E389:AJ389" si="360">+D389+E388</f>
        <v>0</v>
      </c>
      <c r="F389" s="192">
        <f t="shared" si="360"/>
        <v>0</v>
      </c>
      <c r="G389" s="192">
        <f t="shared" si="360"/>
        <v>0</v>
      </c>
      <c r="H389" s="192">
        <f t="shared" si="360"/>
        <v>0</v>
      </c>
      <c r="I389" s="192">
        <f t="shared" si="360"/>
        <v>0</v>
      </c>
      <c r="J389" s="192">
        <f t="shared" si="360"/>
        <v>0</v>
      </c>
      <c r="K389" s="192">
        <f t="shared" si="360"/>
        <v>0</v>
      </c>
      <c r="L389" s="192">
        <f t="shared" si="360"/>
        <v>0</v>
      </c>
      <c r="M389" s="192">
        <f t="shared" si="360"/>
        <v>0</v>
      </c>
      <c r="N389" s="192">
        <f t="shared" si="360"/>
        <v>0.05</v>
      </c>
      <c r="O389" s="192">
        <f t="shared" si="360"/>
        <v>0.05</v>
      </c>
      <c r="P389" s="192">
        <f t="shared" si="360"/>
        <v>0.05</v>
      </c>
      <c r="Q389" s="192">
        <f t="shared" si="360"/>
        <v>0.05</v>
      </c>
      <c r="R389" s="192">
        <f t="shared" si="360"/>
        <v>0.05</v>
      </c>
      <c r="S389" s="192">
        <f t="shared" si="360"/>
        <v>0.05</v>
      </c>
      <c r="T389" s="192">
        <f t="shared" si="360"/>
        <v>0.05</v>
      </c>
      <c r="U389" s="192">
        <f t="shared" si="360"/>
        <v>0.05</v>
      </c>
      <c r="V389" s="192">
        <f t="shared" si="360"/>
        <v>0.05</v>
      </c>
      <c r="W389" s="192">
        <f t="shared" si="360"/>
        <v>0.05</v>
      </c>
      <c r="X389" s="192">
        <f t="shared" si="360"/>
        <v>6.611111111111112E-2</v>
      </c>
      <c r="Y389" s="192">
        <f t="shared" si="360"/>
        <v>8.2222222222222238E-2</v>
      </c>
      <c r="Z389" s="192">
        <f t="shared" si="360"/>
        <v>9.8333333333333356E-2</v>
      </c>
      <c r="AA389" s="192">
        <f t="shared" si="360"/>
        <v>0.11444444444444447</v>
      </c>
      <c r="AB389" s="192">
        <f t="shared" si="360"/>
        <v>0.13055555555555559</v>
      </c>
      <c r="AC389" s="192">
        <f t="shared" si="360"/>
        <v>0.1466666666666667</v>
      </c>
      <c r="AD389" s="192">
        <f t="shared" si="360"/>
        <v>0.1627777777777778</v>
      </c>
      <c r="AE389" s="192">
        <f t="shared" si="360"/>
        <v>0.1788888888888889</v>
      </c>
      <c r="AF389" s="82">
        <f t="shared" si="360"/>
        <v>0.19500000000000001</v>
      </c>
      <c r="AG389" s="192">
        <f t="shared" si="360"/>
        <v>0.21111111111111111</v>
      </c>
      <c r="AH389" s="192">
        <f t="shared" si="360"/>
        <v>0.22722222222222221</v>
      </c>
      <c r="AI389" s="192">
        <f t="shared" si="360"/>
        <v>0.24333333333333332</v>
      </c>
      <c r="AJ389" s="192">
        <f t="shared" si="360"/>
        <v>0.25944444444444442</v>
      </c>
      <c r="AK389" s="192">
        <f t="shared" ref="AK389:BB389" si="361">+AJ389+AK388</f>
        <v>0.27555555555555555</v>
      </c>
      <c r="AL389" s="192">
        <f t="shared" si="361"/>
        <v>0.29166666666666669</v>
      </c>
      <c r="AM389" s="192">
        <f t="shared" si="361"/>
        <v>0.30777777777777782</v>
      </c>
      <c r="AN389" s="192">
        <f t="shared" si="361"/>
        <v>0.32388888888888895</v>
      </c>
      <c r="AO389" s="192">
        <f t="shared" si="361"/>
        <v>0.34000000000000008</v>
      </c>
      <c r="AP389" s="192">
        <f t="shared" si="361"/>
        <v>1</v>
      </c>
      <c r="AQ389" s="192">
        <f t="shared" si="361"/>
        <v>1</v>
      </c>
      <c r="AR389" s="192">
        <f t="shared" si="361"/>
        <v>1</v>
      </c>
      <c r="AS389" s="192">
        <f t="shared" si="361"/>
        <v>1</v>
      </c>
      <c r="AT389" s="192">
        <f t="shared" si="361"/>
        <v>1</v>
      </c>
      <c r="AU389" s="192">
        <f t="shared" si="361"/>
        <v>1</v>
      </c>
      <c r="AV389" s="192">
        <f t="shared" si="361"/>
        <v>1</v>
      </c>
      <c r="AW389" s="192">
        <f t="shared" si="361"/>
        <v>1</v>
      </c>
      <c r="AX389" s="192">
        <f t="shared" si="361"/>
        <v>1</v>
      </c>
      <c r="AY389" s="192">
        <f t="shared" si="361"/>
        <v>1</v>
      </c>
      <c r="AZ389" s="192">
        <f t="shared" si="361"/>
        <v>1</v>
      </c>
      <c r="BA389" s="192">
        <f t="shared" si="361"/>
        <v>1</v>
      </c>
      <c r="BB389" s="192">
        <f t="shared" si="361"/>
        <v>1</v>
      </c>
      <c r="BC389" s="193"/>
      <c r="BD389" s="191"/>
    </row>
    <row r="390" spans="1:89" s="209" customFormat="1" x14ac:dyDescent="0.2">
      <c r="A390" s="288"/>
      <c r="B390" s="206"/>
      <c r="C390" s="293"/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07"/>
      <c r="P390" s="207"/>
      <c r="Q390" s="207"/>
      <c r="R390" s="207"/>
      <c r="S390" s="207"/>
      <c r="T390" s="207"/>
      <c r="U390" s="207"/>
      <c r="V390" s="207"/>
      <c r="W390" s="207"/>
      <c r="X390" s="207"/>
      <c r="Y390" s="207"/>
      <c r="Z390" s="207"/>
      <c r="AA390" s="207"/>
      <c r="AB390" s="207"/>
      <c r="AC390" s="207"/>
      <c r="AD390" s="207"/>
      <c r="AE390" s="207"/>
      <c r="AF390" s="83"/>
      <c r="AG390" s="207"/>
      <c r="AH390" s="207"/>
      <c r="AI390" s="207"/>
      <c r="AJ390" s="207"/>
      <c r="AK390" s="207"/>
      <c r="AL390" s="207"/>
      <c r="AM390" s="207"/>
      <c r="AN390" s="207"/>
      <c r="AO390" s="207"/>
      <c r="AP390" s="207"/>
      <c r="AQ390" s="207"/>
      <c r="AR390" s="207"/>
      <c r="AS390" s="207"/>
      <c r="AT390" s="207"/>
      <c r="AU390" s="207"/>
      <c r="AV390" s="207"/>
      <c r="AW390" s="207"/>
      <c r="AX390" s="207"/>
      <c r="AY390" s="207"/>
      <c r="AZ390" s="207"/>
      <c r="BA390" s="207"/>
      <c r="BB390" s="207"/>
      <c r="BC390" s="208"/>
      <c r="BD390" s="206"/>
    </row>
    <row r="391" spans="1:89" s="195" customFormat="1" x14ac:dyDescent="0.2">
      <c r="A391" s="288"/>
      <c r="B391" s="195" t="s">
        <v>108</v>
      </c>
      <c r="C391" s="196">
        <v>14.2</v>
      </c>
      <c r="D391" s="197">
        <f t="shared" ref="D391:AI391" si="362">+D387*$C391</f>
        <v>0</v>
      </c>
      <c r="E391" s="197">
        <f t="shared" si="362"/>
        <v>0</v>
      </c>
      <c r="F391" s="197">
        <f t="shared" si="362"/>
        <v>0</v>
      </c>
      <c r="G391" s="197">
        <f t="shared" si="362"/>
        <v>0</v>
      </c>
      <c r="H391" s="197">
        <f t="shared" si="362"/>
        <v>0</v>
      </c>
      <c r="I391" s="197">
        <f t="shared" si="362"/>
        <v>0</v>
      </c>
      <c r="J391" s="197">
        <f t="shared" si="362"/>
        <v>0</v>
      </c>
      <c r="K391" s="197">
        <f t="shared" si="362"/>
        <v>0</v>
      </c>
      <c r="L391" s="197">
        <f t="shared" si="362"/>
        <v>0</v>
      </c>
      <c r="M391" s="197">
        <f t="shared" si="362"/>
        <v>0</v>
      </c>
      <c r="N391" s="197">
        <f t="shared" si="362"/>
        <v>0.70577380952380941</v>
      </c>
      <c r="O391" s="197">
        <f t="shared" si="362"/>
        <v>0.70577380952380941</v>
      </c>
      <c r="P391" s="197">
        <f t="shared" si="362"/>
        <v>0.70577380952380941</v>
      </c>
      <c r="Q391" s="197">
        <f t="shared" si="362"/>
        <v>0.70577380952380941</v>
      </c>
      <c r="R391" s="197">
        <f t="shared" si="362"/>
        <v>0.70577380952380941</v>
      </c>
      <c r="S391" s="197">
        <f t="shared" si="362"/>
        <v>0.70577380952380941</v>
      </c>
      <c r="T391" s="197">
        <f t="shared" si="362"/>
        <v>0.70577380952380941</v>
      </c>
      <c r="U391" s="197">
        <f t="shared" si="362"/>
        <v>0.70577380952380941</v>
      </c>
      <c r="V391" s="197">
        <f t="shared" si="362"/>
        <v>0.70577380952380941</v>
      </c>
      <c r="W391" s="197">
        <f t="shared" si="362"/>
        <v>0.70577380952380941</v>
      </c>
      <c r="X391" s="197">
        <f t="shared" si="362"/>
        <v>1.4160104761904762</v>
      </c>
      <c r="Y391" s="197">
        <f t="shared" si="362"/>
        <v>2.1262471428571432</v>
      </c>
      <c r="Z391" s="197">
        <f t="shared" si="362"/>
        <v>2.8364838095238096</v>
      </c>
      <c r="AA391" s="197">
        <f t="shared" si="362"/>
        <v>3.546720476190476</v>
      </c>
      <c r="AB391" s="197">
        <f t="shared" si="362"/>
        <v>4.256957142857142</v>
      </c>
      <c r="AC391" s="197">
        <f t="shared" si="362"/>
        <v>4.9671938095238088</v>
      </c>
      <c r="AD391" s="197">
        <f t="shared" si="362"/>
        <v>5.6774304761904757</v>
      </c>
      <c r="AE391" s="197">
        <f t="shared" si="362"/>
        <v>6.3876671428571417</v>
      </c>
      <c r="AF391" s="90">
        <f t="shared" si="362"/>
        <v>7.0979038095238085</v>
      </c>
      <c r="AG391" s="197">
        <f t="shared" si="362"/>
        <v>7.8081404761904745</v>
      </c>
      <c r="AH391" s="197">
        <f t="shared" si="362"/>
        <v>8.5183771428571422</v>
      </c>
      <c r="AI391" s="197">
        <f t="shared" si="362"/>
        <v>9.2286138095238091</v>
      </c>
      <c r="AJ391" s="197">
        <f t="shared" ref="AJ391:BB391" si="363">+AJ387*$C391</f>
        <v>9.9388504761904759</v>
      </c>
      <c r="AK391" s="197">
        <f t="shared" si="363"/>
        <v>10.649087142857143</v>
      </c>
      <c r="AL391" s="197">
        <f t="shared" si="363"/>
        <v>11.359323809523811</v>
      </c>
      <c r="AM391" s="197">
        <f t="shared" si="363"/>
        <v>12.069560476190478</v>
      </c>
      <c r="AN391" s="197">
        <f t="shared" si="363"/>
        <v>12.779797142857145</v>
      </c>
      <c r="AO391" s="197">
        <f t="shared" si="363"/>
        <v>13.490033809523812</v>
      </c>
      <c r="AP391" s="197">
        <f t="shared" si="363"/>
        <v>13.490033809523812</v>
      </c>
      <c r="AQ391" s="197">
        <f t="shared" si="363"/>
        <v>13.490033809523812</v>
      </c>
      <c r="AR391" s="197">
        <f t="shared" si="363"/>
        <v>13.490033809523812</v>
      </c>
      <c r="AS391" s="197">
        <f t="shared" si="363"/>
        <v>13.490033809523812</v>
      </c>
      <c r="AT391" s="197">
        <f t="shared" si="363"/>
        <v>14.200033809523813</v>
      </c>
      <c r="AU391" s="197">
        <f t="shared" si="363"/>
        <v>14.200033809523813</v>
      </c>
      <c r="AV391" s="197">
        <f t="shared" si="363"/>
        <v>14.200033809523813</v>
      </c>
      <c r="AW391" s="197">
        <f t="shared" si="363"/>
        <v>14.200033809523813</v>
      </c>
      <c r="AX391" s="197">
        <f t="shared" si="363"/>
        <v>14.200033809523813</v>
      </c>
      <c r="AY391" s="197">
        <f t="shared" si="363"/>
        <v>14.200033809523813</v>
      </c>
      <c r="AZ391" s="197">
        <f t="shared" si="363"/>
        <v>14.200033809523813</v>
      </c>
      <c r="BA391" s="197">
        <f t="shared" si="363"/>
        <v>14.200033809523813</v>
      </c>
      <c r="BB391" s="197">
        <f t="shared" si="363"/>
        <v>14.200033809523813</v>
      </c>
      <c r="BC391" s="198"/>
      <c r="BD391" s="199"/>
      <c r="BE391" s="199"/>
      <c r="BF391" s="199"/>
      <c r="BG391" s="199"/>
      <c r="BH391" s="199"/>
      <c r="BI391" s="199"/>
      <c r="BJ391" s="199"/>
      <c r="BK391" s="199"/>
      <c r="BL391" s="199"/>
      <c r="BM391" s="199"/>
      <c r="BN391" s="199"/>
      <c r="BO391" s="199"/>
      <c r="BP391" s="199"/>
      <c r="BQ391" s="199"/>
      <c r="BR391" s="199"/>
      <c r="BS391" s="199"/>
      <c r="BT391" s="199"/>
      <c r="BU391" s="199"/>
      <c r="BV391" s="199"/>
      <c r="BW391" s="199"/>
      <c r="BX391" s="199"/>
      <c r="BY391" s="199"/>
      <c r="BZ391" s="199"/>
      <c r="CA391" s="199"/>
      <c r="CB391" s="199"/>
      <c r="CC391" s="199"/>
      <c r="CD391" s="199"/>
      <c r="CE391" s="199"/>
      <c r="CF391" s="199"/>
      <c r="CG391" s="199"/>
      <c r="CH391" s="199"/>
      <c r="CI391" s="199"/>
      <c r="CJ391" s="199"/>
      <c r="CK391" s="199"/>
    </row>
    <row r="392" spans="1:89" s="200" customFormat="1" ht="13.5" thickBot="1" x14ac:dyDescent="0.25">
      <c r="A392" s="289"/>
      <c r="B392" s="200" t="s">
        <v>109</v>
      </c>
      <c r="C392" s="201" t="str">
        <f>+'NTP or Sold'!B39</f>
        <v>Committed</v>
      </c>
      <c r="D392" s="202">
        <f t="shared" ref="D392:AI392" si="364">+D389*$C391</f>
        <v>0</v>
      </c>
      <c r="E392" s="202">
        <f t="shared" si="364"/>
        <v>0</v>
      </c>
      <c r="F392" s="202">
        <f t="shared" si="364"/>
        <v>0</v>
      </c>
      <c r="G392" s="202">
        <f t="shared" si="364"/>
        <v>0</v>
      </c>
      <c r="H392" s="202">
        <f t="shared" si="364"/>
        <v>0</v>
      </c>
      <c r="I392" s="202">
        <f t="shared" si="364"/>
        <v>0</v>
      </c>
      <c r="J392" s="202">
        <f t="shared" si="364"/>
        <v>0</v>
      </c>
      <c r="K392" s="202">
        <f t="shared" si="364"/>
        <v>0</v>
      </c>
      <c r="L392" s="202">
        <f t="shared" si="364"/>
        <v>0</v>
      </c>
      <c r="M392" s="202">
        <f t="shared" si="364"/>
        <v>0</v>
      </c>
      <c r="N392" s="202">
        <f t="shared" si="364"/>
        <v>0.71</v>
      </c>
      <c r="O392" s="202">
        <f t="shared" si="364"/>
        <v>0.71</v>
      </c>
      <c r="P392" s="202">
        <f t="shared" si="364"/>
        <v>0.71</v>
      </c>
      <c r="Q392" s="202">
        <f t="shared" si="364"/>
        <v>0.71</v>
      </c>
      <c r="R392" s="202">
        <f t="shared" si="364"/>
        <v>0.71</v>
      </c>
      <c r="S392" s="202">
        <f t="shared" si="364"/>
        <v>0.71</v>
      </c>
      <c r="T392" s="202">
        <f t="shared" si="364"/>
        <v>0.71</v>
      </c>
      <c r="U392" s="202">
        <f t="shared" si="364"/>
        <v>0.71</v>
      </c>
      <c r="V392" s="202">
        <f t="shared" si="364"/>
        <v>0.71</v>
      </c>
      <c r="W392" s="202">
        <f t="shared" si="364"/>
        <v>0.71</v>
      </c>
      <c r="X392" s="202">
        <f t="shared" si="364"/>
        <v>0.93877777777777782</v>
      </c>
      <c r="Y392" s="202">
        <f t="shared" si="364"/>
        <v>1.1675555555555557</v>
      </c>
      <c r="Z392" s="202">
        <f t="shared" si="364"/>
        <v>1.3963333333333336</v>
      </c>
      <c r="AA392" s="202">
        <f t="shared" si="364"/>
        <v>1.6251111111111114</v>
      </c>
      <c r="AB392" s="202">
        <f t="shared" si="364"/>
        <v>1.8538888888888894</v>
      </c>
      <c r="AC392" s="202">
        <f t="shared" si="364"/>
        <v>2.0826666666666669</v>
      </c>
      <c r="AD392" s="202">
        <f t="shared" si="364"/>
        <v>2.3114444444444446</v>
      </c>
      <c r="AE392" s="202">
        <f t="shared" si="364"/>
        <v>2.5402222222222224</v>
      </c>
      <c r="AF392" s="136">
        <f t="shared" si="364"/>
        <v>2.7690000000000001</v>
      </c>
      <c r="AG392" s="202">
        <f t="shared" si="364"/>
        <v>2.9977777777777774</v>
      </c>
      <c r="AH392" s="202">
        <f t="shared" si="364"/>
        <v>3.2265555555555552</v>
      </c>
      <c r="AI392" s="202">
        <f t="shared" si="364"/>
        <v>3.4553333333333329</v>
      </c>
      <c r="AJ392" s="202">
        <f t="shared" ref="AJ392:BB392" si="365">+AJ389*$C391</f>
        <v>3.6841111111111107</v>
      </c>
      <c r="AK392" s="202">
        <f t="shared" si="365"/>
        <v>3.9128888888888889</v>
      </c>
      <c r="AL392" s="202">
        <f t="shared" si="365"/>
        <v>4.1416666666666666</v>
      </c>
      <c r="AM392" s="202">
        <f t="shared" si="365"/>
        <v>4.3704444444444448</v>
      </c>
      <c r="AN392" s="202">
        <f t="shared" si="365"/>
        <v>4.599222222222223</v>
      </c>
      <c r="AO392" s="202">
        <f t="shared" si="365"/>
        <v>4.8280000000000012</v>
      </c>
      <c r="AP392" s="202">
        <f t="shared" si="365"/>
        <v>14.2</v>
      </c>
      <c r="AQ392" s="202">
        <f t="shared" si="365"/>
        <v>14.2</v>
      </c>
      <c r="AR392" s="202">
        <f t="shared" si="365"/>
        <v>14.2</v>
      </c>
      <c r="AS392" s="202">
        <f t="shared" si="365"/>
        <v>14.2</v>
      </c>
      <c r="AT392" s="202">
        <f t="shared" si="365"/>
        <v>14.2</v>
      </c>
      <c r="AU392" s="202">
        <f t="shared" si="365"/>
        <v>14.2</v>
      </c>
      <c r="AV392" s="202">
        <f t="shared" si="365"/>
        <v>14.2</v>
      </c>
      <c r="AW392" s="202">
        <f t="shared" si="365"/>
        <v>14.2</v>
      </c>
      <c r="AX392" s="202">
        <f t="shared" si="365"/>
        <v>14.2</v>
      </c>
      <c r="AY392" s="202">
        <f t="shared" si="365"/>
        <v>14.2</v>
      </c>
      <c r="AZ392" s="202">
        <f t="shared" si="365"/>
        <v>14.2</v>
      </c>
      <c r="BA392" s="202">
        <f t="shared" si="365"/>
        <v>14.2</v>
      </c>
      <c r="BB392" s="202">
        <f t="shared" si="365"/>
        <v>14.2</v>
      </c>
      <c r="BC392" s="203"/>
      <c r="BD392" s="204"/>
      <c r="BE392" s="204"/>
      <c r="BF392" s="204"/>
      <c r="BG392" s="204"/>
      <c r="BH392" s="204"/>
      <c r="BI392" s="204"/>
      <c r="BJ392" s="204"/>
      <c r="BK392" s="204"/>
      <c r="BL392" s="204"/>
      <c r="BM392" s="204"/>
      <c r="BN392" s="204"/>
      <c r="BO392" s="204"/>
      <c r="BP392" s="204"/>
      <c r="BQ392" s="204"/>
      <c r="BR392" s="204"/>
      <c r="BS392" s="204"/>
      <c r="BT392" s="204"/>
      <c r="BU392" s="204"/>
      <c r="BV392" s="204"/>
      <c r="BW392" s="204"/>
      <c r="BX392" s="204"/>
      <c r="BY392" s="204"/>
      <c r="BZ392" s="204"/>
      <c r="CA392" s="204"/>
      <c r="CB392" s="204"/>
      <c r="CC392" s="204"/>
      <c r="CD392" s="204"/>
      <c r="CE392" s="204"/>
      <c r="CF392" s="204"/>
      <c r="CG392" s="204"/>
      <c r="CH392" s="204"/>
      <c r="CI392" s="204"/>
      <c r="CJ392" s="204"/>
      <c r="CK392" s="204"/>
    </row>
    <row r="393" spans="1:89" s="92" customFormat="1" ht="15" customHeight="1" thickTop="1" x14ac:dyDescent="0.2">
      <c r="A393" s="287">
        <f>+'Cost Cancel Details'!A44+1</f>
        <v>7</v>
      </c>
      <c r="B393" s="98" t="str">
        <f>+'NTP or Sold'!G44</f>
        <v>7FA - now simple cycle</v>
      </c>
      <c r="C393" s="290" t="str">
        <f>+'NTP or Sold'!S44</f>
        <v>NEPCO / NESCO - Goldendale (EECC)</v>
      </c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84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100"/>
    </row>
    <row r="394" spans="1:89" s="105" customFormat="1" x14ac:dyDescent="0.2">
      <c r="A394" s="288"/>
      <c r="B394" s="101" t="s">
        <v>104</v>
      </c>
      <c r="C394" s="291"/>
      <c r="D394" s="103">
        <v>0</v>
      </c>
      <c r="E394" s="103">
        <v>0</v>
      </c>
      <c r="F394" s="103">
        <v>0</v>
      </c>
      <c r="G394" s="103">
        <v>0</v>
      </c>
      <c r="H394" s="103">
        <v>0</v>
      </c>
      <c r="I394" s="103">
        <v>0</v>
      </c>
      <c r="J394" s="103">
        <v>0</v>
      </c>
      <c r="K394" s="103">
        <v>0</v>
      </c>
      <c r="L394" s="103">
        <v>0</v>
      </c>
      <c r="M394" s="103">
        <v>0</v>
      </c>
      <c r="N394" s="103">
        <v>0</v>
      </c>
      <c r="O394" s="103">
        <v>0</v>
      </c>
      <c r="P394" s="103">
        <v>0</v>
      </c>
      <c r="Q394" s="103">
        <v>0</v>
      </c>
      <c r="R394" s="103">
        <v>0.1181</v>
      </c>
      <c r="S394" s="103">
        <v>1.41E-2</v>
      </c>
      <c r="T394" s="103">
        <v>0</v>
      </c>
      <c r="U394" s="103">
        <v>0</v>
      </c>
      <c r="V394" s="103">
        <v>0</v>
      </c>
      <c r="W394" s="103">
        <v>6.6500000000000004E-2</v>
      </c>
      <c r="X394" s="103">
        <v>5.6899999999999999E-2</v>
      </c>
      <c r="Y394" s="103">
        <v>5.6899999999999999E-2</v>
      </c>
      <c r="Z394" s="103">
        <v>5.6899999999999999E-2</v>
      </c>
      <c r="AA394" s="103">
        <v>5.6899999999999999E-2</v>
      </c>
      <c r="AB394" s="103">
        <v>5.6899999999999999E-2</v>
      </c>
      <c r="AC394" s="103">
        <v>5.6899999999999999E-2</v>
      </c>
      <c r="AD394" s="103">
        <v>5.6899999999999999E-2</v>
      </c>
      <c r="AE394" s="103">
        <v>5.6899999999999999E-2</v>
      </c>
      <c r="AF394" s="103">
        <v>5.6899999999999999E-2</v>
      </c>
      <c r="AG394" s="103">
        <v>5.6899999999999999E-2</v>
      </c>
      <c r="AH394" s="82">
        <v>0.21479999999999999</v>
      </c>
      <c r="AI394" s="103">
        <v>1.7500000000000002E-2</v>
      </c>
      <c r="AJ394" s="103">
        <v>0</v>
      </c>
      <c r="AK394" s="103">
        <v>0</v>
      </c>
      <c r="AL394" s="103">
        <v>0</v>
      </c>
      <c r="AM394" s="103">
        <v>0</v>
      </c>
      <c r="AN394" s="103">
        <v>0</v>
      </c>
      <c r="AO394" s="103">
        <v>0</v>
      </c>
      <c r="AP394" s="103">
        <v>0</v>
      </c>
      <c r="AQ394" s="103">
        <v>0</v>
      </c>
      <c r="AR394" s="103">
        <v>0</v>
      </c>
      <c r="AS394" s="103">
        <v>0</v>
      </c>
      <c r="AT394" s="103">
        <v>0</v>
      </c>
      <c r="AU394" s="103">
        <v>0</v>
      </c>
      <c r="AV394" s="103">
        <v>0</v>
      </c>
      <c r="AW394" s="103">
        <v>0</v>
      </c>
      <c r="AX394" s="103">
        <v>0</v>
      </c>
      <c r="AY394" s="103">
        <v>0</v>
      </c>
      <c r="AZ394" s="103">
        <v>0</v>
      </c>
      <c r="BA394" s="103">
        <v>0</v>
      </c>
      <c r="BB394" s="103">
        <v>0</v>
      </c>
      <c r="BC394" s="104">
        <f>SUM(D394:BB394)</f>
        <v>0.99999999999999978</v>
      </c>
      <c r="BD394" s="101"/>
    </row>
    <row r="395" spans="1:89" s="105" customFormat="1" x14ac:dyDescent="0.2">
      <c r="A395" s="288"/>
      <c r="B395" s="101" t="s">
        <v>105</v>
      </c>
      <c r="C395" s="291"/>
      <c r="D395" s="103">
        <f>D394</f>
        <v>0</v>
      </c>
      <c r="E395" s="103">
        <f t="shared" ref="E395:AJ395" si="366">+D395+E394</f>
        <v>0</v>
      </c>
      <c r="F395" s="103">
        <f t="shared" si="366"/>
        <v>0</v>
      </c>
      <c r="G395" s="103">
        <f t="shared" si="366"/>
        <v>0</v>
      </c>
      <c r="H395" s="103">
        <f t="shared" si="366"/>
        <v>0</v>
      </c>
      <c r="I395" s="103">
        <f t="shared" si="366"/>
        <v>0</v>
      </c>
      <c r="J395" s="103">
        <f t="shared" si="366"/>
        <v>0</v>
      </c>
      <c r="K395" s="103">
        <f t="shared" si="366"/>
        <v>0</v>
      </c>
      <c r="L395" s="103">
        <f t="shared" si="366"/>
        <v>0</v>
      </c>
      <c r="M395" s="103">
        <f t="shared" si="366"/>
        <v>0</v>
      </c>
      <c r="N395" s="103">
        <f t="shared" si="366"/>
        <v>0</v>
      </c>
      <c r="O395" s="103">
        <f t="shared" si="366"/>
        <v>0</v>
      </c>
      <c r="P395" s="103">
        <f t="shared" si="366"/>
        <v>0</v>
      </c>
      <c r="Q395" s="103">
        <f t="shared" si="366"/>
        <v>0</v>
      </c>
      <c r="R395" s="103">
        <f t="shared" si="366"/>
        <v>0.1181</v>
      </c>
      <c r="S395" s="103">
        <f t="shared" si="366"/>
        <v>0.13219999999999998</v>
      </c>
      <c r="T395" s="103">
        <f t="shared" si="366"/>
        <v>0.13219999999999998</v>
      </c>
      <c r="U395" s="103">
        <f t="shared" si="366"/>
        <v>0.13219999999999998</v>
      </c>
      <c r="V395" s="103">
        <f t="shared" si="366"/>
        <v>0.13219999999999998</v>
      </c>
      <c r="W395" s="103">
        <f t="shared" si="366"/>
        <v>0.19869999999999999</v>
      </c>
      <c r="X395" s="103">
        <f t="shared" si="366"/>
        <v>0.25559999999999999</v>
      </c>
      <c r="Y395" s="103">
        <f t="shared" si="366"/>
        <v>0.3125</v>
      </c>
      <c r="Z395" s="103">
        <f t="shared" si="366"/>
        <v>0.36940000000000001</v>
      </c>
      <c r="AA395" s="103">
        <f t="shared" si="366"/>
        <v>0.42630000000000001</v>
      </c>
      <c r="AB395" s="103">
        <f t="shared" si="366"/>
        <v>0.48320000000000002</v>
      </c>
      <c r="AC395" s="103">
        <f t="shared" si="366"/>
        <v>0.54010000000000002</v>
      </c>
      <c r="AD395" s="103">
        <f t="shared" si="366"/>
        <v>0.59699999999999998</v>
      </c>
      <c r="AE395" s="103">
        <f t="shared" si="366"/>
        <v>0.65389999999999993</v>
      </c>
      <c r="AF395" s="103">
        <f t="shared" si="366"/>
        <v>0.71079999999999988</v>
      </c>
      <c r="AG395" s="103">
        <f t="shared" si="366"/>
        <v>0.76769999999999983</v>
      </c>
      <c r="AH395" s="82">
        <f t="shared" si="366"/>
        <v>0.98249999999999982</v>
      </c>
      <c r="AI395" s="103">
        <f t="shared" si="366"/>
        <v>0.99999999999999978</v>
      </c>
      <c r="AJ395" s="103">
        <f t="shared" si="366"/>
        <v>0.99999999999999978</v>
      </c>
      <c r="AK395" s="103">
        <f t="shared" ref="AK395:BB395" si="367">+AJ395+AK394</f>
        <v>0.99999999999999978</v>
      </c>
      <c r="AL395" s="103">
        <f t="shared" si="367"/>
        <v>0.99999999999999978</v>
      </c>
      <c r="AM395" s="103">
        <f t="shared" si="367"/>
        <v>0.99999999999999978</v>
      </c>
      <c r="AN395" s="103">
        <f t="shared" si="367"/>
        <v>0.99999999999999978</v>
      </c>
      <c r="AO395" s="103">
        <f t="shared" si="367"/>
        <v>0.99999999999999978</v>
      </c>
      <c r="AP395" s="103">
        <f t="shared" si="367"/>
        <v>0.99999999999999978</v>
      </c>
      <c r="AQ395" s="103">
        <f t="shared" si="367"/>
        <v>0.99999999999999978</v>
      </c>
      <c r="AR395" s="103">
        <f t="shared" si="367"/>
        <v>0.99999999999999978</v>
      </c>
      <c r="AS395" s="103">
        <f t="shared" si="367"/>
        <v>0.99999999999999978</v>
      </c>
      <c r="AT395" s="103">
        <f t="shared" si="367"/>
        <v>0.99999999999999978</v>
      </c>
      <c r="AU395" s="103">
        <f t="shared" si="367"/>
        <v>0.99999999999999978</v>
      </c>
      <c r="AV395" s="103">
        <f t="shared" si="367"/>
        <v>0.99999999999999978</v>
      </c>
      <c r="AW395" s="103">
        <f t="shared" si="367"/>
        <v>0.99999999999999978</v>
      </c>
      <c r="AX395" s="103">
        <f t="shared" si="367"/>
        <v>0.99999999999999978</v>
      </c>
      <c r="AY395" s="103">
        <f t="shared" si="367"/>
        <v>0.99999999999999978</v>
      </c>
      <c r="AZ395" s="103">
        <f t="shared" si="367"/>
        <v>0.99999999999999978</v>
      </c>
      <c r="BA395" s="103">
        <f t="shared" si="367"/>
        <v>0.99999999999999978</v>
      </c>
      <c r="BB395" s="103">
        <f t="shared" si="367"/>
        <v>0.99999999999999978</v>
      </c>
      <c r="BC395" s="104"/>
      <c r="BD395" s="101"/>
    </row>
    <row r="396" spans="1:89" s="105" customFormat="1" x14ac:dyDescent="0.2">
      <c r="A396" s="288"/>
      <c r="B396" s="101" t="s">
        <v>106</v>
      </c>
      <c r="C396" s="291"/>
      <c r="D396" s="103">
        <v>0</v>
      </c>
      <c r="E396" s="103">
        <v>0</v>
      </c>
      <c r="F396" s="103">
        <v>0</v>
      </c>
      <c r="G396" s="103">
        <v>0</v>
      </c>
      <c r="H396" s="103">
        <v>0</v>
      </c>
      <c r="I396" s="103">
        <v>0</v>
      </c>
      <c r="J396" s="103">
        <v>0</v>
      </c>
      <c r="K396" s="103">
        <v>0</v>
      </c>
      <c r="L396" s="103">
        <v>0</v>
      </c>
      <c r="M396" s="103">
        <v>0</v>
      </c>
      <c r="N396" s="103">
        <v>0</v>
      </c>
      <c r="O396" s="103">
        <v>0</v>
      </c>
      <c r="P396" s="103">
        <v>0</v>
      </c>
      <c r="Q396" s="103">
        <v>0</v>
      </c>
      <c r="R396" s="103">
        <v>0</v>
      </c>
      <c r="S396" s="103">
        <v>0</v>
      </c>
      <c r="T396" s="103">
        <v>0</v>
      </c>
      <c r="U396" s="103">
        <v>0</v>
      </c>
      <c r="V396" s="103">
        <v>0</v>
      </c>
      <c r="W396" s="103">
        <f t="shared" ref="W396:BB396" si="368">W397-V397</f>
        <v>0.2</v>
      </c>
      <c r="X396" s="103">
        <f t="shared" si="368"/>
        <v>-5.0000000000000017E-2</v>
      </c>
      <c r="Y396" s="103">
        <f t="shared" si="368"/>
        <v>0.1</v>
      </c>
      <c r="Z396" s="103">
        <f t="shared" si="368"/>
        <v>4.9999999999999989E-2</v>
      </c>
      <c r="AA396" s="103">
        <f t="shared" si="368"/>
        <v>4.0000000000000036E-2</v>
      </c>
      <c r="AB396" s="103">
        <f t="shared" si="368"/>
        <v>0</v>
      </c>
      <c r="AC396" s="103">
        <f t="shared" si="368"/>
        <v>0</v>
      </c>
      <c r="AD396" s="103">
        <f t="shared" si="368"/>
        <v>0</v>
      </c>
      <c r="AE396" s="103">
        <f t="shared" si="368"/>
        <v>0</v>
      </c>
      <c r="AF396" s="103">
        <f t="shared" si="368"/>
        <v>0</v>
      </c>
      <c r="AG396" s="103">
        <f t="shared" si="368"/>
        <v>0</v>
      </c>
      <c r="AH396" s="82">
        <f t="shared" si="368"/>
        <v>0.64500000000000002</v>
      </c>
      <c r="AI396" s="103">
        <f t="shared" si="368"/>
        <v>1.5000000000000013E-2</v>
      </c>
      <c r="AJ396" s="103">
        <f t="shared" si="368"/>
        <v>0</v>
      </c>
      <c r="AK396" s="103">
        <f t="shared" si="368"/>
        <v>0</v>
      </c>
      <c r="AL396" s="103">
        <f t="shared" si="368"/>
        <v>0</v>
      </c>
      <c r="AM396" s="103">
        <f t="shared" si="368"/>
        <v>0</v>
      </c>
      <c r="AN396" s="103">
        <f t="shared" si="368"/>
        <v>0</v>
      </c>
      <c r="AO396" s="103">
        <f t="shared" si="368"/>
        <v>0</v>
      </c>
      <c r="AP396" s="103">
        <f t="shared" si="368"/>
        <v>0</v>
      </c>
      <c r="AQ396" s="103">
        <f t="shared" si="368"/>
        <v>0</v>
      </c>
      <c r="AR396" s="103">
        <f t="shared" si="368"/>
        <v>0</v>
      </c>
      <c r="AS396" s="103">
        <f t="shared" si="368"/>
        <v>0</v>
      </c>
      <c r="AT396" s="103">
        <f t="shared" si="368"/>
        <v>0</v>
      </c>
      <c r="AU396" s="103">
        <f t="shared" si="368"/>
        <v>0</v>
      </c>
      <c r="AV396" s="103">
        <f t="shared" si="368"/>
        <v>0</v>
      </c>
      <c r="AW396" s="103">
        <f t="shared" si="368"/>
        <v>0</v>
      </c>
      <c r="AX396" s="103">
        <f t="shared" si="368"/>
        <v>0</v>
      </c>
      <c r="AY396" s="103">
        <f t="shared" si="368"/>
        <v>0</v>
      </c>
      <c r="AZ396" s="103">
        <f t="shared" si="368"/>
        <v>0</v>
      </c>
      <c r="BA396" s="103">
        <f t="shared" si="368"/>
        <v>0</v>
      </c>
      <c r="BB396" s="103">
        <f t="shared" si="368"/>
        <v>0</v>
      </c>
      <c r="BC396" s="104">
        <f>SUM(D396:BB396)</f>
        <v>1</v>
      </c>
      <c r="BD396" s="101"/>
    </row>
    <row r="397" spans="1:89" s="105" customFormat="1" x14ac:dyDescent="0.2">
      <c r="A397" s="288"/>
      <c r="B397" s="101" t="s">
        <v>107</v>
      </c>
      <c r="C397" s="291"/>
      <c r="D397" s="103">
        <f>D396</f>
        <v>0</v>
      </c>
      <c r="E397" s="103">
        <f t="shared" ref="E397:V397" si="369">+D397+E396</f>
        <v>0</v>
      </c>
      <c r="F397" s="103">
        <f t="shared" si="369"/>
        <v>0</v>
      </c>
      <c r="G397" s="103">
        <f t="shared" si="369"/>
        <v>0</v>
      </c>
      <c r="H397" s="103">
        <f t="shared" si="369"/>
        <v>0</v>
      </c>
      <c r="I397" s="103">
        <f t="shared" si="369"/>
        <v>0</v>
      </c>
      <c r="J397" s="103">
        <f t="shared" si="369"/>
        <v>0</v>
      </c>
      <c r="K397" s="103">
        <f t="shared" si="369"/>
        <v>0</v>
      </c>
      <c r="L397" s="103">
        <f t="shared" si="369"/>
        <v>0</v>
      </c>
      <c r="M397" s="103">
        <f t="shared" si="369"/>
        <v>0</v>
      </c>
      <c r="N397" s="103">
        <f t="shared" si="369"/>
        <v>0</v>
      </c>
      <c r="O397" s="103">
        <f t="shared" si="369"/>
        <v>0</v>
      </c>
      <c r="P397" s="103">
        <f t="shared" si="369"/>
        <v>0</v>
      </c>
      <c r="Q397" s="103">
        <f t="shared" si="369"/>
        <v>0</v>
      </c>
      <c r="R397" s="103">
        <f t="shared" si="369"/>
        <v>0</v>
      </c>
      <c r="S397" s="103">
        <f t="shared" si="369"/>
        <v>0</v>
      </c>
      <c r="T397" s="103">
        <f t="shared" si="369"/>
        <v>0</v>
      </c>
      <c r="U397" s="103">
        <f t="shared" si="369"/>
        <v>0</v>
      </c>
      <c r="V397" s="103">
        <f t="shared" si="369"/>
        <v>0</v>
      </c>
      <c r="W397" s="103">
        <v>0.2</v>
      </c>
      <c r="X397" s="103">
        <v>0.15</v>
      </c>
      <c r="Y397" s="103">
        <v>0.25</v>
      </c>
      <c r="Z397" s="103">
        <v>0.3</v>
      </c>
      <c r="AA397" s="103">
        <v>0.34</v>
      </c>
      <c r="AB397" s="103">
        <v>0.34</v>
      </c>
      <c r="AC397" s="103">
        <v>0.34</v>
      </c>
      <c r="AD397" s="103">
        <v>0.34</v>
      </c>
      <c r="AE397" s="103">
        <v>0.34</v>
      </c>
      <c r="AF397" s="103">
        <v>0.34</v>
      </c>
      <c r="AG397" s="103">
        <v>0.34</v>
      </c>
      <c r="AH397" s="82">
        <v>0.98499999999999999</v>
      </c>
      <c r="AI397" s="103">
        <v>1</v>
      </c>
      <c r="AJ397" s="103">
        <v>1</v>
      </c>
      <c r="AK397" s="103">
        <v>1</v>
      </c>
      <c r="AL397" s="103">
        <v>1</v>
      </c>
      <c r="AM397" s="103">
        <v>1</v>
      </c>
      <c r="AN397" s="103">
        <v>1</v>
      </c>
      <c r="AO397" s="103">
        <v>1</v>
      </c>
      <c r="AP397" s="103">
        <v>1</v>
      </c>
      <c r="AQ397" s="103">
        <v>1</v>
      </c>
      <c r="AR397" s="103">
        <v>1</v>
      </c>
      <c r="AS397" s="103">
        <v>1</v>
      </c>
      <c r="AT397" s="103">
        <v>1</v>
      </c>
      <c r="AU397" s="103">
        <v>1</v>
      </c>
      <c r="AV397" s="103">
        <v>1</v>
      </c>
      <c r="AW397" s="103">
        <v>1</v>
      </c>
      <c r="AX397" s="103">
        <v>1</v>
      </c>
      <c r="AY397" s="103">
        <v>1</v>
      </c>
      <c r="AZ397" s="103">
        <v>1</v>
      </c>
      <c r="BA397" s="103">
        <v>1</v>
      </c>
      <c r="BB397" s="103">
        <v>1</v>
      </c>
      <c r="BC397" s="104"/>
      <c r="BD397" s="101"/>
    </row>
    <row r="398" spans="1:89" s="105" customFormat="1" x14ac:dyDescent="0.2">
      <c r="A398" s="288"/>
      <c r="B398" s="101"/>
      <c r="C398" s="102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82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4"/>
      <c r="BD398" s="101"/>
    </row>
    <row r="399" spans="1:89" s="91" customFormat="1" x14ac:dyDescent="0.2">
      <c r="A399" s="288"/>
      <c r="B399" s="91" t="s">
        <v>108</v>
      </c>
      <c r="C399" s="93">
        <v>36.24736</v>
      </c>
      <c r="D399" s="94">
        <f t="shared" ref="D399:AI399" si="370">+D395*$C399</f>
        <v>0</v>
      </c>
      <c r="E399" s="94">
        <f t="shared" si="370"/>
        <v>0</v>
      </c>
      <c r="F399" s="94">
        <f t="shared" si="370"/>
        <v>0</v>
      </c>
      <c r="G399" s="94">
        <f t="shared" si="370"/>
        <v>0</v>
      </c>
      <c r="H399" s="94">
        <f t="shared" si="370"/>
        <v>0</v>
      </c>
      <c r="I399" s="94">
        <f t="shared" si="370"/>
        <v>0</v>
      </c>
      <c r="J399" s="94">
        <f t="shared" si="370"/>
        <v>0</v>
      </c>
      <c r="K399" s="94">
        <f t="shared" si="370"/>
        <v>0</v>
      </c>
      <c r="L399" s="94">
        <f t="shared" si="370"/>
        <v>0</v>
      </c>
      <c r="M399" s="94">
        <f t="shared" si="370"/>
        <v>0</v>
      </c>
      <c r="N399" s="94">
        <f t="shared" si="370"/>
        <v>0</v>
      </c>
      <c r="O399" s="94">
        <f t="shared" si="370"/>
        <v>0</v>
      </c>
      <c r="P399" s="94">
        <f t="shared" si="370"/>
        <v>0</v>
      </c>
      <c r="Q399" s="94">
        <f t="shared" si="370"/>
        <v>0</v>
      </c>
      <c r="R399" s="94">
        <f t="shared" si="370"/>
        <v>4.2808132160000003</v>
      </c>
      <c r="S399" s="94">
        <f t="shared" si="370"/>
        <v>4.7919009919999995</v>
      </c>
      <c r="T399" s="94">
        <f t="shared" si="370"/>
        <v>4.7919009919999995</v>
      </c>
      <c r="U399" s="94">
        <f t="shared" si="370"/>
        <v>4.7919009919999995</v>
      </c>
      <c r="V399" s="94">
        <f t="shared" si="370"/>
        <v>4.7919009919999995</v>
      </c>
      <c r="W399" s="94">
        <f t="shared" si="370"/>
        <v>7.2023504319999994</v>
      </c>
      <c r="X399" s="94">
        <f t="shared" si="370"/>
        <v>9.2648252160000002</v>
      </c>
      <c r="Y399" s="94">
        <f t="shared" si="370"/>
        <v>11.327300000000001</v>
      </c>
      <c r="Z399" s="94">
        <f t="shared" si="370"/>
        <v>13.389774784</v>
      </c>
      <c r="AA399" s="94">
        <f t="shared" si="370"/>
        <v>15.452249568000001</v>
      </c>
      <c r="AB399" s="94">
        <f t="shared" si="370"/>
        <v>17.514724352000002</v>
      </c>
      <c r="AC399" s="94">
        <f t="shared" si="370"/>
        <v>19.577199136000001</v>
      </c>
      <c r="AD399" s="94">
        <f t="shared" si="370"/>
        <v>21.63967392</v>
      </c>
      <c r="AE399" s="94">
        <f t="shared" si="370"/>
        <v>23.702148703999999</v>
      </c>
      <c r="AF399" s="94">
        <f t="shared" si="370"/>
        <v>25.764623487999994</v>
      </c>
      <c r="AG399" s="94">
        <f t="shared" si="370"/>
        <v>27.827098271999994</v>
      </c>
      <c r="AH399" s="90">
        <f t="shared" si="370"/>
        <v>35.613031199999995</v>
      </c>
      <c r="AI399" s="94">
        <f t="shared" si="370"/>
        <v>36.247359999999993</v>
      </c>
      <c r="AJ399" s="94">
        <f t="shared" ref="AJ399:BB399" si="371">+AJ395*$C399</f>
        <v>36.247359999999993</v>
      </c>
      <c r="AK399" s="94">
        <f t="shared" si="371"/>
        <v>36.247359999999993</v>
      </c>
      <c r="AL399" s="94">
        <f t="shared" si="371"/>
        <v>36.247359999999993</v>
      </c>
      <c r="AM399" s="94">
        <f t="shared" si="371"/>
        <v>36.247359999999993</v>
      </c>
      <c r="AN399" s="94">
        <f t="shared" si="371"/>
        <v>36.247359999999993</v>
      </c>
      <c r="AO399" s="94">
        <f t="shared" si="371"/>
        <v>36.247359999999993</v>
      </c>
      <c r="AP399" s="94">
        <f t="shared" si="371"/>
        <v>36.247359999999993</v>
      </c>
      <c r="AQ399" s="94">
        <f t="shared" si="371"/>
        <v>36.247359999999993</v>
      </c>
      <c r="AR399" s="94">
        <f t="shared" si="371"/>
        <v>36.247359999999993</v>
      </c>
      <c r="AS399" s="94">
        <f t="shared" si="371"/>
        <v>36.247359999999993</v>
      </c>
      <c r="AT399" s="94">
        <f t="shared" si="371"/>
        <v>36.247359999999993</v>
      </c>
      <c r="AU399" s="94">
        <f t="shared" si="371"/>
        <v>36.247359999999993</v>
      </c>
      <c r="AV399" s="94">
        <f t="shared" si="371"/>
        <v>36.247359999999993</v>
      </c>
      <c r="AW399" s="94">
        <f t="shared" si="371"/>
        <v>36.247359999999993</v>
      </c>
      <c r="AX399" s="94">
        <f t="shared" si="371"/>
        <v>36.247359999999993</v>
      </c>
      <c r="AY399" s="94">
        <f t="shared" si="371"/>
        <v>36.247359999999993</v>
      </c>
      <c r="AZ399" s="94">
        <f t="shared" si="371"/>
        <v>36.247359999999993</v>
      </c>
      <c r="BA399" s="94">
        <f t="shared" si="371"/>
        <v>36.247359999999993</v>
      </c>
      <c r="BB399" s="94">
        <f t="shared" si="371"/>
        <v>36.247359999999993</v>
      </c>
      <c r="BC399" s="95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6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  <c r="CJ399" s="96"/>
      <c r="CK399" s="96"/>
    </row>
    <row r="400" spans="1:89" s="133" customFormat="1" ht="13.5" thickBot="1" x14ac:dyDescent="0.25">
      <c r="A400" s="289"/>
      <c r="B400" s="133" t="s">
        <v>109</v>
      </c>
      <c r="C400" s="134" t="str">
        <f>+'NTP or Sold'!B44</f>
        <v>Tentative</v>
      </c>
      <c r="D400" s="135">
        <f t="shared" ref="D400:AI400" si="372">+D397*$C399</f>
        <v>0</v>
      </c>
      <c r="E400" s="135">
        <f t="shared" si="372"/>
        <v>0</v>
      </c>
      <c r="F400" s="135">
        <f t="shared" si="372"/>
        <v>0</v>
      </c>
      <c r="G400" s="135">
        <f t="shared" si="372"/>
        <v>0</v>
      </c>
      <c r="H400" s="135">
        <f t="shared" si="372"/>
        <v>0</v>
      </c>
      <c r="I400" s="135">
        <f t="shared" si="372"/>
        <v>0</v>
      </c>
      <c r="J400" s="135">
        <f t="shared" si="372"/>
        <v>0</v>
      </c>
      <c r="K400" s="135">
        <f t="shared" si="372"/>
        <v>0</v>
      </c>
      <c r="L400" s="135">
        <f t="shared" si="372"/>
        <v>0</v>
      </c>
      <c r="M400" s="135">
        <f t="shared" si="372"/>
        <v>0</v>
      </c>
      <c r="N400" s="135">
        <f t="shared" si="372"/>
        <v>0</v>
      </c>
      <c r="O400" s="135">
        <f t="shared" si="372"/>
        <v>0</v>
      </c>
      <c r="P400" s="135">
        <f t="shared" si="372"/>
        <v>0</v>
      </c>
      <c r="Q400" s="135">
        <f t="shared" si="372"/>
        <v>0</v>
      </c>
      <c r="R400" s="135">
        <f t="shared" si="372"/>
        <v>0</v>
      </c>
      <c r="S400" s="135">
        <f t="shared" si="372"/>
        <v>0</v>
      </c>
      <c r="T400" s="135">
        <f t="shared" si="372"/>
        <v>0</v>
      </c>
      <c r="U400" s="135">
        <f t="shared" si="372"/>
        <v>0</v>
      </c>
      <c r="V400" s="135">
        <f t="shared" si="372"/>
        <v>0</v>
      </c>
      <c r="W400" s="135">
        <f t="shared" si="372"/>
        <v>7.2494720000000008</v>
      </c>
      <c r="X400" s="135">
        <f t="shared" si="372"/>
        <v>5.4371039999999997</v>
      </c>
      <c r="Y400" s="135">
        <f t="shared" si="372"/>
        <v>9.0618400000000001</v>
      </c>
      <c r="Z400" s="135">
        <f t="shared" si="372"/>
        <v>10.874207999999999</v>
      </c>
      <c r="AA400" s="135">
        <f t="shared" si="372"/>
        <v>12.324102400000001</v>
      </c>
      <c r="AB400" s="135">
        <f t="shared" si="372"/>
        <v>12.324102400000001</v>
      </c>
      <c r="AC400" s="135">
        <f t="shared" si="372"/>
        <v>12.324102400000001</v>
      </c>
      <c r="AD400" s="135">
        <f t="shared" si="372"/>
        <v>12.324102400000001</v>
      </c>
      <c r="AE400" s="135">
        <f t="shared" si="372"/>
        <v>12.324102400000001</v>
      </c>
      <c r="AF400" s="135">
        <f t="shared" si="372"/>
        <v>12.324102400000001</v>
      </c>
      <c r="AG400" s="135">
        <f t="shared" si="372"/>
        <v>12.324102400000001</v>
      </c>
      <c r="AH400" s="136">
        <f t="shared" si="372"/>
        <v>35.703649599999999</v>
      </c>
      <c r="AI400" s="135">
        <f t="shared" si="372"/>
        <v>36.24736</v>
      </c>
      <c r="AJ400" s="135">
        <f t="shared" ref="AJ400:BB400" si="373">+AJ397*$C399</f>
        <v>36.24736</v>
      </c>
      <c r="AK400" s="135">
        <f t="shared" si="373"/>
        <v>36.24736</v>
      </c>
      <c r="AL400" s="135">
        <f t="shared" si="373"/>
        <v>36.24736</v>
      </c>
      <c r="AM400" s="135">
        <f t="shared" si="373"/>
        <v>36.24736</v>
      </c>
      <c r="AN400" s="135">
        <f t="shared" si="373"/>
        <v>36.24736</v>
      </c>
      <c r="AO400" s="135">
        <f t="shared" si="373"/>
        <v>36.24736</v>
      </c>
      <c r="AP400" s="135">
        <f t="shared" si="373"/>
        <v>36.24736</v>
      </c>
      <c r="AQ400" s="135">
        <f t="shared" si="373"/>
        <v>36.24736</v>
      </c>
      <c r="AR400" s="135">
        <f t="shared" si="373"/>
        <v>36.24736</v>
      </c>
      <c r="AS400" s="135">
        <f t="shared" si="373"/>
        <v>36.24736</v>
      </c>
      <c r="AT400" s="135">
        <f t="shared" si="373"/>
        <v>36.24736</v>
      </c>
      <c r="AU400" s="135">
        <f t="shared" si="373"/>
        <v>36.24736</v>
      </c>
      <c r="AV400" s="135">
        <f t="shared" si="373"/>
        <v>36.24736</v>
      </c>
      <c r="AW400" s="135">
        <f t="shared" si="373"/>
        <v>36.24736</v>
      </c>
      <c r="AX400" s="135">
        <f t="shared" si="373"/>
        <v>36.24736</v>
      </c>
      <c r="AY400" s="135">
        <f t="shared" si="373"/>
        <v>36.24736</v>
      </c>
      <c r="AZ400" s="135">
        <f t="shared" si="373"/>
        <v>36.24736</v>
      </c>
      <c r="BA400" s="135">
        <f t="shared" si="373"/>
        <v>36.24736</v>
      </c>
      <c r="BB400" s="135">
        <f t="shared" si="373"/>
        <v>36.24736</v>
      </c>
      <c r="BC400" s="137"/>
      <c r="BD400" s="138"/>
      <c r="BE400" s="138"/>
      <c r="BF400" s="138"/>
      <c r="BG400" s="138"/>
      <c r="BH400" s="138"/>
      <c r="BI400" s="138"/>
      <c r="BJ400" s="138"/>
      <c r="BK400" s="138"/>
      <c r="BL400" s="138"/>
      <c r="BM400" s="138"/>
      <c r="BN400" s="138"/>
      <c r="BO400" s="138"/>
      <c r="BP400" s="138"/>
      <c r="BQ400" s="138"/>
      <c r="BR400" s="138"/>
      <c r="BS400" s="138"/>
      <c r="BT400" s="138"/>
      <c r="BU400" s="138"/>
      <c r="BV400" s="138"/>
      <c r="BW400" s="138"/>
      <c r="BX400" s="138"/>
      <c r="BY400" s="138"/>
      <c r="BZ400" s="138"/>
      <c r="CA400" s="138"/>
      <c r="CB400" s="138"/>
      <c r="CC400" s="138"/>
      <c r="CD400" s="138"/>
      <c r="CE400" s="138"/>
      <c r="CF400" s="138"/>
      <c r="CG400" s="138"/>
      <c r="CH400" s="138"/>
      <c r="CI400" s="138"/>
      <c r="CJ400" s="138"/>
      <c r="CK400" s="138"/>
    </row>
    <row r="401" spans="1:89" s="92" customFormat="1" ht="15" customHeight="1" thickTop="1" x14ac:dyDescent="0.2">
      <c r="A401" s="287">
        <f>+'NTP or Sold'!A457+1</f>
        <v>7</v>
      </c>
      <c r="B401" s="98" t="e">
        <f>'Detail by Turbine'!#REF!</f>
        <v>#REF!</v>
      </c>
      <c r="C401" s="290" t="e">
        <f>'Detail by Turbine'!#REF!</f>
        <v>#REF!</v>
      </c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84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100"/>
    </row>
    <row r="402" spans="1:89" s="105" customFormat="1" x14ac:dyDescent="0.2">
      <c r="A402" s="288"/>
      <c r="B402" s="101" t="s">
        <v>104</v>
      </c>
      <c r="C402" s="291"/>
      <c r="D402" s="103">
        <v>0</v>
      </c>
      <c r="E402" s="103">
        <v>0</v>
      </c>
      <c r="F402" s="103">
        <v>0</v>
      </c>
      <c r="G402" s="103">
        <v>0</v>
      </c>
      <c r="H402" s="103">
        <v>0</v>
      </c>
      <c r="I402" s="103">
        <v>0</v>
      </c>
      <c r="J402" s="103">
        <v>0</v>
      </c>
      <c r="K402" s="103">
        <v>0</v>
      </c>
      <c r="L402" s="103">
        <v>0</v>
      </c>
      <c r="M402" s="103">
        <v>0</v>
      </c>
      <c r="N402" s="103">
        <f>16.7/336</f>
        <v>4.9702380952380949E-2</v>
      </c>
      <c r="O402" s="103">
        <v>0</v>
      </c>
      <c r="P402" s="103">
        <v>0</v>
      </c>
      <c r="Q402" s="103">
        <v>0</v>
      </c>
      <c r="R402" s="103">
        <v>0</v>
      </c>
      <c r="S402" s="103">
        <v>0</v>
      </c>
      <c r="T402" s="103">
        <v>0</v>
      </c>
      <c r="U402" s="103">
        <v>0</v>
      </c>
      <c r="V402" s="103">
        <v>0</v>
      </c>
      <c r="W402" s="103">
        <v>0</v>
      </c>
      <c r="X402" s="103">
        <f t="shared" ref="X402:AO402" si="374">+(0.95-0.0497)/18</f>
        <v>5.0016666666666668E-2</v>
      </c>
      <c r="Y402" s="103">
        <f t="shared" si="374"/>
        <v>5.0016666666666668E-2</v>
      </c>
      <c r="Z402" s="103">
        <f t="shared" si="374"/>
        <v>5.0016666666666668E-2</v>
      </c>
      <c r="AA402" s="103">
        <f t="shared" si="374"/>
        <v>5.0016666666666668E-2</v>
      </c>
      <c r="AB402" s="103">
        <f t="shared" si="374"/>
        <v>5.0016666666666668E-2</v>
      </c>
      <c r="AC402" s="103">
        <f t="shared" si="374"/>
        <v>5.0016666666666668E-2</v>
      </c>
      <c r="AD402" s="103">
        <f t="shared" si="374"/>
        <v>5.0016666666666668E-2</v>
      </c>
      <c r="AE402" s="103">
        <f t="shared" si="374"/>
        <v>5.0016666666666668E-2</v>
      </c>
      <c r="AF402" s="103">
        <f t="shared" si="374"/>
        <v>5.0016666666666668E-2</v>
      </c>
      <c r="AG402" s="103">
        <f t="shared" si="374"/>
        <v>5.0016666666666668E-2</v>
      </c>
      <c r="AH402" s="82">
        <f t="shared" si="374"/>
        <v>5.0016666666666668E-2</v>
      </c>
      <c r="AI402" s="103">
        <f t="shared" si="374"/>
        <v>5.0016666666666668E-2</v>
      </c>
      <c r="AJ402" s="103">
        <f t="shared" si="374"/>
        <v>5.0016666666666668E-2</v>
      </c>
      <c r="AK402" s="103">
        <f t="shared" si="374"/>
        <v>5.0016666666666668E-2</v>
      </c>
      <c r="AL402" s="103">
        <f t="shared" si="374"/>
        <v>5.0016666666666668E-2</v>
      </c>
      <c r="AM402" s="103">
        <f t="shared" si="374"/>
        <v>5.0016666666666668E-2</v>
      </c>
      <c r="AN402" s="103">
        <f t="shared" si="374"/>
        <v>5.0016666666666668E-2</v>
      </c>
      <c r="AO402" s="103">
        <f t="shared" si="374"/>
        <v>5.0016666666666668E-2</v>
      </c>
      <c r="AP402" s="103">
        <v>0</v>
      </c>
      <c r="AQ402" s="103">
        <v>0</v>
      </c>
      <c r="AR402" s="103">
        <v>0</v>
      </c>
      <c r="AS402" s="103">
        <v>0</v>
      </c>
      <c r="AT402" s="103">
        <v>0.05</v>
      </c>
      <c r="AU402" s="103">
        <v>0</v>
      </c>
      <c r="AV402" s="103">
        <v>0</v>
      </c>
      <c r="AW402" s="103">
        <v>0</v>
      </c>
      <c r="AX402" s="103">
        <v>0</v>
      </c>
      <c r="AY402" s="103">
        <v>0</v>
      </c>
      <c r="AZ402" s="103">
        <v>0</v>
      </c>
      <c r="BA402" s="103">
        <v>0</v>
      </c>
      <c r="BB402" s="103">
        <v>0</v>
      </c>
      <c r="BC402" s="104">
        <f>SUM(D402:BB402)</f>
        <v>1.0000023809523813</v>
      </c>
      <c r="BD402" s="101"/>
    </row>
    <row r="403" spans="1:89" s="105" customFormat="1" x14ac:dyDescent="0.2">
      <c r="A403" s="288"/>
      <c r="B403" s="101" t="s">
        <v>105</v>
      </c>
      <c r="C403" s="291"/>
      <c r="D403" s="103">
        <f>D402</f>
        <v>0</v>
      </c>
      <c r="E403" s="103">
        <f t="shared" ref="E403:AJ403" si="375">+D403+E402</f>
        <v>0</v>
      </c>
      <c r="F403" s="103">
        <f t="shared" si="375"/>
        <v>0</v>
      </c>
      <c r="G403" s="103">
        <f t="shared" si="375"/>
        <v>0</v>
      </c>
      <c r="H403" s="103">
        <f t="shared" si="375"/>
        <v>0</v>
      </c>
      <c r="I403" s="103">
        <f t="shared" si="375"/>
        <v>0</v>
      </c>
      <c r="J403" s="103">
        <f t="shared" si="375"/>
        <v>0</v>
      </c>
      <c r="K403" s="103">
        <f t="shared" si="375"/>
        <v>0</v>
      </c>
      <c r="L403" s="103">
        <f t="shared" si="375"/>
        <v>0</v>
      </c>
      <c r="M403" s="103">
        <f t="shared" si="375"/>
        <v>0</v>
      </c>
      <c r="N403" s="103">
        <f t="shared" si="375"/>
        <v>4.9702380952380949E-2</v>
      </c>
      <c r="O403" s="103">
        <f t="shared" si="375"/>
        <v>4.9702380952380949E-2</v>
      </c>
      <c r="P403" s="103">
        <f t="shared" si="375"/>
        <v>4.9702380952380949E-2</v>
      </c>
      <c r="Q403" s="103">
        <f t="shared" si="375"/>
        <v>4.9702380952380949E-2</v>
      </c>
      <c r="R403" s="103">
        <f t="shared" si="375"/>
        <v>4.9702380952380949E-2</v>
      </c>
      <c r="S403" s="103">
        <f t="shared" si="375"/>
        <v>4.9702380952380949E-2</v>
      </c>
      <c r="T403" s="103">
        <f t="shared" si="375"/>
        <v>4.9702380952380949E-2</v>
      </c>
      <c r="U403" s="103">
        <f t="shared" si="375"/>
        <v>4.9702380952380949E-2</v>
      </c>
      <c r="V403" s="103">
        <f t="shared" si="375"/>
        <v>4.9702380952380949E-2</v>
      </c>
      <c r="W403" s="103">
        <f t="shared" si="375"/>
        <v>4.9702380952380949E-2</v>
      </c>
      <c r="X403" s="103">
        <f t="shared" si="375"/>
        <v>9.9719047619047624E-2</v>
      </c>
      <c r="Y403" s="103">
        <f t="shared" si="375"/>
        <v>0.14973571428571431</v>
      </c>
      <c r="Z403" s="103">
        <f t="shared" si="375"/>
        <v>0.19975238095238096</v>
      </c>
      <c r="AA403" s="103">
        <f t="shared" si="375"/>
        <v>0.24976904761904761</v>
      </c>
      <c r="AB403" s="103">
        <f t="shared" si="375"/>
        <v>0.29978571428571427</v>
      </c>
      <c r="AC403" s="103">
        <f t="shared" si="375"/>
        <v>0.34980238095238092</v>
      </c>
      <c r="AD403" s="103">
        <f t="shared" si="375"/>
        <v>0.39981904761904757</v>
      </c>
      <c r="AE403" s="103">
        <f t="shared" si="375"/>
        <v>0.44983571428571423</v>
      </c>
      <c r="AF403" s="103">
        <f t="shared" si="375"/>
        <v>0.49985238095238088</v>
      </c>
      <c r="AG403" s="103">
        <f t="shared" si="375"/>
        <v>0.54986904761904754</v>
      </c>
      <c r="AH403" s="82">
        <f t="shared" si="375"/>
        <v>0.59988571428571424</v>
      </c>
      <c r="AI403" s="103">
        <f t="shared" si="375"/>
        <v>0.64990238095238095</v>
      </c>
      <c r="AJ403" s="103">
        <f t="shared" si="375"/>
        <v>0.69991904761904766</v>
      </c>
      <c r="AK403" s="103">
        <f t="shared" ref="AK403:BB403" si="376">+AJ403+AK402</f>
        <v>0.74993571428571437</v>
      </c>
      <c r="AL403" s="103">
        <f t="shared" si="376"/>
        <v>0.79995238095238108</v>
      </c>
      <c r="AM403" s="103">
        <f t="shared" si="376"/>
        <v>0.84996904761904779</v>
      </c>
      <c r="AN403" s="103">
        <f t="shared" si="376"/>
        <v>0.8999857142857145</v>
      </c>
      <c r="AO403" s="103">
        <f t="shared" si="376"/>
        <v>0.95000238095238121</v>
      </c>
      <c r="AP403" s="103">
        <f t="shared" si="376"/>
        <v>0.95000238095238121</v>
      </c>
      <c r="AQ403" s="103">
        <f t="shared" si="376"/>
        <v>0.95000238095238121</v>
      </c>
      <c r="AR403" s="103">
        <f t="shared" si="376"/>
        <v>0.95000238095238121</v>
      </c>
      <c r="AS403" s="103">
        <f t="shared" si="376"/>
        <v>0.95000238095238121</v>
      </c>
      <c r="AT403" s="103">
        <f t="shared" si="376"/>
        <v>1.0000023809523813</v>
      </c>
      <c r="AU403" s="103">
        <f t="shared" si="376"/>
        <v>1.0000023809523813</v>
      </c>
      <c r="AV403" s="103">
        <f t="shared" si="376"/>
        <v>1.0000023809523813</v>
      </c>
      <c r="AW403" s="103">
        <f t="shared" si="376"/>
        <v>1.0000023809523813</v>
      </c>
      <c r="AX403" s="103">
        <f t="shared" si="376"/>
        <v>1.0000023809523813</v>
      </c>
      <c r="AY403" s="103">
        <f t="shared" si="376"/>
        <v>1.0000023809523813</v>
      </c>
      <c r="AZ403" s="103">
        <f t="shared" si="376"/>
        <v>1.0000023809523813</v>
      </c>
      <c r="BA403" s="103">
        <f t="shared" si="376"/>
        <v>1.0000023809523813</v>
      </c>
      <c r="BB403" s="103">
        <f t="shared" si="376"/>
        <v>1.0000023809523813</v>
      </c>
      <c r="BC403" s="104"/>
      <c r="BD403" s="101"/>
    </row>
    <row r="404" spans="1:89" s="105" customFormat="1" x14ac:dyDescent="0.2">
      <c r="A404" s="288"/>
      <c r="B404" s="101" t="s">
        <v>106</v>
      </c>
      <c r="C404" s="291"/>
      <c r="D404" s="103">
        <v>0</v>
      </c>
      <c r="E404" s="103">
        <v>0</v>
      </c>
      <c r="F404" s="103">
        <v>0</v>
      </c>
      <c r="G404" s="103">
        <v>0</v>
      </c>
      <c r="H404" s="103">
        <v>0</v>
      </c>
      <c r="I404" s="103">
        <v>0</v>
      </c>
      <c r="J404" s="103">
        <v>0</v>
      </c>
      <c r="K404" s="103">
        <v>0</v>
      </c>
      <c r="L404" s="103">
        <v>0</v>
      </c>
      <c r="M404" s="103">
        <v>0</v>
      </c>
      <c r="N404" s="103">
        <v>0.05</v>
      </c>
      <c r="O404" s="103">
        <v>0</v>
      </c>
      <c r="P404" s="103">
        <v>0</v>
      </c>
      <c r="Q404" s="103">
        <v>0</v>
      </c>
      <c r="R404" s="103">
        <v>0</v>
      </c>
      <c r="S404" s="103">
        <v>0</v>
      </c>
      <c r="T404" s="103">
        <v>0</v>
      </c>
      <c r="U404" s="103">
        <v>0</v>
      </c>
      <c r="V404" s="103">
        <v>0</v>
      </c>
      <c r="W404" s="103">
        <v>0</v>
      </c>
      <c r="X404" s="103">
        <f t="shared" ref="X404:AO404" si="377">+(0.34-0.05)/18</f>
        <v>1.6111111111111114E-2</v>
      </c>
      <c r="Y404" s="103">
        <f t="shared" si="377"/>
        <v>1.6111111111111114E-2</v>
      </c>
      <c r="Z404" s="103">
        <f t="shared" si="377"/>
        <v>1.6111111111111114E-2</v>
      </c>
      <c r="AA404" s="103">
        <f t="shared" si="377"/>
        <v>1.6111111111111114E-2</v>
      </c>
      <c r="AB404" s="103">
        <f t="shared" si="377"/>
        <v>1.6111111111111114E-2</v>
      </c>
      <c r="AC404" s="103">
        <f t="shared" si="377"/>
        <v>1.6111111111111114E-2</v>
      </c>
      <c r="AD404" s="103">
        <f t="shared" si="377"/>
        <v>1.6111111111111114E-2</v>
      </c>
      <c r="AE404" s="103">
        <f t="shared" si="377"/>
        <v>1.6111111111111114E-2</v>
      </c>
      <c r="AF404" s="103">
        <f t="shared" si="377"/>
        <v>1.6111111111111114E-2</v>
      </c>
      <c r="AG404" s="103">
        <f t="shared" si="377"/>
        <v>1.6111111111111114E-2</v>
      </c>
      <c r="AH404" s="82">
        <f t="shared" si="377"/>
        <v>1.6111111111111114E-2</v>
      </c>
      <c r="AI404" s="103">
        <f t="shared" si="377"/>
        <v>1.6111111111111114E-2</v>
      </c>
      <c r="AJ404" s="103">
        <f t="shared" si="377"/>
        <v>1.6111111111111114E-2</v>
      </c>
      <c r="AK404" s="103">
        <f t="shared" si="377"/>
        <v>1.6111111111111114E-2</v>
      </c>
      <c r="AL404" s="103">
        <f t="shared" si="377"/>
        <v>1.6111111111111114E-2</v>
      </c>
      <c r="AM404" s="103">
        <f t="shared" si="377"/>
        <v>1.6111111111111114E-2</v>
      </c>
      <c r="AN404" s="103">
        <f t="shared" si="377"/>
        <v>1.6111111111111114E-2</v>
      </c>
      <c r="AO404" s="103">
        <f t="shared" si="377"/>
        <v>1.6111111111111114E-2</v>
      </c>
      <c r="AP404" s="103">
        <v>0.66</v>
      </c>
      <c r="AQ404" s="103">
        <v>0</v>
      </c>
      <c r="AR404" s="103">
        <v>0</v>
      </c>
      <c r="AS404" s="103">
        <v>0</v>
      </c>
      <c r="AT404" s="103">
        <v>0</v>
      </c>
      <c r="AU404" s="103">
        <v>0</v>
      </c>
      <c r="AV404" s="103">
        <v>0</v>
      </c>
      <c r="AW404" s="103">
        <v>0</v>
      </c>
      <c r="AX404" s="103">
        <v>0</v>
      </c>
      <c r="AY404" s="103">
        <v>0</v>
      </c>
      <c r="AZ404" s="103">
        <v>0</v>
      </c>
      <c r="BA404" s="103">
        <v>0</v>
      </c>
      <c r="BB404" s="103">
        <v>0</v>
      </c>
      <c r="BC404" s="104">
        <f>SUM(D404:BB404)</f>
        <v>1</v>
      </c>
      <c r="BD404" s="101"/>
    </row>
    <row r="405" spans="1:89" s="105" customFormat="1" x14ac:dyDescent="0.2">
      <c r="A405" s="288"/>
      <c r="B405" s="101" t="s">
        <v>107</v>
      </c>
      <c r="C405" s="291"/>
      <c r="D405" s="103">
        <f>D404</f>
        <v>0</v>
      </c>
      <c r="E405" s="103">
        <f t="shared" ref="E405:AJ405" si="378">+D405+E404</f>
        <v>0</v>
      </c>
      <c r="F405" s="103">
        <f t="shared" si="378"/>
        <v>0</v>
      </c>
      <c r="G405" s="103">
        <f t="shared" si="378"/>
        <v>0</v>
      </c>
      <c r="H405" s="103">
        <f t="shared" si="378"/>
        <v>0</v>
      </c>
      <c r="I405" s="103">
        <f t="shared" si="378"/>
        <v>0</v>
      </c>
      <c r="J405" s="103">
        <f t="shared" si="378"/>
        <v>0</v>
      </c>
      <c r="K405" s="103">
        <f t="shared" si="378"/>
        <v>0</v>
      </c>
      <c r="L405" s="103">
        <f t="shared" si="378"/>
        <v>0</v>
      </c>
      <c r="M405" s="103">
        <f t="shared" si="378"/>
        <v>0</v>
      </c>
      <c r="N405" s="103">
        <f t="shared" si="378"/>
        <v>0.05</v>
      </c>
      <c r="O405" s="103">
        <f t="shared" si="378"/>
        <v>0.05</v>
      </c>
      <c r="P405" s="103">
        <f t="shared" si="378"/>
        <v>0.05</v>
      </c>
      <c r="Q405" s="103">
        <f t="shared" si="378"/>
        <v>0.05</v>
      </c>
      <c r="R405" s="103">
        <f t="shared" si="378"/>
        <v>0.05</v>
      </c>
      <c r="S405" s="103">
        <f t="shared" si="378"/>
        <v>0.05</v>
      </c>
      <c r="T405" s="103">
        <f t="shared" si="378"/>
        <v>0.05</v>
      </c>
      <c r="U405" s="103">
        <f t="shared" si="378"/>
        <v>0.05</v>
      </c>
      <c r="V405" s="103">
        <f t="shared" si="378"/>
        <v>0.05</v>
      </c>
      <c r="W405" s="103">
        <f t="shared" si="378"/>
        <v>0.05</v>
      </c>
      <c r="X405" s="103">
        <f t="shared" si="378"/>
        <v>6.611111111111112E-2</v>
      </c>
      <c r="Y405" s="103">
        <f t="shared" si="378"/>
        <v>8.2222222222222238E-2</v>
      </c>
      <c r="Z405" s="103">
        <f t="shared" si="378"/>
        <v>9.8333333333333356E-2</v>
      </c>
      <c r="AA405" s="103">
        <f t="shared" si="378"/>
        <v>0.11444444444444447</v>
      </c>
      <c r="AB405" s="103">
        <f t="shared" si="378"/>
        <v>0.13055555555555559</v>
      </c>
      <c r="AC405" s="103">
        <f t="shared" si="378"/>
        <v>0.1466666666666667</v>
      </c>
      <c r="AD405" s="103">
        <f t="shared" si="378"/>
        <v>0.1627777777777778</v>
      </c>
      <c r="AE405" s="103">
        <f t="shared" si="378"/>
        <v>0.1788888888888889</v>
      </c>
      <c r="AF405" s="103">
        <f t="shared" si="378"/>
        <v>0.19500000000000001</v>
      </c>
      <c r="AG405" s="103">
        <f t="shared" si="378"/>
        <v>0.21111111111111111</v>
      </c>
      <c r="AH405" s="82">
        <f t="shared" si="378"/>
        <v>0.22722222222222221</v>
      </c>
      <c r="AI405" s="103">
        <f t="shared" si="378"/>
        <v>0.24333333333333332</v>
      </c>
      <c r="AJ405" s="103">
        <f t="shared" si="378"/>
        <v>0.25944444444444442</v>
      </c>
      <c r="AK405" s="103">
        <f t="shared" ref="AK405:BB405" si="379">+AJ405+AK404</f>
        <v>0.27555555555555555</v>
      </c>
      <c r="AL405" s="103">
        <f t="shared" si="379"/>
        <v>0.29166666666666669</v>
      </c>
      <c r="AM405" s="103">
        <f t="shared" si="379"/>
        <v>0.30777777777777782</v>
      </c>
      <c r="AN405" s="103">
        <f t="shared" si="379"/>
        <v>0.32388888888888895</v>
      </c>
      <c r="AO405" s="103">
        <f t="shared" si="379"/>
        <v>0.34000000000000008</v>
      </c>
      <c r="AP405" s="103">
        <f t="shared" si="379"/>
        <v>1</v>
      </c>
      <c r="AQ405" s="103">
        <f t="shared" si="379"/>
        <v>1</v>
      </c>
      <c r="AR405" s="103">
        <f t="shared" si="379"/>
        <v>1</v>
      </c>
      <c r="AS405" s="103">
        <f t="shared" si="379"/>
        <v>1</v>
      </c>
      <c r="AT405" s="103">
        <f t="shared" si="379"/>
        <v>1</v>
      </c>
      <c r="AU405" s="103">
        <f t="shared" si="379"/>
        <v>1</v>
      </c>
      <c r="AV405" s="103">
        <f t="shared" si="379"/>
        <v>1</v>
      </c>
      <c r="AW405" s="103">
        <f t="shared" si="379"/>
        <v>1</v>
      </c>
      <c r="AX405" s="103">
        <f t="shared" si="379"/>
        <v>1</v>
      </c>
      <c r="AY405" s="103">
        <f t="shared" si="379"/>
        <v>1</v>
      </c>
      <c r="AZ405" s="103">
        <f t="shared" si="379"/>
        <v>1</v>
      </c>
      <c r="BA405" s="103">
        <f t="shared" si="379"/>
        <v>1</v>
      </c>
      <c r="BB405" s="103">
        <f t="shared" si="379"/>
        <v>1</v>
      </c>
      <c r="BC405" s="104"/>
      <c r="BD405" s="101"/>
    </row>
    <row r="406" spans="1:89" s="109" customFormat="1" x14ac:dyDescent="0.2">
      <c r="A406" s="288"/>
      <c r="B406" s="106"/>
      <c r="C406" s="291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83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8"/>
      <c r="BD406" s="106"/>
    </row>
    <row r="407" spans="1:89" s="91" customFormat="1" x14ac:dyDescent="0.2">
      <c r="A407" s="288"/>
      <c r="B407" s="91" t="s">
        <v>108</v>
      </c>
      <c r="C407" s="93">
        <v>14.2</v>
      </c>
      <c r="D407" s="94">
        <f t="shared" ref="D407:AI407" si="380">+D403*$C407</f>
        <v>0</v>
      </c>
      <c r="E407" s="94">
        <f t="shared" si="380"/>
        <v>0</v>
      </c>
      <c r="F407" s="94">
        <f t="shared" si="380"/>
        <v>0</v>
      </c>
      <c r="G407" s="94">
        <f t="shared" si="380"/>
        <v>0</v>
      </c>
      <c r="H407" s="94">
        <f t="shared" si="380"/>
        <v>0</v>
      </c>
      <c r="I407" s="94">
        <f t="shared" si="380"/>
        <v>0</v>
      </c>
      <c r="J407" s="94">
        <f t="shared" si="380"/>
        <v>0</v>
      </c>
      <c r="K407" s="94">
        <f t="shared" si="380"/>
        <v>0</v>
      </c>
      <c r="L407" s="94">
        <f t="shared" si="380"/>
        <v>0</v>
      </c>
      <c r="M407" s="94">
        <f t="shared" si="380"/>
        <v>0</v>
      </c>
      <c r="N407" s="94">
        <f t="shared" si="380"/>
        <v>0.70577380952380941</v>
      </c>
      <c r="O407" s="94">
        <f t="shared" si="380"/>
        <v>0.70577380952380941</v>
      </c>
      <c r="P407" s="94">
        <f t="shared" si="380"/>
        <v>0.70577380952380941</v>
      </c>
      <c r="Q407" s="94">
        <f t="shared" si="380"/>
        <v>0.70577380952380941</v>
      </c>
      <c r="R407" s="94">
        <f t="shared" si="380"/>
        <v>0.70577380952380941</v>
      </c>
      <c r="S407" s="94">
        <f t="shared" si="380"/>
        <v>0.70577380952380941</v>
      </c>
      <c r="T407" s="94">
        <f t="shared" si="380"/>
        <v>0.70577380952380941</v>
      </c>
      <c r="U407" s="94">
        <f t="shared" si="380"/>
        <v>0.70577380952380941</v>
      </c>
      <c r="V407" s="94">
        <f t="shared" si="380"/>
        <v>0.70577380952380941</v>
      </c>
      <c r="W407" s="94">
        <f t="shared" si="380"/>
        <v>0.70577380952380941</v>
      </c>
      <c r="X407" s="94">
        <f t="shared" si="380"/>
        <v>1.4160104761904762</v>
      </c>
      <c r="Y407" s="94">
        <f t="shared" si="380"/>
        <v>2.1262471428571432</v>
      </c>
      <c r="Z407" s="94">
        <f t="shared" si="380"/>
        <v>2.8364838095238096</v>
      </c>
      <c r="AA407" s="94">
        <f t="shared" si="380"/>
        <v>3.546720476190476</v>
      </c>
      <c r="AB407" s="94">
        <f t="shared" si="380"/>
        <v>4.256957142857142</v>
      </c>
      <c r="AC407" s="94">
        <f t="shared" si="380"/>
        <v>4.9671938095238088</v>
      </c>
      <c r="AD407" s="94">
        <f t="shared" si="380"/>
        <v>5.6774304761904757</v>
      </c>
      <c r="AE407" s="94">
        <f t="shared" si="380"/>
        <v>6.3876671428571417</v>
      </c>
      <c r="AF407" s="94">
        <f t="shared" si="380"/>
        <v>7.0979038095238085</v>
      </c>
      <c r="AG407" s="94">
        <f t="shared" si="380"/>
        <v>7.8081404761904745</v>
      </c>
      <c r="AH407" s="90">
        <f t="shared" si="380"/>
        <v>8.5183771428571422</v>
      </c>
      <c r="AI407" s="94">
        <f t="shared" si="380"/>
        <v>9.2286138095238091</v>
      </c>
      <c r="AJ407" s="94">
        <f t="shared" ref="AJ407:BB407" si="381">+AJ403*$C407</f>
        <v>9.9388504761904759</v>
      </c>
      <c r="AK407" s="94">
        <f t="shared" si="381"/>
        <v>10.649087142857143</v>
      </c>
      <c r="AL407" s="94">
        <f t="shared" si="381"/>
        <v>11.359323809523811</v>
      </c>
      <c r="AM407" s="94">
        <f t="shared" si="381"/>
        <v>12.069560476190478</v>
      </c>
      <c r="AN407" s="94">
        <f t="shared" si="381"/>
        <v>12.779797142857145</v>
      </c>
      <c r="AO407" s="94">
        <f t="shared" si="381"/>
        <v>13.490033809523812</v>
      </c>
      <c r="AP407" s="94">
        <f t="shared" si="381"/>
        <v>13.490033809523812</v>
      </c>
      <c r="AQ407" s="94">
        <f t="shared" si="381"/>
        <v>13.490033809523812</v>
      </c>
      <c r="AR407" s="94">
        <f t="shared" si="381"/>
        <v>13.490033809523812</v>
      </c>
      <c r="AS407" s="94">
        <f t="shared" si="381"/>
        <v>13.490033809523812</v>
      </c>
      <c r="AT407" s="94">
        <f t="shared" si="381"/>
        <v>14.200033809523813</v>
      </c>
      <c r="AU407" s="94">
        <f t="shared" si="381"/>
        <v>14.200033809523813</v>
      </c>
      <c r="AV407" s="94">
        <f t="shared" si="381"/>
        <v>14.200033809523813</v>
      </c>
      <c r="AW407" s="94">
        <f t="shared" si="381"/>
        <v>14.200033809523813</v>
      </c>
      <c r="AX407" s="94">
        <f t="shared" si="381"/>
        <v>14.200033809523813</v>
      </c>
      <c r="AY407" s="94">
        <f t="shared" si="381"/>
        <v>14.200033809523813</v>
      </c>
      <c r="AZ407" s="94">
        <f t="shared" si="381"/>
        <v>14.200033809523813</v>
      </c>
      <c r="BA407" s="94">
        <f t="shared" si="381"/>
        <v>14.200033809523813</v>
      </c>
      <c r="BB407" s="94">
        <f t="shared" si="381"/>
        <v>14.200033809523813</v>
      </c>
      <c r="BC407" s="95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  <c r="CC407" s="96"/>
      <c r="CD407" s="96"/>
      <c r="CE407" s="96"/>
      <c r="CF407" s="96"/>
      <c r="CG407" s="96"/>
      <c r="CH407" s="96"/>
      <c r="CI407" s="96"/>
      <c r="CJ407" s="96"/>
      <c r="CK407" s="96"/>
    </row>
    <row r="408" spans="1:89" s="133" customFormat="1" ht="13.5" thickBot="1" x14ac:dyDescent="0.25">
      <c r="A408" s="289"/>
      <c r="B408" s="133" t="s">
        <v>109</v>
      </c>
      <c r="C408" s="134" t="e">
        <f>+'Detail by Turbine'!#REF!</f>
        <v>#REF!</v>
      </c>
      <c r="D408" s="135">
        <f t="shared" ref="D408:AI408" si="382">+D405*$C407</f>
        <v>0</v>
      </c>
      <c r="E408" s="135">
        <f t="shared" si="382"/>
        <v>0</v>
      </c>
      <c r="F408" s="135">
        <f t="shared" si="382"/>
        <v>0</v>
      </c>
      <c r="G408" s="135">
        <f t="shared" si="382"/>
        <v>0</v>
      </c>
      <c r="H408" s="135">
        <f t="shared" si="382"/>
        <v>0</v>
      </c>
      <c r="I408" s="135">
        <f t="shared" si="382"/>
        <v>0</v>
      </c>
      <c r="J408" s="135">
        <f t="shared" si="382"/>
        <v>0</v>
      </c>
      <c r="K408" s="135">
        <f t="shared" si="382"/>
        <v>0</v>
      </c>
      <c r="L408" s="135">
        <f t="shared" si="382"/>
        <v>0</v>
      </c>
      <c r="M408" s="135">
        <f t="shared" si="382"/>
        <v>0</v>
      </c>
      <c r="N408" s="135">
        <f t="shared" si="382"/>
        <v>0.71</v>
      </c>
      <c r="O408" s="135">
        <f t="shared" si="382"/>
        <v>0.71</v>
      </c>
      <c r="P408" s="135">
        <f t="shared" si="382"/>
        <v>0.71</v>
      </c>
      <c r="Q408" s="135">
        <f t="shared" si="382"/>
        <v>0.71</v>
      </c>
      <c r="R408" s="135">
        <f t="shared" si="382"/>
        <v>0.71</v>
      </c>
      <c r="S408" s="135">
        <f t="shared" si="382"/>
        <v>0.71</v>
      </c>
      <c r="T408" s="135">
        <f t="shared" si="382"/>
        <v>0.71</v>
      </c>
      <c r="U408" s="135">
        <f t="shared" si="382"/>
        <v>0.71</v>
      </c>
      <c r="V408" s="135">
        <f t="shared" si="382"/>
        <v>0.71</v>
      </c>
      <c r="W408" s="135">
        <f t="shared" si="382"/>
        <v>0.71</v>
      </c>
      <c r="X408" s="135">
        <f t="shared" si="382"/>
        <v>0.93877777777777782</v>
      </c>
      <c r="Y408" s="135">
        <f t="shared" si="382"/>
        <v>1.1675555555555557</v>
      </c>
      <c r="Z408" s="135">
        <f t="shared" si="382"/>
        <v>1.3963333333333336</v>
      </c>
      <c r="AA408" s="135">
        <f t="shared" si="382"/>
        <v>1.6251111111111114</v>
      </c>
      <c r="AB408" s="135">
        <f t="shared" si="382"/>
        <v>1.8538888888888894</v>
      </c>
      <c r="AC408" s="135">
        <f t="shared" si="382"/>
        <v>2.0826666666666669</v>
      </c>
      <c r="AD408" s="135">
        <f t="shared" si="382"/>
        <v>2.3114444444444446</v>
      </c>
      <c r="AE408" s="135">
        <f t="shared" si="382"/>
        <v>2.5402222222222224</v>
      </c>
      <c r="AF408" s="135">
        <f t="shared" si="382"/>
        <v>2.7690000000000001</v>
      </c>
      <c r="AG408" s="135">
        <f t="shared" si="382"/>
        <v>2.9977777777777774</v>
      </c>
      <c r="AH408" s="136">
        <f t="shared" si="382"/>
        <v>3.2265555555555552</v>
      </c>
      <c r="AI408" s="135">
        <f t="shared" si="382"/>
        <v>3.4553333333333329</v>
      </c>
      <c r="AJ408" s="135">
        <f t="shared" ref="AJ408:BB408" si="383">+AJ405*$C407</f>
        <v>3.6841111111111107</v>
      </c>
      <c r="AK408" s="135">
        <f t="shared" si="383"/>
        <v>3.9128888888888889</v>
      </c>
      <c r="AL408" s="135">
        <f t="shared" si="383"/>
        <v>4.1416666666666666</v>
      </c>
      <c r="AM408" s="135">
        <f t="shared" si="383"/>
        <v>4.3704444444444448</v>
      </c>
      <c r="AN408" s="135">
        <f t="shared" si="383"/>
        <v>4.599222222222223</v>
      </c>
      <c r="AO408" s="135">
        <f t="shared" si="383"/>
        <v>4.8280000000000012</v>
      </c>
      <c r="AP408" s="135">
        <f t="shared" si="383"/>
        <v>14.2</v>
      </c>
      <c r="AQ408" s="135">
        <f t="shared" si="383"/>
        <v>14.2</v>
      </c>
      <c r="AR408" s="135">
        <f t="shared" si="383"/>
        <v>14.2</v>
      </c>
      <c r="AS408" s="135">
        <f t="shared" si="383"/>
        <v>14.2</v>
      </c>
      <c r="AT408" s="135">
        <f t="shared" si="383"/>
        <v>14.2</v>
      </c>
      <c r="AU408" s="135">
        <f t="shared" si="383"/>
        <v>14.2</v>
      </c>
      <c r="AV408" s="135">
        <f t="shared" si="383"/>
        <v>14.2</v>
      </c>
      <c r="AW408" s="135">
        <f t="shared" si="383"/>
        <v>14.2</v>
      </c>
      <c r="AX408" s="135">
        <f t="shared" si="383"/>
        <v>14.2</v>
      </c>
      <c r="AY408" s="135">
        <f t="shared" si="383"/>
        <v>14.2</v>
      </c>
      <c r="AZ408" s="135">
        <f t="shared" si="383"/>
        <v>14.2</v>
      </c>
      <c r="BA408" s="135">
        <f t="shared" si="383"/>
        <v>14.2</v>
      </c>
      <c r="BB408" s="135">
        <f t="shared" si="383"/>
        <v>14.2</v>
      </c>
      <c r="BC408" s="137"/>
      <c r="BD408" s="138"/>
      <c r="BE408" s="138"/>
      <c r="BF408" s="138"/>
      <c r="BG408" s="138"/>
      <c r="BH408" s="138"/>
      <c r="BI408" s="138"/>
      <c r="BJ408" s="138"/>
      <c r="BK408" s="138"/>
      <c r="BL408" s="138"/>
      <c r="BM408" s="138"/>
      <c r="BN408" s="138"/>
      <c r="BO408" s="138"/>
      <c r="BP408" s="138"/>
      <c r="BQ408" s="138"/>
      <c r="BR408" s="138"/>
      <c r="BS408" s="138"/>
      <c r="BT408" s="138"/>
      <c r="BU408" s="138"/>
      <c r="BV408" s="138"/>
      <c r="BW408" s="138"/>
      <c r="BX408" s="138"/>
      <c r="BY408" s="138"/>
      <c r="BZ408" s="138"/>
      <c r="CA408" s="138"/>
      <c r="CB408" s="138"/>
      <c r="CC408" s="138"/>
      <c r="CD408" s="138"/>
      <c r="CE408" s="138"/>
      <c r="CF408" s="138"/>
      <c r="CG408" s="138"/>
      <c r="CH408" s="138"/>
      <c r="CI408" s="138"/>
      <c r="CJ408" s="138"/>
      <c r="CK408" s="138"/>
    </row>
    <row r="409" spans="1:89" s="92" customFormat="1" ht="15" customHeight="1" thickTop="1" x14ac:dyDescent="0.2">
      <c r="A409" s="287">
        <f>+A401+1</f>
        <v>8</v>
      </c>
      <c r="B409" s="98" t="e">
        <f>'Detail by Turbine'!#REF!</f>
        <v>#REF!</v>
      </c>
      <c r="C409" s="290" t="e">
        <f>'Detail by Turbine'!#REF!</f>
        <v>#REF!</v>
      </c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84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100"/>
    </row>
    <row r="410" spans="1:89" s="105" customFormat="1" x14ac:dyDescent="0.2">
      <c r="A410" s="288"/>
      <c r="B410" s="101" t="s">
        <v>104</v>
      </c>
      <c r="C410" s="291"/>
      <c r="D410" s="103">
        <v>0</v>
      </c>
      <c r="E410" s="103">
        <v>0</v>
      </c>
      <c r="F410" s="103">
        <v>0</v>
      </c>
      <c r="G410" s="103">
        <v>0</v>
      </c>
      <c r="H410" s="103">
        <v>0</v>
      </c>
      <c r="I410" s="103">
        <v>0</v>
      </c>
      <c r="J410" s="103">
        <v>0</v>
      </c>
      <c r="K410" s="103">
        <v>0</v>
      </c>
      <c r="L410" s="103">
        <v>0</v>
      </c>
      <c r="M410" s="103">
        <v>0</v>
      </c>
      <c r="N410" s="103">
        <f>16.7/336</f>
        <v>4.9702380952380949E-2</v>
      </c>
      <c r="O410" s="103">
        <v>0</v>
      </c>
      <c r="P410" s="103">
        <v>0</v>
      </c>
      <c r="Q410" s="103">
        <v>0</v>
      </c>
      <c r="R410" s="103">
        <v>0</v>
      </c>
      <c r="S410" s="103">
        <v>0</v>
      </c>
      <c r="T410" s="103">
        <v>0</v>
      </c>
      <c r="U410" s="103">
        <v>0</v>
      </c>
      <c r="V410" s="103">
        <v>0</v>
      </c>
      <c r="W410" s="103">
        <v>0</v>
      </c>
      <c r="X410" s="103">
        <f t="shared" ref="X410:AO410" si="384">+(0.95-0.0497)/18</f>
        <v>5.0016666666666668E-2</v>
      </c>
      <c r="Y410" s="103">
        <f t="shared" si="384"/>
        <v>5.0016666666666668E-2</v>
      </c>
      <c r="Z410" s="103">
        <f t="shared" si="384"/>
        <v>5.0016666666666668E-2</v>
      </c>
      <c r="AA410" s="103">
        <f t="shared" si="384"/>
        <v>5.0016666666666668E-2</v>
      </c>
      <c r="AB410" s="103">
        <f t="shared" si="384"/>
        <v>5.0016666666666668E-2</v>
      </c>
      <c r="AC410" s="103">
        <f t="shared" si="384"/>
        <v>5.0016666666666668E-2</v>
      </c>
      <c r="AD410" s="103">
        <f t="shared" si="384"/>
        <v>5.0016666666666668E-2</v>
      </c>
      <c r="AE410" s="103">
        <f t="shared" si="384"/>
        <v>5.0016666666666668E-2</v>
      </c>
      <c r="AF410" s="103">
        <f t="shared" si="384"/>
        <v>5.0016666666666668E-2</v>
      </c>
      <c r="AG410" s="103">
        <f t="shared" si="384"/>
        <v>5.0016666666666668E-2</v>
      </c>
      <c r="AH410" s="82">
        <f t="shared" si="384"/>
        <v>5.0016666666666668E-2</v>
      </c>
      <c r="AI410" s="103">
        <f t="shared" si="384"/>
        <v>5.0016666666666668E-2</v>
      </c>
      <c r="AJ410" s="103">
        <f t="shared" si="384"/>
        <v>5.0016666666666668E-2</v>
      </c>
      <c r="AK410" s="103">
        <f t="shared" si="384"/>
        <v>5.0016666666666668E-2</v>
      </c>
      <c r="AL410" s="103">
        <f t="shared" si="384"/>
        <v>5.0016666666666668E-2</v>
      </c>
      <c r="AM410" s="103">
        <f t="shared" si="384"/>
        <v>5.0016666666666668E-2</v>
      </c>
      <c r="AN410" s="103">
        <f t="shared" si="384"/>
        <v>5.0016666666666668E-2</v>
      </c>
      <c r="AO410" s="103">
        <f t="shared" si="384"/>
        <v>5.0016666666666668E-2</v>
      </c>
      <c r="AP410" s="103">
        <v>0</v>
      </c>
      <c r="AQ410" s="103">
        <v>0</v>
      </c>
      <c r="AR410" s="103">
        <v>0</v>
      </c>
      <c r="AS410" s="103">
        <v>0</v>
      </c>
      <c r="AT410" s="103">
        <v>0.05</v>
      </c>
      <c r="AU410" s="103">
        <v>0</v>
      </c>
      <c r="AV410" s="103">
        <v>0</v>
      </c>
      <c r="AW410" s="103">
        <v>0</v>
      </c>
      <c r="AX410" s="103">
        <v>0</v>
      </c>
      <c r="AY410" s="103">
        <v>0</v>
      </c>
      <c r="AZ410" s="103">
        <v>0</v>
      </c>
      <c r="BA410" s="103">
        <v>0</v>
      </c>
      <c r="BB410" s="103">
        <v>0</v>
      </c>
      <c r="BC410" s="104">
        <f>SUM(D410:BB410)</f>
        <v>1.0000023809523813</v>
      </c>
      <c r="BD410" s="101"/>
    </row>
    <row r="411" spans="1:89" s="105" customFormat="1" x14ac:dyDescent="0.2">
      <c r="A411" s="288"/>
      <c r="B411" s="101" t="s">
        <v>105</v>
      </c>
      <c r="C411" s="291"/>
      <c r="D411" s="103">
        <f>D410</f>
        <v>0</v>
      </c>
      <c r="E411" s="103">
        <f t="shared" ref="E411:AJ411" si="385">+D411+E410</f>
        <v>0</v>
      </c>
      <c r="F411" s="103">
        <f t="shared" si="385"/>
        <v>0</v>
      </c>
      <c r="G411" s="103">
        <f t="shared" si="385"/>
        <v>0</v>
      </c>
      <c r="H411" s="103">
        <f t="shared" si="385"/>
        <v>0</v>
      </c>
      <c r="I411" s="103">
        <f t="shared" si="385"/>
        <v>0</v>
      </c>
      <c r="J411" s="103">
        <f t="shared" si="385"/>
        <v>0</v>
      </c>
      <c r="K411" s="103">
        <f t="shared" si="385"/>
        <v>0</v>
      </c>
      <c r="L411" s="103">
        <f t="shared" si="385"/>
        <v>0</v>
      </c>
      <c r="M411" s="103">
        <f t="shared" si="385"/>
        <v>0</v>
      </c>
      <c r="N411" s="103">
        <f t="shared" si="385"/>
        <v>4.9702380952380949E-2</v>
      </c>
      <c r="O411" s="103">
        <f t="shared" si="385"/>
        <v>4.9702380952380949E-2</v>
      </c>
      <c r="P411" s="103">
        <f t="shared" si="385"/>
        <v>4.9702380952380949E-2</v>
      </c>
      <c r="Q411" s="103">
        <f t="shared" si="385"/>
        <v>4.9702380952380949E-2</v>
      </c>
      <c r="R411" s="103">
        <f t="shared" si="385"/>
        <v>4.9702380952380949E-2</v>
      </c>
      <c r="S411" s="103">
        <f t="shared" si="385"/>
        <v>4.9702380952380949E-2</v>
      </c>
      <c r="T411" s="103">
        <f t="shared" si="385"/>
        <v>4.9702380952380949E-2</v>
      </c>
      <c r="U411" s="103">
        <f t="shared" si="385"/>
        <v>4.9702380952380949E-2</v>
      </c>
      <c r="V411" s="103">
        <f t="shared" si="385"/>
        <v>4.9702380952380949E-2</v>
      </c>
      <c r="W411" s="103">
        <f t="shared" si="385"/>
        <v>4.9702380952380949E-2</v>
      </c>
      <c r="X411" s="103">
        <f t="shared" si="385"/>
        <v>9.9719047619047624E-2</v>
      </c>
      <c r="Y411" s="103">
        <f t="shared" si="385"/>
        <v>0.14973571428571431</v>
      </c>
      <c r="Z411" s="103">
        <f t="shared" si="385"/>
        <v>0.19975238095238096</v>
      </c>
      <c r="AA411" s="103">
        <f t="shared" si="385"/>
        <v>0.24976904761904761</v>
      </c>
      <c r="AB411" s="103">
        <f t="shared" si="385"/>
        <v>0.29978571428571427</v>
      </c>
      <c r="AC411" s="103">
        <f t="shared" si="385"/>
        <v>0.34980238095238092</v>
      </c>
      <c r="AD411" s="103">
        <f t="shared" si="385"/>
        <v>0.39981904761904757</v>
      </c>
      <c r="AE411" s="103">
        <f t="shared" si="385"/>
        <v>0.44983571428571423</v>
      </c>
      <c r="AF411" s="103">
        <f t="shared" si="385"/>
        <v>0.49985238095238088</v>
      </c>
      <c r="AG411" s="103">
        <f t="shared" si="385"/>
        <v>0.54986904761904754</v>
      </c>
      <c r="AH411" s="82">
        <f t="shared" si="385"/>
        <v>0.59988571428571424</v>
      </c>
      <c r="AI411" s="103">
        <f t="shared" si="385"/>
        <v>0.64990238095238095</v>
      </c>
      <c r="AJ411" s="103">
        <f t="shared" si="385"/>
        <v>0.69991904761904766</v>
      </c>
      <c r="AK411" s="103">
        <f t="shared" ref="AK411:BB411" si="386">+AJ411+AK410</f>
        <v>0.74993571428571437</v>
      </c>
      <c r="AL411" s="103">
        <f t="shared" si="386"/>
        <v>0.79995238095238108</v>
      </c>
      <c r="AM411" s="103">
        <f t="shared" si="386"/>
        <v>0.84996904761904779</v>
      </c>
      <c r="AN411" s="103">
        <f t="shared" si="386"/>
        <v>0.8999857142857145</v>
      </c>
      <c r="AO411" s="103">
        <f t="shared" si="386"/>
        <v>0.95000238095238121</v>
      </c>
      <c r="AP411" s="103">
        <f t="shared" si="386"/>
        <v>0.95000238095238121</v>
      </c>
      <c r="AQ411" s="103">
        <f t="shared" si="386"/>
        <v>0.95000238095238121</v>
      </c>
      <c r="AR411" s="103">
        <f t="shared" si="386"/>
        <v>0.95000238095238121</v>
      </c>
      <c r="AS411" s="103">
        <f t="shared" si="386"/>
        <v>0.95000238095238121</v>
      </c>
      <c r="AT411" s="103">
        <f t="shared" si="386"/>
        <v>1.0000023809523813</v>
      </c>
      <c r="AU411" s="103">
        <f t="shared" si="386"/>
        <v>1.0000023809523813</v>
      </c>
      <c r="AV411" s="103">
        <f t="shared" si="386"/>
        <v>1.0000023809523813</v>
      </c>
      <c r="AW411" s="103">
        <f t="shared" si="386"/>
        <v>1.0000023809523813</v>
      </c>
      <c r="AX411" s="103">
        <f t="shared" si="386"/>
        <v>1.0000023809523813</v>
      </c>
      <c r="AY411" s="103">
        <f t="shared" si="386"/>
        <v>1.0000023809523813</v>
      </c>
      <c r="AZ411" s="103">
        <f t="shared" si="386"/>
        <v>1.0000023809523813</v>
      </c>
      <c r="BA411" s="103">
        <f t="shared" si="386"/>
        <v>1.0000023809523813</v>
      </c>
      <c r="BB411" s="103">
        <f t="shared" si="386"/>
        <v>1.0000023809523813</v>
      </c>
      <c r="BC411" s="104"/>
      <c r="BD411" s="101"/>
    </row>
    <row r="412" spans="1:89" s="105" customFormat="1" x14ac:dyDescent="0.2">
      <c r="A412" s="288"/>
      <c r="B412" s="101" t="s">
        <v>106</v>
      </c>
      <c r="C412" s="291"/>
      <c r="D412" s="103">
        <v>0</v>
      </c>
      <c r="E412" s="103">
        <v>0</v>
      </c>
      <c r="F412" s="103">
        <v>0</v>
      </c>
      <c r="G412" s="103">
        <v>0</v>
      </c>
      <c r="H412" s="103">
        <v>0</v>
      </c>
      <c r="I412" s="103">
        <v>0</v>
      </c>
      <c r="J412" s="103">
        <v>0</v>
      </c>
      <c r="K412" s="103">
        <v>0</v>
      </c>
      <c r="L412" s="103">
        <v>0</v>
      </c>
      <c r="M412" s="103">
        <v>0</v>
      </c>
      <c r="N412" s="103">
        <v>0.05</v>
      </c>
      <c r="O412" s="103">
        <v>0</v>
      </c>
      <c r="P412" s="103">
        <v>0</v>
      </c>
      <c r="Q412" s="103">
        <v>0</v>
      </c>
      <c r="R412" s="103">
        <v>0</v>
      </c>
      <c r="S412" s="103">
        <v>0</v>
      </c>
      <c r="T412" s="103">
        <v>0</v>
      </c>
      <c r="U412" s="103">
        <v>0</v>
      </c>
      <c r="V412" s="103">
        <v>0</v>
      </c>
      <c r="W412" s="103">
        <v>0</v>
      </c>
      <c r="X412" s="103">
        <f t="shared" ref="X412:AO412" si="387">+(0.34-0.05)/18</f>
        <v>1.6111111111111114E-2</v>
      </c>
      <c r="Y412" s="103">
        <f t="shared" si="387"/>
        <v>1.6111111111111114E-2</v>
      </c>
      <c r="Z412" s="103">
        <f t="shared" si="387"/>
        <v>1.6111111111111114E-2</v>
      </c>
      <c r="AA412" s="103">
        <f t="shared" si="387"/>
        <v>1.6111111111111114E-2</v>
      </c>
      <c r="AB412" s="103">
        <f t="shared" si="387"/>
        <v>1.6111111111111114E-2</v>
      </c>
      <c r="AC412" s="103">
        <f t="shared" si="387"/>
        <v>1.6111111111111114E-2</v>
      </c>
      <c r="AD412" s="103">
        <f t="shared" si="387"/>
        <v>1.6111111111111114E-2</v>
      </c>
      <c r="AE412" s="103">
        <f t="shared" si="387"/>
        <v>1.6111111111111114E-2</v>
      </c>
      <c r="AF412" s="103">
        <f t="shared" si="387"/>
        <v>1.6111111111111114E-2</v>
      </c>
      <c r="AG412" s="103">
        <f t="shared" si="387"/>
        <v>1.6111111111111114E-2</v>
      </c>
      <c r="AH412" s="82">
        <f t="shared" si="387"/>
        <v>1.6111111111111114E-2</v>
      </c>
      <c r="AI412" s="103">
        <f t="shared" si="387"/>
        <v>1.6111111111111114E-2</v>
      </c>
      <c r="AJ412" s="103">
        <f t="shared" si="387"/>
        <v>1.6111111111111114E-2</v>
      </c>
      <c r="AK412" s="103">
        <f t="shared" si="387"/>
        <v>1.6111111111111114E-2</v>
      </c>
      <c r="AL412" s="103">
        <f t="shared" si="387"/>
        <v>1.6111111111111114E-2</v>
      </c>
      <c r="AM412" s="103">
        <f t="shared" si="387"/>
        <v>1.6111111111111114E-2</v>
      </c>
      <c r="AN412" s="103">
        <f t="shared" si="387"/>
        <v>1.6111111111111114E-2</v>
      </c>
      <c r="AO412" s="103">
        <f t="shared" si="387"/>
        <v>1.6111111111111114E-2</v>
      </c>
      <c r="AP412" s="103">
        <v>0.66</v>
      </c>
      <c r="AQ412" s="103">
        <v>0</v>
      </c>
      <c r="AR412" s="103">
        <v>0</v>
      </c>
      <c r="AS412" s="103">
        <v>0</v>
      </c>
      <c r="AT412" s="103">
        <v>0</v>
      </c>
      <c r="AU412" s="103">
        <v>0</v>
      </c>
      <c r="AV412" s="103">
        <v>0</v>
      </c>
      <c r="AW412" s="103">
        <v>0</v>
      </c>
      <c r="AX412" s="103">
        <v>0</v>
      </c>
      <c r="AY412" s="103">
        <v>0</v>
      </c>
      <c r="AZ412" s="103">
        <v>0</v>
      </c>
      <c r="BA412" s="103">
        <v>0</v>
      </c>
      <c r="BB412" s="103">
        <v>0</v>
      </c>
      <c r="BC412" s="104">
        <f>SUM(D412:BB412)</f>
        <v>1</v>
      </c>
      <c r="BD412" s="101"/>
    </row>
    <row r="413" spans="1:89" s="105" customFormat="1" x14ac:dyDescent="0.2">
      <c r="A413" s="288"/>
      <c r="B413" s="101" t="s">
        <v>107</v>
      </c>
      <c r="C413" s="291"/>
      <c r="D413" s="103">
        <f>D412</f>
        <v>0</v>
      </c>
      <c r="E413" s="103">
        <f t="shared" ref="E413:AJ413" si="388">+D413+E412</f>
        <v>0</v>
      </c>
      <c r="F413" s="103">
        <f t="shared" si="388"/>
        <v>0</v>
      </c>
      <c r="G413" s="103">
        <f t="shared" si="388"/>
        <v>0</v>
      </c>
      <c r="H413" s="103">
        <f t="shared" si="388"/>
        <v>0</v>
      </c>
      <c r="I413" s="103">
        <f t="shared" si="388"/>
        <v>0</v>
      </c>
      <c r="J413" s="103">
        <f t="shared" si="388"/>
        <v>0</v>
      </c>
      <c r="K413" s="103">
        <f t="shared" si="388"/>
        <v>0</v>
      </c>
      <c r="L413" s="103">
        <f t="shared" si="388"/>
        <v>0</v>
      </c>
      <c r="M413" s="103">
        <f t="shared" si="388"/>
        <v>0</v>
      </c>
      <c r="N413" s="103">
        <f t="shared" si="388"/>
        <v>0.05</v>
      </c>
      <c r="O413" s="103">
        <f t="shared" si="388"/>
        <v>0.05</v>
      </c>
      <c r="P413" s="103">
        <f t="shared" si="388"/>
        <v>0.05</v>
      </c>
      <c r="Q413" s="103">
        <f t="shared" si="388"/>
        <v>0.05</v>
      </c>
      <c r="R413" s="103">
        <f t="shared" si="388"/>
        <v>0.05</v>
      </c>
      <c r="S413" s="103">
        <f t="shared" si="388"/>
        <v>0.05</v>
      </c>
      <c r="T413" s="103">
        <f t="shared" si="388"/>
        <v>0.05</v>
      </c>
      <c r="U413" s="103">
        <f t="shared" si="388"/>
        <v>0.05</v>
      </c>
      <c r="V413" s="103">
        <f t="shared" si="388"/>
        <v>0.05</v>
      </c>
      <c r="W413" s="103">
        <f t="shared" si="388"/>
        <v>0.05</v>
      </c>
      <c r="X413" s="103">
        <f t="shared" si="388"/>
        <v>6.611111111111112E-2</v>
      </c>
      <c r="Y413" s="103">
        <f t="shared" si="388"/>
        <v>8.2222222222222238E-2</v>
      </c>
      <c r="Z413" s="103">
        <f t="shared" si="388"/>
        <v>9.8333333333333356E-2</v>
      </c>
      <c r="AA413" s="103">
        <f t="shared" si="388"/>
        <v>0.11444444444444447</v>
      </c>
      <c r="AB413" s="103">
        <f t="shared" si="388"/>
        <v>0.13055555555555559</v>
      </c>
      <c r="AC413" s="103">
        <f t="shared" si="388"/>
        <v>0.1466666666666667</v>
      </c>
      <c r="AD413" s="103">
        <f t="shared" si="388"/>
        <v>0.1627777777777778</v>
      </c>
      <c r="AE413" s="103">
        <f t="shared" si="388"/>
        <v>0.1788888888888889</v>
      </c>
      <c r="AF413" s="103">
        <f t="shared" si="388"/>
        <v>0.19500000000000001</v>
      </c>
      <c r="AG413" s="103">
        <f t="shared" si="388"/>
        <v>0.21111111111111111</v>
      </c>
      <c r="AH413" s="82">
        <f t="shared" si="388"/>
        <v>0.22722222222222221</v>
      </c>
      <c r="AI413" s="103">
        <f t="shared" si="388"/>
        <v>0.24333333333333332</v>
      </c>
      <c r="AJ413" s="103">
        <f t="shared" si="388"/>
        <v>0.25944444444444442</v>
      </c>
      <c r="AK413" s="103">
        <f t="shared" ref="AK413:BB413" si="389">+AJ413+AK412</f>
        <v>0.27555555555555555</v>
      </c>
      <c r="AL413" s="103">
        <f t="shared" si="389"/>
        <v>0.29166666666666669</v>
      </c>
      <c r="AM413" s="103">
        <f t="shared" si="389"/>
        <v>0.30777777777777782</v>
      </c>
      <c r="AN413" s="103">
        <f t="shared" si="389"/>
        <v>0.32388888888888895</v>
      </c>
      <c r="AO413" s="103">
        <f t="shared" si="389"/>
        <v>0.34000000000000008</v>
      </c>
      <c r="AP413" s="103">
        <f t="shared" si="389"/>
        <v>1</v>
      </c>
      <c r="AQ413" s="103">
        <f t="shared" si="389"/>
        <v>1</v>
      </c>
      <c r="AR413" s="103">
        <f t="shared" si="389"/>
        <v>1</v>
      </c>
      <c r="AS413" s="103">
        <f t="shared" si="389"/>
        <v>1</v>
      </c>
      <c r="AT413" s="103">
        <f t="shared" si="389"/>
        <v>1</v>
      </c>
      <c r="AU413" s="103">
        <f t="shared" si="389"/>
        <v>1</v>
      </c>
      <c r="AV413" s="103">
        <f t="shared" si="389"/>
        <v>1</v>
      </c>
      <c r="AW413" s="103">
        <f t="shared" si="389"/>
        <v>1</v>
      </c>
      <c r="AX413" s="103">
        <f t="shared" si="389"/>
        <v>1</v>
      </c>
      <c r="AY413" s="103">
        <f t="shared" si="389"/>
        <v>1</v>
      </c>
      <c r="AZ413" s="103">
        <f t="shared" si="389"/>
        <v>1</v>
      </c>
      <c r="BA413" s="103">
        <f t="shared" si="389"/>
        <v>1</v>
      </c>
      <c r="BB413" s="103">
        <f t="shared" si="389"/>
        <v>1</v>
      </c>
      <c r="BC413" s="104"/>
      <c r="BD413" s="101"/>
    </row>
    <row r="414" spans="1:89" s="109" customFormat="1" x14ac:dyDescent="0.2">
      <c r="A414" s="288"/>
      <c r="B414" s="106"/>
      <c r="C414" s="291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83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8"/>
      <c r="BD414" s="106"/>
    </row>
    <row r="415" spans="1:89" s="91" customFormat="1" x14ac:dyDescent="0.2">
      <c r="A415" s="288"/>
      <c r="B415" s="91" t="s">
        <v>108</v>
      </c>
      <c r="C415" s="93">
        <v>14.2</v>
      </c>
      <c r="D415" s="94">
        <f t="shared" ref="D415:AI415" si="390">+D411*$C415</f>
        <v>0</v>
      </c>
      <c r="E415" s="94">
        <f t="shared" si="390"/>
        <v>0</v>
      </c>
      <c r="F415" s="94">
        <f t="shared" si="390"/>
        <v>0</v>
      </c>
      <c r="G415" s="94">
        <f t="shared" si="390"/>
        <v>0</v>
      </c>
      <c r="H415" s="94">
        <f t="shared" si="390"/>
        <v>0</v>
      </c>
      <c r="I415" s="94">
        <f t="shared" si="390"/>
        <v>0</v>
      </c>
      <c r="J415" s="94">
        <f t="shared" si="390"/>
        <v>0</v>
      </c>
      <c r="K415" s="94">
        <f t="shared" si="390"/>
        <v>0</v>
      </c>
      <c r="L415" s="94">
        <f t="shared" si="390"/>
        <v>0</v>
      </c>
      <c r="M415" s="94">
        <f t="shared" si="390"/>
        <v>0</v>
      </c>
      <c r="N415" s="94">
        <f t="shared" si="390"/>
        <v>0.70577380952380941</v>
      </c>
      <c r="O415" s="94">
        <f t="shared" si="390"/>
        <v>0.70577380952380941</v>
      </c>
      <c r="P415" s="94">
        <f t="shared" si="390"/>
        <v>0.70577380952380941</v>
      </c>
      <c r="Q415" s="94">
        <f t="shared" si="390"/>
        <v>0.70577380952380941</v>
      </c>
      <c r="R415" s="94">
        <f t="shared" si="390"/>
        <v>0.70577380952380941</v>
      </c>
      <c r="S415" s="94">
        <f t="shared" si="390"/>
        <v>0.70577380952380941</v>
      </c>
      <c r="T415" s="94">
        <f t="shared" si="390"/>
        <v>0.70577380952380941</v>
      </c>
      <c r="U415" s="94">
        <f t="shared" si="390"/>
        <v>0.70577380952380941</v>
      </c>
      <c r="V415" s="94">
        <f t="shared" si="390"/>
        <v>0.70577380952380941</v>
      </c>
      <c r="W415" s="94">
        <f t="shared" si="390"/>
        <v>0.70577380952380941</v>
      </c>
      <c r="X415" s="94">
        <f t="shared" si="390"/>
        <v>1.4160104761904762</v>
      </c>
      <c r="Y415" s="94">
        <f t="shared" si="390"/>
        <v>2.1262471428571432</v>
      </c>
      <c r="Z415" s="94">
        <f t="shared" si="390"/>
        <v>2.8364838095238096</v>
      </c>
      <c r="AA415" s="94">
        <f t="shared" si="390"/>
        <v>3.546720476190476</v>
      </c>
      <c r="AB415" s="94">
        <f t="shared" si="390"/>
        <v>4.256957142857142</v>
      </c>
      <c r="AC415" s="94">
        <f t="shared" si="390"/>
        <v>4.9671938095238088</v>
      </c>
      <c r="AD415" s="94">
        <f t="shared" si="390"/>
        <v>5.6774304761904757</v>
      </c>
      <c r="AE415" s="94">
        <f t="shared" si="390"/>
        <v>6.3876671428571417</v>
      </c>
      <c r="AF415" s="94">
        <f t="shared" si="390"/>
        <v>7.0979038095238085</v>
      </c>
      <c r="AG415" s="94">
        <f t="shared" si="390"/>
        <v>7.8081404761904745</v>
      </c>
      <c r="AH415" s="90">
        <f t="shared" si="390"/>
        <v>8.5183771428571422</v>
      </c>
      <c r="AI415" s="94">
        <f t="shared" si="390"/>
        <v>9.2286138095238091</v>
      </c>
      <c r="AJ415" s="94">
        <f t="shared" ref="AJ415:BB415" si="391">+AJ411*$C415</f>
        <v>9.9388504761904759</v>
      </c>
      <c r="AK415" s="94">
        <f t="shared" si="391"/>
        <v>10.649087142857143</v>
      </c>
      <c r="AL415" s="94">
        <f t="shared" si="391"/>
        <v>11.359323809523811</v>
      </c>
      <c r="AM415" s="94">
        <f t="shared" si="391"/>
        <v>12.069560476190478</v>
      </c>
      <c r="AN415" s="94">
        <f t="shared" si="391"/>
        <v>12.779797142857145</v>
      </c>
      <c r="AO415" s="94">
        <f t="shared" si="391"/>
        <v>13.490033809523812</v>
      </c>
      <c r="AP415" s="94">
        <f t="shared" si="391"/>
        <v>13.490033809523812</v>
      </c>
      <c r="AQ415" s="94">
        <f t="shared" si="391"/>
        <v>13.490033809523812</v>
      </c>
      <c r="AR415" s="94">
        <f t="shared" si="391"/>
        <v>13.490033809523812</v>
      </c>
      <c r="AS415" s="94">
        <f t="shared" si="391"/>
        <v>13.490033809523812</v>
      </c>
      <c r="AT415" s="94">
        <f t="shared" si="391"/>
        <v>14.200033809523813</v>
      </c>
      <c r="AU415" s="94">
        <f t="shared" si="391"/>
        <v>14.200033809523813</v>
      </c>
      <c r="AV415" s="94">
        <f t="shared" si="391"/>
        <v>14.200033809523813</v>
      </c>
      <c r="AW415" s="94">
        <f t="shared" si="391"/>
        <v>14.200033809523813</v>
      </c>
      <c r="AX415" s="94">
        <f t="shared" si="391"/>
        <v>14.200033809523813</v>
      </c>
      <c r="AY415" s="94">
        <f t="shared" si="391"/>
        <v>14.200033809523813</v>
      </c>
      <c r="AZ415" s="94">
        <f t="shared" si="391"/>
        <v>14.200033809523813</v>
      </c>
      <c r="BA415" s="94">
        <f t="shared" si="391"/>
        <v>14.200033809523813</v>
      </c>
      <c r="BB415" s="94">
        <f t="shared" si="391"/>
        <v>14.200033809523813</v>
      </c>
      <c r="BC415" s="95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  <c r="CC415" s="96"/>
      <c r="CD415" s="96"/>
      <c r="CE415" s="96"/>
      <c r="CF415" s="96"/>
      <c r="CG415" s="96"/>
      <c r="CH415" s="96"/>
      <c r="CI415" s="96"/>
      <c r="CJ415" s="96"/>
      <c r="CK415" s="96"/>
    </row>
    <row r="416" spans="1:89" s="133" customFormat="1" ht="13.5" thickBot="1" x14ac:dyDescent="0.25">
      <c r="A416" s="289"/>
      <c r="B416" s="133" t="s">
        <v>109</v>
      </c>
      <c r="C416" s="134" t="e">
        <f>+'Detail by Turbine'!#REF!</f>
        <v>#REF!</v>
      </c>
      <c r="D416" s="135">
        <f t="shared" ref="D416:AI416" si="392">+D413*$C415</f>
        <v>0</v>
      </c>
      <c r="E416" s="135">
        <f t="shared" si="392"/>
        <v>0</v>
      </c>
      <c r="F416" s="135">
        <f t="shared" si="392"/>
        <v>0</v>
      </c>
      <c r="G416" s="135">
        <f t="shared" si="392"/>
        <v>0</v>
      </c>
      <c r="H416" s="135">
        <f t="shared" si="392"/>
        <v>0</v>
      </c>
      <c r="I416" s="135">
        <f t="shared" si="392"/>
        <v>0</v>
      </c>
      <c r="J416" s="135">
        <f t="shared" si="392"/>
        <v>0</v>
      </c>
      <c r="K416" s="135">
        <f t="shared" si="392"/>
        <v>0</v>
      </c>
      <c r="L416" s="135">
        <f t="shared" si="392"/>
        <v>0</v>
      </c>
      <c r="M416" s="135">
        <f t="shared" si="392"/>
        <v>0</v>
      </c>
      <c r="N416" s="135">
        <f t="shared" si="392"/>
        <v>0.71</v>
      </c>
      <c r="O416" s="135">
        <f t="shared" si="392"/>
        <v>0.71</v>
      </c>
      <c r="P416" s="135">
        <f t="shared" si="392"/>
        <v>0.71</v>
      </c>
      <c r="Q416" s="135">
        <f t="shared" si="392"/>
        <v>0.71</v>
      </c>
      <c r="R416" s="135">
        <f t="shared" si="392"/>
        <v>0.71</v>
      </c>
      <c r="S416" s="135">
        <f t="shared" si="392"/>
        <v>0.71</v>
      </c>
      <c r="T416" s="135">
        <f t="shared" si="392"/>
        <v>0.71</v>
      </c>
      <c r="U416" s="135">
        <f t="shared" si="392"/>
        <v>0.71</v>
      </c>
      <c r="V416" s="135">
        <f t="shared" si="392"/>
        <v>0.71</v>
      </c>
      <c r="W416" s="135">
        <f t="shared" si="392"/>
        <v>0.71</v>
      </c>
      <c r="X416" s="135">
        <f t="shared" si="392"/>
        <v>0.93877777777777782</v>
      </c>
      <c r="Y416" s="135">
        <f t="shared" si="392"/>
        <v>1.1675555555555557</v>
      </c>
      <c r="Z416" s="135">
        <f t="shared" si="392"/>
        <v>1.3963333333333336</v>
      </c>
      <c r="AA416" s="135">
        <f t="shared" si="392"/>
        <v>1.6251111111111114</v>
      </c>
      <c r="AB416" s="135">
        <f t="shared" si="392"/>
        <v>1.8538888888888894</v>
      </c>
      <c r="AC416" s="135">
        <f t="shared" si="392"/>
        <v>2.0826666666666669</v>
      </c>
      <c r="AD416" s="135">
        <f t="shared" si="392"/>
        <v>2.3114444444444446</v>
      </c>
      <c r="AE416" s="135">
        <f t="shared" si="392"/>
        <v>2.5402222222222224</v>
      </c>
      <c r="AF416" s="135">
        <f t="shared" si="392"/>
        <v>2.7690000000000001</v>
      </c>
      <c r="AG416" s="135">
        <f t="shared" si="392"/>
        <v>2.9977777777777774</v>
      </c>
      <c r="AH416" s="136">
        <f t="shared" si="392"/>
        <v>3.2265555555555552</v>
      </c>
      <c r="AI416" s="135">
        <f t="shared" si="392"/>
        <v>3.4553333333333329</v>
      </c>
      <c r="AJ416" s="135">
        <f t="shared" ref="AJ416:BB416" si="393">+AJ413*$C415</f>
        <v>3.6841111111111107</v>
      </c>
      <c r="AK416" s="135">
        <f t="shared" si="393"/>
        <v>3.9128888888888889</v>
      </c>
      <c r="AL416" s="135">
        <f t="shared" si="393"/>
        <v>4.1416666666666666</v>
      </c>
      <c r="AM416" s="135">
        <f t="shared" si="393"/>
        <v>4.3704444444444448</v>
      </c>
      <c r="AN416" s="135">
        <f t="shared" si="393"/>
        <v>4.599222222222223</v>
      </c>
      <c r="AO416" s="135">
        <f t="shared" si="393"/>
        <v>4.8280000000000012</v>
      </c>
      <c r="AP416" s="135">
        <f t="shared" si="393"/>
        <v>14.2</v>
      </c>
      <c r="AQ416" s="135">
        <f t="shared" si="393"/>
        <v>14.2</v>
      </c>
      <c r="AR416" s="135">
        <f t="shared" si="393"/>
        <v>14.2</v>
      </c>
      <c r="AS416" s="135">
        <f t="shared" si="393"/>
        <v>14.2</v>
      </c>
      <c r="AT416" s="135">
        <f t="shared" si="393"/>
        <v>14.2</v>
      </c>
      <c r="AU416" s="135">
        <f t="shared" si="393"/>
        <v>14.2</v>
      </c>
      <c r="AV416" s="135">
        <f t="shared" si="393"/>
        <v>14.2</v>
      </c>
      <c r="AW416" s="135">
        <f t="shared" si="393"/>
        <v>14.2</v>
      </c>
      <c r="AX416" s="135">
        <f t="shared" si="393"/>
        <v>14.2</v>
      </c>
      <c r="AY416" s="135">
        <f t="shared" si="393"/>
        <v>14.2</v>
      </c>
      <c r="AZ416" s="135">
        <f t="shared" si="393"/>
        <v>14.2</v>
      </c>
      <c r="BA416" s="135">
        <f t="shared" si="393"/>
        <v>14.2</v>
      </c>
      <c r="BB416" s="135">
        <f t="shared" si="393"/>
        <v>14.2</v>
      </c>
      <c r="BC416" s="137"/>
      <c r="BD416" s="138"/>
      <c r="BE416" s="138"/>
      <c r="BF416" s="138"/>
      <c r="BG416" s="138"/>
      <c r="BH416" s="138"/>
      <c r="BI416" s="138"/>
      <c r="BJ416" s="138"/>
      <c r="BK416" s="138"/>
      <c r="BL416" s="138"/>
      <c r="BM416" s="138"/>
      <c r="BN416" s="138"/>
      <c r="BO416" s="138"/>
      <c r="BP416" s="138"/>
      <c r="BQ416" s="138"/>
      <c r="BR416" s="138"/>
      <c r="BS416" s="138"/>
      <c r="BT416" s="138"/>
      <c r="BU416" s="138"/>
      <c r="BV416" s="138"/>
      <c r="BW416" s="138"/>
      <c r="BX416" s="138"/>
      <c r="BY416" s="138"/>
      <c r="BZ416" s="138"/>
      <c r="CA416" s="138"/>
      <c r="CB416" s="138"/>
      <c r="CC416" s="138"/>
      <c r="CD416" s="138"/>
      <c r="CE416" s="138"/>
      <c r="CF416" s="138"/>
      <c r="CG416" s="138"/>
      <c r="CH416" s="138"/>
      <c r="CI416" s="138"/>
      <c r="CJ416" s="138"/>
      <c r="CK416" s="138"/>
    </row>
    <row r="417" spans="1:89" s="92" customFormat="1" ht="15" customHeight="1" thickTop="1" x14ac:dyDescent="0.2">
      <c r="A417" s="287">
        <f>+A409+1</f>
        <v>9</v>
      </c>
      <c r="B417" s="98" t="e">
        <f>'Detail by Turbine'!#REF!</f>
        <v>#REF!</v>
      </c>
      <c r="C417" s="290" t="e">
        <f>'Detail by Turbine'!#REF!</f>
        <v>#REF!</v>
      </c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84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100"/>
    </row>
    <row r="418" spans="1:89" s="105" customFormat="1" x14ac:dyDescent="0.2">
      <c r="A418" s="288"/>
      <c r="B418" s="101" t="s">
        <v>104</v>
      </c>
      <c r="C418" s="291"/>
      <c r="D418" s="103">
        <v>0</v>
      </c>
      <c r="E418" s="103">
        <v>0</v>
      </c>
      <c r="F418" s="103">
        <v>0</v>
      </c>
      <c r="G418" s="103">
        <v>0</v>
      </c>
      <c r="H418" s="103">
        <v>0</v>
      </c>
      <c r="I418" s="103">
        <v>0</v>
      </c>
      <c r="J418" s="103">
        <v>0</v>
      </c>
      <c r="K418" s="103">
        <v>0</v>
      </c>
      <c r="L418" s="103">
        <v>0</v>
      </c>
      <c r="M418" s="103">
        <v>0</v>
      </c>
      <c r="N418" s="103">
        <f>16.7/336</f>
        <v>4.9702380952380949E-2</v>
      </c>
      <c r="O418" s="103">
        <v>0</v>
      </c>
      <c r="P418" s="103">
        <v>0</v>
      </c>
      <c r="Q418" s="103">
        <v>0</v>
      </c>
      <c r="R418" s="103">
        <v>0</v>
      </c>
      <c r="S418" s="103">
        <v>0</v>
      </c>
      <c r="T418" s="103">
        <v>0</v>
      </c>
      <c r="U418" s="103">
        <v>0</v>
      </c>
      <c r="V418" s="103">
        <v>0</v>
      </c>
      <c r="W418" s="103">
        <v>0</v>
      </c>
      <c r="X418" s="103">
        <f t="shared" ref="X418:AO418" si="394">+(0.95-0.0497)/18</f>
        <v>5.0016666666666668E-2</v>
      </c>
      <c r="Y418" s="103">
        <f t="shared" si="394"/>
        <v>5.0016666666666668E-2</v>
      </c>
      <c r="Z418" s="103">
        <f t="shared" si="394"/>
        <v>5.0016666666666668E-2</v>
      </c>
      <c r="AA418" s="103">
        <f t="shared" si="394"/>
        <v>5.0016666666666668E-2</v>
      </c>
      <c r="AB418" s="103">
        <f t="shared" si="394"/>
        <v>5.0016666666666668E-2</v>
      </c>
      <c r="AC418" s="103">
        <f t="shared" si="394"/>
        <v>5.0016666666666668E-2</v>
      </c>
      <c r="AD418" s="103">
        <f t="shared" si="394"/>
        <v>5.0016666666666668E-2</v>
      </c>
      <c r="AE418" s="103">
        <f t="shared" si="394"/>
        <v>5.0016666666666668E-2</v>
      </c>
      <c r="AF418" s="103">
        <f t="shared" si="394"/>
        <v>5.0016666666666668E-2</v>
      </c>
      <c r="AG418" s="103">
        <f t="shared" si="394"/>
        <v>5.0016666666666668E-2</v>
      </c>
      <c r="AH418" s="82">
        <f t="shared" si="394"/>
        <v>5.0016666666666668E-2</v>
      </c>
      <c r="AI418" s="103">
        <f t="shared" si="394"/>
        <v>5.0016666666666668E-2</v>
      </c>
      <c r="AJ418" s="103">
        <f t="shared" si="394"/>
        <v>5.0016666666666668E-2</v>
      </c>
      <c r="AK418" s="103">
        <f t="shared" si="394"/>
        <v>5.0016666666666668E-2</v>
      </c>
      <c r="AL418" s="103">
        <f t="shared" si="394"/>
        <v>5.0016666666666668E-2</v>
      </c>
      <c r="AM418" s="103">
        <f t="shared" si="394"/>
        <v>5.0016666666666668E-2</v>
      </c>
      <c r="AN418" s="103">
        <f t="shared" si="394"/>
        <v>5.0016666666666668E-2</v>
      </c>
      <c r="AO418" s="103">
        <f t="shared" si="394"/>
        <v>5.0016666666666668E-2</v>
      </c>
      <c r="AP418" s="103">
        <v>0</v>
      </c>
      <c r="AQ418" s="103">
        <v>0</v>
      </c>
      <c r="AR418" s="103">
        <v>0</v>
      </c>
      <c r="AS418" s="103">
        <v>0</v>
      </c>
      <c r="AT418" s="103">
        <v>0.05</v>
      </c>
      <c r="AU418" s="103">
        <v>0</v>
      </c>
      <c r="AV418" s="103">
        <v>0</v>
      </c>
      <c r="AW418" s="103">
        <v>0</v>
      </c>
      <c r="AX418" s="103">
        <v>0</v>
      </c>
      <c r="AY418" s="103">
        <v>0</v>
      </c>
      <c r="AZ418" s="103">
        <v>0</v>
      </c>
      <c r="BA418" s="103">
        <v>0</v>
      </c>
      <c r="BB418" s="103">
        <v>0</v>
      </c>
      <c r="BC418" s="104">
        <f>SUM(D418:BB418)</f>
        <v>1.0000023809523813</v>
      </c>
      <c r="BD418" s="101"/>
    </row>
    <row r="419" spans="1:89" s="105" customFormat="1" x14ac:dyDescent="0.2">
      <c r="A419" s="288"/>
      <c r="B419" s="101" t="s">
        <v>105</v>
      </c>
      <c r="C419" s="291"/>
      <c r="D419" s="103">
        <f>D418</f>
        <v>0</v>
      </c>
      <c r="E419" s="103">
        <f t="shared" ref="E419:AJ419" si="395">+D419+E418</f>
        <v>0</v>
      </c>
      <c r="F419" s="103">
        <f t="shared" si="395"/>
        <v>0</v>
      </c>
      <c r="G419" s="103">
        <f t="shared" si="395"/>
        <v>0</v>
      </c>
      <c r="H419" s="103">
        <f t="shared" si="395"/>
        <v>0</v>
      </c>
      <c r="I419" s="103">
        <f t="shared" si="395"/>
        <v>0</v>
      </c>
      <c r="J419" s="103">
        <f t="shared" si="395"/>
        <v>0</v>
      </c>
      <c r="K419" s="103">
        <f t="shared" si="395"/>
        <v>0</v>
      </c>
      <c r="L419" s="103">
        <f t="shared" si="395"/>
        <v>0</v>
      </c>
      <c r="M419" s="103">
        <f t="shared" si="395"/>
        <v>0</v>
      </c>
      <c r="N419" s="103">
        <f t="shared" si="395"/>
        <v>4.9702380952380949E-2</v>
      </c>
      <c r="O419" s="103">
        <f t="shared" si="395"/>
        <v>4.9702380952380949E-2</v>
      </c>
      <c r="P419" s="103">
        <f t="shared" si="395"/>
        <v>4.9702380952380949E-2</v>
      </c>
      <c r="Q419" s="103">
        <f t="shared" si="395"/>
        <v>4.9702380952380949E-2</v>
      </c>
      <c r="R419" s="103">
        <f t="shared" si="395"/>
        <v>4.9702380952380949E-2</v>
      </c>
      <c r="S419" s="103">
        <f t="shared" si="395"/>
        <v>4.9702380952380949E-2</v>
      </c>
      <c r="T419" s="103">
        <f t="shared" si="395"/>
        <v>4.9702380952380949E-2</v>
      </c>
      <c r="U419" s="103">
        <f t="shared" si="395"/>
        <v>4.9702380952380949E-2</v>
      </c>
      <c r="V419" s="103">
        <f t="shared" si="395"/>
        <v>4.9702380952380949E-2</v>
      </c>
      <c r="W419" s="103">
        <f t="shared" si="395"/>
        <v>4.9702380952380949E-2</v>
      </c>
      <c r="X419" s="103">
        <f t="shared" si="395"/>
        <v>9.9719047619047624E-2</v>
      </c>
      <c r="Y419" s="103">
        <f t="shared" si="395"/>
        <v>0.14973571428571431</v>
      </c>
      <c r="Z419" s="103">
        <f t="shared" si="395"/>
        <v>0.19975238095238096</v>
      </c>
      <c r="AA419" s="103">
        <f t="shared" si="395"/>
        <v>0.24976904761904761</v>
      </c>
      <c r="AB419" s="103">
        <f t="shared" si="395"/>
        <v>0.29978571428571427</v>
      </c>
      <c r="AC419" s="103">
        <f t="shared" si="395"/>
        <v>0.34980238095238092</v>
      </c>
      <c r="AD419" s="103">
        <f t="shared" si="395"/>
        <v>0.39981904761904757</v>
      </c>
      <c r="AE419" s="103">
        <f t="shared" si="395"/>
        <v>0.44983571428571423</v>
      </c>
      <c r="AF419" s="103">
        <f t="shared" si="395"/>
        <v>0.49985238095238088</v>
      </c>
      <c r="AG419" s="103">
        <f t="shared" si="395"/>
        <v>0.54986904761904754</v>
      </c>
      <c r="AH419" s="82">
        <f t="shared" si="395"/>
        <v>0.59988571428571424</v>
      </c>
      <c r="AI419" s="103">
        <f t="shared" si="395"/>
        <v>0.64990238095238095</v>
      </c>
      <c r="AJ419" s="103">
        <f t="shared" si="395"/>
        <v>0.69991904761904766</v>
      </c>
      <c r="AK419" s="103">
        <f t="shared" ref="AK419:BB419" si="396">+AJ419+AK418</f>
        <v>0.74993571428571437</v>
      </c>
      <c r="AL419" s="103">
        <f t="shared" si="396"/>
        <v>0.79995238095238108</v>
      </c>
      <c r="AM419" s="103">
        <f t="shared" si="396"/>
        <v>0.84996904761904779</v>
      </c>
      <c r="AN419" s="103">
        <f t="shared" si="396"/>
        <v>0.8999857142857145</v>
      </c>
      <c r="AO419" s="103">
        <f t="shared" si="396"/>
        <v>0.95000238095238121</v>
      </c>
      <c r="AP419" s="103">
        <f t="shared" si="396"/>
        <v>0.95000238095238121</v>
      </c>
      <c r="AQ419" s="103">
        <f t="shared" si="396"/>
        <v>0.95000238095238121</v>
      </c>
      <c r="AR419" s="103">
        <f t="shared" si="396"/>
        <v>0.95000238095238121</v>
      </c>
      <c r="AS419" s="103">
        <f t="shared" si="396"/>
        <v>0.95000238095238121</v>
      </c>
      <c r="AT419" s="103">
        <f t="shared" si="396"/>
        <v>1.0000023809523813</v>
      </c>
      <c r="AU419" s="103">
        <f t="shared" si="396"/>
        <v>1.0000023809523813</v>
      </c>
      <c r="AV419" s="103">
        <f t="shared" si="396"/>
        <v>1.0000023809523813</v>
      </c>
      <c r="AW419" s="103">
        <f t="shared" si="396"/>
        <v>1.0000023809523813</v>
      </c>
      <c r="AX419" s="103">
        <f t="shared" si="396"/>
        <v>1.0000023809523813</v>
      </c>
      <c r="AY419" s="103">
        <f t="shared" si="396"/>
        <v>1.0000023809523813</v>
      </c>
      <c r="AZ419" s="103">
        <f t="shared" si="396"/>
        <v>1.0000023809523813</v>
      </c>
      <c r="BA419" s="103">
        <f t="shared" si="396"/>
        <v>1.0000023809523813</v>
      </c>
      <c r="BB419" s="103">
        <f t="shared" si="396"/>
        <v>1.0000023809523813</v>
      </c>
      <c r="BC419" s="104"/>
      <c r="BD419" s="101"/>
    </row>
    <row r="420" spans="1:89" s="105" customFormat="1" x14ac:dyDescent="0.2">
      <c r="A420" s="288"/>
      <c r="B420" s="101" t="s">
        <v>106</v>
      </c>
      <c r="C420" s="291"/>
      <c r="D420" s="103">
        <v>0</v>
      </c>
      <c r="E420" s="103">
        <v>0</v>
      </c>
      <c r="F420" s="103">
        <v>0</v>
      </c>
      <c r="G420" s="103">
        <v>0</v>
      </c>
      <c r="H420" s="103">
        <v>0</v>
      </c>
      <c r="I420" s="103">
        <v>0</v>
      </c>
      <c r="J420" s="103">
        <v>0</v>
      </c>
      <c r="K420" s="103">
        <v>0</v>
      </c>
      <c r="L420" s="103">
        <v>0</v>
      </c>
      <c r="M420" s="103">
        <v>0</v>
      </c>
      <c r="N420" s="103">
        <v>0.05</v>
      </c>
      <c r="O420" s="103">
        <v>0</v>
      </c>
      <c r="P420" s="103">
        <v>0</v>
      </c>
      <c r="Q420" s="103">
        <v>0</v>
      </c>
      <c r="R420" s="103">
        <v>0</v>
      </c>
      <c r="S420" s="103">
        <v>0</v>
      </c>
      <c r="T420" s="103">
        <v>0</v>
      </c>
      <c r="U420" s="103">
        <v>0</v>
      </c>
      <c r="V420" s="103">
        <v>0</v>
      </c>
      <c r="W420" s="103">
        <v>0</v>
      </c>
      <c r="X420" s="103">
        <f t="shared" ref="X420:AO420" si="397">+(0.34-0.05)/18</f>
        <v>1.6111111111111114E-2</v>
      </c>
      <c r="Y420" s="103">
        <f t="shared" si="397"/>
        <v>1.6111111111111114E-2</v>
      </c>
      <c r="Z420" s="103">
        <f t="shared" si="397"/>
        <v>1.6111111111111114E-2</v>
      </c>
      <c r="AA420" s="103">
        <f t="shared" si="397"/>
        <v>1.6111111111111114E-2</v>
      </c>
      <c r="AB420" s="103">
        <f t="shared" si="397"/>
        <v>1.6111111111111114E-2</v>
      </c>
      <c r="AC420" s="103">
        <f t="shared" si="397"/>
        <v>1.6111111111111114E-2</v>
      </c>
      <c r="AD420" s="103">
        <f t="shared" si="397"/>
        <v>1.6111111111111114E-2</v>
      </c>
      <c r="AE420" s="103">
        <f t="shared" si="397"/>
        <v>1.6111111111111114E-2</v>
      </c>
      <c r="AF420" s="103">
        <f t="shared" si="397"/>
        <v>1.6111111111111114E-2</v>
      </c>
      <c r="AG420" s="103">
        <f t="shared" si="397"/>
        <v>1.6111111111111114E-2</v>
      </c>
      <c r="AH420" s="82">
        <f t="shared" si="397"/>
        <v>1.6111111111111114E-2</v>
      </c>
      <c r="AI420" s="103">
        <f t="shared" si="397"/>
        <v>1.6111111111111114E-2</v>
      </c>
      <c r="AJ420" s="103">
        <f t="shared" si="397"/>
        <v>1.6111111111111114E-2</v>
      </c>
      <c r="AK420" s="103">
        <f t="shared" si="397"/>
        <v>1.6111111111111114E-2</v>
      </c>
      <c r="AL420" s="103">
        <f t="shared" si="397"/>
        <v>1.6111111111111114E-2</v>
      </c>
      <c r="AM420" s="103">
        <f t="shared" si="397"/>
        <v>1.6111111111111114E-2</v>
      </c>
      <c r="AN420" s="103">
        <f t="shared" si="397"/>
        <v>1.6111111111111114E-2</v>
      </c>
      <c r="AO420" s="103">
        <f t="shared" si="397"/>
        <v>1.6111111111111114E-2</v>
      </c>
      <c r="AP420" s="103">
        <v>0.66</v>
      </c>
      <c r="AQ420" s="103">
        <v>0</v>
      </c>
      <c r="AR420" s="103">
        <v>0</v>
      </c>
      <c r="AS420" s="103">
        <v>0</v>
      </c>
      <c r="AT420" s="103">
        <v>0</v>
      </c>
      <c r="AU420" s="103">
        <v>0</v>
      </c>
      <c r="AV420" s="103">
        <v>0</v>
      </c>
      <c r="AW420" s="103">
        <v>0</v>
      </c>
      <c r="AX420" s="103">
        <v>0</v>
      </c>
      <c r="AY420" s="103">
        <v>0</v>
      </c>
      <c r="AZ420" s="103">
        <v>0</v>
      </c>
      <c r="BA420" s="103">
        <v>0</v>
      </c>
      <c r="BB420" s="103">
        <v>0</v>
      </c>
      <c r="BC420" s="104">
        <f>SUM(D420:BB420)</f>
        <v>1</v>
      </c>
      <c r="BD420" s="101"/>
    </row>
    <row r="421" spans="1:89" s="105" customFormat="1" x14ac:dyDescent="0.2">
      <c r="A421" s="288"/>
      <c r="B421" s="101" t="s">
        <v>107</v>
      </c>
      <c r="C421" s="291"/>
      <c r="D421" s="103">
        <f>D420</f>
        <v>0</v>
      </c>
      <c r="E421" s="103">
        <f t="shared" ref="E421:AJ421" si="398">+D421+E420</f>
        <v>0</v>
      </c>
      <c r="F421" s="103">
        <f t="shared" si="398"/>
        <v>0</v>
      </c>
      <c r="G421" s="103">
        <f t="shared" si="398"/>
        <v>0</v>
      </c>
      <c r="H421" s="103">
        <f t="shared" si="398"/>
        <v>0</v>
      </c>
      <c r="I421" s="103">
        <f t="shared" si="398"/>
        <v>0</v>
      </c>
      <c r="J421" s="103">
        <f t="shared" si="398"/>
        <v>0</v>
      </c>
      <c r="K421" s="103">
        <f t="shared" si="398"/>
        <v>0</v>
      </c>
      <c r="L421" s="103">
        <f t="shared" si="398"/>
        <v>0</v>
      </c>
      <c r="M421" s="103">
        <f t="shared" si="398"/>
        <v>0</v>
      </c>
      <c r="N421" s="103">
        <f t="shared" si="398"/>
        <v>0.05</v>
      </c>
      <c r="O421" s="103">
        <f t="shared" si="398"/>
        <v>0.05</v>
      </c>
      <c r="P421" s="103">
        <f t="shared" si="398"/>
        <v>0.05</v>
      </c>
      <c r="Q421" s="103">
        <f t="shared" si="398"/>
        <v>0.05</v>
      </c>
      <c r="R421" s="103">
        <f t="shared" si="398"/>
        <v>0.05</v>
      </c>
      <c r="S421" s="103">
        <f t="shared" si="398"/>
        <v>0.05</v>
      </c>
      <c r="T421" s="103">
        <f t="shared" si="398"/>
        <v>0.05</v>
      </c>
      <c r="U421" s="103">
        <f t="shared" si="398"/>
        <v>0.05</v>
      </c>
      <c r="V421" s="103">
        <f t="shared" si="398"/>
        <v>0.05</v>
      </c>
      <c r="W421" s="103">
        <f t="shared" si="398"/>
        <v>0.05</v>
      </c>
      <c r="X421" s="103">
        <f t="shared" si="398"/>
        <v>6.611111111111112E-2</v>
      </c>
      <c r="Y421" s="103">
        <f t="shared" si="398"/>
        <v>8.2222222222222238E-2</v>
      </c>
      <c r="Z421" s="103">
        <f t="shared" si="398"/>
        <v>9.8333333333333356E-2</v>
      </c>
      <c r="AA421" s="103">
        <f t="shared" si="398"/>
        <v>0.11444444444444447</v>
      </c>
      <c r="AB421" s="103">
        <f t="shared" si="398"/>
        <v>0.13055555555555559</v>
      </c>
      <c r="AC421" s="103">
        <f t="shared" si="398"/>
        <v>0.1466666666666667</v>
      </c>
      <c r="AD421" s="103">
        <f t="shared" si="398"/>
        <v>0.1627777777777778</v>
      </c>
      <c r="AE421" s="103">
        <f t="shared" si="398"/>
        <v>0.1788888888888889</v>
      </c>
      <c r="AF421" s="103">
        <f t="shared" si="398"/>
        <v>0.19500000000000001</v>
      </c>
      <c r="AG421" s="103">
        <f t="shared" si="398"/>
        <v>0.21111111111111111</v>
      </c>
      <c r="AH421" s="82">
        <f t="shared" si="398"/>
        <v>0.22722222222222221</v>
      </c>
      <c r="AI421" s="103">
        <f t="shared" si="398"/>
        <v>0.24333333333333332</v>
      </c>
      <c r="AJ421" s="103">
        <f t="shared" si="398"/>
        <v>0.25944444444444442</v>
      </c>
      <c r="AK421" s="103">
        <f t="shared" ref="AK421:BB421" si="399">+AJ421+AK420</f>
        <v>0.27555555555555555</v>
      </c>
      <c r="AL421" s="103">
        <f t="shared" si="399"/>
        <v>0.29166666666666669</v>
      </c>
      <c r="AM421" s="103">
        <f t="shared" si="399"/>
        <v>0.30777777777777782</v>
      </c>
      <c r="AN421" s="103">
        <f t="shared" si="399"/>
        <v>0.32388888888888895</v>
      </c>
      <c r="AO421" s="103">
        <f t="shared" si="399"/>
        <v>0.34000000000000008</v>
      </c>
      <c r="AP421" s="103">
        <f t="shared" si="399"/>
        <v>1</v>
      </c>
      <c r="AQ421" s="103">
        <f t="shared" si="399"/>
        <v>1</v>
      </c>
      <c r="AR421" s="103">
        <f t="shared" si="399"/>
        <v>1</v>
      </c>
      <c r="AS421" s="103">
        <f t="shared" si="399"/>
        <v>1</v>
      </c>
      <c r="AT421" s="103">
        <f t="shared" si="399"/>
        <v>1</v>
      </c>
      <c r="AU421" s="103">
        <f t="shared" si="399"/>
        <v>1</v>
      </c>
      <c r="AV421" s="103">
        <f t="shared" si="399"/>
        <v>1</v>
      </c>
      <c r="AW421" s="103">
        <f t="shared" si="399"/>
        <v>1</v>
      </c>
      <c r="AX421" s="103">
        <f t="shared" si="399"/>
        <v>1</v>
      </c>
      <c r="AY421" s="103">
        <f t="shared" si="399"/>
        <v>1</v>
      </c>
      <c r="AZ421" s="103">
        <f t="shared" si="399"/>
        <v>1</v>
      </c>
      <c r="BA421" s="103">
        <f t="shared" si="399"/>
        <v>1</v>
      </c>
      <c r="BB421" s="103">
        <f t="shared" si="399"/>
        <v>1</v>
      </c>
      <c r="BC421" s="104"/>
      <c r="BD421" s="101"/>
    </row>
    <row r="422" spans="1:89" s="109" customFormat="1" x14ac:dyDescent="0.2">
      <c r="A422" s="288"/>
      <c r="B422" s="106"/>
      <c r="C422" s="291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83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8"/>
      <c r="BD422" s="106"/>
    </row>
    <row r="423" spans="1:89" s="91" customFormat="1" x14ac:dyDescent="0.2">
      <c r="A423" s="288"/>
      <c r="B423" s="91" t="s">
        <v>108</v>
      </c>
      <c r="C423" s="93">
        <v>14.2</v>
      </c>
      <c r="D423" s="94">
        <f t="shared" ref="D423:AI423" si="400">+D419*$C423</f>
        <v>0</v>
      </c>
      <c r="E423" s="94">
        <f t="shared" si="400"/>
        <v>0</v>
      </c>
      <c r="F423" s="94">
        <f t="shared" si="400"/>
        <v>0</v>
      </c>
      <c r="G423" s="94">
        <f t="shared" si="400"/>
        <v>0</v>
      </c>
      <c r="H423" s="94">
        <f t="shared" si="400"/>
        <v>0</v>
      </c>
      <c r="I423" s="94">
        <f t="shared" si="400"/>
        <v>0</v>
      </c>
      <c r="J423" s="94">
        <f t="shared" si="400"/>
        <v>0</v>
      </c>
      <c r="K423" s="94">
        <f t="shared" si="400"/>
        <v>0</v>
      </c>
      <c r="L423" s="94">
        <f t="shared" si="400"/>
        <v>0</v>
      </c>
      <c r="M423" s="94">
        <f t="shared" si="400"/>
        <v>0</v>
      </c>
      <c r="N423" s="94">
        <f t="shared" si="400"/>
        <v>0.70577380952380941</v>
      </c>
      <c r="O423" s="94">
        <f t="shared" si="400"/>
        <v>0.70577380952380941</v>
      </c>
      <c r="P423" s="94">
        <f t="shared" si="400"/>
        <v>0.70577380952380941</v>
      </c>
      <c r="Q423" s="94">
        <f t="shared" si="400"/>
        <v>0.70577380952380941</v>
      </c>
      <c r="R423" s="94">
        <f t="shared" si="400"/>
        <v>0.70577380952380941</v>
      </c>
      <c r="S423" s="94">
        <f t="shared" si="400"/>
        <v>0.70577380952380941</v>
      </c>
      <c r="T423" s="94">
        <f t="shared" si="400"/>
        <v>0.70577380952380941</v>
      </c>
      <c r="U423" s="94">
        <f t="shared" si="400"/>
        <v>0.70577380952380941</v>
      </c>
      <c r="V423" s="94">
        <f t="shared" si="400"/>
        <v>0.70577380952380941</v>
      </c>
      <c r="W423" s="94">
        <f t="shared" si="400"/>
        <v>0.70577380952380941</v>
      </c>
      <c r="X423" s="94">
        <f t="shared" si="400"/>
        <v>1.4160104761904762</v>
      </c>
      <c r="Y423" s="94">
        <f t="shared" si="400"/>
        <v>2.1262471428571432</v>
      </c>
      <c r="Z423" s="94">
        <f t="shared" si="400"/>
        <v>2.8364838095238096</v>
      </c>
      <c r="AA423" s="94">
        <f t="shared" si="400"/>
        <v>3.546720476190476</v>
      </c>
      <c r="AB423" s="94">
        <f t="shared" si="400"/>
        <v>4.256957142857142</v>
      </c>
      <c r="AC423" s="94">
        <f t="shared" si="400"/>
        <v>4.9671938095238088</v>
      </c>
      <c r="AD423" s="94">
        <f t="shared" si="400"/>
        <v>5.6774304761904757</v>
      </c>
      <c r="AE423" s="94">
        <f t="shared" si="400"/>
        <v>6.3876671428571417</v>
      </c>
      <c r="AF423" s="94">
        <f t="shared" si="400"/>
        <v>7.0979038095238085</v>
      </c>
      <c r="AG423" s="94">
        <f t="shared" si="400"/>
        <v>7.8081404761904745</v>
      </c>
      <c r="AH423" s="90">
        <f t="shared" si="400"/>
        <v>8.5183771428571422</v>
      </c>
      <c r="AI423" s="94">
        <f t="shared" si="400"/>
        <v>9.2286138095238091</v>
      </c>
      <c r="AJ423" s="94">
        <f t="shared" ref="AJ423:BB423" si="401">+AJ419*$C423</f>
        <v>9.9388504761904759</v>
      </c>
      <c r="AK423" s="94">
        <f t="shared" si="401"/>
        <v>10.649087142857143</v>
      </c>
      <c r="AL423" s="94">
        <f t="shared" si="401"/>
        <v>11.359323809523811</v>
      </c>
      <c r="AM423" s="94">
        <f t="shared" si="401"/>
        <v>12.069560476190478</v>
      </c>
      <c r="AN423" s="94">
        <f t="shared" si="401"/>
        <v>12.779797142857145</v>
      </c>
      <c r="AO423" s="94">
        <f t="shared" si="401"/>
        <v>13.490033809523812</v>
      </c>
      <c r="AP423" s="94">
        <f t="shared" si="401"/>
        <v>13.490033809523812</v>
      </c>
      <c r="AQ423" s="94">
        <f t="shared" si="401"/>
        <v>13.490033809523812</v>
      </c>
      <c r="AR423" s="94">
        <f t="shared" si="401"/>
        <v>13.490033809523812</v>
      </c>
      <c r="AS423" s="94">
        <f t="shared" si="401"/>
        <v>13.490033809523812</v>
      </c>
      <c r="AT423" s="94">
        <f t="shared" si="401"/>
        <v>14.200033809523813</v>
      </c>
      <c r="AU423" s="94">
        <f t="shared" si="401"/>
        <v>14.200033809523813</v>
      </c>
      <c r="AV423" s="94">
        <f t="shared" si="401"/>
        <v>14.200033809523813</v>
      </c>
      <c r="AW423" s="94">
        <f t="shared" si="401"/>
        <v>14.200033809523813</v>
      </c>
      <c r="AX423" s="94">
        <f t="shared" si="401"/>
        <v>14.200033809523813</v>
      </c>
      <c r="AY423" s="94">
        <f t="shared" si="401"/>
        <v>14.200033809523813</v>
      </c>
      <c r="AZ423" s="94">
        <f t="shared" si="401"/>
        <v>14.200033809523813</v>
      </c>
      <c r="BA423" s="94">
        <f t="shared" si="401"/>
        <v>14.200033809523813</v>
      </c>
      <c r="BB423" s="94">
        <f t="shared" si="401"/>
        <v>14.200033809523813</v>
      </c>
      <c r="BC423" s="95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  <c r="CC423" s="96"/>
      <c r="CD423" s="96"/>
      <c r="CE423" s="96"/>
      <c r="CF423" s="96"/>
      <c r="CG423" s="96"/>
      <c r="CH423" s="96"/>
      <c r="CI423" s="96"/>
      <c r="CJ423" s="96"/>
      <c r="CK423" s="96"/>
    </row>
    <row r="424" spans="1:89" s="133" customFormat="1" ht="13.5" thickBot="1" x14ac:dyDescent="0.25">
      <c r="A424" s="289"/>
      <c r="B424" s="133" t="s">
        <v>109</v>
      </c>
      <c r="C424" s="134" t="e">
        <f>+'Detail by Turbine'!#REF!</f>
        <v>#REF!</v>
      </c>
      <c r="D424" s="135">
        <f t="shared" ref="D424:AI424" si="402">+D421*$C423</f>
        <v>0</v>
      </c>
      <c r="E424" s="135">
        <f t="shared" si="402"/>
        <v>0</v>
      </c>
      <c r="F424" s="135">
        <f t="shared" si="402"/>
        <v>0</v>
      </c>
      <c r="G424" s="135">
        <f t="shared" si="402"/>
        <v>0</v>
      </c>
      <c r="H424" s="135">
        <f t="shared" si="402"/>
        <v>0</v>
      </c>
      <c r="I424" s="135">
        <f t="shared" si="402"/>
        <v>0</v>
      </c>
      <c r="J424" s="135">
        <f t="shared" si="402"/>
        <v>0</v>
      </c>
      <c r="K424" s="135">
        <f t="shared" si="402"/>
        <v>0</v>
      </c>
      <c r="L424" s="135">
        <f t="shared" si="402"/>
        <v>0</v>
      </c>
      <c r="M424" s="135">
        <f t="shared" si="402"/>
        <v>0</v>
      </c>
      <c r="N424" s="135">
        <f t="shared" si="402"/>
        <v>0.71</v>
      </c>
      <c r="O424" s="135">
        <f t="shared" si="402"/>
        <v>0.71</v>
      </c>
      <c r="P424" s="135">
        <f t="shared" si="402"/>
        <v>0.71</v>
      </c>
      <c r="Q424" s="135">
        <f t="shared" si="402"/>
        <v>0.71</v>
      </c>
      <c r="R424" s="135">
        <f t="shared" si="402"/>
        <v>0.71</v>
      </c>
      <c r="S424" s="135">
        <f t="shared" si="402"/>
        <v>0.71</v>
      </c>
      <c r="T424" s="135">
        <f t="shared" si="402"/>
        <v>0.71</v>
      </c>
      <c r="U424" s="135">
        <f t="shared" si="402"/>
        <v>0.71</v>
      </c>
      <c r="V424" s="135">
        <f t="shared" si="402"/>
        <v>0.71</v>
      </c>
      <c r="W424" s="135">
        <f t="shared" si="402"/>
        <v>0.71</v>
      </c>
      <c r="X424" s="135">
        <f t="shared" si="402"/>
        <v>0.93877777777777782</v>
      </c>
      <c r="Y424" s="135">
        <f t="shared" si="402"/>
        <v>1.1675555555555557</v>
      </c>
      <c r="Z424" s="135">
        <f t="shared" si="402"/>
        <v>1.3963333333333336</v>
      </c>
      <c r="AA424" s="135">
        <f t="shared" si="402"/>
        <v>1.6251111111111114</v>
      </c>
      <c r="AB424" s="135">
        <f t="shared" si="402"/>
        <v>1.8538888888888894</v>
      </c>
      <c r="AC424" s="135">
        <f t="shared" si="402"/>
        <v>2.0826666666666669</v>
      </c>
      <c r="AD424" s="135">
        <f t="shared" si="402"/>
        <v>2.3114444444444446</v>
      </c>
      <c r="AE424" s="135">
        <f t="shared" si="402"/>
        <v>2.5402222222222224</v>
      </c>
      <c r="AF424" s="135">
        <f t="shared" si="402"/>
        <v>2.7690000000000001</v>
      </c>
      <c r="AG424" s="135">
        <f t="shared" si="402"/>
        <v>2.9977777777777774</v>
      </c>
      <c r="AH424" s="136">
        <f t="shared" si="402"/>
        <v>3.2265555555555552</v>
      </c>
      <c r="AI424" s="135">
        <f t="shared" si="402"/>
        <v>3.4553333333333329</v>
      </c>
      <c r="AJ424" s="135">
        <f t="shared" ref="AJ424:BB424" si="403">+AJ421*$C423</f>
        <v>3.6841111111111107</v>
      </c>
      <c r="AK424" s="135">
        <f t="shared" si="403"/>
        <v>3.9128888888888889</v>
      </c>
      <c r="AL424" s="135">
        <f t="shared" si="403"/>
        <v>4.1416666666666666</v>
      </c>
      <c r="AM424" s="135">
        <f t="shared" si="403"/>
        <v>4.3704444444444448</v>
      </c>
      <c r="AN424" s="135">
        <f t="shared" si="403"/>
        <v>4.599222222222223</v>
      </c>
      <c r="AO424" s="135">
        <f t="shared" si="403"/>
        <v>4.8280000000000012</v>
      </c>
      <c r="AP424" s="135">
        <f t="shared" si="403"/>
        <v>14.2</v>
      </c>
      <c r="AQ424" s="135">
        <f t="shared" si="403"/>
        <v>14.2</v>
      </c>
      <c r="AR424" s="135">
        <f t="shared" si="403"/>
        <v>14.2</v>
      </c>
      <c r="AS424" s="135">
        <f t="shared" si="403"/>
        <v>14.2</v>
      </c>
      <c r="AT424" s="135">
        <f t="shared" si="403"/>
        <v>14.2</v>
      </c>
      <c r="AU424" s="135">
        <f t="shared" si="403"/>
        <v>14.2</v>
      </c>
      <c r="AV424" s="135">
        <f t="shared" si="403"/>
        <v>14.2</v>
      </c>
      <c r="AW424" s="135">
        <f t="shared" si="403"/>
        <v>14.2</v>
      </c>
      <c r="AX424" s="135">
        <f t="shared" si="403"/>
        <v>14.2</v>
      </c>
      <c r="AY424" s="135">
        <f t="shared" si="403"/>
        <v>14.2</v>
      </c>
      <c r="AZ424" s="135">
        <f t="shared" si="403"/>
        <v>14.2</v>
      </c>
      <c r="BA424" s="135">
        <f t="shared" si="403"/>
        <v>14.2</v>
      </c>
      <c r="BB424" s="135">
        <f t="shared" si="403"/>
        <v>14.2</v>
      </c>
      <c r="BC424" s="137"/>
      <c r="BD424" s="138"/>
      <c r="BE424" s="138"/>
      <c r="BF424" s="138"/>
      <c r="BG424" s="138"/>
      <c r="BH424" s="138"/>
      <c r="BI424" s="138"/>
      <c r="BJ424" s="138"/>
      <c r="BK424" s="138"/>
      <c r="BL424" s="138"/>
      <c r="BM424" s="138"/>
      <c r="BN424" s="138"/>
      <c r="BO424" s="138"/>
      <c r="BP424" s="138"/>
      <c r="BQ424" s="138"/>
      <c r="BR424" s="138"/>
      <c r="BS424" s="138"/>
      <c r="BT424" s="138"/>
      <c r="BU424" s="138"/>
      <c r="BV424" s="138"/>
      <c r="BW424" s="138"/>
      <c r="BX424" s="138"/>
      <c r="BY424" s="138"/>
      <c r="BZ424" s="138"/>
      <c r="CA424" s="138"/>
      <c r="CB424" s="138"/>
      <c r="CC424" s="138"/>
      <c r="CD424" s="138"/>
      <c r="CE424" s="138"/>
      <c r="CF424" s="138"/>
      <c r="CG424" s="138"/>
      <c r="CH424" s="138"/>
      <c r="CI424" s="138"/>
      <c r="CJ424" s="138"/>
      <c r="CK424" s="138"/>
    </row>
    <row r="425" spans="1:89" s="92" customFormat="1" ht="15" customHeight="1" thickTop="1" x14ac:dyDescent="0.2">
      <c r="A425" s="287">
        <f>+A417+1</f>
        <v>10</v>
      </c>
      <c r="B425" s="98" t="e">
        <f>'Detail by Turbine'!#REF!</f>
        <v>#REF!</v>
      </c>
      <c r="C425" s="290" t="e">
        <f>'Detail by Turbine'!#REF!</f>
        <v>#REF!</v>
      </c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84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100"/>
    </row>
    <row r="426" spans="1:89" s="105" customFormat="1" x14ac:dyDescent="0.2">
      <c r="A426" s="288"/>
      <c r="B426" s="101" t="s">
        <v>104</v>
      </c>
      <c r="C426" s="291"/>
      <c r="D426" s="103">
        <v>0</v>
      </c>
      <c r="E426" s="103">
        <v>0</v>
      </c>
      <c r="F426" s="103">
        <v>0</v>
      </c>
      <c r="G426" s="103">
        <v>0</v>
      </c>
      <c r="H426" s="103">
        <v>0</v>
      </c>
      <c r="I426" s="103">
        <v>0</v>
      </c>
      <c r="J426" s="103">
        <v>0</v>
      </c>
      <c r="K426" s="103">
        <v>0</v>
      </c>
      <c r="L426" s="103">
        <v>0</v>
      </c>
      <c r="M426" s="103">
        <v>0</v>
      </c>
      <c r="N426" s="103">
        <f>16.7/336</f>
        <v>4.9702380952380949E-2</v>
      </c>
      <c r="O426" s="103">
        <v>0</v>
      </c>
      <c r="P426" s="103">
        <v>0</v>
      </c>
      <c r="Q426" s="103">
        <v>0</v>
      </c>
      <c r="R426" s="103">
        <v>0</v>
      </c>
      <c r="S426" s="103">
        <v>0</v>
      </c>
      <c r="T426" s="103">
        <v>0</v>
      </c>
      <c r="U426" s="103">
        <v>0</v>
      </c>
      <c r="V426" s="103">
        <v>0</v>
      </c>
      <c r="W426" s="103">
        <v>0</v>
      </c>
      <c r="X426" s="103">
        <f t="shared" ref="X426:AO426" si="404">+(0.95-0.0497)/18</f>
        <v>5.0016666666666668E-2</v>
      </c>
      <c r="Y426" s="103">
        <f t="shared" si="404"/>
        <v>5.0016666666666668E-2</v>
      </c>
      <c r="Z426" s="103">
        <f t="shared" si="404"/>
        <v>5.0016666666666668E-2</v>
      </c>
      <c r="AA426" s="103">
        <f t="shared" si="404"/>
        <v>5.0016666666666668E-2</v>
      </c>
      <c r="AB426" s="103">
        <f t="shared" si="404"/>
        <v>5.0016666666666668E-2</v>
      </c>
      <c r="AC426" s="103">
        <f t="shared" si="404"/>
        <v>5.0016666666666668E-2</v>
      </c>
      <c r="AD426" s="103">
        <f t="shared" si="404"/>
        <v>5.0016666666666668E-2</v>
      </c>
      <c r="AE426" s="103">
        <f t="shared" si="404"/>
        <v>5.0016666666666668E-2</v>
      </c>
      <c r="AF426" s="103">
        <f t="shared" si="404"/>
        <v>5.0016666666666668E-2</v>
      </c>
      <c r="AG426" s="103">
        <f t="shared" si="404"/>
        <v>5.0016666666666668E-2</v>
      </c>
      <c r="AH426" s="82">
        <f t="shared" si="404"/>
        <v>5.0016666666666668E-2</v>
      </c>
      <c r="AI426" s="103">
        <f t="shared" si="404"/>
        <v>5.0016666666666668E-2</v>
      </c>
      <c r="AJ426" s="103">
        <f t="shared" si="404"/>
        <v>5.0016666666666668E-2</v>
      </c>
      <c r="AK426" s="103">
        <f t="shared" si="404"/>
        <v>5.0016666666666668E-2</v>
      </c>
      <c r="AL426" s="103">
        <f t="shared" si="404"/>
        <v>5.0016666666666668E-2</v>
      </c>
      <c r="AM426" s="103">
        <f t="shared" si="404"/>
        <v>5.0016666666666668E-2</v>
      </c>
      <c r="AN426" s="103">
        <f t="shared" si="404"/>
        <v>5.0016666666666668E-2</v>
      </c>
      <c r="AO426" s="103">
        <f t="shared" si="404"/>
        <v>5.0016666666666668E-2</v>
      </c>
      <c r="AP426" s="103">
        <v>0</v>
      </c>
      <c r="AQ426" s="103">
        <v>0</v>
      </c>
      <c r="AR426" s="103">
        <v>0</v>
      </c>
      <c r="AS426" s="103">
        <v>0</v>
      </c>
      <c r="AT426" s="103">
        <v>0.05</v>
      </c>
      <c r="AU426" s="103">
        <v>0</v>
      </c>
      <c r="AV426" s="103">
        <v>0</v>
      </c>
      <c r="AW426" s="103">
        <v>0</v>
      </c>
      <c r="AX426" s="103">
        <v>0</v>
      </c>
      <c r="AY426" s="103">
        <v>0</v>
      </c>
      <c r="AZ426" s="103">
        <v>0</v>
      </c>
      <c r="BA426" s="103">
        <v>0</v>
      </c>
      <c r="BB426" s="103">
        <v>0</v>
      </c>
      <c r="BC426" s="104">
        <f>SUM(D426:BB426)</f>
        <v>1.0000023809523813</v>
      </c>
      <c r="BD426" s="101"/>
    </row>
    <row r="427" spans="1:89" s="105" customFormat="1" x14ac:dyDescent="0.2">
      <c r="A427" s="288"/>
      <c r="B427" s="101" t="s">
        <v>105</v>
      </c>
      <c r="C427" s="291"/>
      <c r="D427" s="103">
        <f>D426</f>
        <v>0</v>
      </c>
      <c r="E427" s="103">
        <f t="shared" ref="E427:AJ427" si="405">+D427+E426</f>
        <v>0</v>
      </c>
      <c r="F427" s="103">
        <f t="shared" si="405"/>
        <v>0</v>
      </c>
      <c r="G427" s="103">
        <f t="shared" si="405"/>
        <v>0</v>
      </c>
      <c r="H427" s="103">
        <f t="shared" si="405"/>
        <v>0</v>
      </c>
      <c r="I427" s="103">
        <f t="shared" si="405"/>
        <v>0</v>
      </c>
      <c r="J427" s="103">
        <f t="shared" si="405"/>
        <v>0</v>
      </c>
      <c r="K427" s="103">
        <f t="shared" si="405"/>
        <v>0</v>
      </c>
      <c r="L427" s="103">
        <f t="shared" si="405"/>
        <v>0</v>
      </c>
      <c r="M427" s="103">
        <f t="shared" si="405"/>
        <v>0</v>
      </c>
      <c r="N427" s="103">
        <f t="shared" si="405"/>
        <v>4.9702380952380949E-2</v>
      </c>
      <c r="O427" s="103">
        <f t="shared" si="405"/>
        <v>4.9702380952380949E-2</v>
      </c>
      <c r="P427" s="103">
        <f t="shared" si="405"/>
        <v>4.9702380952380949E-2</v>
      </c>
      <c r="Q427" s="103">
        <f t="shared" si="405"/>
        <v>4.9702380952380949E-2</v>
      </c>
      <c r="R427" s="103">
        <f t="shared" si="405"/>
        <v>4.9702380952380949E-2</v>
      </c>
      <c r="S427" s="103">
        <f t="shared" si="405"/>
        <v>4.9702380952380949E-2</v>
      </c>
      <c r="T427" s="103">
        <f t="shared" si="405"/>
        <v>4.9702380952380949E-2</v>
      </c>
      <c r="U427" s="103">
        <f t="shared" si="405"/>
        <v>4.9702380952380949E-2</v>
      </c>
      <c r="V427" s="103">
        <f t="shared" si="405"/>
        <v>4.9702380952380949E-2</v>
      </c>
      <c r="W427" s="103">
        <f t="shared" si="405"/>
        <v>4.9702380952380949E-2</v>
      </c>
      <c r="X427" s="103">
        <f t="shared" si="405"/>
        <v>9.9719047619047624E-2</v>
      </c>
      <c r="Y427" s="103">
        <f t="shared" si="405"/>
        <v>0.14973571428571431</v>
      </c>
      <c r="Z427" s="103">
        <f t="shared" si="405"/>
        <v>0.19975238095238096</v>
      </c>
      <c r="AA427" s="103">
        <f t="shared" si="405"/>
        <v>0.24976904761904761</v>
      </c>
      <c r="AB427" s="103">
        <f t="shared" si="405"/>
        <v>0.29978571428571427</v>
      </c>
      <c r="AC427" s="103">
        <f t="shared" si="405"/>
        <v>0.34980238095238092</v>
      </c>
      <c r="AD427" s="103">
        <f t="shared" si="405"/>
        <v>0.39981904761904757</v>
      </c>
      <c r="AE427" s="103">
        <f t="shared" si="405"/>
        <v>0.44983571428571423</v>
      </c>
      <c r="AF427" s="103">
        <f t="shared" si="405"/>
        <v>0.49985238095238088</v>
      </c>
      <c r="AG427" s="103">
        <f t="shared" si="405"/>
        <v>0.54986904761904754</v>
      </c>
      <c r="AH427" s="82">
        <f t="shared" si="405"/>
        <v>0.59988571428571424</v>
      </c>
      <c r="AI427" s="103">
        <f t="shared" si="405"/>
        <v>0.64990238095238095</v>
      </c>
      <c r="AJ427" s="103">
        <f t="shared" si="405"/>
        <v>0.69991904761904766</v>
      </c>
      <c r="AK427" s="103">
        <f t="shared" ref="AK427:BB427" si="406">+AJ427+AK426</f>
        <v>0.74993571428571437</v>
      </c>
      <c r="AL427" s="103">
        <f t="shared" si="406"/>
        <v>0.79995238095238108</v>
      </c>
      <c r="AM427" s="103">
        <f t="shared" si="406"/>
        <v>0.84996904761904779</v>
      </c>
      <c r="AN427" s="103">
        <f t="shared" si="406"/>
        <v>0.8999857142857145</v>
      </c>
      <c r="AO427" s="103">
        <f t="shared" si="406"/>
        <v>0.95000238095238121</v>
      </c>
      <c r="AP427" s="103">
        <f t="shared" si="406"/>
        <v>0.95000238095238121</v>
      </c>
      <c r="AQ427" s="103">
        <f t="shared" si="406"/>
        <v>0.95000238095238121</v>
      </c>
      <c r="AR427" s="103">
        <f t="shared" si="406"/>
        <v>0.95000238095238121</v>
      </c>
      <c r="AS427" s="103">
        <f t="shared" si="406"/>
        <v>0.95000238095238121</v>
      </c>
      <c r="AT427" s="103">
        <f t="shared" si="406"/>
        <v>1.0000023809523813</v>
      </c>
      <c r="AU427" s="103">
        <f t="shared" si="406"/>
        <v>1.0000023809523813</v>
      </c>
      <c r="AV427" s="103">
        <f t="shared" si="406"/>
        <v>1.0000023809523813</v>
      </c>
      <c r="AW427" s="103">
        <f t="shared" si="406"/>
        <v>1.0000023809523813</v>
      </c>
      <c r="AX427" s="103">
        <f t="shared" si="406"/>
        <v>1.0000023809523813</v>
      </c>
      <c r="AY427" s="103">
        <f t="shared" si="406"/>
        <v>1.0000023809523813</v>
      </c>
      <c r="AZ427" s="103">
        <f t="shared" si="406"/>
        <v>1.0000023809523813</v>
      </c>
      <c r="BA427" s="103">
        <f t="shared" si="406"/>
        <v>1.0000023809523813</v>
      </c>
      <c r="BB427" s="103">
        <f t="shared" si="406"/>
        <v>1.0000023809523813</v>
      </c>
      <c r="BC427" s="104"/>
      <c r="BD427" s="101"/>
    </row>
    <row r="428" spans="1:89" s="105" customFormat="1" x14ac:dyDescent="0.2">
      <c r="A428" s="288"/>
      <c r="B428" s="101" t="s">
        <v>106</v>
      </c>
      <c r="C428" s="291"/>
      <c r="D428" s="103">
        <v>0</v>
      </c>
      <c r="E428" s="103">
        <v>0</v>
      </c>
      <c r="F428" s="103">
        <v>0</v>
      </c>
      <c r="G428" s="103">
        <v>0</v>
      </c>
      <c r="H428" s="103">
        <v>0</v>
      </c>
      <c r="I428" s="103">
        <v>0</v>
      </c>
      <c r="J428" s="103">
        <v>0</v>
      </c>
      <c r="K428" s="103">
        <v>0</v>
      </c>
      <c r="L428" s="103">
        <v>0</v>
      </c>
      <c r="M428" s="103">
        <v>0</v>
      </c>
      <c r="N428" s="103">
        <v>0.05</v>
      </c>
      <c r="O428" s="103">
        <v>0</v>
      </c>
      <c r="P428" s="103">
        <v>0</v>
      </c>
      <c r="Q428" s="103">
        <v>0</v>
      </c>
      <c r="R428" s="103">
        <v>0</v>
      </c>
      <c r="S428" s="103">
        <v>0</v>
      </c>
      <c r="T428" s="103">
        <v>0</v>
      </c>
      <c r="U428" s="103">
        <v>0</v>
      </c>
      <c r="V428" s="103">
        <v>0</v>
      </c>
      <c r="W428" s="103">
        <v>0</v>
      </c>
      <c r="X428" s="103">
        <f t="shared" ref="X428:AO428" si="407">+(0.34-0.05)/18</f>
        <v>1.6111111111111114E-2</v>
      </c>
      <c r="Y428" s="103">
        <f t="shared" si="407"/>
        <v>1.6111111111111114E-2</v>
      </c>
      <c r="Z428" s="103">
        <f t="shared" si="407"/>
        <v>1.6111111111111114E-2</v>
      </c>
      <c r="AA428" s="103">
        <f t="shared" si="407"/>
        <v>1.6111111111111114E-2</v>
      </c>
      <c r="AB428" s="103">
        <f t="shared" si="407"/>
        <v>1.6111111111111114E-2</v>
      </c>
      <c r="AC428" s="103">
        <f t="shared" si="407"/>
        <v>1.6111111111111114E-2</v>
      </c>
      <c r="AD428" s="103">
        <f t="shared" si="407"/>
        <v>1.6111111111111114E-2</v>
      </c>
      <c r="AE428" s="103">
        <f t="shared" si="407"/>
        <v>1.6111111111111114E-2</v>
      </c>
      <c r="AF428" s="103">
        <f t="shared" si="407"/>
        <v>1.6111111111111114E-2</v>
      </c>
      <c r="AG428" s="103">
        <f t="shared" si="407"/>
        <v>1.6111111111111114E-2</v>
      </c>
      <c r="AH428" s="82">
        <f t="shared" si="407"/>
        <v>1.6111111111111114E-2</v>
      </c>
      <c r="AI428" s="103">
        <f t="shared" si="407"/>
        <v>1.6111111111111114E-2</v>
      </c>
      <c r="AJ428" s="103">
        <f t="shared" si="407"/>
        <v>1.6111111111111114E-2</v>
      </c>
      <c r="AK428" s="103">
        <f t="shared" si="407"/>
        <v>1.6111111111111114E-2</v>
      </c>
      <c r="AL428" s="103">
        <f t="shared" si="407"/>
        <v>1.6111111111111114E-2</v>
      </c>
      <c r="AM428" s="103">
        <f t="shared" si="407"/>
        <v>1.6111111111111114E-2</v>
      </c>
      <c r="AN428" s="103">
        <f t="shared" si="407"/>
        <v>1.6111111111111114E-2</v>
      </c>
      <c r="AO428" s="103">
        <f t="shared" si="407"/>
        <v>1.6111111111111114E-2</v>
      </c>
      <c r="AP428" s="103">
        <v>0.66</v>
      </c>
      <c r="AQ428" s="103">
        <v>0</v>
      </c>
      <c r="AR428" s="103">
        <v>0</v>
      </c>
      <c r="AS428" s="103">
        <v>0</v>
      </c>
      <c r="AT428" s="103">
        <v>0</v>
      </c>
      <c r="AU428" s="103">
        <v>0</v>
      </c>
      <c r="AV428" s="103">
        <v>0</v>
      </c>
      <c r="AW428" s="103">
        <v>0</v>
      </c>
      <c r="AX428" s="103">
        <v>0</v>
      </c>
      <c r="AY428" s="103">
        <v>0</v>
      </c>
      <c r="AZ428" s="103">
        <v>0</v>
      </c>
      <c r="BA428" s="103">
        <v>0</v>
      </c>
      <c r="BB428" s="103">
        <v>0</v>
      </c>
      <c r="BC428" s="104">
        <f>SUM(D428:BB428)</f>
        <v>1</v>
      </c>
      <c r="BD428" s="101"/>
    </row>
    <row r="429" spans="1:89" s="105" customFormat="1" x14ac:dyDescent="0.2">
      <c r="A429" s="288"/>
      <c r="B429" s="101" t="s">
        <v>107</v>
      </c>
      <c r="C429" s="291"/>
      <c r="D429" s="103">
        <f>D428</f>
        <v>0</v>
      </c>
      <c r="E429" s="103">
        <f t="shared" ref="E429:AJ429" si="408">+D429+E428</f>
        <v>0</v>
      </c>
      <c r="F429" s="103">
        <f t="shared" si="408"/>
        <v>0</v>
      </c>
      <c r="G429" s="103">
        <f t="shared" si="408"/>
        <v>0</v>
      </c>
      <c r="H429" s="103">
        <f t="shared" si="408"/>
        <v>0</v>
      </c>
      <c r="I429" s="103">
        <f t="shared" si="408"/>
        <v>0</v>
      </c>
      <c r="J429" s="103">
        <f t="shared" si="408"/>
        <v>0</v>
      </c>
      <c r="K429" s="103">
        <f t="shared" si="408"/>
        <v>0</v>
      </c>
      <c r="L429" s="103">
        <f t="shared" si="408"/>
        <v>0</v>
      </c>
      <c r="M429" s="103">
        <f t="shared" si="408"/>
        <v>0</v>
      </c>
      <c r="N429" s="103">
        <f t="shared" si="408"/>
        <v>0.05</v>
      </c>
      <c r="O429" s="103">
        <f t="shared" si="408"/>
        <v>0.05</v>
      </c>
      <c r="P429" s="103">
        <f t="shared" si="408"/>
        <v>0.05</v>
      </c>
      <c r="Q429" s="103">
        <f t="shared" si="408"/>
        <v>0.05</v>
      </c>
      <c r="R429" s="103">
        <f t="shared" si="408"/>
        <v>0.05</v>
      </c>
      <c r="S429" s="103">
        <f t="shared" si="408"/>
        <v>0.05</v>
      </c>
      <c r="T429" s="103">
        <f t="shared" si="408"/>
        <v>0.05</v>
      </c>
      <c r="U429" s="103">
        <f t="shared" si="408"/>
        <v>0.05</v>
      </c>
      <c r="V429" s="103">
        <f t="shared" si="408"/>
        <v>0.05</v>
      </c>
      <c r="W429" s="103">
        <f t="shared" si="408"/>
        <v>0.05</v>
      </c>
      <c r="X429" s="103">
        <f t="shared" si="408"/>
        <v>6.611111111111112E-2</v>
      </c>
      <c r="Y429" s="103">
        <f t="shared" si="408"/>
        <v>8.2222222222222238E-2</v>
      </c>
      <c r="Z429" s="103">
        <f t="shared" si="408"/>
        <v>9.8333333333333356E-2</v>
      </c>
      <c r="AA429" s="103">
        <f t="shared" si="408"/>
        <v>0.11444444444444447</v>
      </c>
      <c r="AB429" s="103">
        <f t="shared" si="408"/>
        <v>0.13055555555555559</v>
      </c>
      <c r="AC429" s="103">
        <f t="shared" si="408"/>
        <v>0.1466666666666667</v>
      </c>
      <c r="AD429" s="103">
        <f t="shared" si="408"/>
        <v>0.1627777777777778</v>
      </c>
      <c r="AE429" s="103">
        <f t="shared" si="408"/>
        <v>0.1788888888888889</v>
      </c>
      <c r="AF429" s="103">
        <f t="shared" si="408"/>
        <v>0.19500000000000001</v>
      </c>
      <c r="AG429" s="103">
        <f t="shared" si="408"/>
        <v>0.21111111111111111</v>
      </c>
      <c r="AH429" s="82">
        <f t="shared" si="408"/>
        <v>0.22722222222222221</v>
      </c>
      <c r="AI429" s="103">
        <f t="shared" si="408"/>
        <v>0.24333333333333332</v>
      </c>
      <c r="AJ429" s="103">
        <f t="shared" si="408"/>
        <v>0.25944444444444442</v>
      </c>
      <c r="AK429" s="103">
        <f t="shared" ref="AK429:BB429" si="409">+AJ429+AK428</f>
        <v>0.27555555555555555</v>
      </c>
      <c r="AL429" s="103">
        <f t="shared" si="409"/>
        <v>0.29166666666666669</v>
      </c>
      <c r="AM429" s="103">
        <f t="shared" si="409"/>
        <v>0.30777777777777782</v>
      </c>
      <c r="AN429" s="103">
        <f t="shared" si="409"/>
        <v>0.32388888888888895</v>
      </c>
      <c r="AO429" s="103">
        <f t="shared" si="409"/>
        <v>0.34000000000000008</v>
      </c>
      <c r="AP429" s="103">
        <f t="shared" si="409"/>
        <v>1</v>
      </c>
      <c r="AQ429" s="103">
        <f t="shared" si="409"/>
        <v>1</v>
      </c>
      <c r="AR429" s="103">
        <f t="shared" si="409"/>
        <v>1</v>
      </c>
      <c r="AS429" s="103">
        <f t="shared" si="409"/>
        <v>1</v>
      </c>
      <c r="AT429" s="103">
        <f t="shared" si="409"/>
        <v>1</v>
      </c>
      <c r="AU429" s="103">
        <f t="shared" si="409"/>
        <v>1</v>
      </c>
      <c r="AV429" s="103">
        <f t="shared" si="409"/>
        <v>1</v>
      </c>
      <c r="AW429" s="103">
        <f t="shared" si="409"/>
        <v>1</v>
      </c>
      <c r="AX429" s="103">
        <f t="shared" si="409"/>
        <v>1</v>
      </c>
      <c r="AY429" s="103">
        <f t="shared" si="409"/>
        <v>1</v>
      </c>
      <c r="AZ429" s="103">
        <f t="shared" si="409"/>
        <v>1</v>
      </c>
      <c r="BA429" s="103">
        <f t="shared" si="409"/>
        <v>1</v>
      </c>
      <c r="BB429" s="103">
        <f t="shared" si="409"/>
        <v>1</v>
      </c>
      <c r="BC429" s="104"/>
      <c r="BD429" s="101"/>
    </row>
    <row r="430" spans="1:89" s="109" customFormat="1" x14ac:dyDescent="0.2">
      <c r="A430" s="288"/>
      <c r="B430" s="106"/>
      <c r="C430" s="291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83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8"/>
      <c r="BD430" s="106"/>
    </row>
    <row r="431" spans="1:89" s="91" customFormat="1" x14ac:dyDescent="0.2">
      <c r="A431" s="288"/>
      <c r="B431" s="91" t="s">
        <v>108</v>
      </c>
      <c r="C431" s="93">
        <v>14.2</v>
      </c>
      <c r="D431" s="94">
        <f t="shared" ref="D431:AI431" si="410">+D427*$C431</f>
        <v>0</v>
      </c>
      <c r="E431" s="94">
        <f t="shared" si="410"/>
        <v>0</v>
      </c>
      <c r="F431" s="94">
        <f t="shared" si="410"/>
        <v>0</v>
      </c>
      <c r="G431" s="94">
        <f t="shared" si="410"/>
        <v>0</v>
      </c>
      <c r="H431" s="94">
        <f t="shared" si="410"/>
        <v>0</v>
      </c>
      <c r="I431" s="94">
        <f t="shared" si="410"/>
        <v>0</v>
      </c>
      <c r="J431" s="94">
        <f t="shared" si="410"/>
        <v>0</v>
      </c>
      <c r="K431" s="94">
        <f t="shared" si="410"/>
        <v>0</v>
      </c>
      <c r="L431" s="94">
        <f t="shared" si="410"/>
        <v>0</v>
      </c>
      <c r="M431" s="94">
        <f t="shared" si="410"/>
        <v>0</v>
      </c>
      <c r="N431" s="94">
        <f t="shared" si="410"/>
        <v>0.70577380952380941</v>
      </c>
      <c r="O431" s="94">
        <f t="shared" si="410"/>
        <v>0.70577380952380941</v>
      </c>
      <c r="P431" s="94">
        <f t="shared" si="410"/>
        <v>0.70577380952380941</v>
      </c>
      <c r="Q431" s="94">
        <f t="shared" si="410"/>
        <v>0.70577380952380941</v>
      </c>
      <c r="R431" s="94">
        <f t="shared" si="410"/>
        <v>0.70577380952380941</v>
      </c>
      <c r="S431" s="94">
        <f t="shared" si="410"/>
        <v>0.70577380952380941</v>
      </c>
      <c r="T431" s="94">
        <f t="shared" si="410"/>
        <v>0.70577380952380941</v>
      </c>
      <c r="U431" s="94">
        <f t="shared" si="410"/>
        <v>0.70577380952380941</v>
      </c>
      <c r="V431" s="94">
        <f t="shared" si="410"/>
        <v>0.70577380952380941</v>
      </c>
      <c r="W431" s="94">
        <f t="shared" si="410"/>
        <v>0.70577380952380941</v>
      </c>
      <c r="X431" s="94">
        <f t="shared" si="410"/>
        <v>1.4160104761904762</v>
      </c>
      <c r="Y431" s="94">
        <f t="shared" si="410"/>
        <v>2.1262471428571432</v>
      </c>
      <c r="Z431" s="94">
        <f t="shared" si="410"/>
        <v>2.8364838095238096</v>
      </c>
      <c r="AA431" s="94">
        <f t="shared" si="410"/>
        <v>3.546720476190476</v>
      </c>
      <c r="AB431" s="94">
        <f t="shared" si="410"/>
        <v>4.256957142857142</v>
      </c>
      <c r="AC431" s="94">
        <f t="shared" si="410"/>
        <v>4.9671938095238088</v>
      </c>
      <c r="AD431" s="94">
        <f t="shared" si="410"/>
        <v>5.6774304761904757</v>
      </c>
      <c r="AE431" s="94">
        <f t="shared" si="410"/>
        <v>6.3876671428571417</v>
      </c>
      <c r="AF431" s="94">
        <f t="shared" si="410"/>
        <v>7.0979038095238085</v>
      </c>
      <c r="AG431" s="94">
        <f t="shared" si="410"/>
        <v>7.8081404761904745</v>
      </c>
      <c r="AH431" s="90">
        <f t="shared" si="410"/>
        <v>8.5183771428571422</v>
      </c>
      <c r="AI431" s="94">
        <f t="shared" si="410"/>
        <v>9.2286138095238091</v>
      </c>
      <c r="AJ431" s="94">
        <f t="shared" ref="AJ431:BB431" si="411">+AJ427*$C431</f>
        <v>9.9388504761904759</v>
      </c>
      <c r="AK431" s="94">
        <f t="shared" si="411"/>
        <v>10.649087142857143</v>
      </c>
      <c r="AL431" s="94">
        <f t="shared" si="411"/>
        <v>11.359323809523811</v>
      </c>
      <c r="AM431" s="94">
        <f t="shared" si="411"/>
        <v>12.069560476190478</v>
      </c>
      <c r="AN431" s="94">
        <f t="shared" si="411"/>
        <v>12.779797142857145</v>
      </c>
      <c r="AO431" s="94">
        <f t="shared" si="411"/>
        <v>13.490033809523812</v>
      </c>
      <c r="AP431" s="94">
        <f t="shared" si="411"/>
        <v>13.490033809523812</v>
      </c>
      <c r="AQ431" s="94">
        <f t="shared" si="411"/>
        <v>13.490033809523812</v>
      </c>
      <c r="AR431" s="94">
        <f t="shared" si="411"/>
        <v>13.490033809523812</v>
      </c>
      <c r="AS431" s="94">
        <f t="shared" si="411"/>
        <v>13.490033809523812</v>
      </c>
      <c r="AT431" s="94">
        <f t="shared" si="411"/>
        <v>14.200033809523813</v>
      </c>
      <c r="AU431" s="94">
        <f t="shared" si="411"/>
        <v>14.200033809523813</v>
      </c>
      <c r="AV431" s="94">
        <f t="shared" si="411"/>
        <v>14.200033809523813</v>
      </c>
      <c r="AW431" s="94">
        <f t="shared" si="411"/>
        <v>14.200033809523813</v>
      </c>
      <c r="AX431" s="94">
        <f t="shared" si="411"/>
        <v>14.200033809523813</v>
      </c>
      <c r="AY431" s="94">
        <f t="shared" si="411"/>
        <v>14.200033809523813</v>
      </c>
      <c r="AZ431" s="94">
        <f t="shared" si="411"/>
        <v>14.200033809523813</v>
      </c>
      <c r="BA431" s="94">
        <f t="shared" si="411"/>
        <v>14.200033809523813</v>
      </c>
      <c r="BB431" s="94">
        <f t="shared" si="411"/>
        <v>14.200033809523813</v>
      </c>
      <c r="BC431" s="95"/>
      <c r="BD431" s="96"/>
      <c r="BE431" s="96"/>
      <c r="BF431" s="96"/>
      <c r="BG431" s="96"/>
      <c r="BH431" s="96"/>
      <c r="BI431" s="96"/>
      <c r="BJ431" s="96"/>
      <c r="BK431" s="96"/>
      <c r="BL431" s="96"/>
      <c r="BM431" s="96"/>
      <c r="BN431" s="96"/>
      <c r="BO431" s="96"/>
      <c r="BP431" s="96"/>
      <c r="BQ431" s="96"/>
      <c r="BR431" s="96"/>
      <c r="BS431" s="96"/>
      <c r="BT431" s="96"/>
      <c r="BU431" s="96"/>
      <c r="BV431" s="96"/>
      <c r="BW431" s="96"/>
      <c r="BX431" s="96"/>
      <c r="BY431" s="96"/>
      <c r="BZ431" s="96"/>
      <c r="CA431" s="96"/>
      <c r="CB431" s="96"/>
      <c r="CC431" s="96"/>
      <c r="CD431" s="96"/>
      <c r="CE431" s="96"/>
      <c r="CF431" s="96"/>
      <c r="CG431" s="96"/>
      <c r="CH431" s="96"/>
      <c r="CI431" s="96"/>
      <c r="CJ431" s="96"/>
      <c r="CK431" s="96"/>
    </row>
    <row r="432" spans="1:89" s="133" customFormat="1" ht="13.5" thickBot="1" x14ac:dyDescent="0.25">
      <c r="A432" s="289"/>
      <c r="B432" s="133" t="s">
        <v>109</v>
      </c>
      <c r="C432" s="134" t="e">
        <f>+'Detail by Turbine'!#REF!</f>
        <v>#REF!</v>
      </c>
      <c r="D432" s="135">
        <f t="shared" ref="D432:AI432" si="412">+D429*$C431</f>
        <v>0</v>
      </c>
      <c r="E432" s="135">
        <f t="shared" si="412"/>
        <v>0</v>
      </c>
      <c r="F432" s="135">
        <f t="shared" si="412"/>
        <v>0</v>
      </c>
      <c r="G432" s="135">
        <f t="shared" si="412"/>
        <v>0</v>
      </c>
      <c r="H432" s="135">
        <f t="shared" si="412"/>
        <v>0</v>
      </c>
      <c r="I432" s="135">
        <f t="shared" si="412"/>
        <v>0</v>
      </c>
      <c r="J432" s="135">
        <f t="shared" si="412"/>
        <v>0</v>
      </c>
      <c r="K432" s="135">
        <f t="shared" si="412"/>
        <v>0</v>
      </c>
      <c r="L432" s="135">
        <f t="shared" si="412"/>
        <v>0</v>
      </c>
      <c r="M432" s="135">
        <f t="shared" si="412"/>
        <v>0</v>
      </c>
      <c r="N432" s="135">
        <f t="shared" si="412"/>
        <v>0.71</v>
      </c>
      <c r="O432" s="135">
        <f t="shared" si="412"/>
        <v>0.71</v>
      </c>
      <c r="P432" s="135">
        <f t="shared" si="412"/>
        <v>0.71</v>
      </c>
      <c r="Q432" s="135">
        <f t="shared" si="412"/>
        <v>0.71</v>
      </c>
      <c r="R432" s="135">
        <f t="shared" si="412"/>
        <v>0.71</v>
      </c>
      <c r="S432" s="135">
        <f t="shared" si="412"/>
        <v>0.71</v>
      </c>
      <c r="T432" s="135">
        <f t="shared" si="412"/>
        <v>0.71</v>
      </c>
      <c r="U432" s="135">
        <f t="shared" si="412"/>
        <v>0.71</v>
      </c>
      <c r="V432" s="135">
        <f t="shared" si="412"/>
        <v>0.71</v>
      </c>
      <c r="W432" s="135">
        <f t="shared" si="412"/>
        <v>0.71</v>
      </c>
      <c r="X432" s="135">
        <f t="shared" si="412"/>
        <v>0.93877777777777782</v>
      </c>
      <c r="Y432" s="135">
        <f t="shared" si="412"/>
        <v>1.1675555555555557</v>
      </c>
      <c r="Z432" s="135">
        <f t="shared" si="412"/>
        <v>1.3963333333333336</v>
      </c>
      <c r="AA432" s="135">
        <f t="shared" si="412"/>
        <v>1.6251111111111114</v>
      </c>
      <c r="AB432" s="135">
        <f t="shared" si="412"/>
        <v>1.8538888888888894</v>
      </c>
      <c r="AC432" s="135">
        <f t="shared" si="412"/>
        <v>2.0826666666666669</v>
      </c>
      <c r="AD432" s="135">
        <f t="shared" si="412"/>
        <v>2.3114444444444446</v>
      </c>
      <c r="AE432" s="135">
        <f t="shared" si="412"/>
        <v>2.5402222222222224</v>
      </c>
      <c r="AF432" s="135">
        <f t="shared" si="412"/>
        <v>2.7690000000000001</v>
      </c>
      <c r="AG432" s="135">
        <f t="shared" si="412"/>
        <v>2.9977777777777774</v>
      </c>
      <c r="AH432" s="136">
        <f t="shared" si="412"/>
        <v>3.2265555555555552</v>
      </c>
      <c r="AI432" s="135">
        <f t="shared" si="412"/>
        <v>3.4553333333333329</v>
      </c>
      <c r="AJ432" s="135">
        <f t="shared" ref="AJ432:BB432" si="413">+AJ429*$C431</f>
        <v>3.6841111111111107</v>
      </c>
      <c r="AK432" s="135">
        <f t="shared" si="413"/>
        <v>3.9128888888888889</v>
      </c>
      <c r="AL432" s="135">
        <f t="shared" si="413"/>
        <v>4.1416666666666666</v>
      </c>
      <c r="AM432" s="135">
        <f t="shared" si="413"/>
        <v>4.3704444444444448</v>
      </c>
      <c r="AN432" s="135">
        <f t="shared" si="413"/>
        <v>4.599222222222223</v>
      </c>
      <c r="AO432" s="135">
        <f t="shared" si="413"/>
        <v>4.8280000000000012</v>
      </c>
      <c r="AP432" s="135">
        <f t="shared" si="413"/>
        <v>14.2</v>
      </c>
      <c r="AQ432" s="135">
        <f t="shared" si="413"/>
        <v>14.2</v>
      </c>
      <c r="AR432" s="135">
        <f t="shared" si="413"/>
        <v>14.2</v>
      </c>
      <c r="AS432" s="135">
        <f t="shared" si="413"/>
        <v>14.2</v>
      </c>
      <c r="AT432" s="135">
        <f t="shared" si="413"/>
        <v>14.2</v>
      </c>
      <c r="AU432" s="135">
        <f t="shared" si="413"/>
        <v>14.2</v>
      </c>
      <c r="AV432" s="135">
        <f t="shared" si="413"/>
        <v>14.2</v>
      </c>
      <c r="AW432" s="135">
        <f t="shared" si="413"/>
        <v>14.2</v>
      </c>
      <c r="AX432" s="135">
        <f t="shared" si="413"/>
        <v>14.2</v>
      </c>
      <c r="AY432" s="135">
        <f t="shared" si="413"/>
        <v>14.2</v>
      </c>
      <c r="AZ432" s="135">
        <f t="shared" si="413"/>
        <v>14.2</v>
      </c>
      <c r="BA432" s="135">
        <f t="shared" si="413"/>
        <v>14.2</v>
      </c>
      <c r="BB432" s="135">
        <f t="shared" si="413"/>
        <v>14.2</v>
      </c>
      <c r="BC432" s="137"/>
      <c r="BD432" s="138"/>
      <c r="BE432" s="138"/>
      <c r="BF432" s="138"/>
      <c r="BG432" s="138"/>
      <c r="BH432" s="138"/>
      <c r="BI432" s="138"/>
      <c r="BJ432" s="138"/>
      <c r="BK432" s="138"/>
      <c r="BL432" s="138"/>
      <c r="BM432" s="138"/>
      <c r="BN432" s="138"/>
      <c r="BO432" s="138"/>
      <c r="BP432" s="138"/>
      <c r="BQ432" s="138"/>
      <c r="BR432" s="138"/>
      <c r="BS432" s="138"/>
      <c r="BT432" s="138"/>
      <c r="BU432" s="138"/>
      <c r="BV432" s="138"/>
      <c r="BW432" s="138"/>
      <c r="BX432" s="138"/>
      <c r="BY432" s="138"/>
      <c r="BZ432" s="138"/>
      <c r="CA432" s="138"/>
      <c r="CB432" s="138"/>
      <c r="CC432" s="138"/>
      <c r="CD432" s="138"/>
      <c r="CE432" s="138"/>
      <c r="CF432" s="138"/>
      <c r="CG432" s="138"/>
      <c r="CH432" s="138"/>
      <c r="CI432" s="138"/>
      <c r="CJ432" s="138"/>
      <c r="CK432" s="138"/>
    </row>
    <row r="433" spans="1:89" s="190" customFormat="1" ht="15" customHeight="1" thickTop="1" x14ac:dyDescent="0.2">
      <c r="A433" s="287">
        <f>+'NTP or Sold'!A481+1</f>
        <v>3</v>
      </c>
      <c r="B433" s="187" t="str">
        <f>'NTP or Sold'!G45</f>
        <v>LM6000</v>
      </c>
      <c r="C433" s="292" t="str">
        <f>'NTP or Sold'!S45</f>
        <v>Las Vegas CoGen II</v>
      </c>
      <c r="D433" s="188"/>
      <c r="E433" s="188"/>
      <c r="F433" s="188"/>
      <c r="G433" s="188"/>
      <c r="H433" s="188"/>
      <c r="I433" s="188"/>
      <c r="J433" s="188"/>
      <c r="K433" s="188"/>
      <c r="L433" s="188"/>
      <c r="M433" s="188"/>
      <c r="N433" s="188"/>
      <c r="O433" s="188"/>
      <c r="P433" s="188"/>
      <c r="Q433" s="188"/>
      <c r="R433" s="188"/>
      <c r="S433" s="188"/>
      <c r="T433" s="188"/>
      <c r="U433" s="188"/>
      <c r="V433" s="188"/>
      <c r="W433" s="188"/>
      <c r="X433" s="188"/>
      <c r="Y433" s="188"/>
      <c r="Z433" s="188"/>
      <c r="AA433" s="188"/>
      <c r="AB433" s="188"/>
      <c r="AC433" s="188"/>
      <c r="AD433" s="188"/>
      <c r="AE433" s="188"/>
      <c r="AF433" s="188"/>
      <c r="AG433" s="188"/>
      <c r="AH433" s="188"/>
      <c r="AI433" s="84"/>
      <c r="AJ433" s="188"/>
      <c r="AK433" s="188"/>
      <c r="AL433" s="188"/>
      <c r="AM433" s="188"/>
      <c r="AN433" s="188"/>
      <c r="AO433" s="188"/>
      <c r="AP433" s="188"/>
      <c r="AQ433" s="188"/>
      <c r="AR433" s="188"/>
      <c r="AS433" s="188"/>
      <c r="AT433" s="188"/>
      <c r="AU433" s="188"/>
      <c r="AV433" s="188"/>
      <c r="AW433" s="188"/>
      <c r="AX433" s="188"/>
      <c r="AY433" s="188"/>
      <c r="AZ433" s="188"/>
      <c r="BA433" s="188"/>
      <c r="BB433" s="188"/>
      <c r="BC433" s="189"/>
    </row>
    <row r="434" spans="1:89" s="194" customFormat="1" x14ac:dyDescent="0.2">
      <c r="A434" s="288"/>
      <c r="B434" s="191" t="s">
        <v>104</v>
      </c>
      <c r="C434" s="293"/>
      <c r="D434" s="192">
        <v>0</v>
      </c>
      <c r="E434" s="192">
        <v>0</v>
      </c>
      <c r="F434" s="192">
        <v>0</v>
      </c>
      <c r="G434" s="192">
        <v>0</v>
      </c>
      <c r="H434" s="192">
        <v>0</v>
      </c>
      <c r="I434" s="192">
        <v>0</v>
      </c>
      <c r="J434" s="192">
        <v>0</v>
      </c>
      <c r="K434" s="192">
        <v>0</v>
      </c>
      <c r="L434" s="192">
        <v>0</v>
      </c>
      <c r="M434" s="192">
        <v>0</v>
      </c>
      <c r="N434" s="192">
        <v>0</v>
      </c>
      <c r="O434" s="192">
        <v>0</v>
      </c>
      <c r="P434" s="192">
        <v>0</v>
      </c>
      <c r="Q434" s="192">
        <v>0</v>
      </c>
      <c r="R434" s="192">
        <v>0</v>
      </c>
      <c r="S434" s="192">
        <v>0</v>
      </c>
      <c r="T434" s="192">
        <v>0</v>
      </c>
      <c r="U434" s="192">
        <v>0</v>
      </c>
      <c r="V434" s="192">
        <v>0</v>
      </c>
      <c r="W434" s="192">
        <v>0</v>
      </c>
      <c r="X434" s="192">
        <v>0</v>
      </c>
      <c r="Y434" s="192">
        <v>0</v>
      </c>
      <c r="Z434" s="192">
        <v>0</v>
      </c>
      <c r="AA434" s="192">
        <v>0</v>
      </c>
      <c r="AB434" s="192">
        <v>0</v>
      </c>
      <c r="AC434" s="192">
        <v>0</v>
      </c>
      <c r="AD434" s="192">
        <v>0</v>
      </c>
      <c r="AE434" s="192">
        <v>0</v>
      </c>
      <c r="AF434" s="192">
        <v>0</v>
      </c>
      <c r="AG434" s="192">
        <f>0.05+0.1</f>
        <v>0.15000000000000002</v>
      </c>
      <c r="AH434" s="192">
        <v>0.1</v>
      </c>
      <c r="AI434" s="82">
        <v>0.1</v>
      </c>
      <c r="AJ434" s="192">
        <v>0.1</v>
      </c>
      <c r="AK434" s="192">
        <v>0.1</v>
      </c>
      <c r="AL434" s="192">
        <v>0.1</v>
      </c>
      <c r="AM434" s="192">
        <v>0.1</v>
      </c>
      <c r="AN434" s="192">
        <v>0.1</v>
      </c>
      <c r="AO434" s="192">
        <v>0</v>
      </c>
      <c r="AP434" s="192">
        <v>0.1</v>
      </c>
      <c r="AQ434" s="192">
        <v>0</v>
      </c>
      <c r="AR434" s="192">
        <v>0.05</v>
      </c>
      <c r="AS434" s="192">
        <v>0</v>
      </c>
      <c r="AT434" s="192">
        <v>0</v>
      </c>
      <c r="AU434" s="192">
        <v>0</v>
      </c>
      <c r="AV434" s="192">
        <v>0</v>
      </c>
      <c r="AW434" s="192">
        <v>0</v>
      </c>
      <c r="AX434" s="192">
        <v>0</v>
      </c>
      <c r="AY434" s="192">
        <v>0</v>
      </c>
      <c r="AZ434" s="192">
        <v>0</v>
      </c>
      <c r="BA434" s="192">
        <v>0</v>
      </c>
      <c r="BB434" s="192">
        <v>0</v>
      </c>
      <c r="BC434" s="193">
        <f>SUM(D434:BB434)</f>
        <v>0.99999999999999989</v>
      </c>
      <c r="BD434" s="191"/>
    </row>
    <row r="435" spans="1:89" s="194" customFormat="1" x14ac:dyDescent="0.2">
      <c r="A435" s="288"/>
      <c r="B435" s="191" t="s">
        <v>105</v>
      </c>
      <c r="C435" s="293"/>
      <c r="D435" s="192">
        <f>D434</f>
        <v>0</v>
      </c>
      <c r="E435" s="192">
        <f t="shared" ref="E435:AJ435" si="414">+D435+E434</f>
        <v>0</v>
      </c>
      <c r="F435" s="192">
        <f t="shared" si="414"/>
        <v>0</v>
      </c>
      <c r="G435" s="192">
        <f t="shared" si="414"/>
        <v>0</v>
      </c>
      <c r="H435" s="192">
        <f t="shared" si="414"/>
        <v>0</v>
      </c>
      <c r="I435" s="192">
        <f t="shared" si="414"/>
        <v>0</v>
      </c>
      <c r="J435" s="192">
        <f t="shared" si="414"/>
        <v>0</v>
      </c>
      <c r="K435" s="192">
        <f t="shared" si="414"/>
        <v>0</v>
      </c>
      <c r="L435" s="192">
        <f t="shared" si="414"/>
        <v>0</v>
      </c>
      <c r="M435" s="192">
        <f t="shared" si="414"/>
        <v>0</v>
      </c>
      <c r="N435" s="192">
        <f t="shared" si="414"/>
        <v>0</v>
      </c>
      <c r="O435" s="192">
        <f t="shared" si="414"/>
        <v>0</v>
      </c>
      <c r="P435" s="192">
        <f t="shared" si="414"/>
        <v>0</v>
      </c>
      <c r="Q435" s="192">
        <f t="shared" si="414"/>
        <v>0</v>
      </c>
      <c r="R435" s="192">
        <f t="shared" si="414"/>
        <v>0</v>
      </c>
      <c r="S435" s="192">
        <f t="shared" si="414"/>
        <v>0</v>
      </c>
      <c r="T435" s="192">
        <f t="shared" si="414"/>
        <v>0</v>
      </c>
      <c r="U435" s="192">
        <f t="shared" si="414"/>
        <v>0</v>
      </c>
      <c r="V435" s="192">
        <f t="shared" si="414"/>
        <v>0</v>
      </c>
      <c r="W435" s="192">
        <f t="shared" si="414"/>
        <v>0</v>
      </c>
      <c r="X435" s="192">
        <f t="shared" si="414"/>
        <v>0</v>
      </c>
      <c r="Y435" s="192">
        <f t="shared" si="414"/>
        <v>0</v>
      </c>
      <c r="Z435" s="192">
        <f t="shared" si="414"/>
        <v>0</v>
      </c>
      <c r="AA435" s="192">
        <f t="shared" si="414"/>
        <v>0</v>
      </c>
      <c r="AB435" s="192">
        <f t="shared" si="414"/>
        <v>0</v>
      </c>
      <c r="AC435" s="192">
        <f t="shared" si="414"/>
        <v>0</v>
      </c>
      <c r="AD435" s="192">
        <f t="shared" si="414"/>
        <v>0</v>
      </c>
      <c r="AE435" s="192">
        <f t="shared" si="414"/>
        <v>0</v>
      </c>
      <c r="AF435" s="192">
        <f t="shared" si="414"/>
        <v>0</v>
      </c>
      <c r="AG435" s="192">
        <f t="shared" si="414"/>
        <v>0.15000000000000002</v>
      </c>
      <c r="AH435" s="192">
        <f t="shared" si="414"/>
        <v>0.25</v>
      </c>
      <c r="AI435" s="82">
        <f t="shared" si="414"/>
        <v>0.35</v>
      </c>
      <c r="AJ435" s="192">
        <f t="shared" si="414"/>
        <v>0.44999999999999996</v>
      </c>
      <c r="AK435" s="192">
        <f t="shared" ref="AK435:BB435" si="415">+AJ435+AK434</f>
        <v>0.54999999999999993</v>
      </c>
      <c r="AL435" s="192">
        <f t="shared" si="415"/>
        <v>0.64999999999999991</v>
      </c>
      <c r="AM435" s="192">
        <f t="shared" si="415"/>
        <v>0.74999999999999989</v>
      </c>
      <c r="AN435" s="192">
        <f t="shared" si="415"/>
        <v>0.84999999999999987</v>
      </c>
      <c r="AO435" s="192">
        <f t="shared" si="415"/>
        <v>0.84999999999999987</v>
      </c>
      <c r="AP435" s="192">
        <f t="shared" si="415"/>
        <v>0.94999999999999984</v>
      </c>
      <c r="AQ435" s="192">
        <f t="shared" si="415"/>
        <v>0.94999999999999984</v>
      </c>
      <c r="AR435" s="192">
        <f t="shared" si="415"/>
        <v>0.99999999999999989</v>
      </c>
      <c r="AS435" s="192">
        <f t="shared" si="415"/>
        <v>0.99999999999999989</v>
      </c>
      <c r="AT435" s="192">
        <f t="shared" si="415"/>
        <v>0.99999999999999989</v>
      </c>
      <c r="AU435" s="192">
        <f t="shared" si="415"/>
        <v>0.99999999999999989</v>
      </c>
      <c r="AV435" s="192">
        <f t="shared" si="415"/>
        <v>0.99999999999999989</v>
      </c>
      <c r="AW435" s="192">
        <f t="shared" si="415"/>
        <v>0.99999999999999989</v>
      </c>
      <c r="AX435" s="192">
        <f t="shared" si="415"/>
        <v>0.99999999999999989</v>
      </c>
      <c r="AY435" s="192">
        <f t="shared" si="415"/>
        <v>0.99999999999999989</v>
      </c>
      <c r="AZ435" s="192">
        <f t="shared" si="415"/>
        <v>0.99999999999999989</v>
      </c>
      <c r="BA435" s="192">
        <f t="shared" si="415"/>
        <v>0.99999999999999989</v>
      </c>
      <c r="BB435" s="192">
        <f t="shared" si="415"/>
        <v>0.99999999999999989</v>
      </c>
      <c r="BC435" s="193"/>
      <c r="BD435" s="191"/>
    </row>
    <row r="436" spans="1:89" s="194" customFormat="1" x14ac:dyDescent="0.2">
      <c r="A436" s="288"/>
      <c r="B436" s="191" t="s">
        <v>106</v>
      </c>
      <c r="C436" s="293"/>
      <c r="D436" s="192">
        <v>0</v>
      </c>
      <c r="E436" s="192">
        <v>0</v>
      </c>
      <c r="F436" s="192">
        <v>0</v>
      </c>
      <c r="G436" s="192">
        <v>0</v>
      </c>
      <c r="H436" s="192">
        <v>0</v>
      </c>
      <c r="I436" s="192">
        <v>0</v>
      </c>
      <c r="J436" s="192">
        <v>0</v>
      </c>
      <c r="K436" s="192">
        <v>0</v>
      </c>
      <c r="L436" s="192">
        <v>0</v>
      </c>
      <c r="M436" s="192">
        <v>0</v>
      </c>
      <c r="N436" s="192">
        <v>0</v>
      </c>
      <c r="O436" s="192">
        <v>0</v>
      </c>
      <c r="P436" s="192">
        <v>0</v>
      </c>
      <c r="Q436" s="192">
        <v>0</v>
      </c>
      <c r="R436" s="192">
        <v>0</v>
      </c>
      <c r="S436" s="192">
        <v>0</v>
      </c>
      <c r="T436" s="192">
        <v>0</v>
      </c>
      <c r="U436" s="192">
        <v>0</v>
      </c>
      <c r="V436" s="192">
        <v>0</v>
      </c>
      <c r="W436" s="192">
        <v>0</v>
      </c>
      <c r="X436" s="192">
        <v>0</v>
      </c>
      <c r="Y436" s="192">
        <v>0</v>
      </c>
      <c r="Z436" s="192">
        <v>0</v>
      </c>
      <c r="AA436" s="192">
        <v>0</v>
      </c>
      <c r="AB436" s="192">
        <v>0</v>
      </c>
      <c r="AC436" s="192">
        <v>0</v>
      </c>
      <c r="AD436" s="192">
        <v>0</v>
      </c>
      <c r="AE436" s="192">
        <v>0</v>
      </c>
      <c r="AF436" s="192">
        <v>0</v>
      </c>
      <c r="AG436" s="192">
        <v>0.1</v>
      </c>
      <c r="AH436" s="192">
        <v>0.1</v>
      </c>
      <c r="AI436" s="82">
        <v>0.1</v>
      </c>
      <c r="AJ436" s="192">
        <v>0.1</v>
      </c>
      <c r="AK436" s="192">
        <v>0.1</v>
      </c>
      <c r="AL436" s="192">
        <v>0.1</v>
      </c>
      <c r="AM436" s="192">
        <v>0.1</v>
      </c>
      <c r="AN436" s="192">
        <v>0.1</v>
      </c>
      <c r="AO436" s="192">
        <v>0</v>
      </c>
      <c r="AP436" s="192">
        <v>0.1</v>
      </c>
      <c r="AQ436" s="192">
        <v>0.1</v>
      </c>
      <c r="AR436" s="192">
        <v>0</v>
      </c>
      <c r="AS436" s="192">
        <v>0</v>
      </c>
      <c r="AT436" s="192">
        <v>0</v>
      </c>
      <c r="AU436" s="192">
        <v>0</v>
      </c>
      <c r="AV436" s="192">
        <v>0</v>
      </c>
      <c r="AW436" s="192">
        <v>0</v>
      </c>
      <c r="AX436" s="192">
        <v>0</v>
      </c>
      <c r="AY436" s="192">
        <v>0</v>
      </c>
      <c r="AZ436" s="192">
        <v>0</v>
      </c>
      <c r="BA436" s="192">
        <v>0</v>
      </c>
      <c r="BB436" s="192">
        <v>0</v>
      </c>
      <c r="BC436" s="193">
        <f>SUM(D436:BB436)</f>
        <v>0.99999999999999989</v>
      </c>
      <c r="BD436" s="191"/>
    </row>
    <row r="437" spans="1:89" s="194" customFormat="1" x14ac:dyDescent="0.2">
      <c r="A437" s="288"/>
      <c r="B437" s="191" t="s">
        <v>107</v>
      </c>
      <c r="C437" s="293"/>
      <c r="D437" s="192">
        <f>D436</f>
        <v>0</v>
      </c>
      <c r="E437" s="192">
        <f t="shared" ref="E437:AJ437" si="416">+D437+E436</f>
        <v>0</v>
      </c>
      <c r="F437" s="192">
        <f t="shared" si="416"/>
        <v>0</v>
      </c>
      <c r="G437" s="192">
        <f t="shared" si="416"/>
        <v>0</v>
      </c>
      <c r="H437" s="192">
        <f t="shared" si="416"/>
        <v>0</v>
      </c>
      <c r="I437" s="192">
        <f t="shared" si="416"/>
        <v>0</v>
      </c>
      <c r="J437" s="192">
        <f t="shared" si="416"/>
        <v>0</v>
      </c>
      <c r="K437" s="192">
        <f t="shared" si="416"/>
        <v>0</v>
      </c>
      <c r="L437" s="192">
        <f t="shared" si="416"/>
        <v>0</v>
      </c>
      <c r="M437" s="192">
        <f t="shared" si="416"/>
        <v>0</v>
      </c>
      <c r="N437" s="192">
        <f t="shared" si="416"/>
        <v>0</v>
      </c>
      <c r="O437" s="192">
        <f t="shared" si="416"/>
        <v>0</v>
      </c>
      <c r="P437" s="192">
        <f t="shared" si="416"/>
        <v>0</v>
      </c>
      <c r="Q437" s="192">
        <f t="shared" si="416"/>
        <v>0</v>
      </c>
      <c r="R437" s="192">
        <f t="shared" si="416"/>
        <v>0</v>
      </c>
      <c r="S437" s="192">
        <f t="shared" si="416"/>
        <v>0</v>
      </c>
      <c r="T437" s="192">
        <f t="shared" si="416"/>
        <v>0</v>
      </c>
      <c r="U437" s="192">
        <f t="shared" si="416"/>
        <v>0</v>
      </c>
      <c r="V437" s="192">
        <f t="shared" si="416"/>
        <v>0</v>
      </c>
      <c r="W437" s="192">
        <f t="shared" si="416"/>
        <v>0</v>
      </c>
      <c r="X437" s="192">
        <f t="shared" si="416"/>
        <v>0</v>
      </c>
      <c r="Y437" s="192">
        <f t="shared" si="416"/>
        <v>0</v>
      </c>
      <c r="Z437" s="192">
        <f t="shared" si="416"/>
        <v>0</v>
      </c>
      <c r="AA437" s="192">
        <f t="shared" si="416"/>
        <v>0</v>
      </c>
      <c r="AB437" s="192">
        <f t="shared" si="416"/>
        <v>0</v>
      </c>
      <c r="AC437" s="192">
        <f t="shared" si="416"/>
        <v>0</v>
      </c>
      <c r="AD437" s="192">
        <f t="shared" si="416"/>
        <v>0</v>
      </c>
      <c r="AE437" s="192">
        <f t="shared" si="416"/>
        <v>0</v>
      </c>
      <c r="AF437" s="192">
        <f t="shared" si="416"/>
        <v>0</v>
      </c>
      <c r="AG437" s="192">
        <f t="shared" si="416"/>
        <v>0.1</v>
      </c>
      <c r="AH437" s="192">
        <f t="shared" si="416"/>
        <v>0.2</v>
      </c>
      <c r="AI437" s="82">
        <f t="shared" si="416"/>
        <v>0.30000000000000004</v>
      </c>
      <c r="AJ437" s="192">
        <f t="shared" si="416"/>
        <v>0.4</v>
      </c>
      <c r="AK437" s="192">
        <f t="shared" ref="AK437:BB437" si="417">+AJ437+AK436</f>
        <v>0.5</v>
      </c>
      <c r="AL437" s="192">
        <f t="shared" si="417"/>
        <v>0.6</v>
      </c>
      <c r="AM437" s="192">
        <f t="shared" si="417"/>
        <v>0.7</v>
      </c>
      <c r="AN437" s="192">
        <f t="shared" si="417"/>
        <v>0.79999999999999993</v>
      </c>
      <c r="AO437" s="192">
        <f t="shared" si="417"/>
        <v>0.79999999999999993</v>
      </c>
      <c r="AP437" s="192">
        <f t="shared" si="417"/>
        <v>0.89999999999999991</v>
      </c>
      <c r="AQ437" s="192">
        <f t="shared" si="417"/>
        <v>0.99999999999999989</v>
      </c>
      <c r="AR437" s="192">
        <f t="shared" si="417"/>
        <v>0.99999999999999989</v>
      </c>
      <c r="AS437" s="192">
        <f t="shared" si="417"/>
        <v>0.99999999999999989</v>
      </c>
      <c r="AT437" s="192">
        <f t="shared" si="417"/>
        <v>0.99999999999999989</v>
      </c>
      <c r="AU437" s="192">
        <f t="shared" si="417"/>
        <v>0.99999999999999989</v>
      </c>
      <c r="AV437" s="192">
        <f t="shared" si="417"/>
        <v>0.99999999999999989</v>
      </c>
      <c r="AW437" s="192">
        <f t="shared" si="417"/>
        <v>0.99999999999999989</v>
      </c>
      <c r="AX437" s="192">
        <f t="shared" si="417"/>
        <v>0.99999999999999989</v>
      </c>
      <c r="AY437" s="192">
        <f t="shared" si="417"/>
        <v>0.99999999999999989</v>
      </c>
      <c r="AZ437" s="192">
        <f t="shared" si="417"/>
        <v>0.99999999999999989</v>
      </c>
      <c r="BA437" s="192">
        <f t="shared" si="417"/>
        <v>0.99999999999999989</v>
      </c>
      <c r="BB437" s="192">
        <f t="shared" si="417"/>
        <v>0.99999999999999989</v>
      </c>
      <c r="BC437" s="193"/>
      <c r="BD437" s="191"/>
    </row>
    <row r="438" spans="1:89" s="209" customFormat="1" x14ac:dyDescent="0.2">
      <c r="A438" s="288"/>
      <c r="B438" s="206"/>
      <c r="C438" s="293"/>
      <c r="D438" s="207"/>
      <c r="E438" s="207"/>
      <c r="F438" s="207"/>
      <c r="G438" s="207"/>
      <c r="H438" s="207"/>
      <c r="I438" s="207"/>
      <c r="J438" s="207"/>
      <c r="K438" s="207"/>
      <c r="L438" s="207"/>
      <c r="M438" s="207"/>
      <c r="N438" s="207"/>
      <c r="O438" s="207"/>
      <c r="P438" s="207"/>
      <c r="Q438" s="207"/>
      <c r="R438" s="207"/>
      <c r="S438" s="207"/>
      <c r="T438" s="207"/>
      <c r="U438" s="207"/>
      <c r="V438" s="207"/>
      <c r="W438" s="207"/>
      <c r="X438" s="207"/>
      <c r="Y438" s="207"/>
      <c r="Z438" s="207"/>
      <c r="AA438" s="207"/>
      <c r="AB438" s="207"/>
      <c r="AC438" s="207"/>
      <c r="AD438" s="207"/>
      <c r="AE438" s="207"/>
      <c r="AF438" s="207"/>
      <c r="AG438" s="207"/>
      <c r="AH438" s="207"/>
      <c r="AI438" s="83"/>
      <c r="AJ438" s="207"/>
      <c r="AK438" s="207"/>
      <c r="AL438" s="207"/>
      <c r="AM438" s="207"/>
      <c r="AN438" s="207"/>
      <c r="AO438" s="207"/>
      <c r="AP438" s="207"/>
      <c r="AQ438" s="207"/>
      <c r="AR438" s="207"/>
      <c r="AS438" s="207"/>
      <c r="AT438" s="207"/>
      <c r="AU438" s="207"/>
      <c r="AV438" s="207"/>
      <c r="AW438" s="207"/>
      <c r="AX438" s="207"/>
      <c r="AY438" s="207"/>
      <c r="AZ438" s="207"/>
      <c r="BA438" s="207"/>
      <c r="BB438" s="207"/>
      <c r="BC438" s="208"/>
      <c r="BD438" s="206"/>
    </row>
    <row r="439" spans="1:89" s="195" customFormat="1" x14ac:dyDescent="0.2">
      <c r="A439" s="288"/>
      <c r="B439" s="195" t="s">
        <v>108</v>
      </c>
      <c r="C439" s="196">
        <v>15.769724999999999</v>
      </c>
      <c r="D439" s="197">
        <f t="shared" ref="D439:AI439" si="418">+D435*$C439</f>
        <v>0</v>
      </c>
      <c r="E439" s="197">
        <f t="shared" si="418"/>
        <v>0</v>
      </c>
      <c r="F439" s="197">
        <f t="shared" si="418"/>
        <v>0</v>
      </c>
      <c r="G439" s="197">
        <f t="shared" si="418"/>
        <v>0</v>
      </c>
      <c r="H439" s="197">
        <f t="shared" si="418"/>
        <v>0</v>
      </c>
      <c r="I439" s="197">
        <f t="shared" si="418"/>
        <v>0</v>
      </c>
      <c r="J439" s="197">
        <f t="shared" si="418"/>
        <v>0</v>
      </c>
      <c r="K439" s="197">
        <f t="shared" si="418"/>
        <v>0</v>
      </c>
      <c r="L439" s="197">
        <f t="shared" si="418"/>
        <v>0</v>
      </c>
      <c r="M439" s="197">
        <f t="shared" si="418"/>
        <v>0</v>
      </c>
      <c r="N439" s="197">
        <f t="shared" si="418"/>
        <v>0</v>
      </c>
      <c r="O439" s="197">
        <f t="shared" si="418"/>
        <v>0</v>
      </c>
      <c r="P439" s="197">
        <f t="shared" si="418"/>
        <v>0</v>
      </c>
      <c r="Q439" s="197">
        <f t="shared" si="418"/>
        <v>0</v>
      </c>
      <c r="R439" s="197">
        <f t="shared" si="418"/>
        <v>0</v>
      </c>
      <c r="S439" s="197">
        <f t="shared" si="418"/>
        <v>0</v>
      </c>
      <c r="T439" s="197">
        <f t="shared" si="418"/>
        <v>0</v>
      </c>
      <c r="U439" s="197">
        <f t="shared" si="418"/>
        <v>0</v>
      </c>
      <c r="V439" s="197">
        <f t="shared" si="418"/>
        <v>0</v>
      </c>
      <c r="W439" s="197">
        <f t="shared" si="418"/>
        <v>0</v>
      </c>
      <c r="X439" s="197">
        <f t="shared" si="418"/>
        <v>0</v>
      </c>
      <c r="Y439" s="197">
        <f t="shared" si="418"/>
        <v>0</v>
      </c>
      <c r="Z439" s="197">
        <f t="shared" si="418"/>
        <v>0</v>
      </c>
      <c r="AA439" s="197">
        <f t="shared" si="418"/>
        <v>0</v>
      </c>
      <c r="AB439" s="197">
        <f t="shared" si="418"/>
        <v>0</v>
      </c>
      <c r="AC439" s="197">
        <f t="shared" si="418"/>
        <v>0</v>
      </c>
      <c r="AD439" s="197">
        <f t="shared" si="418"/>
        <v>0</v>
      </c>
      <c r="AE439" s="197">
        <f t="shared" si="418"/>
        <v>0</v>
      </c>
      <c r="AF439" s="197">
        <f t="shared" si="418"/>
        <v>0</v>
      </c>
      <c r="AG439" s="197">
        <f t="shared" si="418"/>
        <v>2.3654587500000002</v>
      </c>
      <c r="AH439" s="197">
        <f t="shared" si="418"/>
        <v>3.9424312499999998</v>
      </c>
      <c r="AI439" s="90">
        <f t="shared" si="418"/>
        <v>5.5194037499999995</v>
      </c>
      <c r="AJ439" s="197">
        <f t="shared" ref="AJ439:BB439" si="419">+AJ435*$C439</f>
        <v>7.0963762499999987</v>
      </c>
      <c r="AK439" s="197">
        <f t="shared" si="419"/>
        <v>8.6733487499999988</v>
      </c>
      <c r="AL439" s="197">
        <f t="shared" si="419"/>
        <v>10.250321249999999</v>
      </c>
      <c r="AM439" s="197">
        <f t="shared" si="419"/>
        <v>11.827293749999997</v>
      </c>
      <c r="AN439" s="197">
        <f t="shared" si="419"/>
        <v>13.404266249999997</v>
      </c>
      <c r="AO439" s="197">
        <f t="shared" si="419"/>
        <v>13.404266249999997</v>
      </c>
      <c r="AP439" s="197">
        <f t="shared" si="419"/>
        <v>14.981238749999997</v>
      </c>
      <c r="AQ439" s="197">
        <f t="shared" si="419"/>
        <v>14.981238749999997</v>
      </c>
      <c r="AR439" s="197">
        <f t="shared" si="419"/>
        <v>15.769724999999998</v>
      </c>
      <c r="AS439" s="197">
        <f t="shared" si="419"/>
        <v>15.769724999999998</v>
      </c>
      <c r="AT439" s="197">
        <f t="shared" si="419"/>
        <v>15.769724999999998</v>
      </c>
      <c r="AU439" s="197">
        <f t="shared" si="419"/>
        <v>15.769724999999998</v>
      </c>
      <c r="AV439" s="197">
        <f t="shared" si="419"/>
        <v>15.769724999999998</v>
      </c>
      <c r="AW439" s="197">
        <f t="shared" si="419"/>
        <v>15.769724999999998</v>
      </c>
      <c r="AX439" s="197">
        <f t="shared" si="419"/>
        <v>15.769724999999998</v>
      </c>
      <c r="AY439" s="197">
        <f t="shared" si="419"/>
        <v>15.769724999999998</v>
      </c>
      <c r="AZ439" s="197">
        <f t="shared" si="419"/>
        <v>15.769724999999998</v>
      </c>
      <c r="BA439" s="197">
        <f t="shared" si="419"/>
        <v>15.769724999999998</v>
      </c>
      <c r="BB439" s="197">
        <f t="shared" si="419"/>
        <v>15.769724999999998</v>
      </c>
      <c r="BC439" s="198"/>
      <c r="BD439" s="199"/>
      <c r="BE439" s="199"/>
      <c r="BF439" s="199"/>
      <c r="BG439" s="199"/>
      <c r="BH439" s="199"/>
      <c r="BI439" s="199"/>
      <c r="BJ439" s="199"/>
      <c r="BK439" s="199"/>
      <c r="BL439" s="199"/>
      <c r="BM439" s="199"/>
      <c r="BN439" s="199"/>
      <c r="BO439" s="199"/>
      <c r="BP439" s="199"/>
      <c r="BQ439" s="199"/>
      <c r="BR439" s="199"/>
      <c r="BS439" s="199"/>
      <c r="BT439" s="199"/>
      <c r="BU439" s="199"/>
      <c r="BV439" s="199"/>
      <c r="BW439" s="199"/>
      <c r="BX439" s="199"/>
      <c r="BY439" s="199"/>
      <c r="BZ439" s="199"/>
      <c r="CA439" s="199"/>
      <c r="CB439" s="199"/>
      <c r="CC439" s="199"/>
      <c r="CD439" s="199"/>
      <c r="CE439" s="199"/>
      <c r="CF439" s="199"/>
      <c r="CG439" s="199"/>
      <c r="CH439" s="199"/>
      <c r="CI439" s="199"/>
      <c r="CJ439" s="199"/>
      <c r="CK439" s="199"/>
    </row>
    <row r="440" spans="1:89" s="200" customFormat="1" ht="13.5" thickBot="1" x14ac:dyDescent="0.25">
      <c r="A440" s="289"/>
      <c r="B440" s="200" t="s">
        <v>109</v>
      </c>
      <c r="C440" s="201" t="str">
        <f>+'NTP or Sold'!B45</f>
        <v>Committed</v>
      </c>
      <c r="D440" s="202">
        <f t="shared" ref="D440:AI440" si="420">+D437*$C439</f>
        <v>0</v>
      </c>
      <c r="E440" s="202">
        <f t="shared" si="420"/>
        <v>0</v>
      </c>
      <c r="F440" s="202">
        <f t="shared" si="420"/>
        <v>0</v>
      </c>
      <c r="G440" s="202">
        <f t="shared" si="420"/>
        <v>0</v>
      </c>
      <c r="H440" s="202">
        <f t="shared" si="420"/>
        <v>0</v>
      </c>
      <c r="I440" s="202">
        <f t="shared" si="420"/>
        <v>0</v>
      </c>
      <c r="J440" s="202">
        <f t="shared" si="420"/>
        <v>0</v>
      </c>
      <c r="K440" s="202">
        <f t="shared" si="420"/>
        <v>0</v>
      </c>
      <c r="L440" s="202">
        <f t="shared" si="420"/>
        <v>0</v>
      </c>
      <c r="M440" s="202">
        <f t="shared" si="420"/>
        <v>0</v>
      </c>
      <c r="N440" s="202">
        <f t="shared" si="420"/>
        <v>0</v>
      </c>
      <c r="O440" s="202">
        <f t="shared" si="420"/>
        <v>0</v>
      </c>
      <c r="P440" s="202">
        <f t="shared" si="420"/>
        <v>0</v>
      </c>
      <c r="Q440" s="202">
        <f t="shared" si="420"/>
        <v>0</v>
      </c>
      <c r="R440" s="202">
        <f t="shared" si="420"/>
        <v>0</v>
      </c>
      <c r="S440" s="202">
        <f t="shared" si="420"/>
        <v>0</v>
      </c>
      <c r="T440" s="202">
        <f t="shared" si="420"/>
        <v>0</v>
      </c>
      <c r="U440" s="202">
        <f t="shared" si="420"/>
        <v>0</v>
      </c>
      <c r="V440" s="202">
        <f t="shared" si="420"/>
        <v>0</v>
      </c>
      <c r="W440" s="202">
        <f t="shared" si="420"/>
        <v>0</v>
      </c>
      <c r="X440" s="202">
        <f t="shared" si="420"/>
        <v>0</v>
      </c>
      <c r="Y440" s="202">
        <f t="shared" si="420"/>
        <v>0</v>
      </c>
      <c r="Z440" s="202">
        <f t="shared" si="420"/>
        <v>0</v>
      </c>
      <c r="AA440" s="202">
        <f t="shared" si="420"/>
        <v>0</v>
      </c>
      <c r="AB440" s="202">
        <f t="shared" si="420"/>
        <v>0</v>
      </c>
      <c r="AC440" s="202">
        <f t="shared" si="420"/>
        <v>0</v>
      </c>
      <c r="AD440" s="202">
        <f t="shared" si="420"/>
        <v>0</v>
      </c>
      <c r="AE440" s="202">
        <f t="shared" si="420"/>
        <v>0</v>
      </c>
      <c r="AF440" s="202">
        <f t="shared" si="420"/>
        <v>0</v>
      </c>
      <c r="AG440" s="202">
        <f t="shared" si="420"/>
        <v>1.5769725000000001</v>
      </c>
      <c r="AH440" s="202">
        <f t="shared" si="420"/>
        <v>3.1539450000000002</v>
      </c>
      <c r="AI440" s="136">
        <f t="shared" si="420"/>
        <v>4.7309175000000003</v>
      </c>
      <c r="AJ440" s="202">
        <f t="shared" ref="AJ440:BB440" si="421">+AJ437*$C439</f>
        <v>6.3078900000000004</v>
      </c>
      <c r="AK440" s="202">
        <f t="shared" si="421"/>
        <v>7.8848624999999997</v>
      </c>
      <c r="AL440" s="202">
        <f t="shared" si="421"/>
        <v>9.4618349999999989</v>
      </c>
      <c r="AM440" s="202">
        <f t="shared" si="421"/>
        <v>11.038807499999999</v>
      </c>
      <c r="AN440" s="202">
        <f t="shared" si="421"/>
        <v>12.615779999999999</v>
      </c>
      <c r="AO440" s="202">
        <f t="shared" si="421"/>
        <v>12.615779999999999</v>
      </c>
      <c r="AP440" s="202">
        <f t="shared" si="421"/>
        <v>14.192752499999997</v>
      </c>
      <c r="AQ440" s="202">
        <f t="shared" si="421"/>
        <v>15.769724999999998</v>
      </c>
      <c r="AR440" s="202">
        <f t="shared" si="421"/>
        <v>15.769724999999998</v>
      </c>
      <c r="AS440" s="202">
        <f t="shared" si="421"/>
        <v>15.769724999999998</v>
      </c>
      <c r="AT440" s="202">
        <f t="shared" si="421"/>
        <v>15.769724999999998</v>
      </c>
      <c r="AU440" s="202">
        <f t="shared" si="421"/>
        <v>15.769724999999998</v>
      </c>
      <c r="AV440" s="202">
        <f t="shared" si="421"/>
        <v>15.769724999999998</v>
      </c>
      <c r="AW440" s="202">
        <f t="shared" si="421"/>
        <v>15.769724999999998</v>
      </c>
      <c r="AX440" s="202">
        <f t="shared" si="421"/>
        <v>15.769724999999998</v>
      </c>
      <c r="AY440" s="202">
        <f t="shared" si="421"/>
        <v>15.769724999999998</v>
      </c>
      <c r="AZ440" s="202">
        <f t="shared" si="421"/>
        <v>15.769724999999998</v>
      </c>
      <c r="BA440" s="202">
        <f t="shared" si="421"/>
        <v>15.769724999999998</v>
      </c>
      <c r="BB440" s="202">
        <f t="shared" si="421"/>
        <v>15.769724999999998</v>
      </c>
      <c r="BC440" s="203"/>
      <c r="BD440" s="204"/>
      <c r="BE440" s="204"/>
      <c r="BF440" s="204"/>
      <c r="BG440" s="204"/>
      <c r="BH440" s="204"/>
      <c r="BI440" s="204"/>
      <c r="BJ440" s="204"/>
      <c r="BK440" s="204"/>
      <c r="BL440" s="204"/>
      <c r="BM440" s="204"/>
      <c r="BN440" s="204"/>
      <c r="BO440" s="204"/>
      <c r="BP440" s="204"/>
      <c r="BQ440" s="204"/>
      <c r="BR440" s="204"/>
      <c r="BS440" s="204"/>
      <c r="BT440" s="204"/>
      <c r="BU440" s="204"/>
      <c r="BV440" s="204"/>
      <c r="BW440" s="204"/>
      <c r="BX440" s="204"/>
      <c r="BY440" s="204"/>
      <c r="BZ440" s="204"/>
      <c r="CA440" s="204"/>
      <c r="CB440" s="204"/>
      <c r="CC440" s="204"/>
      <c r="CD440" s="204"/>
      <c r="CE440" s="204"/>
      <c r="CF440" s="204"/>
      <c r="CG440" s="204"/>
      <c r="CH440" s="204"/>
      <c r="CI440" s="204"/>
      <c r="CJ440" s="204"/>
      <c r="CK440" s="204"/>
    </row>
    <row r="441" spans="1:89" s="190" customFormat="1" ht="15" customHeight="1" thickTop="1" x14ac:dyDescent="0.2">
      <c r="A441" s="287">
        <f>+A433+1</f>
        <v>4</v>
      </c>
      <c r="B441" s="187" t="str">
        <f>'NTP or Sold'!G46</f>
        <v>LM6000</v>
      </c>
      <c r="C441" s="292" t="str">
        <f>'NTP or Sold'!S46</f>
        <v>Las Vegas CoGen II</v>
      </c>
      <c r="D441" s="188"/>
      <c r="E441" s="188"/>
      <c r="F441" s="188"/>
      <c r="G441" s="188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188"/>
      <c r="S441" s="188"/>
      <c r="T441" s="188"/>
      <c r="U441" s="188"/>
      <c r="V441" s="188"/>
      <c r="W441" s="188"/>
      <c r="X441" s="188"/>
      <c r="Y441" s="188"/>
      <c r="Z441" s="188"/>
      <c r="AA441" s="188"/>
      <c r="AB441" s="188"/>
      <c r="AC441" s="188"/>
      <c r="AD441" s="188"/>
      <c r="AE441" s="188"/>
      <c r="AF441" s="188"/>
      <c r="AG441" s="188"/>
      <c r="AH441" s="188"/>
      <c r="AI441" s="84"/>
      <c r="AJ441" s="188"/>
      <c r="AK441" s="188"/>
      <c r="AL441" s="188"/>
      <c r="AM441" s="188"/>
      <c r="AN441" s="188"/>
      <c r="AO441" s="188"/>
      <c r="AP441" s="188"/>
      <c r="AQ441" s="188"/>
      <c r="AR441" s="188"/>
      <c r="AS441" s="188"/>
      <c r="AT441" s="188"/>
      <c r="AU441" s="188"/>
      <c r="AV441" s="188"/>
      <c r="AW441" s="188"/>
      <c r="AX441" s="188"/>
      <c r="AY441" s="188"/>
      <c r="AZ441" s="188"/>
      <c r="BA441" s="188"/>
      <c r="BB441" s="188"/>
      <c r="BC441" s="189"/>
    </row>
    <row r="442" spans="1:89" s="194" customFormat="1" x14ac:dyDescent="0.2">
      <c r="A442" s="288"/>
      <c r="B442" s="191" t="s">
        <v>104</v>
      </c>
      <c r="C442" s="293"/>
      <c r="D442" s="192">
        <v>0</v>
      </c>
      <c r="E442" s="192">
        <v>0</v>
      </c>
      <c r="F442" s="192">
        <v>0</v>
      </c>
      <c r="G442" s="192">
        <v>0</v>
      </c>
      <c r="H442" s="192">
        <v>0</v>
      </c>
      <c r="I442" s="192">
        <v>0</v>
      </c>
      <c r="J442" s="192">
        <v>0</v>
      </c>
      <c r="K442" s="192">
        <v>0</v>
      </c>
      <c r="L442" s="192">
        <v>0</v>
      </c>
      <c r="M442" s="192">
        <v>0</v>
      </c>
      <c r="N442" s="192">
        <v>0</v>
      </c>
      <c r="O442" s="192">
        <v>0</v>
      </c>
      <c r="P442" s="192">
        <v>0</v>
      </c>
      <c r="Q442" s="192">
        <v>0</v>
      </c>
      <c r="R442" s="192">
        <v>0</v>
      </c>
      <c r="S442" s="192">
        <v>0</v>
      </c>
      <c r="T442" s="192">
        <v>0</v>
      </c>
      <c r="U442" s="192">
        <v>0</v>
      </c>
      <c r="V442" s="192">
        <v>0</v>
      </c>
      <c r="W442" s="192">
        <v>0</v>
      </c>
      <c r="X442" s="192">
        <v>0</v>
      </c>
      <c r="Y442" s="192">
        <v>0</v>
      </c>
      <c r="Z442" s="192">
        <v>0</v>
      </c>
      <c r="AA442" s="192">
        <v>0</v>
      </c>
      <c r="AB442" s="192">
        <v>0</v>
      </c>
      <c r="AC442" s="192">
        <v>0</v>
      </c>
      <c r="AD442" s="192">
        <v>0</v>
      </c>
      <c r="AE442" s="192">
        <v>0</v>
      </c>
      <c r="AF442" s="192">
        <v>0</v>
      </c>
      <c r="AG442" s="192">
        <f>0.05+0.1</f>
        <v>0.15000000000000002</v>
      </c>
      <c r="AH442" s="192">
        <v>0.1</v>
      </c>
      <c r="AI442" s="82">
        <v>0.1</v>
      </c>
      <c r="AJ442" s="192">
        <v>0.1</v>
      </c>
      <c r="AK442" s="192">
        <v>0.1</v>
      </c>
      <c r="AL442" s="192">
        <v>0.1</v>
      </c>
      <c r="AM442" s="192">
        <v>0.1</v>
      </c>
      <c r="AN442" s="192">
        <v>0.1</v>
      </c>
      <c r="AO442" s="192">
        <v>0</v>
      </c>
      <c r="AP442" s="192">
        <v>0.1</v>
      </c>
      <c r="AQ442" s="192">
        <v>0</v>
      </c>
      <c r="AR442" s="192">
        <v>0.05</v>
      </c>
      <c r="AS442" s="192">
        <v>0</v>
      </c>
      <c r="AT442" s="192">
        <v>0</v>
      </c>
      <c r="AU442" s="192">
        <v>0</v>
      </c>
      <c r="AV442" s="192">
        <v>0</v>
      </c>
      <c r="AW442" s="192">
        <v>0</v>
      </c>
      <c r="AX442" s="192">
        <v>0</v>
      </c>
      <c r="AY442" s="192">
        <v>0</v>
      </c>
      <c r="AZ442" s="192">
        <v>0</v>
      </c>
      <c r="BA442" s="192">
        <v>0</v>
      </c>
      <c r="BB442" s="192">
        <v>0</v>
      </c>
      <c r="BC442" s="193">
        <f>SUM(D442:BB442)</f>
        <v>0.99999999999999989</v>
      </c>
      <c r="BD442" s="191"/>
    </row>
    <row r="443" spans="1:89" s="194" customFormat="1" x14ac:dyDescent="0.2">
      <c r="A443" s="288"/>
      <c r="B443" s="191" t="s">
        <v>105</v>
      </c>
      <c r="C443" s="293"/>
      <c r="D443" s="192">
        <f>D442</f>
        <v>0</v>
      </c>
      <c r="E443" s="192">
        <f t="shared" ref="E443:AJ443" si="422">+D443+E442</f>
        <v>0</v>
      </c>
      <c r="F443" s="192">
        <f t="shared" si="422"/>
        <v>0</v>
      </c>
      <c r="G443" s="192">
        <f t="shared" si="422"/>
        <v>0</v>
      </c>
      <c r="H443" s="192">
        <f t="shared" si="422"/>
        <v>0</v>
      </c>
      <c r="I443" s="192">
        <f t="shared" si="422"/>
        <v>0</v>
      </c>
      <c r="J443" s="192">
        <f t="shared" si="422"/>
        <v>0</v>
      </c>
      <c r="K443" s="192">
        <f t="shared" si="422"/>
        <v>0</v>
      </c>
      <c r="L443" s="192">
        <f t="shared" si="422"/>
        <v>0</v>
      </c>
      <c r="M443" s="192">
        <f t="shared" si="422"/>
        <v>0</v>
      </c>
      <c r="N443" s="192">
        <f t="shared" si="422"/>
        <v>0</v>
      </c>
      <c r="O443" s="192">
        <f t="shared" si="422"/>
        <v>0</v>
      </c>
      <c r="P443" s="192">
        <f t="shared" si="422"/>
        <v>0</v>
      </c>
      <c r="Q443" s="192">
        <f t="shared" si="422"/>
        <v>0</v>
      </c>
      <c r="R443" s="192">
        <f t="shared" si="422"/>
        <v>0</v>
      </c>
      <c r="S443" s="192">
        <f t="shared" si="422"/>
        <v>0</v>
      </c>
      <c r="T443" s="192">
        <f t="shared" si="422"/>
        <v>0</v>
      </c>
      <c r="U443" s="192">
        <f t="shared" si="422"/>
        <v>0</v>
      </c>
      <c r="V443" s="192">
        <f t="shared" si="422"/>
        <v>0</v>
      </c>
      <c r="W443" s="192">
        <f t="shared" si="422"/>
        <v>0</v>
      </c>
      <c r="X443" s="192">
        <f t="shared" si="422"/>
        <v>0</v>
      </c>
      <c r="Y443" s="192">
        <f t="shared" si="422"/>
        <v>0</v>
      </c>
      <c r="Z443" s="192">
        <f t="shared" si="422"/>
        <v>0</v>
      </c>
      <c r="AA443" s="192">
        <f t="shared" si="422"/>
        <v>0</v>
      </c>
      <c r="AB443" s="192">
        <f t="shared" si="422"/>
        <v>0</v>
      </c>
      <c r="AC443" s="192">
        <f t="shared" si="422"/>
        <v>0</v>
      </c>
      <c r="AD443" s="192">
        <f t="shared" si="422"/>
        <v>0</v>
      </c>
      <c r="AE443" s="192">
        <f t="shared" si="422"/>
        <v>0</v>
      </c>
      <c r="AF443" s="192">
        <f t="shared" si="422"/>
        <v>0</v>
      </c>
      <c r="AG443" s="192">
        <f t="shared" si="422"/>
        <v>0.15000000000000002</v>
      </c>
      <c r="AH443" s="192">
        <f t="shared" si="422"/>
        <v>0.25</v>
      </c>
      <c r="AI443" s="82">
        <f t="shared" si="422"/>
        <v>0.35</v>
      </c>
      <c r="AJ443" s="192">
        <f t="shared" si="422"/>
        <v>0.44999999999999996</v>
      </c>
      <c r="AK443" s="192">
        <f t="shared" ref="AK443:BB443" si="423">+AJ443+AK442</f>
        <v>0.54999999999999993</v>
      </c>
      <c r="AL443" s="192">
        <f t="shared" si="423"/>
        <v>0.64999999999999991</v>
      </c>
      <c r="AM443" s="192">
        <f t="shared" si="423"/>
        <v>0.74999999999999989</v>
      </c>
      <c r="AN443" s="192">
        <f t="shared" si="423"/>
        <v>0.84999999999999987</v>
      </c>
      <c r="AO443" s="192">
        <f t="shared" si="423"/>
        <v>0.84999999999999987</v>
      </c>
      <c r="AP443" s="192">
        <f t="shared" si="423"/>
        <v>0.94999999999999984</v>
      </c>
      <c r="AQ443" s="192">
        <f t="shared" si="423"/>
        <v>0.94999999999999984</v>
      </c>
      <c r="AR443" s="192">
        <f t="shared" si="423"/>
        <v>0.99999999999999989</v>
      </c>
      <c r="AS443" s="192">
        <f t="shared" si="423"/>
        <v>0.99999999999999989</v>
      </c>
      <c r="AT443" s="192">
        <f t="shared" si="423"/>
        <v>0.99999999999999989</v>
      </c>
      <c r="AU443" s="192">
        <f t="shared" si="423"/>
        <v>0.99999999999999989</v>
      </c>
      <c r="AV443" s="192">
        <f t="shared" si="423"/>
        <v>0.99999999999999989</v>
      </c>
      <c r="AW443" s="192">
        <f t="shared" si="423"/>
        <v>0.99999999999999989</v>
      </c>
      <c r="AX443" s="192">
        <f t="shared" si="423"/>
        <v>0.99999999999999989</v>
      </c>
      <c r="AY443" s="192">
        <f t="shared" si="423"/>
        <v>0.99999999999999989</v>
      </c>
      <c r="AZ443" s="192">
        <f t="shared" si="423"/>
        <v>0.99999999999999989</v>
      </c>
      <c r="BA443" s="192">
        <f t="shared" si="423"/>
        <v>0.99999999999999989</v>
      </c>
      <c r="BB443" s="192">
        <f t="shared" si="423"/>
        <v>0.99999999999999989</v>
      </c>
      <c r="BC443" s="193"/>
      <c r="BD443" s="191"/>
    </row>
    <row r="444" spans="1:89" s="194" customFormat="1" x14ac:dyDescent="0.2">
      <c r="A444" s="288"/>
      <c r="B444" s="191" t="s">
        <v>106</v>
      </c>
      <c r="C444" s="293"/>
      <c r="D444" s="192">
        <v>0</v>
      </c>
      <c r="E444" s="192">
        <v>0</v>
      </c>
      <c r="F444" s="192">
        <v>0</v>
      </c>
      <c r="G444" s="192">
        <v>0</v>
      </c>
      <c r="H444" s="192">
        <v>0</v>
      </c>
      <c r="I444" s="192">
        <v>0</v>
      </c>
      <c r="J444" s="192">
        <v>0</v>
      </c>
      <c r="K444" s="192">
        <v>0</v>
      </c>
      <c r="L444" s="192">
        <v>0</v>
      </c>
      <c r="M444" s="192">
        <v>0</v>
      </c>
      <c r="N444" s="192">
        <v>0</v>
      </c>
      <c r="O444" s="192">
        <v>0</v>
      </c>
      <c r="P444" s="192">
        <v>0</v>
      </c>
      <c r="Q444" s="192">
        <v>0</v>
      </c>
      <c r="R444" s="192">
        <v>0</v>
      </c>
      <c r="S444" s="192">
        <v>0</v>
      </c>
      <c r="T444" s="192">
        <v>0</v>
      </c>
      <c r="U444" s="192">
        <v>0</v>
      </c>
      <c r="V444" s="192">
        <v>0</v>
      </c>
      <c r="W444" s="192">
        <v>0</v>
      </c>
      <c r="X444" s="192">
        <v>0</v>
      </c>
      <c r="Y444" s="192">
        <v>0</v>
      </c>
      <c r="Z444" s="192">
        <v>0</v>
      </c>
      <c r="AA444" s="192">
        <v>0</v>
      </c>
      <c r="AB444" s="192">
        <v>0</v>
      </c>
      <c r="AC444" s="192">
        <v>0</v>
      </c>
      <c r="AD444" s="192">
        <v>0</v>
      </c>
      <c r="AE444" s="192">
        <v>0</v>
      </c>
      <c r="AF444" s="192">
        <v>0</v>
      </c>
      <c r="AG444" s="192">
        <v>0.1</v>
      </c>
      <c r="AH444" s="192">
        <v>0.1</v>
      </c>
      <c r="AI444" s="82">
        <v>0.1</v>
      </c>
      <c r="AJ444" s="192">
        <v>0.1</v>
      </c>
      <c r="AK444" s="192">
        <v>0.1</v>
      </c>
      <c r="AL444" s="192">
        <v>0.1</v>
      </c>
      <c r="AM444" s="192">
        <v>0.1</v>
      </c>
      <c r="AN444" s="192">
        <v>0.1</v>
      </c>
      <c r="AO444" s="192">
        <v>0</v>
      </c>
      <c r="AP444" s="192">
        <v>0.1</v>
      </c>
      <c r="AQ444" s="192">
        <v>0.1</v>
      </c>
      <c r="AR444" s="192">
        <v>0</v>
      </c>
      <c r="AS444" s="192">
        <v>0</v>
      </c>
      <c r="AT444" s="192">
        <v>0</v>
      </c>
      <c r="AU444" s="192">
        <v>0</v>
      </c>
      <c r="AV444" s="192">
        <v>0</v>
      </c>
      <c r="AW444" s="192">
        <v>0</v>
      </c>
      <c r="AX444" s="192">
        <v>0</v>
      </c>
      <c r="AY444" s="192">
        <v>0</v>
      </c>
      <c r="AZ444" s="192">
        <v>0</v>
      </c>
      <c r="BA444" s="192">
        <v>0</v>
      </c>
      <c r="BB444" s="192">
        <v>0</v>
      </c>
      <c r="BC444" s="193">
        <f>SUM(D444:BB444)</f>
        <v>0.99999999999999989</v>
      </c>
      <c r="BD444" s="191"/>
    </row>
    <row r="445" spans="1:89" s="194" customFormat="1" x14ac:dyDescent="0.2">
      <c r="A445" s="288"/>
      <c r="B445" s="191" t="s">
        <v>107</v>
      </c>
      <c r="C445" s="293"/>
      <c r="D445" s="192">
        <f>D444</f>
        <v>0</v>
      </c>
      <c r="E445" s="192">
        <f t="shared" ref="E445:AJ445" si="424">+D445+E444</f>
        <v>0</v>
      </c>
      <c r="F445" s="192">
        <f t="shared" si="424"/>
        <v>0</v>
      </c>
      <c r="G445" s="192">
        <f t="shared" si="424"/>
        <v>0</v>
      </c>
      <c r="H445" s="192">
        <f t="shared" si="424"/>
        <v>0</v>
      </c>
      <c r="I445" s="192">
        <f t="shared" si="424"/>
        <v>0</v>
      </c>
      <c r="J445" s="192">
        <f t="shared" si="424"/>
        <v>0</v>
      </c>
      <c r="K445" s="192">
        <f t="shared" si="424"/>
        <v>0</v>
      </c>
      <c r="L445" s="192">
        <f t="shared" si="424"/>
        <v>0</v>
      </c>
      <c r="M445" s="192">
        <f t="shared" si="424"/>
        <v>0</v>
      </c>
      <c r="N445" s="192">
        <f t="shared" si="424"/>
        <v>0</v>
      </c>
      <c r="O445" s="192">
        <f t="shared" si="424"/>
        <v>0</v>
      </c>
      <c r="P445" s="192">
        <f t="shared" si="424"/>
        <v>0</v>
      </c>
      <c r="Q445" s="192">
        <f t="shared" si="424"/>
        <v>0</v>
      </c>
      <c r="R445" s="192">
        <f t="shared" si="424"/>
        <v>0</v>
      </c>
      <c r="S445" s="192">
        <f t="shared" si="424"/>
        <v>0</v>
      </c>
      <c r="T445" s="192">
        <f t="shared" si="424"/>
        <v>0</v>
      </c>
      <c r="U445" s="192">
        <f t="shared" si="424"/>
        <v>0</v>
      </c>
      <c r="V445" s="192">
        <f t="shared" si="424"/>
        <v>0</v>
      </c>
      <c r="W445" s="192">
        <f t="shared" si="424"/>
        <v>0</v>
      </c>
      <c r="X445" s="192">
        <f t="shared" si="424"/>
        <v>0</v>
      </c>
      <c r="Y445" s="192">
        <f t="shared" si="424"/>
        <v>0</v>
      </c>
      <c r="Z445" s="192">
        <f t="shared" si="424"/>
        <v>0</v>
      </c>
      <c r="AA445" s="192">
        <f t="shared" si="424"/>
        <v>0</v>
      </c>
      <c r="AB445" s="192">
        <f t="shared" si="424"/>
        <v>0</v>
      </c>
      <c r="AC445" s="192">
        <f t="shared" si="424"/>
        <v>0</v>
      </c>
      <c r="AD445" s="192">
        <f t="shared" si="424"/>
        <v>0</v>
      </c>
      <c r="AE445" s="192">
        <f t="shared" si="424"/>
        <v>0</v>
      </c>
      <c r="AF445" s="192">
        <f t="shared" si="424"/>
        <v>0</v>
      </c>
      <c r="AG445" s="192">
        <f t="shared" si="424"/>
        <v>0.1</v>
      </c>
      <c r="AH445" s="192">
        <f t="shared" si="424"/>
        <v>0.2</v>
      </c>
      <c r="AI445" s="82">
        <f t="shared" si="424"/>
        <v>0.30000000000000004</v>
      </c>
      <c r="AJ445" s="192">
        <f t="shared" si="424"/>
        <v>0.4</v>
      </c>
      <c r="AK445" s="192">
        <f t="shared" ref="AK445:BB445" si="425">+AJ445+AK444</f>
        <v>0.5</v>
      </c>
      <c r="AL445" s="192">
        <f t="shared" si="425"/>
        <v>0.6</v>
      </c>
      <c r="AM445" s="192">
        <f t="shared" si="425"/>
        <v>0.7</v>
      </c>
      <c r="AN445" s="192">
        <f t="shared" si="425"/>
        <v>0.79999999999999993</v>
      </c>
      <c r="AO445" s="192">
        <f t="shared" si="425"/>
        <v>0.79999999999999993</v>
      </c>
      <c r="AP445" s="192">
        <f t="shared" si="425"/>
        <v>0.89999999999999991</v>
      </c>
      <c r="AQ445" s="192">
        <f t="shared" si="425"/>
        <v>0.99999999999999989</v>
      </c>
      <c r="AR445" s="192">
        <f t="shared" si="425"/>
        <v>0.99999999999999989</v>
      </c>
      <c r="AS445" s="192">
        <f t="shared" si="425"/>
        <v>0.99999999999999989</v>
      </c>
      <c r="AT445" s="192">
        <f t="shared" si="425"/>
        <v>0.99999999999999989</v>
      </c>
      <c r="AU445" s="192">
        <f t="shared" si="425"/>
        <v>0.99999999999999989</v>
      </c>
      <c r="AV445" s="192">
        <f t="shared" si="425"/>
        <v>0.99999999999999989</v>
      </c>
      <c r="AW445" s="192">
        <f t="shared" si="425"/>
        <v>0.99999999999999989</v>
      </c>
      <c r="AX445" s="192">
        <f t="shared" si="425"/>
        <v>0.99999999999999989</v>
      </c>
      <c r="AY445" s="192">
        <f t="shared" si="425"/>
        <v>0.99999999999999989</v>
      </c>
      <c r="AZ445" s="192">
        <f t="shared" si="425"/>
        <v>0.99999999999999989</v>
      </c>
      <c r="BA445" s="192">
        <f t="shared" si="425"/>
        <v>0.99999999999999989</v>
      </c>
      <c r="BB445" s="192">
        <f t="shared" si="425"/>
        <v>0.99999999999999989</v>
      </c>
      <c r="BC445" s="193"/>
      <c r="BD445" s="191"/>
    </row>
    <row r="446" spans="1:89" s="209" customFormat="1" x14ac:dyDescent="0.2">
      <c r="A446" s="288"/>
      <c r="B446" s="206"/>
      <c r="C446" s="293"/>
      <c r="D446" s="207"/>
      <c r="E446" s="207"/>
      <c r="F446" s="207"/>
      <c r="G446" s="207"/>
      <c r="H446" s="207"/>
      <c r="I446" s="207"/>
      <c r="J446" s="207"/>
      <c r="K446" s="207"/>
      <c r="L446" s="207"/>
      <c r="M446" s="207"/>
      <c r="N446" s="207"/>
      <c r="O446" s="207"/>
      <c r="P446" s="207"/>
      <c r="Q446" s="207"/>
      <c r="R446" s="207"/>
      <c r="S446" s="207"/>
      <c r="T446" s="207"/>
      <c r="U446" s="207"/>
      <c r="V446" s="207"/>
      <c r="W446" s="207"/>
      <c r="X446" s="207"/>
      <c r="Y446" s="207"/>
      <c r="Z446" s="207"/>
      <c r="AA446" s="207"/>
      <c r="AB446" s="207"/>
      <c r="AC446" s="207"/>
      <c r="AD446" s="207"/>
      <c r="AE446" s="207"/>
      <c r="AF446" s="207"/>
      <c r="AG446" s="207"/>
      <c r="AH446" s="207"/>
      <c r="AI446" s="83"/>
      <c r="AJ446" s="207"/>
      <c r="AK446" s="207"/>
      <c r="AL446" s="207"/>
      <c r="AM446" s="207"/>
      <c r="AN446" s="207"/>
      <c r="AO446" s="207"/>
      <c r="AP446" s="207"/>
      <c r="AQ446" s="207"/>
      <c r="AR446" s="207"/>
      <c r="AS446" s="207"/>
      <c r="AT446" s="207"/>
      <c r="AU446" s="207"/>
      <c r="AV446" s="207"/>
      <c r="AW446" s="207"/>
      <c r="AX446" s="207"/>
      <c r="AY446" s="207"/>
      <c r="AZ446" s="207"/>
      <c r="BA446" s="207"/>
      <c r="BB446" s="207"/>
      <c r="BC446" s="208"/>
      <c r="BD446" s="206"/>
    </row>
    <row r="447" spans="1:89" s="195" customFormat="1" x14ac:dyDescent="0.2">
      <c r="A447" s="288"/>
      <c r="B447" s="195" t="s">
        <v>108</v>
      </c>
      <c r="C447" s="196">
        <v>15.769724999999999</v>
      </c>
      <c r="D447" s="197">
        <f t="shared" ref="D447:AI447" si="426">+D443*$C447</f>
        <v>0</v>
      </c>
      <c r="E447" s="197">
        <f t="shared" si="426"/>
        <v>0</v>
      </c>
      <c r="F447" s="197">
        <f t="shared" si="426"/>
        <v>0</v>
      </c>
      <c r="G447" s="197">
        <f t="shared" si="426"/>
        <v>0</v>
      </c>
      <c r="H447" s="197">
        <f t="shared" si="426"/>
        <v>0</v>
      </c>
      <c r="I447" s="197">
        <f t="shared" si="426"/>
        <v>0</v>
      </c>
      <c r="J447" s="197">
        <f t="shared" si="426"/>
        <v>0</v>
      </c>
      <c r="K447" s="197">
        <f t="shared" si="426"/>
        <v>0</v>
      </c>
      <c r="L447" s="197">
        <f t="shared" si="426"/>
        <v>0</v>
      </c>
      <c r="M447" s="197">
        <f t="shared" si="426"/>
        <v>0</v>
      </c>
      <c r="N447" s="197">
        <f t="shared" si="426"/>
        <v>0</v>
      </c>
      <c r="O447" s="197">
        <f t="shared" si="426"/>
        <v>0</v>
      </c>
      <c r="P447" s="197">
        <f t="shared" si="426"/>
        <v>0</v>
      </c>
      <c r="Q447" s="197">
        <f t="shared" si="426"/>
        <v>0</v>
      </c>
      <c r="R447" s="197">
        <f t="shared" si="426"/>
        <v>0</v>
      </c>
      <c r="S447" s="197">
        <f t="shared" si="426"/>
        <v>0</v>
      </c>
      <c r="T447" s="197">
        <f t="shared" si="426"/>
        <v>0</v>
      </c>
      <c r="U447" s="197">
        <f t="shared" si="426"/>
        <v>0</v>
      </c>
      <c r="V447" s="197">
        <f t="shared" si="426"/>
        <v>0</v>
      </c>
      <c r="W447" s="197">
        <f t="shared" si="426"/>
        <v>0</v>
      </c>
      <c r="X447" s="197">
        <f t="shared" si="426"/>
        <v>0</v>
      </c>
      <c r="Y447" s="197">
        <f t="shared" si="426"/>
        <v>0</v>
      </c>
      <c r="Z447" s="197">
        <f t="shared" si="426"/>
        <v>0</v>
      </c>
      <c r="AA447" s="197">
        <f t="shared" si="426"/>
        <v>0</v>
      </c>
      <c r="AB447" s="197">
        <f t="shared" si="426"/>
        <v>0</v>
      </c>
      <c r="AC447" s="197">
        <f t="shared" si="426"/>
        <v>0</v>
      </c>
      <c r="AD447" s="197">
        <f t="shared" si="426"/>
        <v>0</v>
      </c>
      <c r="AE447" s="197">
        <f t="shared" si="426"/>
        <v>0</v>
      </c>
      <c r="AF447" s="197">
        <f t="shared" si="426"/>
        <v>0</v>
      </c>
      <c r="AG447" s="197">
        <f t="shared" si="426"/>
        <v>2.3654587500000002</v>
      </c>
      <c r="AH447" s="197">
        <f t="shared" si="426"/>
        <v>3.9424312499999998</v>
      </c>
      <c r="AI447" s="90">
        <f t="shared" si="426"/>
        <v>5.5194037499999995</v>
      </c>
      <c r="AJ447" s="197">
        <f t="shared" ref="AJ447:BB447" si="427">+AJ443*$C447</f>
        <v>7.0963762499999987</v>
      </c>
      <c r="AK447" s="197">
        <f t="shared" si="427"/>
        <v>8.6733487499999988</v>
      </c>
      <c r="AL447" s="197">
        <f t="shared" si="427"/>
        <v>10.250321249999999</v>
      </c>
      <c r="AM447" s="197">
        <f t="shared" si="427"/>
        <v>11.827293749999997</v>
      </c>
      <c r="AN447" s="197">
        <f t="shared" si="427"/>
        <v>13.404266249999997</v>
      </c>
      <c r="AO447" s="197">
        <f t="shared" si="427"/>
        <v>13.404266249999997</v>
      </c>
      <c r="AP447" s="197">
        <f t="shared" si="427"/>
        <v>14.981238749999997</v>
      </c>
      <c r="AQ447" s="197">
        <f t="shared" si="427"/>
        <v>14.981238749999997</v>
      </c>
      <c r="AR447" s="197">
        <f t="shared" si="427"/>
        <v>15.769724999999998</v>
      </c>
      <c r="AS447" s="197">
        <f t="shared" si="427"/>
        <v>15.769724999999998</v>
      </c>
      <c r="AT447" s="197">
        <f t="shared" si="427"/>
        <v>15.769724999999998</v>
      </c>
      <c r="AU447" s="197">
        <f t="shared" si="427"/>
        <v>15.769724999999998</v>
      </c>
      <c r="AV447" s="197">
        <f t="shared" si="427"/>
        <v>15.769724999999998</v>
      </c>
      <c r="AW447" s="197">
        <f t="shared" si="427"/>
        <v>15.769724999999998</v>
      </c>
      <c r="AX447" s="197">
        <f t="shared" si="427"/>
        <v>15.769724999999998</v>
      </c>
      <c r="AY447" s="197">
        <f t="shared" si="427"/>
        <v>15.769724999999998</v>
      </c>
      <c r="AZ447" s="197">
        <f t="shared" si="427"/>
        <v>15.769724999999998</v>
      </c>
      <c r="BA447" s="197">
        <f t="shared" si="427"/>
        <v>15.769724999999998</v>
      </c>
      <c r="BB447" s="197">
        <f t="shared" si="427"/>
        <v>15.769724999999998</v>
      </c>
      <c r="BC447" s="198"/>
      <c r="BD447" s="199"/>
      <c r="BE447" s="199"/>
      <c r="BF447" s="199"/>
      <c r="BG447" s="199"/>
      <c r="BH447" s="199"/>
      <c r="BI447" s="199"/>
      <c r="BJ447" s="199"/>
      <c r="BK447" s="199"/>
      <c r="BL447" s="199"/>
      <c r="BM447" s="199"/>
      <c r="BN447" s="199"/>
      <c r="BO447" s="199"/>
      <c r="BP447" s="199"/>
      <c r="BQ447" s="199"/>
      <c r="BR447" s="199"/>
      <c r="BS447" s="199"/>
      <c r="BT447" s="199"/>
      <c r="BU447" s="199"/>
      <c r="BV447" s="199"/>
      <c r="BW447" s="199"/>
      <c r="BX447" s="199"/>
      <c r="BY447" s="199"/>
      <c r="BZ447" s="199"/>
      <c r="CA447" s="199"/>
      <c r="CB447" s="199"/>
      <c r="CC447" s="199"/>
      <c r="CD447" s="199"/>
      <c r="CE447" s="199"/>
      <c r="CF447" s="199"/>
      <c r="CG447" s="199"/>
      <c r="CH447" s="199"/>
      <c r="CI447" s="199"/>
      <c r="CJ447" s="199"/>
      <c r="CK447" s="199"/>
    </row>
    <row r="448" spans="1:89" s="200" customFormat="1" ht="13.5" thickBot="1" x14ac:dyDescent="0.25">
      <c r="A448" s="289"/>
      <c r="B448" s="200" t="s">
        <v>109</v>
      </c>
      <c r="C448" s="201" t="str">
        <f>+'NTP or Sold'!B46</f>
        <v>Committed</v>
      </c>
      <c r="D448" s="202">
        <f t="shared" ref="D448:AI448" si="428">+D445*$C447</f>
        <v>0</v>
      </c>
      <c r="E448" s="202">
        <f t="shared" si="428"/>
        <v>0</v>
      </c>
      <c r="F448" s="202">
        <f t="shared" si="428"/>
        <v>0</v>
      </c>
      <c r="G448" s="202">
        <f t="shared" si="428"/>
        <v>0</v>
      </c>
      <c r="H448" s="202">
        <f t="shared" si="428"/>
        <v>0</v>
      </c>
      <c r="I448" s="202">
        <f t="shared" si="428"/>
        <v>0</v>
      </c>
      <c r="J448" s="202">
        <f t="shared" si="428"/>
        <v>0</v>
      </c>
      <c r="K448" s="202">
        <f t="shared" si="428"/>
        <v>0</v>
      </c>
      <c r="L448" s="202">
        <f t="shared" si="428"/>
        <v>0</v>
      </c>
      <c r="M448" s="202">
        <f t="shared" si="428"/>
        <v>0</v>
      </c>
      <c r="N448" s="202">
        <f t="shared" si="428"/>
        <v>0</v>
      </c>
      <c r="O448" s="202">
        <f t="shared" si="428"/>
        <v>0</v>
      </c>
      <c r="P448" s="202">
        <f t="shared" si="428"/>
        <v>0</v>
      </c>
      <c r="Q448" s="202">
        <f t="shared" si="428"/>
        <v>0</v>
      </c>
      <c r="R448" s="202">
        <f t="shared" si="428"/>
        <v>0</v>
      </c>
      <c r="S448" s="202">
        <f t="shared" si="428"/>
        <v>0</v>
      </c>
      <c r="T448" s="202">
        <f t="shared" si="428"/>
        <v>0</v>
      </c>
      <c r="U448" s="202">
        <f t="shared" si="428"/>
        <v>0</v>
      </c>
      <c r="V448" s="202">
        <f t="shared" si="428"/>
        <v>0</v>
      </c>
      <c r="W448" s="202">
        <f t="shared" si="428"/>
        <v>0</v>
      </c>
      <c r="X448" s="202">
        <f t="shared" si="428"/>
        <v>0</v>
      </c>
      <c r="Y448" s="202">
        <f t="shared" si="428"/>
        <v>0</v>
      </c>
      <c r="Z448" s="202">
        <f t="shared" si="428"/>
        <v>0</v>
      </c>
      <c r="AA448" s="202">
        <f t="shared" si="428"/>
        <v>0</v>
      </c>
      <c r="AB448" s="202">
        <f t="shared" si="428"/>
        <v>0</v>
      </c>
      <c r="AC448" s="202">
        <f t="shared" si="428"/>
        <v>0</v>
      </c>
      <c r="AD448" s="202">
        <f t="shared" si="428"/>
        <v>0</v>
      </c>
      <c r="AE448" s="202">
        <f t="shared" si="428"/>
        <v>0</v>
      </c>
      <c r="AF448" s="202">
        <f t="shared" si="428"/>
        <v>0</v>
      </c>
      <c r="AG448" s="202">
        <f t="shared" si="428"/>
        <v>1.5769725000000001</v>
      </c>
      <c r="AH448" s="202">
        <f t="shared" si="428"/>
        <v>3.1539450000000002</v>
      </c>
      <c r="AI448" s="136">
        <f t="shared" si="428"/>
        <v>4.7309175000000003</v>
      </c>
      <c r="AJ448" s="202">
        <f t="shared" ref="AJ448:BB448" si="429">+AJ445*$C447</f>
        <v>6.3078900000000004</v>
      </c>
      <c r="AK448" s="202">
        <f t="shared" si="429"/>
        <v>7.8848624999999997</v>
      </c>
      <c r="AL448" s="202">
        <f t="shared" si="429"/>
        <v>9.4618349999999989</v>
      </c>
      <c r="AM448" s="202">
        <f t="shared" si="429"/>
        <v>11.038807499999999</v>
      </c>
      <c r="AN448" s="202">
        <f t="shared" si="429"/>
        <v>12.615779999999999</v>
      </c>
      <c r="AO448" s="202">
        <f t="shared" si="429"/>
        <v>12.615779999999999</v>
      </c>
      <c r="AP448" s="202">
        <f t="shared" si="429"/>
        <v>14.192752499999997</v>
      </c>
      <c r="AQ448" s="202">
        <f t="shared" si="429"/>
        <v>15.769724999999998</v>
      </c>
      <c r="AR448" s="202">
        <f t="shared" si="429"/>
        <v>15.769724999999998</v>
      </c>
      <c r="AS448" s="202">
        <f t="shared" si="429"/>
        <v>15.769724999999998</v>
      </c>
      <c r="AT448" s="202">
        <f t="shared" si="429"/>
        <v>15.769724999999998</v>
      </c>
      <c r="AU448" s="202">
        <f t="shared" si="429"/>
        <v>15.769724999999998</v>
      </c>
      <c r="AV448" s="202">
        <f t="shared" si="429"/>
        <v>15.769724999999998</v>
      </c>
      <c r="AW448" s="202">
        <f t="shared" si="429"/>
        <v>15.769724999999998</v>
      </c>
      <c r="AX448" s="202">
        <f t="shared" si="429"/>
        <v>15.769724999999998</v>
      </c>
      <c r="AY448" s="202">
        <f t="shared" si="429"/>
        <v>15.769724999999998</v>
      </c>
      <c r="AZ448" s="202">
        <f t="shared" si="429"/>
        <v>15.769724999999998</v>
      </c>
      <c r="BA448" s="202">
        <f t="shared" si="429"/>
        <v>15.769724999999998</v>
      </c>
      <c r="BB448" s="202">
        <f t="shared" si="429"/>
        <v>15.769724999999998</v>
      </c>
      <c r="BC448" s="203"/>
      <c r="BD448" s="204"/>
      <c r="BE448" s="204"/>
      <c r="BF448" s="204"/>
      <c r="BG448" s="204"/>
      <c r="BH448" s="204"/>
      <c r="BI448" s="204"/>
      <c r="BJ448" s="204"/>
      <c r="BK448" s="204"/>
      <c r="BL448" s="204"/>
      <c r="BM448" s="204"/>
      <c r="BN448" s="204"/>
      <c r="BO448" s="204"/>
      <c r="BP448" s="204"/>
      <c r="BQ448" s="204"/>
      <c r="BR448" s="204"/>
      <c r="BS448" s="204"/>
      <c r="BT448" s="204"/>
      <c r="BU448" s="204"/>
      <c r="BV448" s="204"/>
      <c r="BW448" s="204"/>
      <c r="BX448" s="204"/>
      <c r="BY448" s="204"/>
      <c r="BZ448" s="204"/>
      <c r="CA448" s="204"/>
      <c r="CB448" s="204"/>
      <c r="CC448" s="204"/>
      <c r="CD448" s="204"/>
      <c r="CE448" s="204"/>
      <c r="CF448" s="204"/>
      <c r="CG448" s="204"/>
      <c r="CH448" s="204"/>
      <c r="CI448" s="204"/>
      <c r="CJ448" s="204"/>
      <c r="CK448" s="204"/>
    </row>
    <row r="449" spans="1:89" s="190" customFormat="1" ht="15" customHeight="1" thickTop="1" x14ac:dyDescent="0.2">
      <c r="A449" s="287">
        <f>+A441+1</f>
        <v>5</v>
      </c>
      <c r="B449" s="187" t="str">
        <f>'NTP or Sold'!G47</f>
        <v>LM6000</v>
      </c>
      <c r="C449" s="292" t="str">
        <f>'NTP or Sold'!S47</f>
        <v>Las Vegas CoGen II</v>
      </c>
      <c r="D449" s="188"/>
      <c r="E449" s="188"/>
      <c r="F449" s="188"/>
      <c r="G449" s="188"/>
      <c r="H449" s="188"/>
      <c r="I449" s="188"/>
      <c r="J449" s="188"/>
      <c r="K449" s="188"/>
      <c r="L449" s="188"/>
      <c r="M449" s="188"/>
      <c r="N449" s="188"/>
      <c r="O449" s="188"/>
      <c r="P449" s="188"/>
      <c r="Q449" s="188"/>
      <c r="R449" s="188"/>
      <c r="S449" s="188"/>
      <c r="T449" s="188"/>
      <c r="U449" s="188"/>
      <c r="V449" s="188"/>
      <c r="W449" s="188"/>
      <c r="X449" s="188"/>
      <c r="Y449" s="188"/>
      <c r="Z449" s="188"/>
      <c r="AA449" s="188"/>
      <c r="AB449" s="188"/>
      <c r="AC449" s="188"/>
      <c r="AD449" s="188"/>
      <c r="AE449" s="188"/>
      <c r="AF449" s="188"/>
      <c r="AG449" s="188"/>
      <c r="AH449" s="188"/>
      <c r="AI449" s="84"/>
      <c r="AJ449" s="188"/>
      <c r="AK449" s="188"/>
      <c r="AL449" s="188"/>
      <c r="AM449" s="188"/>
      <c r="AN449" s="188"/>
      <c r="AO449" s="188"/>
      <c r="AP449" s="188"/>
      <c r="AQ449" s="188"/>
      <c r="AR449" s="188"/>
      <c r="AS449" s="188"/>
      <c r="AT449" s="188"/>
      <c r="AU449" s="188"/>
      <c r="AV449" s="188"/>
      <c r="AW449" s="188"/>
      <c r="AX449" s="188"/>
      <c r="AY449" s="188"/>
      <c r="AZ449" s="188"/>
      <c r="BA449" s="188"/>
      <c r="BB449" s="188"/>
      <c r="BC449" s="189"/>
    </row>
    <row r="450" spans="1:89" s="194" customFormat="1" x14ac:dyDescent="0.2">
      <c r="A450" s="288"/>
      <c r="B450" s="191" t="s">
        <v>104</v>
      </c>
      <c r="C450" s="293"/>
      <c r="D450" s="192">
        <v>0</v>
      </c>
      <c r="E450" s="192">
        <v>0</v>
      </c>
      <c r="F450" s="192">
        <v>0</v>
      </c>
      <c r="G450" s="192">
        <v>0</v>
      </c>
      <c r="H450" s="192">
        <v>0</v>
      </c>
      <c r="I450" s="192">
        <v>0</v>
      </c>
      <c r="J450" s="192">
        <v>0</v>
      </c>
      <c r="K450" s="192">
        <v>0</v>
      </c>
      <c r="L450" s="192">
        <v>0</v>
      </c>
      <c r="M450" s="192">
        <v>0</v>
      </c>
      <c r="N450" s="192">
        <v>0</v>
      </c>
      <c r="O450" s="192">
        <v>0</v>
      </c>
      <c r="P450" s="192">
        <v>0</v>
      </c>
      <c r="Q450" s="192">
        <v>0</v>
      </c>
      <c r="R450" s="192">
        <v>0</v>
      </c>
      <c r="S450" s="192">
        <v>0</v>
      </c>
      <c r="T450" s="192">
        <v>0</v>
      </c>
      <c r="U450" s="192">
        <v>0</v>
      </c>
      <c r="V450" s="192">
        <v>0</v>
      </c>
      <c r="W450" s="192">
        <v>0</v>
      </c>
      <c r="X450" s="192">
        <v>0</v>
      </c>
      <c r="Y450" s="192">
        <v>0</v>
      </c>
      <c r="Z450" s="192">
        <v>0</v>
      </c>
      <c r="AA450" s="192">
        <v>0</v>
      </c>
      <c r="AB450" s="192">
        <v>0</v>
      </c>
      <c r="AC450" s="192">
        <v>0</v>
      </c>
      <c r="AD450" s="192">
        <v>0</v>
      </c>
      <c r="AE450" s="192">
        <v>0</v>
      </c>
      <c r="AF450" s="192">
        <v>0</v>
      </c>
      <c r="AG450" s="192">
        <f>0.05+0.1</f>
        <v>0.15000000000000002</v>
      </c>
      <c r="AH450" s="192">
        <v>0.1</v>
      </c>
      <c r="AI450" s="82">
        <v>0.1</v>
      </c>
      <c r="AJ450" s="192">
        <v>0.1</v>
      </c>
      <c r="AK450" s="192">
        <v>0.1</v>
      </c>
      <c r="AL450" s="192">
        <v>0.1</v>
      </c>
      <c r="AM450" s="192">
        <v>0.1</v>
      </c>
      <c r="AN450" s="192">
        <v>0.1</v>
      </c>
      <c r="AO450" s="192">
        <v>0</v>
      </c>
      <c r="AP450" s="192">
        <v>0.1</v>
      </c>
      <c r="AQ450" s="192">
        <v>0</v>
      </c>
      <c r="AR450" s="192">
        <v>0.05</v>
      </c>
      <c r="AS450" s="192">
        <v>0</v>
      </c>
      <c r="AT450" s="192">
        <v>0</v>
      </c>
      <c r="AU450" s="192">
        <v>0</v>
      </c>
      <c r="AV450" s="192">
        <v>0</v>
      </c>
      <c r="AW450" s="192">
        <v>0</v>
      </c>
      <c r="AX450" s="192">
        <v>0</v>
      </c>
      <c r="AY450" s="192">
        <v>0</v>
      </c>
      <c r="AZ450" s="192">
        <v>0</v>
      </c>
      <c r="BA450" s="192">
        <v>0</v>
      </c>
      <c r="BB450" s="192">
        <v>0</v>
      </c>
      <c r="BC450" s="193">
        <f>SUM(D450:BB450)</f>
        <v>0.99999999999999989</v>
      </c>
      <c r="BD450" s="191"/>
    </row>
    <row r="451" spans="1:89" s="194" customFormat="1" x14ac:dyDescent="0.2">
      <c r="A451" s="288"/>
      <c r="B451" s="191" t="s">
        <v>105</v>
      </c>
      <c r="C451" s="293"/>
      <c r="D451" s="192">
        <f>D450</f>
        <v>0</v>
      </c>
      <c r="E451" s="192">
        <f t="shared" ref="E451:AJ451" si="430">+D451+E450</f>
        <v>0</v>
      </c>
      <c r="F451" s="192">
        <f t="shared" si="430"/>
        <v>0</v>
      </c>
      <c r="G451" s="192">
        <f t="shared" si="430"/>
        <v>0</v>
      </c>
      <c r="H451" s="192">
        <f t="shared" si="430"/>
        <v>0</v>
      </c>
      <c r="I451" s="192">
        <f t="shared" si="430"/>
        <v>0</v>
      </c>
      <c r="J451" s="192">
        <f t="shared" si="430"/>
        <v>0</v>
      </c>
      <c r="K451" s="192">
        <f t="shared" si="430"/>
        <v>0</v>
      </c>
      <c r="L451" s="192">
        <f t="shared" si="430"/>
        <v>0</v>
      </c>
      <c r="M451" s="192">
        <f t="shared" si="430"/>
        <v>0</v>
      </c>
      <c r="N451" s="192">
        <f t="shared" si="430"/>
        <v>0</v>
      </c>
      <c r="O451" s="192">
        <f t="shared" si="430"/>
        <v>0</v>
      </c>
      <c r="P451" s="192">
        <f t="shared" si="430"/>
        <v>0</v>
      </c>
      <c r="Q451" s="192">
        <f t="shared" si="430"/>
        <v>0</v>
      </c>
      <c r="R451" s="192">
        <f t="shared" si="430"/>
        <v>0</v>
      </c>
      <c r="S451" s="192">
        <f t="shared" si="430"/>
        <v>0</v>
      </c>
      <c r="T451" s="192">
        <f t="shared" si="430"/>
        <v>0</v>
      </c>
      <c r="U451" s="192">
        <f t="shared" si="430"/>
        <v>0</v>
      </c>
      <c r="V451" s="192">
        <f t="shared" si="430"/>
        <v>0</v>
      </c>
      <c r="W451" s="192">
        <f t="shared" si="430"/>
        <v>0</v>
      </c>
      <c r="X451" s="192">
        <f t="shared" si="430"/>
        <v>0</v>
      </c>
      <c r="Y451" s="192">
        <f t="shared" si="430"/>
        <v>0</v>
      </c>
      <c r="Z451" s="192">
        <f t="shared" si="430"/>
        <v>0</v>
      </c>
      <c r="AA451" s="192">
        <f t="shared" si="430"/>
        <v>0</v>
      </c>
      <c r="AB451" s="192">
        <f t="shared" si="430"/>
        <v>0</v>
      </c>
      <c r="AC451" s="192">
        <f t="shared" si="430"/>
        <v>0</v>
      </c>
      <c r="AD451" s="192">
        <f t="shared" si="430"/>
        <v>0</v>
      </c>
      <c r="AE451" s="192">
        <f t="shared" si="430"/>
        <v>0</v>
      </c>
      <c r="AF451" s="192">
        <f t="shared" si="430"/>
        <v>0</v>
      </c>
      <c r="AG451" s="192">
        <f t="shared" si="430"/>
        <v>0.15000000000000002</v>
      </c>
      <c r="AH451" s="192">
        <f t="shared" si="430"/>
        <v>0.25</v>
      </c>
      <c r="AI451" s="82">
        <f t="shared" si="430"/>
        <v>0.35</v>
      </c>
      <c r="AJ451" s="192">
        <f t="shared" si="430"/>
        <v>0.44999999999999996</v>
      </c>
      <c r="AK451" s="192">
        <f t="shared" ref="AK451:BB451" si="431">+AJ451+AK450</f>
        <v>0.54999999999999993</v>
      </c>
      <c r="AL451" s="192">
        <f t="shared" si="431"/>
        <v>0.64999999999999991</v>
      </c>
      <c r="AM451" s="192">
        <f t="shared" si="431"/>
        <v>0.74999999999999989</v>
      </c>
      <c r="AN451" s="192">
        <f t="shared" si="431"/>
        <v>0.84999999999999987</v>
      </c>
      <c r="AO451" s="192">
        <f t="shared" si="431"/>
        <v>0.84999999999999987</v>
      </c>
      <c r="AP451" s="192">
        <f t="shared" si="431"/>
        <v>0.94999999999999984</v>
      </c>
      <c r="AQ451" s="192">
        <f t="shared" si="431"/>
        <v>0.94999999999999984</v>
      </c>
      <c r="AR451" s="192">
        <f t="shared" si="431"/>
        <v>0.99999999999999989</v>
      </c>
      <c r="AS451" s="192">
        <f t="shared" si="431"/>
        <v>0.99999999999999989</v>
      </c>
      <c r="AT451" s="192">
        <f t="shared" si="431"/>
        <v>0.99999999999999989</v>
      </c>
      <c r="AU451" s="192">
        <f t="shared" si="431"/>
        <v>0.99999999999999989</v>
      </c>
      <c r="AV451" s="192">
        <f t="shared" si="431"/>
        <v>0.99999999999999989</v>
      </c>
      <c r="AW451" s="192">
        <f t="shared" si="431"/>
        <v>0.99999999999999989</v>
      </c>
      <c r="AX451" s="192">
        <f t="shared" si="431"/>
        <v>0.99999999999999989</v>
      </c>
      <c r="AY451" s="192">
        <f t="shared" si="431"/>
        <v>0.99999999999999989</v>
      </c>
      <c r="AZ451" s="192">
        <f t="shared" si="431"/>
        <v>0.99999999999999989</v>
      </c>
      <c r="BA451" s="192">
        <f t="shared" si="431"/>
        <v>0.99999999999999989</v>
      </c>
      <c r="BB451" s="192">
        <f t="shared" si="431"/>
        <v>0.99999999999999989</v>
      </c>
      <c r="BC451" s="193"/>
      <c r="BD451" s="191"/>
    </row>
    <row r="452" spans="1:89" s="194" customFormat="1" x14ac:dyDescent="0.2">
      <c r="A452" s="288"/>
      <c r="B452" s="191" t="s">
        <v>106</v>
      </c>
      <c r="C452" s="293"/>
      <c r="D452" s="192">
        <v>0</v>
      </c>
      <c r="E452" s="192">
        <v>0</v>
      </c>
      <c r="F452" s="192">
        <v>0</v>
      </c>
      <c r="G452" s="192">
        <v>0</v>
      </c>
      <c r="H452" s="192">
        <v>0</v>
      </c>
      <c r="I452" s="192">
        <v>0</v>
      </c>
      <c r="J452" s="192">
        <v>0</v>
      </c>
      <c r="K452" s="192">
        <v>0</v>
      </c>
      <c r="L452" s="192">
        <v>0</v>
      </c>
      <c r="M452" s="192">
        <v>0</v>
      </c>
      <c r="N452" s="192">
        <v>0</v>
      </c>
      <c r="O452" s="192">
        <v>0</v>
      </c>
      <c r="P452" s="192">
        <v>0</v>
      </c>
      <c r="Q452" s="192">
        <v>0</v>
      </c>
      <c r="R452" s="192">
        <v>0</v>
      </c>
      <c r="S452" s="192">
        <v>0</v>
      </c>
      <c r="T452" s="192">
        <v>0</v>
      </c>
      <c r="U452" s="192">
        <v>0</v>
      </c>
      <c r="V452" s="192">
        <v>0</v>
      </c>
      <c r="W452" s="192">
        <v>0</v>
      </c>
      <c r="X452" s="192">
        <v>0</v>
      </c>
      <c r="Y452" s="192">
        <v>0</v>
      </c>
      <c r="Z452" s="192">
        <v>0</v>
      </c>
      <c r="AA452" s="192">
        <v>0</v>
      </c>
      <c r="AB452" s="192">
        <v>0</v>
      </c>
      <c r="AC452" s="192">
        <v>0</v>
      </c>
      <c r="AD452" s="192">
        <v>0</v>
      </c>
      <c r="AE452" s="192">
        <v>0</v>
      </c>
      <c r="AF452" s="192">
        <v>0</v>
      </c>
      <c r="AG452" s="192">
        <v>0.1</v>
      </c>
      <c r="AH452" s="192">
        <v>0.1</v>
      </c>
      <c r="AI452" s="82">
        <v>0.1</v>
      </c>
      <c r="AJ452" s="192">
        <v>0.1</v>
      </c>
      <c r="AK452" s="192">
        <v>0.1</v>
      </c>
      <c r="AL452" s="192">
        <v>0.1</v>
      </c>
      <c r="AM452" s="192">
        <v>0.1</v>
      </c>
      <c r="AN452" s="192">
        <v>0.1</v>
      </c>
      <c r="AO452" s="192">
        <v>0</v>
      </c>
      <c r="AP452" s="192">
        <v>0.1</v>
      </c>
      <c r="AQ452" s="192">
        <v>0.1</v>
      </c>
      <c r="AR452" s="192">
        <v>0</v>
      </c>
      <c r="AS452" s="192">
        <v>0</v>
      </c>
      <c r="AT452" s="192">
        <v>0</v>
      </c>
      <c r="AU452" s="192">
        <v>0</v>
      </c>
      <c r="AV452" s="192">
        <v>0</v>
      </c>
      <c r="AW452" s="192">
        <v>0</v>
      </c>
      <c r="AX452" s="192">
        <v>0</v>
      </c>
      <c r="AY452" s="192">
        <v>0</v>
      </c>
      <c r="AZ452" s="192">
        <v>0</v>
      </c>
      <c r="BA452" s="192">
        <v>0</v>
      </c>
      <c r="BB452" s="192">
        <v>0</v>
      </c>
      <c r="BC452" s="193">
        <f>SUM(D452:BB452)</f>
        <v>0.99999999999999989</v>
      </c>
      <c r="BD452" s="191"/>
    </row>
    <row r="453" spans="1:89" s="194" customFormat="1" x14ac:dyDescent="0.2">
      <c r="A453" s="288"/>
      <c r="B453" s="191" t="s">
        <v>107</v>
      </c>
      <c r="C453" s="293"/>
      <c r="D453" s="192">
        <f>D452</f>
        <v>0</v>
      </c>
      <c r="E453" s="192">
        <f t="shared" ref="E453:AJ453" si="432">+D453+E452</f>
        <v>0</v>
      </c>
      <c r="F453" s="192">
        <f t="shared" si="432"/>
        <v>0</v>
      </c>
      <c r="G453" s="192">
        <f t="shared" si="432"/>
        <v>0</v>
      </c>
      <c r="H453" s="192">
        <f t="shared" si="432"/>
        <v>0</v>
      </c>
      <c r="I453" s="192">
        <f t="shared" si="432"/>
        <v>0</v>
      </c>
      <c r="J453" s="192">
        <f t="shared" si="432"/>
        <v>0</v>
      </c>
      <c r="K453" s="192">
        <f t="shared" si="432"/>
        <v>0</v>
      </c>
      <c r="L453" s="192">
        <f t="shared" si="432"/>
        <v>0</v>
      </c>
      <c r="M453" s="192">
        <f t="shared" si="432"/>
        <v>0</v>
      </c>
      <c r="N453" s="192">
        <f t="shared" si="432"/>
        <v>0</v>
      </c>
      <c r="O453" s="192">
        <f t="shared" si="432"/>
        <v>0</v>
      </c>
      <c r="P453" s="192">
        <f t="shared" si="432"/>
        <v>0</v>
      </c>
      <c r="Q453" s="192">
        <f t="shared" si="432"/>
        <v>0</v>
      </c>
      <c r="R453" s="192">
        <f t="shared" si="432"/>
        <v>0</v>
      </c>
      <c r="S453" s="192">
        <f t="shared" si="432"/>
        <v>0</v>
      </c>
      <c r="T453" s="192">
        <f t="shared" si="432"/>
        <v>0</v>
      </c>
      <c r="U453" s="192">
        <f t="shared" si="432"/>
        <v>0</v>
      </c>
      <c r="V453" s="192">
        <f t="shared" si="432"/>
        <v>0</v>
      </c>
      <c r="W453" s="192">
        <f t="shared" si="432"/>
        <v>0</v>
      </c>
      <c r="X453" s="192">
        <f t="shared" si="432"/>
        <v>0</v>
      </c>
      <c r="Y453" s="192">
        <f t="shared" si="432"/>
        <v>0</v>
      </c>
      <c r="Z453" s="192">
        <f t="shared" si="432"/>
        <v>0</v>
      </c>
      <c r="AA453" s="192">
        <f t="shared" si="432"/>
        <v>0</v>
      </c>
      <c r="AB453" s="192">
        <f t="shared" si="432"/>
        <v>0</v>
      </c>
      <c r="AC453" s="192">
        <f t="shared" si="432"/>
        <v>0</v>
      </c>
      <c r="AD453" s="192">
        <f t="shared" si="432"/>
        <v>0</v>
      </c>
      <c r="AE453" s="192">
        <f t="shared" si="432"/>
        <v>0</v>
      </c>
      <c r="AF453" s="192">
        <f t="shared" si="432"/>
        <v>0</v>
      </c>
      <c r="AG453" s="192">
        <f t="shared" si="432"/>
        <v>0.1</v>
      </c>
      <c r="AH453" s="192">
        <f t="shared" si="432"/>
        <v>0.2</v>
      </c>
      <c r="AI453" s="82">
        <f t="shared" si="432"/>
        <v>0.30000000000000004</v>
      </c>
      <c r="AJ453" s="192">
        <f t="shared" si="432"/>
        <v>0.4</v>
      </c>
      <c r="AK453" s="192">
        <f t="shared" ref="AK453:BB453" si="433">+AJ453+AK452</f>
        <v>0.5</v>
      </c>
      <c r="AL453" s="192">
        <f t="shared" si="433"/>
        <v>0.6</v>
      </c>
      <c r="AM453" s="192">
        <f t="shared" si="433"/>
        <v>0.7</v>
      </c>
      <c r="AN453" s="192">
        <f t="shared" si="433"/>
        <v>0.79999999999999993</v>
      </c>
      <c r="AO453" s="192">
        <f t="shared" si="433"/>
        <v>0.79999999999999993</v>
      </c>
      <c r="AP453" s="192">
        <f t="shared" si="433"/>
        <v>0.89999999999999991</v>
      </c>
      <c r="AQ453" s="192">
        <f t="shared" si="433"/>
        <v>0.99999999999999989</v>
      </c>
      <c r="AR453" s="192">
        <f t="shared" si="433"/>
        <v>0.99999999999999989</v>
      </c>
      <c r="AS453" s="192">
        <f t="shared" si="433"/>
        <v>0.99999999999999989</v>
      </c>
      <c r="AT453" s="192">
        <f t="shared" si="433"/>
        <v>0.99999999999999989</v>
      </c>
      <c r="AU453" s="192">
        <f t="shared" si="433"/>
        <v>0.99999999999999989</v>
      </c>
      <c r="AV453" s="192">
        <f t="shared" si="433"/>
        <v>0.99999999999999989</v>
      </c>
      <c r="AW453" s="192">
        <f t="shared" si="433"/>
        <v>0.99999999999999989</v>
      </c>
      <c r="AX453" s="192">
        <f t="shared" si="433"/>
        <v>0.99999999999999989</v>
      </c>
      <c r="AY453" s="192">
        <f t="shared" si="433"/>
        <v>0.99999999999999989</v>
      </c>
      <c r="AZ453" s="192">
        <f t="shared" si="433"/>
        <v>0.99999999999999989</v>
      </c>
      <c r="BA453" s="192">
        <f t="shared" si="433"/>
        <v>0.99999999999999989</v>
      </c>
      <c r="BB453" s="192">
        <f t="shared" si="433"/>
        <v>0.99999999999999989</v>
      </c>
      <c r="BC453" s="193"/>
      <c r="BD453" s="191"/>
    </row>
    <row r="454" spans="1:89" s="209" customFormat="1" x14ac:dyDescent="0.2">
      <c r="A454" s="288"/>
      <c r="B454" s="206"/>
      <c r="C454" s="293"/>
      <c r="D454" s="207"/>
      <c r="E454" s="207"/>
      <c r="F454" s="207"/>
      <c r="G454" s="207"/>
      <c r="H454" s="207"/>
      <c r="I454" s="207"/>
      <c r="J454" s="207"/>
      <c r="K454" s="207"/>
      <c r="L454" s="207"/>
      <c r="M454" s="207"/>
      <c r="N454" s="207"/>
      <c r="O454" s="207"/>
      <c r="P454" s="207"/>
      <c r="Q454" s="207"/>
      <c r="R454" s="207"/>
      <c r="S454" s="207"/>
      <c r="T454" s="207"/>
      <c r="U454" s="207"/>
      <c r="V454" s="207"/>
      <c r="W454" s="207"/>
      <c r="X454" s="207"/>
      <c r="Y454" s="207"/>
      <c r="Z454" s="207"/>
      <c r="AA454" s="207"/>
      <c r="AB454" s="207"/>
      <c r="AC454" s="207"/>
      <c r="AD454" s="207"/>
      <c r="AE454" s="207"/>
      <c r="AF454" s="207"/>
      <c r="AG454" s="207"/>
      <c r="AH454" s="207"/>
      <c r="AI454" s="83"/>
      <c r="AJ454" s="207"/>
      <c r="AK454" s="207"/>
      <c r="AL454" s="207"/>
      <c r="AM454" s="207"/>
      <c r="AN454" s="207"/>
      <c r="AO454" s="207"/>
      <c r="AP454" s="207"/>
      <c r="AQ454" s="207"/>
      <c r="AR454" s="207"/>
      <c r="AS454" s="207"/>
      <c r="AT454" s="207"/>
      <c r="AU454" s="207"/>
      <c r="AV454" s="207"/>
      <c r="AW454" s="207"/>
      <c r="AX454" s="207"/>
      <c r="AY454" s="207"/>
      <c r="AZ454" s="207"/>
      <c r="BA454" s="207"/>
      <c r="BB454" s="207"/>
      <c r="BC454" s="208"/>
      <c r="BD454" s="206"/>
    </row>
    <row r="455" spans="1:89" s="195" customFormat="1" x14ac:dyDescent="0.2">
      <c r="A455" s="288"/>
      <c r="B455" s="195" t="s">
        <v>108</v>
      </c>
      <c r="C455" s="196">
        <v>15.769724999999999</v>
      </c>
      <c r="D455" s="197">
        <f t="shared" ref="D455:AI455" si="434">+D451*$C455</f>
        <v>0</v>
      </c>
      <c r="E455" s="197">
        <f t="shared" si="434"/>
        <v>0</v>
      </c>
      <c r="F455" s="197">
        <f t="shared" si="434"/>
        <v>0</v>
      </c>
      <c r="G455" s="197">
        <f t="shared" si="434"/>
        <v>0</v>
      </c>
      <c r="H455" s="197">
        <f t="shared" si="434"/>
        <v>0</v>
      </c>
      <c r="I455" s="197">
        <f t="shared" si="434"/>
        <v>0</v>
      </c>
      <c r="J455" s="197">
        <f t="shared" si="434"/>
        <v>0</v>
      </c>
      <c r="K455" s="197">
        <f t="shared" si="434"/>
        <v>0</v>
      </c>
      <c r="L455" s="197">
        <f t="shared" si="434"/>
        <v>0</v>
      </c>
      <c r="M455" s="197">
        <f t="shared" si="434"/>
        <v>0</v>
      </c>
      <c r="N455" s="197">
        <f t="shared" si="434"/>
        <v>0</v>
      </c>
      <c r="O455" s="197">
        <f t="shared" si="434"/>
        <v>0</v>
      </c>
      <c r="P455" s="197">
        <f t="shared" si="434"/>
        <v>0</v>
      </c>
      <c r="Q455" s="197">
        <f t="shared" si="434"/>
        <v>0</v>
      </c>
      <c r="R455" s="197">
        <f t="shared" si="434"/>
        <v>0</v>
      </c>
      <c r="S455" s="197">
        <f t="shared" si="434"/>
        <v>0</v>
      </c>
      <c r="T455" s="197">
        <f t="shared" si="434"/>
        <v>0</v>
      </c>
      <c r="U455" s="197">
        <f t="shared" si="434"/>
        <v>0</v>
      </c>
      <c r="V455" s="197">
        <f t="shared" si="434"/>
        <v>0</v>
      </c>
      <c r="W455" s="197">
        <f t="shared" si="434"/>
        <v>0</v>
      </c>
      <c r="X455" s="197">
        <f t="shared" si="434"/>
        <v>0</v>
      </c>
      <c r="Y455" s="197">
        <f t="shared" si="434"/>
        <v>0</v>
      </c>
      <c r="Z455" s="197">
        <f t="shared" si="434"/>
        <v>0</v>
      </c>
      <c r="AA455" s="197">
        <f t="shared" si="434"/>
        <v>0</v>
      </c>
      <c r="AB455" s="197">
        <f t="shared" si="434"/>
        <v>0</v>
      </c>
      <c r="AC455" s="197">
        <f t="shared" si="434"/>
        <v>0</v>
      </c>
      <c r="AD455" s="197">
        <f t="shared" si="434"/>
        <v>0</v>
      </c>
      <c r="AE455" s="197">
        <f t="shared" si="434"/>
        <v>0</v>
      </c>
      <c r="AF455" s="197">
        <f t="shared" si="434"/>
        <v>0</v>
      </c>
      <c r="AG455" s="197">
        <f t="shared" si="434"/>
        <v>2.3654587500000002</v>
      </c>
      <c r="AH455" s="197">
        <f t="shared" si="434"/>
        <v>3.9424312499999998</v>
      </c>
      <c r="AI455" s="90">
        <f t="shared" si="434"/>
        <v>5.5194037499999995</v>
      </c>
      <c r="AJ455" s="197">
        <f t="shared" ref="AJ455:BB455" si="435">+AJ451*$C455</f>
        <v>7.0963762499999987</v>
      </c>
      <c r="AK455" s="197">
        <f t="shared" si="435"/>
        <v>8.6733487499999988</v>
      </c>
      <c r="AL455" s="197">
        <f t="shared" si="435"/>
        <v>10.250321249999999</v>
      </c>
      <c r="AM455" s="197">
        <f t="shared" si="435"/>
        <v>11.827293749999997</v>
      </c>
      <c r="AN455" s="197">
        <f t="shared" si="435"/>
        <v>13.404266249999997</v>
      </c>
      <c r="AO455" s="197">
        <f t="shared" si="435"/>
        <v>13.404266249999997</v>
      </c>
      <c r="AP455" s="197">
        <f t="shared" si="435"/>
        <v>14.981238749999997</v>
      </c>
      <c r="AQ455" s="197">
        <f t="shared" si="435"/>
        <v>14.981238749999997</v>
      </c>
      <c r="AR455" s="197">
        <f t="shared" si="435"/>
        <v>15.769724999999998</v>
      </c>
      <c r="AS455" s="197">
        <f t="shared" si="435"/>
        <v>15.769724999999998</v>
      </c>
      <c r="AT455" s="197">
        <f t="shared" si="435"/>
        <v>15.769724999999998</v>
      </c>
      <c r="AU455" s="197">
        <f t="shared" si="435"/>
        <v>15.769724999999998</v>
      </c>
      <c r="AV455" s="197">
        <f t="shared" si="435"/>
        <v>15.769724999999998</v>
      </c>
      <c r="AW455" s="197">
        <f t="shared" si="435"/>
        <v>15.769724999999998</v>
      </c>
      <c r="AX455" s="197">
        <f t="shared" si="435"/>
        <v>15.769724999999998</v>
      </c>
      <c r="AY455" s="197">
        <f t="shared" si="435"/>
        <v>15.769724999999998</v>
      </c>
      <c r="AZ455" s="197">
        <f t="shared" si="435"/>
        <v>15.769724999999998</v>
      </c>
      <c r="BA455" s="197">
        <f t="shared" si="435"/>
        <v>15.769724999999998</v>
      </c>
      <c r="BB455" s="197">
        <f t="shared" si="435"/>
        <v>15.769724999999998</v>
      </c>
      <c r="BC455" s="198"/>
      <c r="BD455" s="199"/>
      <c r="BE455" s="199"/>
      <c r="BF455" s="199"/>
      <c r="BG455" s="199"/>
      <c r="BH455" s="199"/>
      <c r="BI455" s="199"/>
      <c r="BJ455" s="199"/>
      <c r="BK455" s="199"/>
      <c r="BL455" s="199"/>
      <c r="BM455" s="199"/>
      <c r="BN455" s="199"/>
      <c r="BO455" s="199"/>
      <c r="BP455" s="199"/>
      <c r="BQ455" s="199"/>
      <c r="BR455" s="199"/>
      <c r="BS455" s="199"/>
      <c r="BT455" s="199"/>
      <c r="BU455" s="199"/>
      <c r="BV455" s="199"/>
      <c r="BW455" s="199"/>
      <c r="BX455" s="199"/>
      <c r="BY455" s="199"/>
      <c r="BZ455" s="199"/>
      <c r="CA455" s="199"/>
      <c r="CB455" s="199"/>
      <c r="CC455" s="199"/>
      <c r="CD455" s="199"/>
      <c r="CE455" s="199"/>
      <c r="CF455" s="199"/>
      <c r="CG455" s="199"/>
      <c r="CH455" s="199"/>
      <c r="CI455" s="199"/>
      <c r="CJ455" s="199"/>
      <c r="CK455" s="199"/>
    </row>
    <row r="456" spans="1:89" s="200" customFormat="1" ht="13.5" thickBot="1" x14ac:dyDescent="0.25">
      <c r="A456" s="289"/>
      <c r="B456" s="200" t="s">
        <v>109</v>
      </c>
      <c r="C456" s="201" t="str">
        <f>+'NTP or Sold'!B47</f>
        <v>Committed</v>
      </c>
      <c r="D456" s="202">
        <f t="shared" ref="D456:AI456" si="436">+D453*$C455</f>
        <v>0</v>
      </c>
      <c r="E456" s="202">
        <f t="shared" si="436"/>
        <v>0</v>
      </c>
      <c r="F456" s="202">
        <f t="shared" si="436"/>
        <v>0</v>
      </c>
      <c r="G456" s="202">
        <f t="shared" si="436"/>
        <v>0</v>
      </c>
      <c r="H456" s="202">
        <f t="shared" si="436"/>
        <v>0</v>
      </c>
      <c r="I456" s="202">
        <f t="shared" si="436"/>
        <v>0</v>
      </c>
      <c r="J456" s="202">
        <f t="shared" si="436"/>
        <v>0</v>
      </c>
      <c r="K456" s="202">
        <f t="shared" si="436"/>
        <v>0</v>
      </c>
      <c r="L456" s="202">
        <f t="shared" si="436"/>
        <v>0</v>
      </c>
      <c r="M456" s="202">
        <f t="shared" si="436"/>
        <v>0</v>
      </c>
      <c r="N456" s="202">
        <f t="shared" si="436"/>
        <v>0</v>
      </c>
      <c r="O456" s="202">
        <f t="shared" si="436"/>
        <v>0</v>
      </c>
      <c r="P456" s="202">
        <f t="shared" si="436"/>
        <v>0</v>
      </c>
      <c r="Q456" s="202">
        <f t="shared" si="436"/>
        <v>0</v>
      </c>
      <c r="R456" s="202">
        <f t="shared" si="436"/>
        <v>0</v>
      </c>
      <c r="S456" s="202">
        <f t="shared" si="436"/>
        <v>0</v>
      </c>
      <c r="T456" s="202">
        <f t="shared" si="436"/>
        <v>0</v>
      </c>
      <c r="U456" s="202">
        <f t="shared" si="436"/>
        <v>0</v>
      </c>
      <c r="V456" s="202">
        <f t="shared" si="436"/>
        <v>0</v>
      </c>
      <c r="W456" s="202">
        <f t="shared" si="436"/>
        <v>0</v>
      </c>
      <c r="X456" s="202">
        <f t="shared" si="436"/>
        <v>0</v>
      </c>
      <c r="Y456" s="202">
        <f t="shared" si="436"/>
        <v>0</v>
      </c>
      <c r="Z456" s="202">
        <f t="shared" si="436"/>
        <v>0</v>
      </c>
      <c r="AA456" s="202">
        <f t="shared" si="436"/>
        <v>0</v>
      </c>
      <c r="AB456" s="202">
        <f t="shared" si="436"/>
        <v>0</v>
      </c>
      <c r="AC456" s="202">
        <f t="shared" si="436"/>
        <v>0</v>
      </c>
      <c r="AD456" s="202">
        <f t="shared" si="436"/>
        <v>0</v>
      </c>
      <c r="AE456" s="202">
        <f t="shared" si="436"/>
        <v>0</v>
      </c>
      <c r="AF456" s="202">
        <f t="shared" si="436"/>
        <v>0</v>
      </c>
      <c r="AG456" s="202">
        <f t="shared" si="436"/>
        <v>1.5769725000000001</v>
      </c>
      <c r="AH456" s="202">
        <f t="shared" si="436"/>
        <v>3.1539450000000002</v>
      </c>
      <c r="AI456" s="136">
        <f t="shared" si="436"/>
        <v>4.7309175000000003</v>
      </c>
      <c r="AJ456" s="202">
        <f t="shared" ref="AJ456:BB456" si="437">+AJ453*$C455</f>
        <v>6.3078900000000004</v>
      </c>
      <c r="AK456" s="202">
        <f t="shared" si="437"/>
        <v>7.8848624999999997</v>
      </c>
      <c r="AL456" s="202">
        <f t="shared" si="437"/>
        <v>9.4618349999999989</v>
      </c>
      <c r="AM456" s="202">
        <f t="shared" si="437"/>
        <v>11.038807499999999</v>
      </c>
      <c r="AN456" s="202">
        <f t="shared" si="437"/>
        <v>12.615779999999999</v>
      </c>
      <c r="AO456" s="202">
        <f t="shared" si="437"/>
        <v>12.615779999999999</v>
      </c>
      <c r="AP456" s="202">
        <f t="shared" si="437"/>
        <v>14.192752499999997</v>
      </c>
      <c r="AQ456" s="202">
        <f t="shared" si="437"/>
        <v>15.769724999999998</v>
      </c>
      <c r="AR456" s="202">
        <f t="shared" si="437"/>
        <v>15.769724999999998</v>
      </c>
      <c r="AS456" s="202">
        <f t="shared" si="437"/>
        <v>15.769724999999998</v>
      </c>
      <c r="AT456" s="202">
        <f t="shared" si="437"/>
        <v>15.769724999999998</v>
      </c>
      <c r="AU456" s="202">
        <f t="shared" si="437"/>
        <v>15.769724999999998</v>
      </c>
      <c r="AV456" s="202">
        <f t="shared" si="437"/>
        <v>15.769724999999998</v>
      </c>
      <c r="AW456" s="202">
        <f t="shared" si="437"/>
        <v>15.769724999999998</v>
      </c>
      <c r="AX456" s="202">
        <f t="shared" si="437"/>
        <v>15.769724999999998</v>
      </c>
      <c r="AY456" s="202">
        <f t="shared" si="437"/>
        <v>15.769724999999998</v>
      </c>
      <c r="AZ456" s="202">
        <f t="shared" si="437"/>
        <v>15.769724999999998</v>
      </c>
      <c r="BA456" s="202">
        <f t="shared" si="437"/>
        <v>15.769724999999998</v>
      </c>
      <c r="BB456" s="202">
        <f t="shared" si="437"/>
        <v>15.769724999999998</v>
      </c>
      <c r="BC456" s="203"/>
      <c r="BD456" s="204"/>
      <c r="BE456" s="204"/>
      <c r="BF456" s="204"/>
      <c r="BG456" s="204"/>
      <c r="BH456" s="204"/>
      <c r="BI456" s="204"/>
      <c r="BJ456" s="204"/>
      <c r="BK456" s="204"/>
      <c r="BL456" s="204"/>
      <c r="BM456" s="204"/>
      <c r="BN456" s="204"/>
      <c r="BO456" s="204"/>
      <c r="BP456" s="204"/>
      <c r="BQ456" s="204"/>
      <c r="BR456" s="204"/>
      <c r="BS456" s="204"/>
      <c r="BT456" s="204"/>
      <c r="BU456" s="204"/>
      <c r="BV456" s="204"/>
      <c r="BW456" s="204"/>
      <c r="BX456" s="204"/>
      <c r="BY456" s="204"/>
      <c r="BZ456" s="204"/>
      <c r="CA456" s="204"/>
      <c r="CB456" s="204"/>
      <c r="CC456" s="204"/>
      <c r="CD456" s="204"/>
      <c r="CE456" s="204"/>
      <c r="CF456" s="204"/>
      <c r="CG456" s="204"/>
      <c r="CH456" s="204"/>
      <c r="CI456" s="204"/>
      <c r="CJ456" s="204"/>
      <c r="CK456" s="204"/>
    </row>
    <row r="457" spans="1:89" s="190" customFormat="1" ht="15" customHeight="1" thickTop="1" x14ac:dyDescent="0.2">
      <c r="A457" s="287">
        <f>+A449+1</f>
        <v>6</v>
      </c>
      <c r="B457" s="187" t="str">
        <f>'NTP or Sold'!G48</f>
        <v>LM6000</v>
      </c>
      <c r="C457" s="292" t="str">
        <f>'NTP or Sold'!S48</f>
        <v>Las Vegas CoGen II</v>
      </c>
      <c r="D457" s="188"/>
      <c r="E457" s="188"/>
      <c r="F457" s="188"/>
      <c r="G457" s="188"/>
      <c r="H457" s="188"/>
      <c r="I457" s="188"/>
      <c r="J457" s="188"/>
      <c r="K457" s="188"/>
      <c r="L457" s="188"/>
      <c r="M457" s="188"/>
      <c r="N457" s="188"/>
      <c r="O457" s="188"/>
      <c r="P457" s="188"/>
      <c r="Q457" s="188"/>
      <c r="R457" s="188"/>
      <c r="S457" s="188"/>
      <c r="T457" s="188"/>
      <c r="U457" s="188"/>
      <c r="V457" s="188"/>
      <c r="W457" s="188"/>
      <c r="X457" s="188"/>
      <c r="Y457" s="188"/>
      <c r="Z457" s="188"/>
      <c r="AA457" s="188"/>
      <c r="AB457" s="188"/>
      <c r="AC457" s="188"/>
      <c r="AD457" s="188"/>
      <c r="AE457" s="188"/>
      <c r="AF457" s="188"/>
      <c r="AG457" s="188"/>
      <c r="AH457" s="188"/>
      <c r="AI457" s="84"/>
      <c r="AJ457" s="188"/>
      <c r="AK457" s="188"/>
      <c r="AL457" s="188"/>
      <c r="AM457" s="188"/>
      <c r="AN457" s="188"/>
      <c r="AO457" s="188"/>
      <c r="AP457" s="188"/>
      <c r="AQ457" s="188"/>
      <c r="AR457" s="188"/>
      <c r="AS457" s="188"/>
      <c r="AT457" s="188"/>
      <c r="AU457" s="188"/>
      <c r="AV457" s="188"/>
      <c r="AW457" s="188"/>
      <c r="AX457" s="188"/>
      <c r="AY457" s="188"/>
      <c r="AZ457" s="188"/>
      <c r="BA457" s="188"/>
      <c r="BB457" s="188"/>
      <c r="BC457" s="189"/>
    </row>
    <row r="458" spans="1:89" s="194" customFormat="1" x14ac:dyDescent="0.2">
      <c r="A458" s="288"/>
      <c r="B458" s="191" t="s">
        <v>104</v>
      </c>
      <c r="C458" s="293"/>
      <c r="D458" s="192">
        <v>0</v>
      </c>
      <c r="E458" s="192">
        <v>0</v>
      </c>
      <c r="F458" s="192">
        <v>0</v>
      </c>
      <c r="G458" s="192">
        <v>0</v>
      </c>
      <c r="H458" s="192">
        <v>0</v>
      </c>
      <c r="I458" s="192">
        <v>0</v>
      </c>
      <c r="J458" s="192">
        <v>0</v>
      </c>
      <c r="K458" s="192">
        <v>0</v>
      </c>
      <c r="L458" s="192">
        <v>0</v>
      </c>
      <c r="M458" s="192">
        <v>0</v>
      </c>
      <c r="N458" s="192">
        <v>0</v>
      </c>
      <c r="O458" s="192">
        <v>0</v>
      </c>
      <c r="P458" s="192">
        <v>0</v>
      </c>
      <c r="Q458" s="192">
        <v>0</v>
      </c>
      <c r="R458" s="192">
        <v>0</v>
      </c>
      <c r="S458" s="192">
        <v>0</v>
      </c>
      <c r="T458" s="192">
        <v>0</v>
      </c>
      <c r="U458" s="192">
        <v>0</v>
      </c>
      <c r="V458" s="192">
        <v>0</v>
      </c>
      <c r="W458" s="192">
        <v>0</v>
      </c>
      <c r="X458" s="192">
        <v>0</v>
      </c>
      <c r="Y458" s="192">
        <v>0</v>
      </c>
      <c r="Z458" s="192">
        <v>0</v>
      </c>
      <c r="AA458" s="192">
        <v>0</v>
      </c>
      <c r="AB458" s="192">
        <v>0</v>
      </c>
      <c r="AC458" s="192">
        <v>0</v>
      </c>
      <c r="AD458" s="192">
        <v>0</v>
      </c>
      <c r="AE458" s="192">
        <v>0</v>
      </c>
      <c r="AF458" s="192">
        <v>0</v>
      </c>
      <c r="AG458" s="192">
        <f>0.05+0.1</f>
        <v>0.15000000000000002</v>
      </c>
      <c r="AH458" s="192">
        <v>0.1</v>
      </c>
      <c r="AI458" s="82">
        <v>0.1</v>
      </c>
      <c r="AJ458" s="192">
        <v>0.1</v>
      </c>
      <c r="AK458" s="192">
        <v>0.1</v>
      </c>
      <c r="AL458" s="192">
        <v>0.1</v>
      </c>
      <c r="AM458" s="192">
        <v>0.1</v>
      </c>
      <c r="AN458" s="192">
        <v>0.1</v>
      </c>
      <c r="AO458" s="192">
        <v>0</v>
      </c>
      <c r="AP458" s="192">
        <v>0.1</v>
      </c>
      <c r="AQ458" s="192">
        <v>0</v>
      </c>
      <c r="AR458" s="192">
        <v>0.05</v>
      </c>
      <c r="AS458" s="192">
        <v>0</v>
      </c>
      <c r="AT458" s="192">
        <v>0</v>
      </c>
      <c r="AU458" s="192">
        <v>0</v>
      </c>
      <c r="AV458" s="192">
        <v>0</v>
      </c>
      <c r="AW458" s="192">
        <v>0</v>
      </c>
      <c r="AX458" s="192">
        <v>0</v>
      </c>
      <c r="AY458" s="192">
        <v>0</v>
      </c>
      <c r="AZ458" s="192">
        <v>0</v>
      </c>
      <c r="BA458" s="192">
        <v>0</v>
      </c>
      <c r="BB458" s="192">
        <v>0</v>
      </c>
      <c r="BC458" s="193">
        <f>SUM(D458:BB458)</f>
        <v>0.99999999999999989</v>
      </c>
      <c r="BD458" s="191"/>
    </row>
    <row r="459" spans="1:89" s="194" customFormat="1" x14ac:dyDescent="0.2">
      <c r="A459" s="288"/>
      <c r="B459" s="191" t="s">
        <v>105</v>
      </c>
      <c r="C459" s="293"/>
      <c r="D459" s="192">
        <f>D458</f>
        <v>0</v>
      </c>
      <c r="E459" s="192">
        <f t="shared" ref="E459:AJ459" si="438">+D459+E458</f>
        <v>0</v>
      </c>
      <c r="F459" s="192">
        <f t="shared" si="438"/>
        <v>0</v>
      </c>
      <c r="G459" s="192">
        <f t="shared" si="438"/>
        <v>0</v>
      </c>
      <c r="H459" s="192">
        <f t="shared" si="438"/>
        <v>0</v>
      </c>
      <c r="I459" s="192">
        <f t="shared" si="438"/>
        <v>0</v>
      </c>
      <c r="J459" s="192">
        <f t="shared" si="438"/>
        <v>0</v>
      </c>
      <c r="K459" s="192">
        <f t="shared" si="438"/>
        <v>0</v>
      </c>
      <c r="L459" s="192">
        <f t="shared" si="438"/>
        <v>0</v>
      </c>
      <c r="M459" s="192">
        <f t="shared" si="438"/>
        <v>0</v>
      </c>
      <c r="N459" s="192">
        <f t="shared" si="438"/>
        <v>0</v>
      </c>
      <c r="O459" s="192">
        <f t="shared" si="438"/>
        <v>0</v>
      </c>
      <c r="P459" s="192">
        <f t="shared" si="438"/>
        <v>0</v>
      </c>
      <c r="Q459" s="192">
        <f t="shared" si="438"/>
        <v>0</v>
      </c>
      <c r="R459" s="192">
        <f t="shared" si="438"/>
        <v>0</v>
      </c>
      <c r="S459" s="192">
        <f t="shared" si="438"/>
        <v>0</v>
      </c>
      <c r="T459" s="192">
        <f t="shared" si="438"/>
        <v>0</v>
      </c>
      <c r="U459" s="192">
        <f t="shared" si="438"/>
        <v>0</v>
      </c>
      <c r="V459" s="192">
        <f t="shared" si="438"/>
        <v>0</v>
      </c>
      <c r="W459" s="192">
        <f t="shared" si="438"/>
        <v>0</v>
      </c>
      <c r="X459" s="192">
        <f t="shared" si="438"/>
        <v>0</v>
      </c>
      <c r="Y459" s="192">
        <f t="shared" si="438"/>
        <v>0</v>
      </c>
      <c r="Z459" s="192">
        <f t="shared" si="438"/>
        <v>0</v>
      </c>
      <c r="AA459" s="192">
        <f t="shared" si="438"/>
        <v>0</v>
      </c>
      <c r="AB459" s="192">
        <f t="shared" si="438"/>
        <v>0</v>
      </c>
      <c r="AC459" s="192">
        <f t="shared" si="438"/>
        <v>0</v>
      </c>
      <c r="AD459" s="192">
        <f t="shared" si="438"/>
        <v>0</v>
      </c>
      <c r="AE459" s="192">
        <f t="shared" si="438"/>
        <v>0</v>
      </c>
      <c r="AF459" s="192">
        <f t="shared" si="438"/>
        <v>0</v>
      </c>
      <c r="AG459" s="192">
        <f t="shared" si="438"/>
        <v>0.15000000000000002</v>
      </c>
      <c r="AH459" s="192">
        <f t="shared" si="438"/>
        <v>0.25</v>
      </c>
      <c r="AI459" s="82">
        <f t="shared" si="438"/>
        <v>0.35</v>
      </c>
      <c r="AJ459" s="192">
        <f t="shared" si="438"/>
        <v>0.44999999999999996</v>
      </c>
      <c r="AK459" s="192">
        <f t="shared" ref="AK459:BB459" si="439">+AJ459+AK458</f>
        <v>0.54999999999999993</v>
      </c>
      <c r="AL459" s="192">
        <f t="shared" si="439"/>
        <v>0.64999999999999991</v>
      </c>
      <c r="AM459" s="192">
        <f t="shared" si="439"/>
        <v>0.74999999999999989</v>
      </c>
      <c r="AN459" s="192">
        <f t="shared" si="439"/>
        <v>0.84999999999999987</v>
      </c>
      <c r="AO459" s="192">
        <f t="shared" si="439"/>
        <v>0.84999999999999987</v>
      </c>
      <c r="AP459" s="192">
        <f t="shared" si="439"/>
        <v>0.94999999999999984</v>
      </c>
      <c r="AQ459" s="192">
        <f t="shared" si="439"/>
        <v>0.94999999999999984</v>
      </c>
      <c r="AR459" s="192">
        <f t="shared" si="439"/>
        <v>0.99999999999999989</v>
      </c>
      <c r="AS459" s="192">
        <f t="shared" si="439"/>
        <v>0.99999999999999989</v>
      </c>
      <c r="AT459" s="192">
        <f t="shared" si="439"/>
        <v>0.99999999999999989</v>
      </c>
      <c r="AU459" s="192">
        <f t="shared" si="439"/>
        <v>0.99999999999999989</v>
      </c>
      <c r="AV459" s="192">
        <f t="shared" si="439"/>
        <v>0.99999999999999989</v>
      </c>
      <c r="AW459" s="192">
        <f t="shared" si="439"/>
        <v>0.99999999999999989</v>
      </c>
      <c r="AX459" s="192">
        <f t="shared" si="439"/>
        <v>0.99999999999999989</v>
      </c>
      <c r="AY459" s="192">
        <f t="shared" si="439"/>
        <v>0.99999999999999989</v>
      </c>
      <c r="AZ459" s="192">
        <f t="shared" si="439"/>
        <v>0.99999999999999989</v>
      </c>
      <c r="BA459" s="192">
        <f t="shared" si="439"/>
        <v>0.99999999999999989</v>
      </c>
      <c r="BB459" s="192">
        <f t="shared" si="439"/>
        <v>0.99999999999999989</v>
      </c>
      <c r="BC459" s="193"/>
      <c r="BD459" s="191"/>
    </row>
    <row r="460" spans="1:89" s="194" customFormat="1" x14ac:dyDescent="0.2">
      <c r="A460" s="288"/>
      <c r="B460" s="191" t="s">
        <v>106</v>
      </c>
      <c r="C460" s="293"/>
      <c r="D460" s="192">
        <v>0</v>
      </c>
      <c r="E460" s="192">
        <v>0</v>
      </c>
      <c r="F460" s="192">
        <v>0</v>
      </c>
      <c r="G460" s="192">
        <v>0</v>
      </c>
      <c r="H460" s="192">
        <v>0</v>
      </c>
      <c r="I460" s="192">
        <v>0</v>
      </c>
      <c r="J460" s="192">
        <v>0</v>
      </c>
      <c r="K460" s="192">
        <v>0</v>
      </c>
      <c r="L460" s="192">
        <v>0</v>
      </c>
      <c r="M460" s="192">
        <v>0</v>
      </c>
      <c r="N460" s="192">
        <v>0</v>
      </c>
      <c r="O460" s="192">
        <v>0</v>
      </c>
      <c r="P460" s="192">
        <v>0</v>
      </c>
      <c r="Q460" s="192">
        <v>0</v>
      </c>
      <c r="R460" s="192">
        <v>0</v>
      </c>
      <c r="S460" s="192">
        <v>0</v>
      </c>
      <c r="T460" s="192">
        <v>0</v>
      </c>
      <c r="U460" s="192">
        <v>0</v>
      </c>
      <c r="V460" s="192">
        <v>0</v>
      </c>
      <c r="W460" s="192">
        <v>0</v>
      </c>
      <c r="X460" s="192">
        <v>0</v>
      </c>
      <c r="Y460" s="192">
        <v>0</v>
      </c>
      <c r="Z460" s="192">
        <v>0</v>
      </c>
      <c r="AA460" s="192">
        <v>0</v>
      </c>
      <c r="AB460" s="192">
        <v>0</v>
      </c>
      <c r="AC460" s="192">
        <v>0</v>
      </c>
      <c r="AD460" s="192">
        <v>0</v>
      </c>
      <c r="AE460" s="192">
        <v>0</v>
      </c>
      <c r="AF460" s="192">
        <v>0</v>
      </c>
      <c r="AG460" s="192">
        <v>0.1</v>
      </c>
      <c r="AH460" s="192">
        <v>0.1</v>
      </c>
      <c r="AI460" s="82">
        <v>0.1</v>
      </c>
      <c r="AJ460" s="192">
        <v>0.1</v>
      </c>
      <c r="AK460" s="192">
        <v>0.1</v>
      </c>
      <c r="AL460" s="192">
        <v>0.1</v>
      </c>
      <c r="AM460" s="192">
        <v>0.1</v>
      </c>
      <c r="AN460" s="192">
        <v>0.1</v>
      </c>
      <c r="AO460" s="192">
        <v>0</v>
      </c>
      <c r="AP460" s="192">
        <v>0.1</v>
      </c>
      <c r="AQ460" s="192">
        <v>0.1</v>
      </c>
      <c r="AR460" s="192">
        <v>0</v>
      </c>
      <c r="AS460" s="192">
        <v>0</v>
      </c>
      <c r="AT460" s="192">
        <v>0</v>
      </c>
      <c r="AU460" s="192">
        <v>0</v>
      </c>
      <c r="AV460" s="192">
        <v>0</v>
      </c>
      <c r="AW460" s="192">
        <v>0</v>
      </c>
      <c r="AX460" s="192">
        <v>0</v>
      </c>
      <c r="AY460" s="192">
        <v>0</v>
      </c>
      <c r="AZ460" s="192">
        <v>0</v>
      </c>
      <c r="BA460" s="192">
        <v>0</v>
      </c>
      <c r="BB460" s="192">
        <v>0</v>
      </c>
      <c r="BC460" s="193">
        <f>SUM(D460:BB460)</f>
        <v>0.99999999999999989</v>
      </c>
      <c r="BD460" s="191"/>
    </row>
    <row r="461" spans="1:89" s="194" customFormat="1" x14ac:dyDescent="0.2">
      <c r="A461" s="288"/>
      <c r="B461" s="191" t="s">
        <v>107</v>
      </c>
      <c r="C461" s="293"/>
      <c r="D461" s="192">
        <f>D460</f>
        <v>0</v>
      </c>
      <c r="E461" s="192">
        <f t="shared" ref="E461:AJ461" si="440">+D461+E460</f>
        <v>0</v>
      </c>
      <c r="F461" s="192">
        <f t="shared" si="440"/>
        <v>0</v>
      </c>
      <c r="G461" s="192">
        <f t="shared" si="440"/>
        <v>0</v>
      </c>
      <c r="H461" s="192">
        <f t="shared" si="440"/>
        <v>0</v>
      </c>
      <c r="I461" s="192">
        <f t="shared" si="440"/>
        <v>0</v>
      </c>
      <c r="J461" s="192">
        <f t="shared" si="440"/>
        <v>0</v>
      </c>
      <c r="K461" s="192">
        <f t="shared" si="440"/>
        <v>0</v>
      </c>
      <c r="L461" s="192">
        <f t="shared" si="440"/>
        <v>0</v>
      </c>
      <c r="M461" s="192">
        <f t="shared" si="440"/>
        <v>0</v>
      </c>
      <c r="N461" s="192">
        <f t="shared" si="440"/>
        <v>0</v>
      </c>
      <c r="O461" s="192">
        <f t="shared" si="440"/>
        <v>0</v>
      </c>
      <c r="P461" s="192">
        <f t="shared" si="440"/>
        <v>0</v>
      </c>
      <c r="Q461" s="192">
        <f t="shared" si="440"/>
        <v>0</v>
      </c>
      <c r="R461" s="192">
        <f t="shared" si="440"/>
        <v>0</v>
      </c>
      <c r="S461" s="192">
        <f t="shared" si="440"/>
        <v>0</v>
      </c>
      <c r="T461" s="192">
        <f t="shared" si="440"/>
        <v>0</v>
      </c>
      <c r="U461" s="192">
        <f t="shared" si="440"/>
        <v>0</v>
      </c>
      <c r="V461" s="192">
        <f t="shared" si="440"/>
        <v>0</v>
      </c>
      <c r="W461" s="192">
        <f t="shared" si="440"/>
        <v>0</v>
      </c>
      <c r="X461" s="192">
        <f t="shared" si="440"/>
        <v>0</v>
      </c>
      <c r="Y461" s="192">
        <f t="shared" si="440"/>
        <v>0</v>
      </c>
      <c r="Z461" s="192">
        <f t="shared" si="440"/>
        <v>0</v>
      </c>
      <c r="AA461" s="192">
        <f t="shared" si="440"/>
        <v>0</v>
      </c>
      <c r="AB461" s="192">
        <f t="shared" si="440"/>
        <v>0</v>
      </c>
      <c r="AC461" s="192">
        <f t="shared" si="440"/>
        <v>0</v>
      </c>
      <c r="AD461" s="192">
        <f t="shared" si="440"/>
        <v>0</v>
      </c>
      <c r="AE461" s="192">
        <f t="shared" si="440"/>
        <v>0</v>
      </c>
      <c r="AF461" s="192">
        <f t="shared" si="440"/>
        <v>0</v>
      </c>
      <c r="AG461" s="192">
        <f t="shared" si="440"/>
        <v>0.1</v>
      </c>
      <c r="AH461" s="192">
        <f t="shared" si="440"/>
        <v>0.2</v>
      </c>
      <c r="AI461" s="82">
        <f t="shared" si="440"/>
        <v>0.30000000000000004</v>
      </c>
      <c r="AJ461" s="192">
        <f t="shared" si="440"/>
        <v>0.4</v>
      </c>
      <c r="AK461" s="192">
        <f t="shared" ref="AK461:BB461" si="441">+AJ461+AK460</f>
        <v>0.5</v>
      </c>
      <c r="AL461" s="192">
        <f t="shared" si="441"/>
        <v>0.6</v>
      </c>
      <c r="AM461" s="192">
        <f t="shared" si="441"/>
        <v>0.7</v>
      </c>
      <c r="AN461" s="192">
        <f t="shared" si="441"/>
        <v>0.79999999999999993</v>
      </c>
      <c r="AO461" s="192">
        <f t="shared" si="441"/>
        <v>0.79999999999999993</v>
      </c>
      <c r="AP461" s="192">
        <f t="shared" si="441"/>
        <v>0.89999999999999991</v>
      </c>
      <c r="AQ461" s="192">
        <f t="shared" si="441"/>
        <v>0.99999999999999989</v>
      </c>
      <c r="AR461" s="192">
        <f t="shared" si="441"/>
        <v>0.99999999999999989</v>
      </c>
      <c r="AS461" s="192">
        <f t="shared" si="441"/>
        <v>0.99999999999999989</v>
      </c>
      <c r="AT461" s="192">
        <f t="shared" si="441"/>
        <v>0.99999999999999989</v>
      </c>
      <c r="AU461" s="192">
        <f t="shared" si="441"/>
        <v>0.99999999999999989</v>
      </c>
      <c r="AV461" s="192">
        <f t="shared" si="441"/>
        <v>0.99999999999999989</v>
      </c>
      <c r="AW461" s="192">
        <f t="shared" si="441"/>
        <v>0.99999999999999989</v>
      </c>
      <c r="AX461" s="192">
        <f t="shared" si="441"/>
        <v>0.99999999999999989</v>
      </c>
      <c r="AY461" s="192">
        <f t="shared" si="441"/>
        <v>0.99999999999999989</v>
      </c>
      <c r="AZ461" s="192">
        <f t="shared" si="441"/>
        <v>0.99999999999999989</v>
      </c>
      <c r="BA461" s="192">
        <f t="shared" si="441"/>
        <v>0.99999999999999989</v>
      </c>
      <c r="BB461" s="192">
        <f t="shared" si="441"/>
        <v>0.99999999999999989</v>
      </c>
      <c r="BC461" s="193"/>
      <c r="BD461" s="191"/>
    </row>
    <row r="462" spans="1:89" s="209" customFormat="1" x14ac:dyDescent="0.2">
      <c r="A462" s="288"/>
      <c r="B462" s="206"/>
      <c r="C462" s="293"/>
      <c r="D462" s="207"/>
      <c r="E462" s="207"/>
      <c r="F462" s="207"/>
      <c r="G462" s="207"/>
      <c r="H462" s="207"/>
      <c r="I462" s="207"/>
      <c r="J462" s="207"/>
      <c r="K462" s="207"/>
      <c r="L462" s="207"/>
      <c r="M462" s="207"/>
      <c r="N462" s="207"/>
      <c r="O462" s="207"/>
      <c r="P462" s="207"/>
      <c r="Q462" s="207"/>
      <c r="R462" s="207"/>
      <c r="S462" s="207"/>
      <c r="T462" s="207"/>
      <c r="U462" s="207"/>
      <c r="V462" s="207"/>
      <c r="W462" s="207"/>
      <c r="X462" s="207"/>
      <c r="Y462" s="207"/>
      <c r="Z462" s="207"/>
      <c r="AA462" s="207"/>
      <c r="AB462" s="207"/>
      <c r="AC462" s="207"/>
      <c r="AD462" s="207"/>
      <c r="AE462" s="207"/>
      <c r="AF462" s="207"/>
      <c r="AG462" s="207"/>
      <c r="AH462" s="207"/>
      <c r="AI462" s="83"/>
      <c r="AJ462" s="207"/>
      <c r="AK462" s="207"/>
      <c r="AL462" s="207"/>
      <c r="AM462" s="207"/>
      <c r="AN462" s="207"/>
      <c r="AO462" s="207"/>
      <c r="AP462" s="207"/>
      <c r="AQ462" s="207"/>
      <c r="AR462" s="207"/>
      <c r="AS462" s="207"/>
      <c r="AT462" s="207"/>
      <c r="AU462" s="207"/>
      <c r="AV462" s="207"/>
      <c r="AW462" s="207"/>
      <c r="AX462" s="207"/>
      <c r="AY462" s="207"/>
      <c r="AZ462" s="207"/>
      <c r="BA462" s="207"/>
      <c r="BB462" s="207"/>
      <c r="BC462" s="208"/>
      <c r="BD462" s="206"/>
    </row>
    <row r="463" spans="1:89" s="195" customFormat="1" x14ac:dyDescent="0.2">
      <c r="A463" s="288"/>
      <c r="B463" s="195" t="s">
        <v>108</v>
      </c>
      <c r="C463" s="196">
        <v>15.769724999999999</v>
      </c>
      <c r="D463" s="197">
        <f t="shared" ref="D463:AI463" si="442">+D459*$C463</f>
        <v>0</v>
      </c>
      <c r="E463" s="197">
        <f t="shared" si="442"/>
        <v>0</v>
      </c>
      <c r="F463" s="197">
        <f t="shared" si="442"/>
        <v>0</v>
      </c>
      <c r="G463" s="197">
        <f t="shared" si="442"/>
        <v>0</v>
      </c>
      <c r="H463" s="197">
        <f t="shared" si="442"/>
        <v>0</v>
      </c>
      <c r="I463" s="197">
        <f t="shared" si="442"/>
        <v>0</v>
      </c>
      <c r="J463" s="197">
        <f t="shared" si="442"/>
        <v>0</v>
      </c>
      <c r="K463" s="197">
        <f t="shared" si="442"/>
        <v>0</v>
      </c>
      <c r="L463" s="197">
        <f t="shared" si="442"/>
        <v>0</v>
      </c>
      <c r="M463" s="197">
        <f t="shared" si="442"/>
        <v>0</v>
      </c>
      <c r="N463" s="197">
        <f t="shared" si="442"/>
        <v>0</v>
      </c>
      <c r="O463" s="197">
        <f t="shared" si="442"/>
        <v>0</v>
      </c>
      <c r="P463" s="197">
        <f t="shared" si="442"/>
        <v>0</v>
      </c>
      <c r="Q463" s="197">
        <f t="shared" si="442"/>
        <v>0</v>
      </c>
      <c r="R463" s="197">
        <f t="shared" si="442"/>
        <v>0</v>
      </c>
      <c r="S463" s="197">
        <f t="shared" si="442"/>
        <v>0</v>
      </c>
      <c r="T463" s="197">
        <f t="shared" si="442"/>
        <v>0</v>
      </c>
      <c r="U463" s="197">
        <f t="shared" si="442"/>
        <v>0</v>
      </c>
      <c r="V463" s="197">
        <f t="shared" si="442"/>
        <v>0</v>
      </c>
      <c r="W463" s="197">
        <f t="shared" si="442"/>
        <v>0</v>
      </c>
      <c r="X463" s="197">
        <f t="shared" si="442"/>
        <v>0</v>
      </c>
      <c r="Y463" s="197">
        <f t="shared" si="442"/>
        <v>0</v>
      </c>
      <c r="Z463" s="197">
        <f t="shared" si="442"/>
        <v>0</v>
      </c>
      <c r="AA463" s="197">
        <f t="shared" si="442"/>
        <v>0</v>
      </c>
      <c r="AB463" s="197">
        <f t="shared" si="442"/>
        <v>0</v>
      </c>
      <c r="AC463" s="197">
        <f t="shared" si="442"/>
        <v>0</v>
      </c>
      <c r="AD463" s="197">
        <f t="shared" si="442"/>
        <v>0</v>
      </c>
      <c r="AE463" s="197">
        <f t="shared" si="442"/>
        <v>0</v>
      </c>
      <c r="AF463" s="197">
        <f t="shared" si="442"/>
        <v>0</v>
      </c>
      <c r="AG463" s="197">
        <f t="shared" si="442"/>
        <v>2.3654587500000002</v>
      </c>
      <c r="AH463" s="197">
        <f t="shared" si="442"/>
        <v>3.9424312499999998</v>
      </c>
      <c r="AI463" s="90">
        <f t="shared" si="442"/>
        <v>5.5194037499999995</v>
      </c>
      <c r="AJ463" s="197">
        <f t="shared" ref="AJ463:BB463" si="443">+AJ459*$C463</f>
        <v>7.0963762499999987</v>
      </c>
      <c r="AK463" s="197">
        <f t="shared" si="443"/>
        <v>8.6733487499999988</v>
      </c>
      <c r="AL463" s="197">
        <f t="shared" si="443"/>
        <v>10.250321249999999</v>
      </c>
      <c r="AM463" s="197">
        <f t="shared" si="443"/>
        <v>11.827293749999997</v>
      </c>
      <c r="AN463" s="197">
        <f t="shared" si="443"/>
        <v>13.404266249999997</v>
      </c>
      <c r="AO463" s="197">
        <f t="shared" si="443"/>
        <v>13.404266249999997</v>
      </c>
      <c r="AP463" s="197">
        <f t="shared" si="443"/>
        <v>14.981238749999997</v>
      </c>
      <c r="AQ463" s="197">
        <f t="shared" si="443"/>
        <v>14.981238749999997</v>
      </c>
      <c r="AR463" s="197">
        <f t="shared" si="443"/>
        <v>15.769724999999998</v>
      </c>
      <c r="AS463" s="197">
        <f t="shared" si="443"/>
        <v>15.769724999999998</v>
      </c>
      <c r="AT463" s="197">
        <f t="shared" si="443"/>
        <v>15.769724999999998</v>
      </c>
      <c r="AU463" s="197">
        <f t="shared" si="443"/>
        <v>15.769724999999998</v>
      </c>
      <c r="AV463" s="197">
        <f t="shared" si="443"/>
        <v>15.769724999999998</v>
      </c>
      <c r="AW463" s="197">
        <f t="shared" si="443"/>
        <v>15.769724999999998</v>
      </c>
      <c r="AX463" s="197">
        <f t="shared" si="443"/>
        <v>15.769724999999998</v>
      </c>
      <c r="AY463" s="197">
        <f t="shared" si="443"/>
        <v>15.769724999999998</v>
      </c>
      <c r="AZ463" s="197">
        <f t="shared" si="443"/>
        <v>15.769724999999998</v>
      </c>
      <c r="BA463" s="197">
        <f t="shared" si="443"/>
        <v>15.769724999999998</v>
      </c>
      <c r="BB463" s="197">
        <f t="shared" si="443"/>
        <v>15.769724999999998</v>
      </c>
      <c r="BC463" s="198"/>
      <c r="BD463" s="199"/>
      <c r="BE463" s="199"/>
      <c r="BF463" s="199"/>
      <c r="BG463" s="199"/>
      <c r="BH463" s="199"/>
      <c r="BI463" s="199"/>
      <c r="BJ463" s="199"/>
      <c r="BK463" s="199"/>
      <c r="BL463" s="199"/>
      <c r="BM463" s="199"/>
      <c r="BN463" s="199"/>
      <c r="BO463" s="199"/>
      <c r="BP463" s="199"/>
      <c r="BQ463" s="199"/>
      <c r="BR463" s="199"/>
      <c r="BS463" s="199"/>
      <c r="BT463" s="199"/>
      <c r="BU463" s="199"/>
      <c r="BV463" s="199"/>
      <c r="BW463" s="199"/>
      <c r="BX463" s="199"/>
      <c r="BY463" s="199"/>
      <c r="BZ463" s="199"/>
      <c r="CA463" s="199"/>
      <c r="CB463" s="199"/>
      <c r="CC463" s="199"/>
      <c r="CD463" s="199"/>
      <c r="CE463" s="199"/>
      <c r="CF463" s="199"/>
      <c r="CG463" s="199"/>
      <c r="CH463" s="199"/>
      <c r="CI463" s="199"/>
      <c r="CJ463" s="199"/>
      <c r="CK463" s="199"/>
    </row>
    <row r="464" spans="1:89" s="200" customFormat="1" ht="13.5" thickBot="1" x14ac:dyDescent="0.25">
      <c r="A464" s="289"/>
      <c r="B464" s="200" t="s">
        <v>109</v>
      </c>
      <c r="C464" s="201" t="str">
        <f>+'NTP or Sold'!B48</f>
        <v>Committed</v>
      </c>
      <c r="D464" s="202">
        <f t="shared" ref="D464:AI464" si="444">+D461*$C463</f>
        <v>0</v>
      </c>
      <c r="E464" s="202">
        <f t="shared" si="444"/>
        <v>0</v>
      </c>
      <c r="F464" s="202">
        <f t="shared" si="444"/>
        <v>0</v>
      </c>
      <c r="G464" s="202">
        <f t="shared" si="444"/>
        <v>0</v>
      </c>
      <c r="H464" s="202">
        <f t="shared" si="444"/>
        <v>0</v>
      </c>
      <c r="I464" s="202">
        <f t="shared" si="444"/>
        <v>0</v>
      </c>
      <c r="J464" s="202">
        <f t="shared" si="444"/>
        <v>0</v>
      </c>
      <c r="K464" s="202">
        <f t="shared" si="444"/>
        <v>0</v>
      </c>
      <c r="L464" s="202">
        <f t="shared" si="444"/>
        <v>0</v>
      </c>
      <c r="M464" s="202">
        <f t="shared" si="444"/>
        <v>0</v>
      </c>
      <c r="N464" s="202">
        <f t="shared" si="444"/>
        <v>0</v>
      </c>
      <c r="O464" s="202">
        <f t="shared" si="444"/>
        <v>0</v>
      </c>
      <c r="P464" s="202">
        <f t="shared" si="444"/>
        <v>0</v>
      </c>
      <c r="Q464" s="202">
        <f t="shared" si="444"/>
        <v>0</v>
      </c>
      <c r="R464" s="202">
        <f t="shared" si="444"/>
        <v>0</v>
      </c>
      <c r="S464" s="202">
        <f t="shared" si="444"/>
        <v>0</v>
      </c>
      <c r="T464" s="202">
        <f t="shared" si="444"/>
        <v>0</v>
      </c>
      <c r="U464" s="202">
        <f t="shared" si="444"/>
        <v>0</v>
      </c>
      <c r="V464" s="202">
        <f t="shared" si="444"/>
        <v>0</v>
      </c>
      <c r="W464" s="202">
        <f t="shared" si="444"/>
        <v>0</v>
      </c>
      <c r="X464" s="202">
        <f t="shared" si="444"/>
        <v>0</v>
      </c>
      <c r="Y464" s="202">
        <f t="shared" si="444"/>
        <v>0</v>
      </c>
      <c r="Z464" s="202">
        <f t="shared" si="444"/>
        <v>0</v>
      </c>
      <c r="AA464" s="202">
        <f t="shared" si="444"/>
        <v>0</v>
      </c>
      <c r="AB464" s="202">
        <f t="shared" si="444"/>
        <v>0</v>
      </c>
      <c r="AC464" s="202">
        <f t="shared" si="444"/>
        <v>0</v>
      </c>
      <c r="AD464" s="202">
        <f t="shared" si="444"/>
        <v>0</v>
      </c>
      <c r="AE464" s="202">
        <f t="shared" si="444"/>
        <v>0</v>
      </c>
      <c r="AF464" s="202">
        <f t="shared" si="444"/>
        <v>0</v>
      </c>
      <c r="AG464" s="202">
        <f t="shared" si="444"/>
        <v>1.5769725000000001</v>
      </c>
      <c r="AH464" s="202">
        <f t="shared" si="444"/>
        <v>3.1539450000000002</v>
      </c>
      <c r="AI464" s="136">
        <f t="shared" si="444"/>
        <v>4.7309175000000003</v>
      </c>
      <c r="AJ464" s="202">
        <f t="shared" ref="AJ464:BB464" si="445">+AJ461*$C463</f>
        <v>6.3078900000000004</v>
      </c>
      <c r="AK464" s="202">
        <f t="shared" si="445"/>
        <v>7.8848624999999997</v>
      </c>
      <c r="AL464" s="202">
        <f t="shared" si="445"/>
        <v>9.4618349999999989</v>
      </c>
      <c r="AM464" s="202">
        <f t="shared" si="445"/>
        <v>11.038807499999999</v>
      </c>
      <c r="AN464" s="202">
        <f t="shared" si="445"/>
        <v>12.615779999999999</v>
      </c>
      <c r="AO464" s="202">
        <f t="shared" si="445"/>
        <v>12.615779999999999</v>
      </c>
      <c r="AP464" s="202">
        <f t="shared" si="445"/>
        <v>14.192752499999997</v>
      </c>
      <c r="AQ464" s="202">
        <f t="shared" si="445"/>
        <v>15.769724999999998</v>
      </c>
      <c r="AR464" s="202">
        <f t="shared" si="445"/>
        <v>15.769724999999998</v>
      </c>
      <c r="AS464" s="202">
        <f t="shared" si="445"/>
        <v>15.769724999999998</v>
      </c>
      <c r="AT464" s="202">
        <f t="shared" si="445"/>
        <v>15.769724999999998</v>
      </c>
      <c r="AU464" s="202">
        <f t="shared" si="445"/>
        <v>15.769724999999998</v>
      </c>
      <c r="AV464" s="202">
        <f t="shared" si="445"/>
        <v>15.769724999999998</v>
      </c>
      <c r="AW464" s="202">
        <f t="shared" si="445"/>
        <v>15.769724999999998</v>
      </c>
      <c r="AX464" s="202">
        <f t="shared" si="445"/>
        <v>15.769724999999998</v>
      </c>
      <c r="AY464" s="202">
        <f t="shared" si="445"/>
        <v>15.769724999999998</v>
      </c>
      <c r="AZ464" s="202">
        <f t="shared" si="445"/>
        <v>15.769724999999998</v>
      </c>
      <c r="BA464" s="202">
        <f t="shared" si="445"/>
        <v>15.769724999999998</v>
      </c>
      <c r="BB464" s="202">
        <f t="shared" si="445"/>
        <v>15.769724999999998</v>
      </c>
      <c r="BC464" s="203"/>
      <c r="BD464" s="204"/>
      <c r="BE464" s="204"/>
      <c r="BF464" s="204"/>
      <c r="BG464" s="204"/>
      <c r="BH464" s="204"/>
      <c r="BI464" s="204"/>
      <c r="BJ464" s="204"/>
      <c r="BK464" s="204"/>
      <c r="BL464" s="204"/>
      <c r="BM464" s="204"/>
      <c r="BN464" s="204"/>
      <c r="BO464" s="204"/>
      <c r="BP464" s="204"/>
      <c r="BQ464" s="204"/>
      <c r="BR464" s="204"/>
      <c r="BS464" s="204"/>
      <c r="BT464" s="204"/>
      <c r="BU464" s="204"/>
      <c r="BV464" s="204"/>
      <c r="BW464" s="204"/>
      <c r="BX464" s="204"/>
      <c r="BY464" s="204"/>
      <c r="BZ464" s="204"/>
      <c r="CA464" s="204"/>
      <c r="CB464" s="204"/>
      <c r="CC464" s="204"/>
      <c r="CD464" s="204"/>
      <c r="CE464" s="204"/>
      <c r="CF464" s="204"/>
      <c r="CG464" s="204"/>
      <c r="CH464" s="204"/>
      <c r="CI464" s="204"/>
      <c r="CJ464" s="204"/>
      <c r="CK464" s="204"/>
    </row>
    <row r="465" spans="1:89" s="114" customFormat="1" ht="15" customHeight="1" thickTop="1" x14ac:dyDescent="0.2">
      <c r="A465" s="287">
        <f>+'Cost Cancel Details'!A100+1</f>
        <v>14</v>
      </c>
      <c r="B465" s="110" t="str">
        <f>+'NTP or Sold'!G49</f>
        <v>Steam Turbine (book value =0)</v>
      </c>
      <c r="C465" s="285" t="str">
        <f>+'NTP or Sold'!S49</f>
        <v>Unassigned</v>
      </c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84"/>
      <c r="AL465" s="128"/>
      <c r="AM465" s="128"/>
      <c r="AN465" s="128"/>
      <c r="AO465" s="128"/>
      <c r="AP465" s="128"/>
      <c r="AQ465" s="128"/>
      <c r="AR465" s="128"/>
      <c r="AS465" s="128"/>
      <c r="AT465" s="128"/>
      <c r="AU465" s="128"/>
      <c r="AV465" s="128"/>
      <c r="AW465" s="128"/>
      <c r="AX465" s="128"/>
      <c r="AY465" s="128"/>
      <c r="AZ465" s="128"/>
      <c r="BA465" s="128"/>
      <c r="BB465" s="128"/>
      <c r="BC465" s="112"/>
    </row>
    <row r="466" spans="1:89" s="118" customFormat="1" x14ac:dyDescent="0.2">
      <c r="A466" s="288"/>
      <c r="B466" s="115" t="s">
        <v>104</v>
      </c>
      <c r="C466" s="286"/>
      <c r="D466" s="116">
        <v>0</v>
      </c>
      <c r="E466" s="116">
        <v>0</v>
      </c>
      <c r="F466" s="116">
        <v>0</v>
      </c>
      <c r="G466" s="116">
        <v>0</v>
      </c>
      <c r="H466" s="116">
        <v>0</v>
      </c>
      <c r="I466" s="116">
        <v>0</v>
      </c>
      <c r="J466" s="116">
        <v>0</v>
      </c>
      <c r="K466" s="116">
        <v>0</v>
      </c>
      <c r="L466" s="116">
        <v>0</v>
      </c>
      <c r="M466" s="116">
        <v>0</v>
      </c>
      <c r="N466" s="116">
        <v>1</v>
      </c>
      <c r="O466" s="116">
        <v>0</v>
      </c>
      <c r="P466" s="116">
        <v>0</v>
      </c>
      <c r="Q466" s="116">
        <v>0</v>
      </c>
      <c r="R466" s="116">
        <v>0</v>
      </c>
      <c r="S466" s="116">
        <v>0</v>
      </c>
      <c r="T466" s="116">
        <v>0</v>
      </c>
      <c r="U466" s="116">
        <v>0</v>
      </c>
      <c r="V466" s="116">
        <v>0</v>
      </c>
      <c r="W466" s="116">
        <v>0</v>
      </c>
      <c r="X466" s="116">
        <v>0</v>
      </c>
      <c r="Y466" s="116">
        <v>0</v>
      </c>
      <c r="Z466" s="116">
        <v>0</v>
      </c>
      <c r="AA466" s="116">
        <v>0</v>
      </c>
      <c r="AB466" s="116">
        <v>0</v>
      </c>
      <c r="AC466" s="116">
        <v>0</v>
      </c>
      <c r="AD466" s="116">
        <v>0</v>
      </c>
      <c r="AE466" s="116">
        <v>0</v>
      </c>
      <c r="AF466" s="116">
        <v>0</v>
      </c>
      <c r="AG466" s="116">
        <v>0</v>
      </c>
      <c r="AH466" s="116">
        <v>0</v>
      </c>
      <c r="AI466" s="116">
        <v>0</v>
      </c>
      <c r="AJ466" s="116">
        <v>0</v>
      </c>
      <c r="AK466" s="82">
        <v>0</v>
      </c>
      <c r="AL466" s="116">
        <v>0</v>
      </c>
      <c r="AM466" s="116">
        <v>0</v>
      </c>
      <c r="AN466" s="116">
        <v>0</v>
      </c>
      <c r="AO466" s="116">
        <v>0</v>
      </c>
      <c r="AP466" s="116">
        <v>0</v>
      </c>
      <c r="AQ466" s="116">
        <v>0</v>
      </c>
      <c r="AR466" s="116">
        <v>0</v>
      </c>
      <c r="AS466" s="116">
        <v>0</v>
      </c>
      <c r="AT466" s="116">
        <v>0</v>
      </c>
      <c r="AU466" s="116"/>
      <c r="AV466" s="116"/>
      <c r="AW466" s="116"/>
      <c r="AX466" s="116"/>
      <c r="AY466" s="116"/>
      <c r="AZ466" s="116"/>
      <c r="BA466" s="116"/>
      <c r="BB466" s="116"/>
      <c r="BC466" s="117">
        <f>SUM(D466:BB466)</f>
        <v>1</v>
      </c>
      <c r="BD466" s="115"/>
    </row>
    <row r="467" spans="1:89" s="118" customFormat="1" x14ac:dyDescent="0.2">
      <c r="A467" s="288"/>
      <c r="B467" s="115" t="s">
        <v>105</v>
      </c>
      <c r="C467" s="286"/>
      <c r="D467" s="116">
        <f>D466</f>
        <v>0</v>
      </c>
      <c r="E467" s="116">
        <f t="shared" ref="E467:AJ467" si="446">+D467+E466</f>
        <v>0</v>
      </c>
      <c r="F467" s="116">
        <f t="shared" si="446"/>
        <v>0</v>
      </c>
      <c r="G467" s="116">
        <f t="shared" si="446"/>
        <v>0</v>
      </c>
      <c r="H467" s="116">
        <f t="shared" si="446"/>
        <v>0</v>
      </c>
      <c r="I467" s="116">
        <f t="shared" si="446"/>
        <v>0</v>
      </c>
      <c r="J467" s="116">
        <f t="shared" si="446"/>
        <v>0</v>
      </c>
      <c r="K467" s="116">
        <f t="shared" si="446"/>
        <v>0</v>
      </c>
      <c r="L467" s="116">
        <f t="shared" si="446"/>
        <v>0</v>
      </c>
      <c r="M467" s="116">
        <f t="shared" si="446"/>
        <v>0</v>
      </c>
      <c r="N467" s="116">
        <f t="shared" si="446"/>
        <v>1</v>
      </c>
      <c r="O467" s="116">
        <f t="shared" si="446"/>
        <v>1</v>
      </c>
      <c r="P467" s="116">
        <f t="shared" si="446"/>
        <v>1</v>
      </c>
      <c r="Q467" s="116">
        <f t="shared" si="446"/>
        <v>1</v>
      </c>
      <c r="R467" s="116">
        <f t="shared" si="446"/>
        <v>1</v>
      </c>
      <c r="S467" s="116">
        <f t="shared" si="446"/>
        <v>1</v>
      </c>
      <c r="T467" s="116">
        <f t="shared" si="446"/>
        <v>1</v>
      </c>
      <c r="U467" s="116">
        <f t="shared" si="446"/>
        <v>1</v>
      </c>
      <c r="V467" s="116">
        <f t="shared" si="446"/>
        <v>1</v>
      </c>
      <c r="W467" s="116">
        <f t="shared" si="446"/>
        <v>1</v>
      </c>
      <c r="X467" s="116">
        <f t="shared" si="446"/>
        <v>1</v>
      </c>
      <c r="Y467" s="116">
        <f t="shared" si="446"/>
        <v>1</v>
      </c>
      <c r="Z467" s="116">
        <f t="shared" si="446"/>
        <v>1</v>
      </c>
      <c r="AA467" s="116">
        <f t="shared" si="446"/>
        <v>1</v>
      </c>
      <c r="AB467" s="116">
        <f t="shared" si="446"/>
        <v>1</v>
      </c>
      <c r="AC467" s="116">
        <f t="shared" si="446"/>
        <v>1</v>
      </c>
      <c r="AD467" s="116">
        <f t="shared" si="446"/>
        <v>1</v>
      </c>
      <c r="AE467" s="116">
        <f t="shared" si="446"/>
        <v>1</v>
      </c>
      <c r="AF467" s="116">
        <f t="shared" si="446"/>
        <v>1</v>
      </c>
      <c r="AG467" s="116">
        <f t="shared" si="446"/>
        <v>1</v>
      </c>
      <c r="AH467" s="116">
        <f t="shared" si="446"/>
        <v>1</v>
      </c>
      <c r="AI467" s="116">
        <f t="shared" si="446"/>
        <v>1</v>
      </c>
      <c r="AJ467" s="116">
        <f t="shared" si="446"/>
        <v>1</v>
      </c>
      <c r="AK467" s="82">
        <f t="shared" ref="AK467:BB467" si="447">+AJ467+AK466</f>
        <v>1</v>
      </c>
      <c r="AL467" s="116">
        <f t="shared" si="447"/>
        <v>1</v>
      </c>
      <c r="AM467" s="116">
        <f t="shared" si="447"/>
        <v>1</v>
      </c>
      <c r="AN467" s="116">
        <f t="shared" si="447"/>
        <v>1</v>
      </c>
      <c r="AO467" s="116">
        <f t="shared" si="447"/>
        <v>1</v>
      </c>
      <c r="AP467" s="116">
        <f t="shared" si="447"/>
        <v>1</v>
      </c>
      <c r="AQ467" s="116">
        <f t="shared" si="447"/>
        <v>1</v>
      </c>
      <c r="AR467" s="116">
        <f t="shared" si="447"/>
        <v>1</v>
      </c>
      <c r="AS467" s="116">
        <f t="shared" si="447"/>
        <v>1</v>
      </c>
      <c r="AT467" s="116">
        <f t="shared" si="447"/>
        <v>1</v>
      </c>
      <c r="AU467" s="116">
        <f t="shared" si="447"/>
        <v>1</v>
      </c>
      <c r="AV467" s="116">
        <f t="shared" si="447"/>
        <v>1</v>
      </c>
      <c r="AW467" s="116">
        <f t="shared" si="447"/>
        <v>1</v>
      </c>
      <c r="AX467" s="116">
        <f t="shared" si="447"/>
        <v>1</v>
      </c>
      <c r="AY467" s="116">
        <f t="shared" si="447"/>
        <v>1</v>
      </c>
      <c r="AZ467" s="116">
        <f t="shared" si="447"/>
        <v>1</v>
      </c>
      <c r="BA467" s="116">
        <f t="shared" si="447"/>
        <v>1</v>
      </c>
      <c r="BB467" s="116">
        <f t="shared" si="447"/>
        <v>1</v>
      </c>
      <c r="BC467" s="117"/>
      <c r="BD467" s="115"/>
    </row>
    <row r="468" spans="1:89" s="118" customFormat="1" x14ac:dyDescent="0.2">
      <c r="A468" s="288"/>
      <c r="B468" s="115" t="s">
        <v>106</v>
      </c>
      <c r="C468" s="286"/>
      <c r="D468" s="116">
        <v>0</v>
      </c>
      <c r="E468" s="116">
        <v>0</v>
      </c>
      <c r="F468" s="116">
        <v>0</v>
      </c>
      <c r="G468" s="116">
        <v>0</v>
      </c>
      <c r="H468" s="116">
        <v>0</v>
      </c>
      <c r="I468" s="116">
        <v>0</v>
      </c>
      <c r="J468" s="116">
        <v>0</v>
      </c>
      <c r="K468" s="116">
        <v>0</v>
      </c>
      <c r="L468" s="116">
        <v>0</v>
      </c>
      <c r="M468" s="116">
        <v>0</v>
      </c>
      <c r="N468" s="116">
        <v>0</v>
      </c>
      <c r="O468" s="116">
        <v>0</v>
      </c>
      <c r="P468" s="116">
        <v>0</v>
      </c>
      <c r="Q468" s="116">
        <v>0</v>
      </c>
      <c r="R468" s="116">
        <v>0</v>
      </c>
      <c r="S468" s="116">
        <v>0</v>
      </c>
      <c r="T468" s="116">
        <v>0</v>
      </c>
      <c r="U468" s="116">
        <v>0</v>
      </c>
      <c r="V468" s="116">
        <v>0</v>
      </c>
      <c r="W468" s="116">
        <v>0</v>
      </c>
      <c r="X468" s="116">
        <v>0</v>
      </c>
      <c r="Y468" s="116">
        <v>0</v>
      </c>
      <c r="Z468" s="116">
        <v>0</v>
      </c>
      <c r="AA468" s="116">
        <v>0</v>
      </c>
      <c r="AB468" s="116">
        <v>0</v>
      </c>
      <c r="AC468" s="116">
        <v>0</v>
      </c>
      <c r="AD468" s="116">
        <v>0</v>
      </c>
      <c r="AE468" s="116">
        <v>0</v>
      </c>
      <c r="AF468" s="116">
        <v>0</v>
      </c>
      <c r="AG468" s="116">
        <v>0</v>
      </c>
      <c r="AH468" s="116">
        <v>0</v>
      </c>
      <c r="AI468" s="116">
        <v>0</v>
      </c>
      <c r="AJ468" s="116">
        <v>0</v>
      </c>
      <c r="AK468" s="82">
        <v>0</v>
      </c>
      <c r="AL468" s="116">
        <v>0</v>
      </c>
      <c r="AM468" s="116">
        <v>0</v>
      </c>
      <c r="AN468" s="116">
        <v>0</v>
      </c>
      <c r="AO468" s="116">
        <v>0</v>
      </c>
      <c r="AP468" s="116">
        <v>0</v>
      </c>
      <c r="AQ468" s="116">
        <v>0</v>
      </c>
      <c r="AR468" s="116">
        <v>0</v>
      </c>
      <c r="AS468" s="116">
        <v>0</v>
      </c>
      <c r="AT468" s="116">
        <v>0</v>
      </c>
      <c r="AU468" s="116"/>
      <c r="AV468" s="116"/>
      <c r="AW468" s="116"/>
      <c r="AX468" s="116"/>
      <c r="AY468" s="116"/>
      <c r="AZ468" s="116"/>
      <c r="BA468" s="116"/>
      <c r="BB468" s="116"/>
      <c r="BC468" s="117">
        <f>SUM(D468:BB468)</f>
        <v>0</v>
      </c>
      <c r="BD468" s="115"/>
    </row>
    <row r="469" spans="1:89" s="118" customFormat="1" x14ac:dyDescent="0.2">
      <c r="A469" s="288"/>
      <c r="B469" s="115" t="s">
        <v>107</v>
      </c>
      <c r="C469" s="286"/>
      <c r="D469" s="116">
        <f>D468</f>
        <v>0</v>
      </c>
      <c r="E469" s="116">
        <f t="shared" ref="E469:AJ469" si="448">+D469+E468</f>
        <v>0</v>
      </c>
      <c r="F469" s="116">
        <f t="shared" si="448"/>
        <v>0</v>
      </c>
      <c r="G469" s="116">
        <f t="shared" si="448"/>
        <v>0</v>
      </c>
      <c r="H469" s="116">
        <f t="shared" si="448"/>
        <v>0</v>
      </c>
      <c r="I469" s="116">
        <f t="shared" si="448"/>
        <v>0</v>
      </c>
      <c r="J469" s="116">
        <f t="shared" si="448"/>
        <v>0</v>
      </c>
      <c r="K469" s="116">
        <f t="shared" si="448"/>
        <v>0</v>
      </c>
      <c r="L469" s="116">
        <f t="shared" si="448"/>
        <v>0</v>
      </c>
      <c r="M469" s="116">
        <f t="shared" si="448"/>
        <v>0</v>
      </c>
      <c r="N469" s="116">
        <f t="shared" si="448"/>
        <v>0</v>
      </c>
      <c r="O469" s="116">
        <f t="shared" si="448"/>
        <v>0</v>
      </c>
      <c r="P469" s="116">
        <f t="shared" si="448"/>
        <v>0</v>
      </c>
      <c r="Q469" s="116">
        <f t="shared" si="448"/>
        <v>0</v>
      </c>
      <c r="R469" s="116">
        <f t="shared" si="448"/>
        <v>0</v>
      </c>
      <c r="S469" s="116">
        <f t="shared" si="448"/>
        <v>0</v>
      </c>
      <c r="T469" s="116">
        <f t="shared" si="448"/>
        <v>0</v>
      </c>
      <c r="U469" s="116">
        <f t="shared" si="448"/>
        <v>0</v>
      </c>
      <c r="V469" s="116">
        <f t="shared" si="448"/>
        <v>0</v>
      </c>
      <c r="W469" s="116">
        <f t="shared" si="448"/>
        <v>0</v>
      </c>
      <c r="X469" s="116">
        <f t="shared" si="448"/>
        <v>0</v>
      </c>
      <c r="Y469" s="116">
        <f t="shared" si="448"/>
        <v>0</v>
      </c>
      <c r="Z469" s="116">
        <f t="shared" si="448"/>
        <v>0</v>
      </c>
      <c r="AA469" s="116">
        <f t="shared" si="448"/>
        <v>0</v>
      </c>
      <c r="AB469" s="116">
        <f t="shared" si="448"/>
        <v>0</v>
      </c>
      <c r="AC469" s="116">
        <f t="shared" si="448"/>
        <v>0</v>
      </c>
      <c r="AD469" s="116">
        <f t="shared" si="448"/>
        <v>0</v>
      </c>
      <c r="AE469" s="116">
        <f t="shared" si="448"/>
        <v>0</v>
      </c>
      <c r="AF469" s="116">
        <f t="shared" si="448"/>
        <v>0</v>
      </c>
      <c r="AG469" s="116">
        <f t="shared" si="448"/>
        <v>0</v>
      </c>
      <c r="AH469" s="116">
        <f t="shared" si="448"/>
        <v>0</v>
      </c>
      <c r="AI469" s="116">
        <f t="shared" si="448"/>
        <v>0</v>
      </c>
      <c r="AJ469" s="116">
        <f t="shared" si="448"/>
        <v>0</v>
      </c>
      <c r="AK469" s="82">
        <f t="shared" ref="AK469:BB469" si="449">+AJ469+AK468</f>
        <v>0</v>
      </c>
      <c r="AL469" s="116">
        <f t="shared" si="449"/>
        <v>0</v>
      </c>
      <c r="AM469" s="116">
        <f t="shared" si="449"/>
        <v>0</v>
      </c>
      <c r="AN469" s="116">
        <f t="shared" si="449"/>
        <v>0</v>
      </c>
      <c r="AO469" s="116">
        <f t="shared" si="449"/>
        <v>0</v>
      </c>
      <c r="AP469" s="116">
        <f t="shared" si="449"/>
        <v>0</v>
      </c>
      <c r="AQ469" s="116">
        <f t="shared" si="449"/>
        <v>0</v>
      </c>
      <c r="AR469" s="116">
        <f t="shared" si="449"/>
        <v>0</v>
      </c>
      <c r="AS469" s="116">
        <f t="shared" si="449"/>
        <v>0</v>
      </c>
      <c r="AT469" s="116">
        <f t="shared" si="449"/>
        <v>0</v>
      </c>
      <c r="AU469" s="116">
        <f t="shared" si="449"/>
        <v>0</v>
      </c>
      <c r="AV469" s="116">
        <f t="shared" si="449"/>
        <v>0</v>
      </c>
      <c r="AW469" s="116">
        <f t="shared" si="449"/>
        <v>0</v>
      </c>
      <c r="AX469" s="116">
        <f t="shared" si="449"/>
        <v>0</v>
      </c>
      <c r="AY469" s="116">
        <f t="shared" si="449"/>
        <v>0</v>
      </c>
      <c r="AZ469" s="116">
        <f t="shared" si="449"/>
        <v>0</v>
      </c>
      <c r="BA469" s="116">
        <f t="shared" si="449"/>
        <v>0</v>
      </c>
      <c r="BB469" s="116">
        <f t="shared" si="449"/>
        <v>0</v>
      </c>
      <c r="BC469" s="117"/>
      <c r="BD469" s="115"/>
    </row>
    <row r="470" spans="1:89" s="127" customFormat="1" x14ac:dyDescent="0.2">
      <c r="A470" s="288"/>
      <c r="B470" s="119"/>
      <c r="C470" s="286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83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1"/>
      <c r="BD470" s="119"/>
    </row>
    <row r="471" spans="1:89" s="122" customFormat="1" x14ac:dyDescent="0.2">
      <c r="A471" s="288"/>
      <c r="B471" s="122" t="s">
        <v>108</v>
      </c>
      <c r="C471" s="123">
        <v>2.2999999999999998</v>
      </c>
      <c r="D471" s="124">
        <f t="shared" ref="D471:AI471" si="450">+D467*$C471</f>
        <v>0</v>
      </c>
      <c r="E471" s="124">
        <f t="shared" si="450"/>
        <v>0</v>
      </c>
      <c r="F471" s="124">
        <f t="shared" si="450"/>
        <v>0</v>
      </c>
      <c r="G471" s="124">
        <f t="shared" si="450"/>
        <v>0</v>
      </c>
      <c r="H471" s="124">
        <f t="shared" si="450"/>
        <v>0</v>
      </c>
      <c r="I471" s="124">
        <f t="shared" si="450"/>
        <v>0</v>
      </c>
      <c r="J471" s="124">
        <f t="shared" si="450"/>
        <v>0</v>
      </c>
      <c r="K471" s="124">
        <f t="shared" si="450"/>
        <v>0</v>
      </c>
      <c r="L471" s="124">
        <f t="shared" si="450"/>
        <v>0</v>
      </c>
      <c r="M471" s="124">
        <f t="shared" si="450"/>
        <v>0</v>
      </c>
      <c r="N471" s="124">
        <f t="shared" si="450"/>
        <v>2.2999999999999998</v>
      </c>
      <c r="O471" s="124">
        <f t="shared" si="450"/>
        <v>2.2999999999999998</v>
      </c>
      <c r="P471" s="124">
        <f t="shared" si="450"/>
        <v>2.2999999999999998</v>
      </c>
      <c r="Q471" s="124">
        <f t="shared" si="450"/>
        <v>2.2999999999999998</v>
      </c>
      <c r="R471" s="124">
        <f t="shared" si="450"/>
        <v>2.2999999999999998</v>
      </c>
      <c r="S471" s="124">
        <f t="shared" si="450"/>
        <v>2.2999999999999998</v>
      </c>
      <c r="T471" s="124">
        <f t="shared" si="450"/>
        <v>2.2999999999999998</v>
      </c>
      <c r="U471" s="124">
        <f t="shared" si="450"/>
        <v>2.2999999999999998</v>
      </c>
      <c r="V471" s="124">
        <f t="shared" si="450"/>
        <v>2.2999999999999998</v>
      </c>
      <c r="W471" s="124">
        <f t="shared" si="450"/>
        <v>2.2999999999999998</v>
      </c>
      <c r="X471" s="124">
        <f t="shared" si="450"/>
        <v>2.2999999999999998</v>
      </c>
      <c r="Y471" s="124">
        <f t="shared" si="450"/>
        <v>2.2999999999999998</v>
      </c>
      <c r="Z471" s="124">
        <f t="shared" si="450"/>
        <v>2.2999999999999998</v>
      </c>
      <c r="AA471" s="124">
        <f t="shared" si="450"/>
        <v>2.2999999999999998</v>
      </c>
      <c r="AB471" s="124">
        <f t="shared" si="450"/>
        <v>2.2999999999999998</v>
      </c>
      <c r="AC471" s="124">
        <f t="shared" si="450"/>
        <v>2.2999999999999998</v>
      </c>
      <c r="AD471" s="124">
        <f t="shared" si="450"/>
        <v>2.2999999999999998</v>
      </c>
      <c r="AE471" s="124">
        <f t="shared" si="450"/>
        <v>2.2999999999999998</v>
      </c>
      <c r="AF471" s="124">
        <f t="shared" si="450"/>
        <v>2.2999999999999998</v>
      </c>
      <c r="AG471" s="124">
        <f t="shared" si="450"/>
        <v>2.2999999999999998</v>
      </c>
      <c r="AH471" s="124">
        <f t="shared" si="450"/>
        <v>2.2999999999999998</v>
      </c>
      <c r="AI471" s="124">
        <f t="shared" si="450"/>
        <v>2.2999999999999998</v>
      </c>
      <c r="AJ471" s="124">
        <f t="shared" ref="AJ471:BB471" si="451">+AJ467*$C471</f>
        <v>2.2999999999999998</v>
      </c>
      <c r="AK471" s="90">
        <f t="shared" si="451"/>
        <v>2.2999999999999998</v>
      </c>
      <c r="AL471" s="124">
        <f t="shared" si="451"/>
        <v>2.2999999999999998</v>
      </c>
      <c r="AM471" s="124">
        <f t="shared" si="451"/>
        <v>2.2999999999999998</v>
      </c>
      <c r="AN471" s="124">
        <f t="shared" si="451"/>
        <v>2.2999999999999998</v>
      </c>
      <c r="AO471" s="124">
        <f t="shared" si="451"/>
        <v>2.2999999999999998</v>
      </c>
      <c r="AP471" s="124">
        <f t="shared" si="451"/>
        <v>2.2999999999999998</v>
      </c>
      <c r="AQ471" s="124">
        <f t="shared" si="451"/>
        <v>2.2999999999999998</v>
      </c>
      <c r="AR471" s="124">
        <f t="shared" si="451"/>
        <v>2.2999999999999998</v>
      </c>
      <c r="AS471" s="124">
        <f t="shared" si="451"/>
        <v>2.2999999999999998</v>
      </c>
      <c r="AT471" s="124">
        <f t="shared" si="451"/>
        <v>2.2999999999999998</v>
      </c>
      <c r="AU471" s="124">
        <f t="shared" si="451"/>
        <v>2.2999999999999998</v>
      </c>
      <c r="AV471" s="124">
        <f t="shared" si="451"/>
        <v>2.2999999999999998</v>
      </c>
      <c r="AW471" s="124">
        <f t="shared" si="451"/>
        <v>2.2999999999999998</v>
      </c>
      <c r="AX471" s="124">
        <f t="shared" si="451"/>
        <v>2.2999999999999998</v>
      </c>
      <c r="AY471" s="124">
        <f t="shared" si="451"/>
        <v>2.2999999999999998</v>
      </c>
      <c r="AZ471" s="124">
        <f t="shared" si="451"/>
        <v>2.2999999999999998</v>
      </c>
      <c r="BA471" s="124">
        <f t="shared" si="451"/>
        <v>2.2999999999999998</v>
      </c>
      <c r="BB471" s="124">
        <f t="shared" si="451"/>
        <v>2.2999999999999998</v>
      </c>
      <c r="BC471" s="125"/>
      <c r="BD471" s="126"/>
      <c r="BE471" s="126"/>
      <c r="BF471" s="126"/>
      <c r="BG471" s="126"/>
      <c r="BH471" s="126"/>
      <c r="BI471" s="126"/>
      <c r="BJ471" s="126"/>
      <c r="BK471" s="126"/>
      <c r="BL471" s="126"/>
      <c r="BM471" s="126"/>
      <c r="BN471" s="126"/>
      <c r="BO471" s="126"/>
      <c r="BP471" s="126"/>
      <c r="BQ471" s="126"/>
      <c r="BR471" s="126"/>
      <c r="BS471" s="126"/>
      <c r="BT471" s="126"/>
      <c r="BU471" s="126"/>
      <c r="BV471" s="126"/>
      <c r="BW471" s="126"/>
      <c r="BX471" s="126"/>
      <c r="BY471" s="126"/>
      <c r="BZ471" s="126"/>
      <c r="CA471" s="126"/>
      <c r="CB471" s="126"/>
      <c r="CC471" s="126"/>
      <c r="CD471" s="126"/>
      <c r="CE471" s="126"/>
      <c r="CF471" s="126"/>
      <c r="CG471" s="126"/>
      <c r="CH471" s="126"/>
      <c r="CI471" s="126"/>
      <c r="CJ471" s="126"/>
      <c r="CK471" s="126"/>
    </row>
    <row r="472" spans="1:89" s="139" customFormat="1" ht="13.5" thickBot="1" x14ac:dyDescent="0.25">
      <c r="A472" s="289"/>
      <c r="B472" s="139" t="s">
        <v>109</v>
      </c>
      <c r="C472" s="140" t="str">
        <f>+'NTP or Sold'!B49</f>
        <v>Available</v>
      </c>
      <c r="D472" s="141">
        <f t="shared" ref="D472:AI472" si="452">+D469*$C471</f>
        <v>0</v>
      </c>
      <c r="E472" s="141">
        <f t="shared" si="452"/>
        <v>0</v>
      </c>
      <c r="F472" s="141">
        <f t="shared" si="452"/>
        <v>0</v>
      </c>
      <c r="G472" s="141">
        <f t="shared" si="452"/>
        <v>0</v>
      </c>
      <c r="H472" s="141">
        <f t="shared" si="452"/>
        <v>0</v>
      </c>
      <c r="I472" s="141">
        <f t="shared" si="452"/>
        <v>0</v>
      </c>
      <c r="J472" s="141">
        <f t="shared" si="452"/>
        <v>0</v>
      </c>
      <c r="K472" s="141">
        <f t="shared" si="452"/>
        <v>0</v>
      </c>
      <c r="L472" s="141">
        <f t="shared" si="452"/>
        <v>0</v>
      </c>
      <c r="M472" s="141">
        <f t="shared" si="452"/>
        <v>0</v>
      </c>
      <c r="N472" s="141">
        <f t="shared" si="452"/>
        <v>0</v>
      </c>
      <c r="O472" s="141">
        <f t="shared" si="452"/>
        <v>0</v>
      </c>
      <c r="P472" s="141">
        <f t="shared" si="452"/>
        <v>0</v>
      </c>
      <c r="Q472" s="141">
        <f t="shared" si="452"/>
        <v>0</v>
      </c>
      <c r="R472" s="141">
        <f t="shared" si="452"/>
        <v>0</v>
      </c>
      <c r="S472" s="141">
        <f t="shared" si="452"/>
        <v>0</v>
      </c>
      <c r="T472" s="141">
        <f t="shared" si="452"/>
        <v>0</v>
      </c>
      <c r="U472" s="141">
        <f t="shared" si="452"/>
        <v>0</v>
      </c>
      <c r="V472" s="141">
        <f t="shared" si="452"/>
        <v>0</v>
      </c>
      <c r="W472" s="141">
        <f t="shared" si="452"/>
        <v>0</v>
      </c>
      <c r="X472" s="141">
        <f t="shared" si="452"/>
        <v>0</v>
      </c>
      <c r="Y472" s="141">
        <f t="shared" si="452"/>
        <v>0</v>
      </c>
      <c r="Z472" s="141">
        <f t="shared" si="452"/>
        <v>0</v>
      </c>
      <c r="AA472" s="141">
        <f t="shared" si="452"/>
        <v>0</v>
      </c>
      <c r="AB472" s="141">
        <f t="shared" si="452"/>
        <v>0</v>
      </c>
      <c r="AC472" s="141">
        <f t="shared" si="452"/>
        <v>0</v>
      </c>
      <c r="AD472" s="141">
        <f t="shared" si="452"/>
        <v>0</v>
      </c>
      <c r="AE472" s="141">
        <f t="shared" si="452"/>
        <v>0</v>
      </c>
      <c r="AF472" s="141">
        <f t="shared" si="452"/>
        <v>0</v>
      </c>
      <c r="AG472" s="141">
        <f t="shared" si="452"/>
        <v>0</v>
      </c>
      <c r="AH472" s="141">
        <f t="shared" si="452"/>
        <v>0</v>
      </c>
      <c r="AI472" s="141">
        <f t="shared" si="452"/>
        <v>0</v>
      </c>
      <c r="AJ472" s="141">
        <f t="shared" ref="AJ472:BB472" si="453">+AJ469*$C471</f>
        <v>0</v>
      </c>
      <c r="AK472" s="136">
        <f t="shared" si="453"/>
        <v>0</v>
      </c>
      <c r="AL472" s="141">
        <f t="shared" si="453"/>
        <v>0</v>
      </c>
      <c r="AM472" s="141">
        <f t="shared" si="453"/>
        <v>0</v>
      </c>
      <c r="AN472" s="141">
        <f t="shared" si="453"/>
        <v>0</v>
      </c>
      <c r="AO472" s="141">
        <f t="shared" si="453"/>
        <v>0</v>
      </c>
      <c r="AP472" s="141">
        <f t="shared" si="453"/>
        <v>0</v>
      </c>
      <c r="AQ472" s="141">
        <f t="shared" si="453"/>
        <v>0</v>
      </c>
      <c r="AR472" s="141">
        <f t="shared" si="453"/>
        <v>0</v>
      </c>
      <c r="AS472" s="141">
        <f t="shared" si="453"/>
        <v>0</v>
      </c>
      <c r="AT472" s="141">
        <f t="shared" si="453"/>
        <v>0</v>
      </c>
      <c r="AU472" s="141">
        <f t="shared" si="453"/>
        <v>0</v>
      </c>
      <c r="AV472" s="141">
        <f t="shared" si="453"/>
        <v>0</v>
      </c>
      <c r="AW472" s="141">
        <f t="shared" si="453"/>
        <v>0</v>
      </c>
      <c r="AX472" s="141">
        <f t="shared" si="453"/>
        <v>0</v>
      </c>
      <c r="AY472" s="141">
        <f t="shared" si="453"/>
        <v>0</v>
      </c>
      <c r="AZ472" s="141">
        <f t="shared" si="453"/>
        <v>0</v>
      </c>
      <c r="BA472" s="141">
        <f t="shared" si="453"/>
        <v>0</v>
      </c>
      <c r="BB472" s="141">
        <f t="shared" si="453"/>
        <v>0</v>
      </c>
      <c r="BC472" s="142"/>
      <c r="BD472" s="143"/>
      <c r="BE472" s="143"/>
      <c r="BF472" s="143"/>
      <c r="BG472" s="143"/>
      <c r="BH472" s="143"/>
      <c r="BI472" s="143"/>
      <c r="BJ472" s="143"/>
      <c r="BK472" s="143"/>
      <c r="BL472" s="143"/>
      <c r="BM472" s="143"/>
      <c r="BN472" s="143"/>
      <c r="BO472" s="143"/>
      <c r="BP472" s="143"/>
      <c r="BQ472" s="143"/>
      <c r="BR472" s="143"/>
      <c r="BS472" s="143"/>
      <c r="BT472" s="143"/>
      <c r="BU472" s="143"/>
      <c r="BV472" s="143"/>
      <c r="BW472" s="143"/>
      <c r="BX472" s="143"/>
      <c r="BY472" s="143"/>
      <c r="BZ472" s="143"/>
      <c r="CA472" s="143"/>
      <c r="CB472" s="143"/>
      <c r="CC472" s="143"/>
      <c r="CD472" s="143"/>
      <c r="CE472" s="143"/>
      <c r="CF472" s="143"/>
      <c r="CG472" s="143"/>
      <c r="CH472" s="143"/>
      <c r="CI472" s="143"/>
      <c r="CJ472" s="143"/>
      <c r="CK472" s="143"/>
    </row>
    <row r="473" spans="1:89" s="190" customFormat="1" ht="15" customHeight="1" thickTop="1" x14ac:dyDescent="0.2">
      <c r="A473" s="287">
        <v>1</v>
      </c>
      <c r="B473" s="187" t="str">
        <f>+'NTP or Sold'!G50</f>
        <v>7EA</v>
      </c>
      <c r="C473" s="292" t="str">
        <f>+'NTP or Sold'!S50</f>
        <v>Northwestern Corp.</v>
      </c>
      <c r="D473" s="188"/>
      <c r="E473" s="188"/>
      <c r="F473" s="188"/>
      <c r="G473" s="188"/>
      <c r="H473" s="188"/>
      <c r="I473" s="188"/>
      <c r="J473" s="188"/>
      <c r="K473" s="188"/>
      <c r="L473" s="188"/>
      <c r="M473" s="188"/>
      <c r="N473" s="188"/>
      <c r="O473" s="188"/>
      <c r="P473" s="188"/>
      <c r="Q473" s="188"/>
      <c r="R473" s="188"/>
      <c r="S473" s="188"/>
      <c r="T473" s="188"/>
      <c r="U473" s="188"/>
      <c r="V473" s="188"/>
      <c r="W473" s="188"/>
      <c r="X473" s="188"/>
      <c r="Y473" s="188"/>
      <c r="Z473" s="188"/>
      <c r="AA473" s="188"/>
      <c r="AB473" s="188"/>
      <c r="AC473" s="188"/>
      <c r="AD473" s="188"/>
      <c r="AE473" s="188"/>
      <c r="AF473" s="188"/>
      <c r="AG473" s="188"/>
      <c r="AH473" s="188"/>
      <c r="AI473" s="188"/>
      <c r="AJ473" s="188"/>
      <c r="AK473" s="188"/>
      <c r="AL473" s="188"/>
      <c r="AM473" s="84"/>
      <c r="AN473" s="188"/>
      <c r="AO473" s="188"/>
      <c r="AP473" s="188"/>
      <c r="AQ473" s="188"/>
      <c r="AR473" s="188"/>
      <c r="AS473" s="188"/>
      <c r="AT473" s="188"/>
      <c r="AU473" s="188"/>
      <c r="AV473" s="188"/>
      <c r="AW473" s="188"/>
      <c r="AX473" s="188"/>
      <c r="AY473" s="188"/>
      <c r="AZ473" s="188"/>
      <c r="BA473" s="188"/>
      <c r="BB473" s="188"/>
      <c r="BC473" s="189"/>
    </row>
    <row r="474" spans="1:89" s="194" customFormat="1" x14ac:dyDescent="0.2">
      <c r="A474" s="288"/>
      <c r="B474" s="191" t="s">
        <v>104</v>
      </c>
      <c r="C474" s="293"/>
      <c r="D474" s="192">
        <v>0</v>
      </c>
      <c r="E474" s="192">
        <v>0</v>
      </c>
      <c r="F474" s="192">
        <v>0</v>
      </c>
      <c r="G474" s="192">
        <v>0</v>
      </c>
      <c r="H474" s="192">
        <v>0</v>
      </c>
      <c r="I474" s="192">
        <v>0</v>
      </c>
      <c r="J474" s="192">
        <v>0</v>
      </c>
      <c r="K474" s="192">
        <v>0</v>
      </c>
      <c r="L474" s="192">
        <v>0</v>
      </c>
      <c r="M474" s="192">
        <v>0</v>
      </c>
      <c r="N474" s="192">
        <v>0</v>
      </c>
      <c r="O474" s="192">
        <v>0</v>
      </c>
      <c r="P474" s="192">
        <v>0</v>
      </c>
      <c r="Q474" s="192">
        <v>0</v>
      </c>
      <c r="R474" s="192">
        <v>0</v>
      </c>
      <c r="S474" s="192">
        <v>0</v>
      </c>
      <c r="T474" s="192">
        <v>0</v>
      </c>
      <c r="U474" s="192">
        <v>0</v>
      </c>
      <c r="V474" s="192">
        <v>0</v>
      </c>
      <c r="W474" s="192">
        <v>4.5300000000000002E-3</v>
      </c>
      <c r="X474" s="192">
        <v>9.5469999999999999E-2</v>
      </c>
      <c r="Y474" s="192">
        <v>0</v>
      </c>
      <c r="Z474" s="192">
        <v>0</v>
      </c>
      <c r="AA474" s="192">
        <v>0</v>
      </c>
      <c r="AB474" s="192">
        <v>0</v>
      </c>
      <c r="AC474" s="192">
        <v>0</v>
      </c>
      <c r="AD474" s="192">
        <v>0.06</v>
      </c>
      <c r="AE474" s="192">
        <v>0.09</v>
      </c>
      <c r="AF474" s="192">
        <v>7.0000000000000007E-2</v>
      </c>
      <c r="AG474" s="192">
        <v>0.06</v>
      </c>
      <c r="AH474" s="192">
        <v>0.09</v>
      </c>
      <c r="AI474" s="192">
        <v>7.0000000000000007E-2</v>
      </c>
      <c r="AJ474" s="192">
        <v>0.06</v>
      </c>
      <c r="AK474" s="192">
        <v>0.04</v>
      </c>
      <c r="AL474" s="192">
        <v>0.04</v>
      </c>
      <c r="AM474" s="82">
        <v>0.03</v>
      </c>
      <c r="AN474" s="192">
        <v>0.02</v>
      </c>
      <c r="AO474" s="192">
        <v>0</v>
      </c>
      <c r="AP474" s="192">
        <v>0</v>
      </c>
      <c r="AQ474" s="192">
        <v>0</v>
      </c>
      <c r="AR474" s="192">
        <v>0.22</v>
      </c>
      <c r="AS474" s="192">
        <v>0.05</v>
      </c>
      <c r="AT474" s="192">
        <v>0</v>
      </c>
      <c r="AU474" s="192">
        <v>0</v>
      </c>
      <c r="AV474" s="192">
        <v>0</v>
      </c>
      <c r="AW474" s="192">
        <v>0</v>
      </c>
      <c r="AX474" s="192">
        <v>0</v>
      </c>
      <c r="AY474" s="192">
        <v>0</v>
      </c>
      <c r="AZ474" s="192">
        <v>0</v>
      </c>
      <c r="BA474" s="192">
        <v>0</v>
      </c>
      <c r="BB474" s="192">
        <v>0</v>
      </c>
      <c r="BC474" s="193">
        <f>SUM(D474:BB474)</f>
        <v>1.0000000000000002</v>
      </c>
      <c r="BD474" s="191"/>
    </row>
    <row r="475" spans="1:89" s="194" customFormat="1" x14ac:dyDescent="0.2">
      <c r="A475" s="288"/>
      <c r="B475" s="191" t="s">
        <v>105</v>
      </c>
      <c r="C475" s="293"/>
      <c r="D475" s="192">
        <f>D474</f>
        <v>0</v>
      </c>
      <c r="E475" s="192">
        <f t="shared" ref="E475:AJ475" si="454">+D475+E474</f>
        <v>0</v>
      </c>
      <c r="F475" s="192">
        <f t="shared" si="454"/>
        <v>0</v>
      </c>
      <c r="G475" s="192">
        <f t="shared" si="454"/>
        <v>0</v>
      </c>
      <c r="H475" s="192">
        <f t="shared" si="454"/>
        <v>0</v>
      </c>
      <c r="I475" s="192">
        <f t="shared" si="454"/>
        <v>0</v>
      </c>
      <c r="J475" s="192">
        <f t="shared" si="454"/>
        <v>0</v>
      </c>
      <c r="K475" s="192">
        <f t="shared" si="454"/>
        <v>0</v>
      </c>
      <c r="L475" s="192">
        <f t="shared" si="454"/>
        <v>0</v>
      </c>
      <c r="M475" s="192">
        <f t="shared" si="454"/>
        <v>0</v>
      </c>
      <c r="N475" s="192">
        <f t="shared" si="454"/>
        <v>0</v>
      </c>
      <c r="O475" s="192">
        <f t="shared" si="454"/>
        <v>0</v>
      </c>
      <c r="P475" s="192">
        <f t="shared" si="454"/>
        <v>0</v>
      </c>
      <c r="Q475" s="192">
        <f t="shared" si="454"/>
        <v>0</v>
      </c>
      <c r="R475" s="192">
        <f t="shared" si="454"/>
        <v>0</v>
      </c>
      <c r="S475" s="192">
        <f t="shared" si="454"/>
        <v>0</v>
      </c>
      <c r="T475" s="192">
        <f t="shared" si="454"/>
        <v>0</v>
      </c>
      <c r="U475" s="192">
        <f t="shared" si="454"/>
        <v>0</v>
      </c>
      <c r="V475" s="192">
        <f t="shared" si="454"/>
        <v>0</v>
      </c>
      <c r="W475" s="192">
        <f t="shared" si="454"/>
        <v>4.5300000000000002E-3</v>
      </c>
      <c r="X475" s="192">
        <f t="shared" si="454"/>
        <v>0.1</v>
      </c>
      <c r="Y475" s="192">
        <f t="shared" si="454"/>
        <v>0.1</v>
      </c>
      <c r="Z475" s="192">
        <f t="shared" si="454"/>
        <v>0.1</v>
      </c>
      <c r="AA475" s="192">
        <f t="shared" si="454"/>
        <v>0.1</v>
      </c>
      <c r="AB475" s="192">
        <f t="shared" si="454"/>
        <v>0.1</v>
      </c>
      <c r="AC475" s="192">
        <f t="shared" si="454"/>
        <v>0.1</v>
      </c>
      <c r="AD475" s="192">
        <f t="shared" si="454"/>
        <v>0.16</v>
      </c>
      <c r="AE475" s="192">
        <f t="shared" si="454"/>
        <v>0.25</v>
      </c>
      <c r="AF475" s="192">
        <f t="shared" si="454"/>
        <v>0.32</v>
      </c>
      <c r="AG475" s="192">
        <f t="shared" si="454"/>
        <v>0.38</v>
      </c>
      <c r="AH475" s="192">
        <f t="shared" si="454"/>
        <v>0.47</v>
      </c>
      <c r="AI475" s="192">
        <f t="shared" si="454"/>
        <v>0.54</v>
      </c>
      <c r="AJ475" s="192">
        <f t="shared" si="454"/>
        <v>0.60000000000000009</v>
      </c>
      <c r="AK475" s="192">
        <f t="shared" ref="AK475:BB475" si="455">+AJ475+AK474</f>
        <v>0.64000000000000012</v>
      </c>
      <c r="AL475" s="192">
        <f t="shared" si="455"/>
        <v>0.68000000000000016</v>
      </c>
      <c r="AM475" s="82">
        <f t="shared" si="455"/>
        <v>0.71000000000000019</v>
      </c>
      <c r="AN475" s="192">
        <f t="shared" si="455"/>
        <v>0.7300000000000002</v>
      </c>
      <c r="AO475" s="192">
        <f t="shared" si="455"/>
        <v>0.7300000000000002</v>
      </c>
      <c r="AP475" s="192">
        <f t="shared" si="455"/>
        <v>0.7300000000000002</v>
      </c>
      <c r="AQ475" s="192">
        <f t="shared" si="455"/>
        <v>0.7300000000000002</v>
      </c>
      <c r="AR475" s="192">
        <f t="shared" si="455"/>
        <v>0.95000000000000018</v>
      </c>
      <c r="AS475" s="192">
        <f t="shared" si="455"/>
        <v>1.0000000000000002</v>
      </c>
      <c r="AT475" s="192">
        <f t="shared" si="455"/>
        <v>1.0000000000000002</v>
      </c>
      <c r="AU475" s="192">
        <f t="shared" si="455"/>
        <v>1.0000000000000002</v>
      </c>
      <c r="AV475" s="192">
        <f t="shared" si="455"/>
        <v>1.0000000000000002</v>
      </c>
      <c r="AW475" s="192">
        <f t="shared" si="455"/>
        <v>1.0000000000000002</v>
      </c>
      <c r="AX475" s="192">
        <f t="shared" si="455"/>
        <v>1.0000000000000002</v>
      </c>
      <c r="AY475" s="192">
        <f t="shared" si="455"/>
        <v>1.0000000000000002</v>
      </c>
      <c r="AZ475" s="192">
        <f t="shared" si="455"/>
        <v>1.0000000000000002</v>
      </c>
      <c r="BA475" s="192">
        <f t="shared" si="455"/>
        <v>1.0000000000000002</v>
      </c>
      <c r="BB475" s="192">
        <f t="shared" si="455"/>
        <v>1.0000000000000002</v>
      </c>
      <c r="BC475" s="193"/>
      <c r="BD475" s="191"/>
    </row>
    <row r="476" spans="1:89" s="194" customFormat="1" x14ac:dyDescent="0.2">
      <c r="A476" s="288"/>
      <c r="B476" s="191" t="s">
        <v>106</v>
      </c>
      <c r="C476" s="293"/>
      <c r="D476" s="192">
        <v>0</v>
      </c>
      <c r="E476" s="192">
        <v>0</v>
      </c>
      <c r="F476" s="192">
        <v>0</v>
      </c>
      <c r="G476" s="192">
        <v>0</v>
      </c>
      <c r="H476" s="192">
        <v>0</v>
      </c>
      <c r="I476" s="192">
        <v>0</v>
      </c>
      <c r="J476" s="192">
        <v>0</v>
      </c>
      <c r="K476" s="192">
        <v>0</v>
      </c>
      <c r="L476" s="192">
        <v>0</v>
      </c>
      <c r="M476" s="192">
        <v>0</v>
      </c>
      <c r="N476" s="192">
        <v>0</v>
      </c>
      <c r="O476" s="192">
        <v>0</v>
      </c>
      <c r="P476" s="192">
        <v>0</v>
      </c>
      <c r="Q476" s="192">
        <v>0</v>
      </c>
      <c r="R476" s="192">
        <v>0</v>
      </c>
      <c r="S476" s="192">
        <v>0</v>
      </c>
      <c r="T476" s="192">
        <v>0</v>
      </c>
      <c r="U476" s="192">
        <v>0</v>
      </c>
      <c r="V476" s="192">
        <v>0</v>
      </c>
      <c r="W476" s="192">
        <f t="shared" ref="W476:BB476" si="456">W477-V477</f>
        <v>0.12</v>
      </c>
      <c r="X476" s="192">
        <f t="shared" si="456"/>
        <v>2.0000000000000018E-2</v>
      </c>
      <c r="Y476" s="192">
        <f t="shared" si="456"/>
        <v>1.999999999999999E-2</v>
      </c>
      <c r="Z476" s="192">
        <f t="shared" si="456"/>
        <v>1.999999999999999E-2</v>
      </c>
      <c r="AA476" s="192">
        <f t="shared" si="456"/>
        <v>2.0000000000000018E-2</v>
      </c>
      <c r="AB476" s="192">
        <f t="shared" si="456"/>
        <v>1.999999999999999E-2</v>
      </c>
      <c r="AC476" s="192">
        <f t="shared" si="456"/>
        <v>1.999999999999999E-2</v>
      </c>
      <c r="AD476" s="192">
        <f t="shared" si="456"/>
        <v>2.0000000000000018E-2</v>
      </c>
      <c r="AE476" s="192">
        <f t="shared" si="456"/>
        <v>2.0000000000000018E-2</v>
      </c>
      <c r="AF476" s="192">
        <f t="shared" si="456"/>
        <v>1.9999999999999962E-2</v>
      </c>
      <c r="AG476" s="192">
        <f t="shared" si="456"/>
        <v>2.0000000000000018E-2</v>
      </c>
      <c r="AH476" s="192">
        <f t="shared" si="456"/>
        <v>2.0000000000000018E-2</v>
      </c>
      <c r="AI476" s="192">
        <f t="shared" si="456"/>
        <v>1.9999999999999962E-2</v>
      </c>
      <c r="AJ476" s="192">
        <f t="shared" si="456"/>
        <v>2.0000000000000018E-2</v>
      </c>
      <c r="AK476" s="192">
        <f t="shared" si="456"/>
        <v>2.0000000000000018E-2</v>
      </c>
      <c r="AL476" s="192">
        <f t="shared" si="456"/>
        <v>0</v>
      </c>
      <c r="AM476" s="82">
        <f t="shared" si="456"/>
        <v>0</v>
      </c>
      <c r="AN476" s="192">
        <f t="shared" si="456"/>
        <v>0</v>
      </c>
      <c r="AO476" s="192">
        <f t="shared" si="456"/>
        <v>0</v>
      </c>
      <c r="AP476" s="192">
        <f t="shared" si="456"/>
        <v>0</v>
      </c>
      <c r="AQ476" s="192">
        <f t="shared" si="456"/>
        <v>0</v>
      </c>
      <c r="AR476" s="192">
        <f t="shared" si="456"/>
        <v>0</v>
      </c>
      <c r="AS476" s="192">
        <f t="shared" si="456"/>
        <v>0.6</v>
      </c>
      <c r="AT476" s="192">
        <f t="shared" si="456"/>
        <v>0</v>
      </c>
      <c r="AU476" s="192">
        <f t="shared" si="456"/>
        <v>0</v>
      </c>
      <c r="AV476" s="192">
        <f t="shared" si="456"/>
        <v>0</v>
      </c>
      <c r="AW476" s="192">
        <f t="shared" si="456"/>
        <v>0</v>
      </c>
      <c r="AX476" s="192">
        <f t="shared" si="456"/>
        <v>0</v>
      </c>
      <c r="AY476" s="192">
        <f t="shared" si="456"/>
        <v>0</v>
      </c>
      <c r="AZ476" s="192">
        <f t="shared" si="456"/>
        <v>0</v>
      </c>
      <c r="BA476" s="192">
        <f t="shared" si="456"/>
        <v>0</v>
      </c>
      <c r="BB476" s="192">
        <f t="shared" si="456"/>
        <v>0</v>
      </c>
      <c r="BC476" s="193">
        <f>SUM(D476:BB476)</f>
        <v>1</v>
      </c>
      <c r="BD476" s="191"/>
    </row>
    <row r="477" spans="1:89" s="194" customFormat="1" x14ac:dyDescent="0.2">
      <c r="A477" s="288"/>
      <c r="B477" s="191" t="s">
        <v>107</v>
      </c>
      <c r="C477" s="293"/>
      <c r="D477" s="192">
        <f>D476</f>
        <v>0</v>
      </c>
      <c r="E477" s="192">
        <f t="shared" ref="E477:V477" si="457">+D477+E476</f>
        <v>0</v>
      </c>
      <c r="F477" s="192">
        <f t="shared" si="457"/>
        <v>0</v>
      </c>
      <c r="G477" s="192">
        <f t="shared" si="457"/>
        <v>0</v>
      </c>
      <c r="H477" s="192">
        <f t="shared" si="457"/>
        <v>0</v>
      </c>
      <c r="I477" s="192">
        <f t="shared" si="457"/>
        <v>0</v>
      </c>
      <c r="J477" s="192">
        <f t="shared" si="457"/>
        <v>0</v>
      </c>
      <c r="K477" s="192">
        <f t="shared" si="457"/>
        <v>0</v>
      </c>
      <c r="L477" s="192">
        <f t="shared" si="457"/>
        <v>0</v>
      </c>
      <c r="M477" s="192">
        <f t="shared" si="457"/>
        <v>0</v>
      </c>
      <c r="N477" s="192">
        <f t="shared" si="457"/>
        <v>0</v>
      </c>
      <c r="O477" s="192">
        <f t="shared" si="457"/>
        <v>0</v>
      </c>
      <c r="P477" s="192">
        <f t="shared" si="457"/>
        <v>0</v>
      </c>
      <c r="Q477" s="192">
        <f t="shared" si="457"/>
        <v>0</v>
      </c>
      <c r="R477" s="192">
        <f t="shared" si="457"/>
        <v>0</v>
      </c>
      <c r="S477" s="192">
        <f t="shared" si="457"/>
        <v>0</v>
      </c>
      <c r="T477" s="192">
        <f t="shared" si="457"/>
        <v>0</v>
      </c>
      <c r="U477" s="192">
        <f t="shared" si="457"/>
        <v>0</v>
      </c>
      <c r="V477" s="192">
        <f t="shared" si="457"/>
        <v>0</v>
      </c>
      <c r="W477" s="192">
        <v>0.12</v>
      </c>
      <c r="X477" s="192">
        <v>0.14000000000000001</v>
      </c>
      <c r="Y477" s="192">
        <v>0.16</v>
      </c>
      <c r="Z477" s="192">
        <v>0.18</v>
      </c>
      <c r="AA477" s="192">
        <v>0.2</v>
      </c>
      <c r="AB477" s="192">
        <v>0.22</v>
      </c>
      <c r="AC477" s="192">
        <v>0.24</v>
      </c>
      <c r="AD477" s="192">
        <v>0.26</v>
      </c>
      <c r="AE477" s="192">
        <v>0.28000000000000003</v>
      </c>
      <c r="AF477" s="192">
        <v>0.3</v>
      </c>
      <c r="AG477" s="192">
        <v>0.32</v>
      </c>
      <c r="AH477" s="192">
        <v>0.34</v>
      </c>
      <c r="AI477" s="192">
        <v>0.36</v>
      </c>
      <c r="AJ477" s="192">
        <v>0.38</v>
      </c>
      <c r="AK477" s="192">
        <v>0.4</v>
      </c>
      <c r="AL477" s="192">
        <v>0.4</v>
      </c>
      <c r="AM477" s="82">
        <v>0.4</v>
      </c>
      <c r="AN477" s="192">
        <v>0.4</v>
      </c>
      <c r="AO477" s="192">
        <v>0.4</v>
      </c>
      <c r="AP477" s="192">
        <v>0.4</v>
      </c>
      <c r="AQ477" s="192">
        <v>0.4</v>
      </c>
      <c r="AR477" s="192">
        <v>0.4</v>
      </c>
      <c r="AS477" s="192">
        <v>1</v>
      </c>
      <c r="AT477" s="192">
        <v>1</v>
      </c>
      <c r="AU477" s="192">
        <v>1</v>
      </c>
      <c r="AV477" s="192">
        <v>1</v>
      </c>
      <c r="AW477" s="192">
        <v>1</v>
      </c>
      <c r="AX477" s="192">
        <v>1</v>
      </c>
      <c r="AY477" s="192">
        <v>1</v>
      </c>
      <c r="AZ477" s="192">
        <v>1</v>
      </c>
      <c r="BA477" s="192">
        <v>1</v>
      </c>
      <c r="BB477" s="192">
        <v>1</v>
      </c>
      <c r="BC477" s="193"/>
      <c r="BD477" s="191"/>
    </row>
    <row r="478" spans="1:89" s="209" customFormat="1" x14ac:dyDescent="0.2">
      <c r="A478" s="288"/>
      <c r="B478" s="206"/>
      <c r="C478" s="293"/>
      <c r="D478" s="207"/>
      <c r="E478" s="207"/>
      <c r="F478" s="207"/>
      <c r="G478" s="207"/>
      <c r="H478" s="207"/>
      <c r="I478" s="207"/>
      <c r="J478" s="207"/>
      <c r="K478" s="207"/>
      <c r="L478" s="207"/>
      <c r="M478" s="207"/>
      <c r="N478" s="207"/>
      <c r="O478" s="207"/>
      <c r="P478" s="207"/>
      <c r="Q478" s="207"/>
      <c r="R478" s="207"/>
      <c r="S478" s="207"/>
      <c r="T478" s="207"/>
      <c r="U478" s="207"/>
      <c r="V478" s="207"/>
      <c r="W478" s="207"/>
      <c r="X478" s="207"/>
      <c r="Y478" s="207"/>
      <c r="Z478" s="207"/>
      <c r="AA478" s="207"/>
      <c r="AB478" s="207"/>
      <c r="AC478" s="207"/>
      <c r="AD478" s="207"/>
      <c r="AE478" s="207"/>
      <c r="AF478" s="207"/>
      <c r="AG478" s="207"/>
      <c r="AH478" s="207"/>
      <c r="AI478" s="207"/>
      <c r="AJ478" s="207"/>
      <c r="AK478" s="207"/>
      <c r="AL478" s="207"/>
      <c r="AM478" s="83"/>
      <c r="AN478" s="207"/>
      <c r="AO478" s="207"/>
      <c r="AP478" s="207"/>
      <c r="AQ478" s="207"/>
      <c r="AR478" s="207"/>
      <c r="AS478" s="207"/>
      <c r="AT478" s="207"/>
      <c r="AU478" s="207"/>
      <c r="AV478" s="207"/>
      <c r="AW478" s="207"/>
      <c r="AX478" s="207"/>
      <c r="AY478" s="207"/>
      <c r="AZ478" s="207"/>
      <c r="BA478" s="207"/>
      <c r="BB478" s="207"/>
      <c r="BC478" s="208"/>
      <c r="BD478" s="206"/>
    </row>
    <row r="479" spans="1:89" s="195" customFormat="1" x14ac:dyDescent="0.2">
      <c r="A479" s="288"/>
      <c r="B479" s="195" t="s">
        <v>108</v>
      </c>
      <c r="C479" s="196">
        <v>19.1325</v>
      </c>
      <c r="D479" s="197">
        <f t="shared" ref="D479:AI479" si="458">+D475*$C479</f>
        <v>0</v>
      </c>
      <c r="E479" s="197">
        <f t="shared" si="458"/>
        <v>0</v>
      </c>
      <c r="F479" s="197">
        <f t="shared" si="458"/>
        <v>0</v>
      </c>
      <c r="G479" s="197">
        <f t="shared" si="458"/>
        <v>0</v>
      </c>
      <c r="H479" s="197">
        <f t="shared" si="458"/>
        <v>0</v>
      </c>
      <c r="I479" s="197">
        <f t="shared" si="458"/>
        <v>0</v>
      </c>
      <c r="J479" s="197">
        <f t="shared" si="458"/>
        <v>0</v>
      </c>
      <c r="K479" s="197">
        <f t="shared" si="458"/>
        <v>0</v>
      </c>
      <c r="L479" s="197">
        <f t="shared" si="458"/>
        <v>0</v>
      </c>
      <c r="M479" s="197">
        <f t="shared" si="458"/>
        <v>0</v>
      </c>
      <c r="N479" s="197">
        <f t="shared" si="458"/>
        <v>0</v>
      </c>
      <c r="O479" s="197">
        <f t="shared" si="458"/>
        <v>0</v>
      </c>
      <c r="P479" s="197">
        <f t="shared" si="458"/>
        <v>0</v>
      </c>
      <c r="Q479" s="197">
        <f t="shared" si="458"/>
        <v>0</v>
      </c>
      <c r="R479" s="197">
        <f t="shared" si="458"/>
        <v>0</v>
      </c>
      <c r="S479" s="197">
        <f t="shared" si="458"/>
        <v>0</v>
      </c>
      <c r="T479" s="197">
        <f t="shared" si="458"/>
        <v>0</v>
      </c>
      <c r="U479" s="197">
        <f t="shared" si="458"/>
        <v>0</v>
      </c>
      <c r="V479" s="197">
        <f t="shared" si="458"/>
        <v>0</v>
      </c>
      <c r="W479" s="197">
        <f t="shared" si="458"/>
        <v>8.6670225000000004E-2</v>
      </c>
      <c r="X479" s="197">
        <f t="shared" si="458"/>
        <v>1.9132500000000001</v>
      </c>
      <c r="Y479" s="197">
        <f t="shared" si="458"/>
        <v>1.9132500000000001</v>
      </c>
      <c r="Z479" s="197">
        <f t="shared" si="458"/>
        <v>1.9132500000000001</v>
      </c>
      <c r="AA479" s="197">
        <f t="shared" si="458"/>
        <v>1.9132500000000001</v>
      </c>
      <c r="AB479" s="197">
        <f t="shared" si="458"/>
        <v>1.9132500000000001</v>
      </c>
      <c r="AC479" s="197">
        <f t="shared" si="458"/>
        <v>1.9132500000000001</v>
      </c>
      <c r="AD479" s="197">
        <f t="shared" si="458"/>
        <v>3.0611999999999999</v>
      </c>
      <c r="AE479" s="197">
        <f t="shared" si="458"/>
        <v>4.7831250000000001</v>
      </c>
      <c r="AF479" s="197">
        <f t="shared" si="458"/>
        <v>6.1223999999999998</v>
      </c>
      <c r="AG479" s="197">
        <f t="shared" si="458"/>
        <v>7.2703500000000005</v>
      </c>
      <c r="AH479" s="197">
        <f t="shared" si="458"/>
        <v>8.9922749999999994</v>
      </c>
      <c r="AI479" s="197">
        <f t="shared" si="458"/>
        <v>10.33155</v>
      </c>
      <c r="AJ479" s="197">
        <f t="shared" ref="AJ479:BB479" si="459">+AJ475*$C479</f>
        <v>11.479500000000002</v>
      </c>
      <c r="AK479" s="197">
        <f t="shared" si="459"/>
        <v>12.244800000000003</v>
      </c>
      <c r="AL479" s="197">
        <f t="shared" si="459"/>
        <v>13.010100000000003</v>
      </c>
      <c r="AM479" s="90">
        <f t="shared" si="459"/>
        <v>13.584075000000004</v>
      </c>
      <c r="AN479" s="197">
        <f t="shared" si="459"/>
        <v>13.966725000000004</v>
      </c>
      <c r="AO479" s="197">
        <f t="shared" si="459"/>
        <v>13.966725000000004</v>
      </c>
      <c r="AP479" s="197">
        <f t="shared" si="459"/>
        <v>13.966725000000004</v>
      </c>
      <c r="AQ479" s="197">
        <f t="shared" si="459"/>
        <v>13.966725000000004</v>
      </c>
      <c r="AR479" s="197">
        <f t="shared" si="459"/>
        <v>18.175875000000005</v>
      </c>
      <c r="AS479" s="197">
        <f t="shared" si="459"/>
        <v>19.132500000000004</v>
      </c>
      <c r="AT479" s="197">
        <f t="shared" si="459"/>
        <v>19.132500000000004</v>
      </c>
      <c r="AU479" s="197">
        <f t="shared" si="459"/>
        <v>19.132500000000004</v>
      </c>
      <c r="AV479" s="197">
        <f t="shared" si="459"/>
        <v>19.132500000000004</v>
      </c>
      <c r="AW479" s="197">
        <f t="shared" si="459"/>
        <v>19.132500000000004</v>
      </c>
      <c r="AX479" s="197">
        <f t="shared" si="459"/>
        <v>19.132500000000004</v>
      </c>
      <c r="AY479" s="197">
        <f t="shared" si="459"/>
        <v>19.132500000000004</v>
      </c>
      <c r="AZ479" s="197">
        <f t="shared" si="459"/>
        <v>19.132500000000004</v>
      </c>
      <c r="BA479" s="197">
        <f t="shared" si="459"/>
        <v>19.132500000000004</v>
      </c>
      <c r="BB479" s="197">
        <f t="shared" si="459"/>
        <v>19.132500000000004</v>
      </c>
      <c r="BC479" s="198"/>
      <c r="BD479" s="199"/>
      <c r="BE479" s="199"/>
      <c r="BF479" s="199"/>
      <c r="BG479" s="199"/>
      <c r="BH479" s="199"/>
      <c r="BI479" s="199"/>
      <c r="BJ479" s="199"/>
      <c r="BK479" s="199"/>
      <c r="BL479" s="199"/>
      <c r="BM479" s="199"/>
      <c r="BN479" s="199"/>
      <c r="BO479" s="199"/>
      <c r="BP479" s="199"/>
      <c r="BQ479" s="199"/>
      <c r="BR479" s="199"/>
      <c r="BS479" s="199"/>
      <c r="BT479" s="199"/>
      <c r="BU479" s="199"/>
      <c r="BV479" s="199"/>
      <c r="BW479" s="199"/>
      <c r="BX479" s="199"/>
      <c r="BY479" s="199"/>
      <c r="BZ479" s="199"/>
      <c r="CA479" s="199"/>
      <c r="CB479" s="199"/>
      <c r="CC479" s="199"/>
      <c r="CD479" s="199"/>
      <c r="CE479" s="199"/>
      <c r="CF479" s="199"/>
      <c r="CG479" s="199"/>
      <c r="CH479" s="199"/>
      <c r="CI479" s="199"/>
      <c r="CJ479" s="199"/>
      <c r="CK479" s="199"/>
    </row>
    <row r="480" spans="1:89" s="200" customFormat="1" ht="13.5" thickBot="1" x14ac:dyDescent="0.25">
      <c r="A480" s="289"/>
      <c r="B480" s="200" t="s">
        <v>109</v>
      </c>
      <c r="C480" s="201" t="str">
        <f>+'NTP or Sold'!B50</f>
        <v>Committed</v>
      </c>
      <c r="D480" s="202">
        <f t="shared" ref="D480:AI480" si="460">+D477*$C479</f>
        <v>0</v>
      </c>
      <c r="E480" s="202">
        <f t="shared" si="460"/>
        <v>0</v>
      </c>
      <c r="F480" s="202">
        <f t="shared" si="460"/>
        <v>0</v>
      </c>
      <c r="G480" s="202">
        <f t="shared" si="460"/>
        <v>0</v>
      </c>
      <c r="H480" s="202">
        <f t="shared" si="460"/>
        <v>0</v>
      </c>
      <c r="I480" s="202">
        <f t="shared" si="460"/>
        <v>0</v>
      </c>
      <c r="J480" s="202">
        <f t="shared" si="460"/>
        <v>0</v>
      </c>
      <c r="K480" s="202">
        <f t="shared" si="460"/>
        <v>0</v>
      </c>
      <c r="L480" s="202">
        <f t="shared" si="460"/>
        <v>0</v>
      </c>
      <c r="M480" s="202">
        <f t="shared" si="460"/>
        <v>0</v>
      </c>
      <c r="N480" s="202">
        <f t="shared" si="460"/>
        <v>0</v>
      </c>
      <c r="O480" s="202">
        <f t="shared" si="460"/>
        <v>0</v>
      </c>
      <c r="P480" s="202">
        <f t="shared" si="460"/>
        <v>0</v>
      </c>
      <c r="Q480" s="202">
        <f t="shared" si="460"/>
        <v>0</v>
      </c>
      <c r="R480" s="202">
        <f t="shared" si="460"/>
        <v>0</v>
      </c>
      <c r="S480" s="202">
        <f t="shared" si="460"/>
        <v>0</v>
      </c>
      <c r="T480" s="202">
        <f t="shared" si="460"/>
        <v>0</v>
      </c>
      <c r="U480" s="202">
        <f t="shared" si="460"/>
        <v>0</v>
      </c>
      <c r="V480" s="202">
        <f t="shared" si="460"/>
        <v>0</v>
      </c>
      <c r="W480" s="202">
        <f t="shared" si="460"/>
        <v>2.2959000000000001</v>
      </c>
      <c r="X480" s="202">
        <f t="shared" si="460"/>
        <v>2.6785500000000004</v>
      </c>
      <c r="Y480" s="202">
        <f t="shared" si="460"/>
        <v>3.0611999999999999</v>
      </c>
      <c r="Z480" s="202">
        <f t="shared" si="460"/>
        <v>3.4438499999999999</v>
      </c>
      <c r="AA480" s="202">
        <f t="shared" si="460"/>
        <v>3.8265000000000002</v>
      </c>
      <c r="AB480" s="202">
        <f t="shared" si="460"/>
        <v>4.2091500000000002</v>
      </c>
      <c r="AC480" s="202">
        <f t="shared" si="460"/>
        <v>4.5918000000000001</v>
      </c>
      <c r="AD480" s="202">
        <f t="shared" si="460"/>
        <v>4.97445</v>
      </c>
      <c r="AE480" s="202">
        <f t="shared" si="460"/>
        <v>5.3571000000000009</v>
      </c>
      <c r="AF480" s="202">
        <f t="shared" si="460"/>
        <v>5.7397499999999999</v>
      </c>
      <c r="AG480" s="202">
        <f t="shared" si="460"/>
        <v>6.1223999999999998</v>
      </c>
      <c r="AH480" s="202">
        <f t="shared" si="460"/>
        <v>6.5050500000000007</v>
      </c>
      <c r="AI480" s="202">
        <f t="shared" si="460"/>
        <v>6.8876999999999997</v>
      </c>
      <c r="AJ480" s="202">
        <f t="shared" ref="AJ480:BB480" si="461">+AJ477*$C479</f>
        <v>7.2703500000000005</v>
      </c>
      <c r="AK480" s="202">
        <f t="shared" si="461"/>
        <v>7.6530000000000005</v>
      </c>
      <c r="AL480" s="202">
        <f t="shared" si="461"/>
        <v>7.6530000000000005</v>
      </c>
      <c r="AM480" s="136">
        <f t="shared" si="461"/>
        <v>7.6530000000000005</v>
      </c>
      <c r="AN480" s="202">
        <f t="shared" si="461"/>
        <v>7.6530000000000005</v>
      </c>
      <c r="AO480" s="202">
        <f t="shared" si="461"/>
        <v>7.6530000000000005</v>
      </c>
      <c r="AP480" s="202">
        <f t="shared" si="461"/>
        <v>7.6530000000000005</v>
      </c>
      <c r="AQ480" s="202">
        <f t="shared" si="461"/>
        <v>7.6530000000000005</v>
      </c>
      <c r="AR480" s="202">
        <f t="shared" si="461"/>
        <v>7.6530000000000005</v>
      </c>
      <c r="AS480" s="202">
        <f t="shared" si="461"/>
        <v>19.1325</v>
      </c>
      <c r="AT480" s="202">
        <f t="shared" si="461"/>
        <v>19.1325</v>
      </c>
      <c r="AU480" s="202">
        <f t="shared" si="461"/>
        <v>19.1325</v>
      </c>
      <c r="AV480" s="202">
        <f t="shared" si="461"/>
        <v>19.1325</v>
      </c>
      <c r="AW480" s="202">
        <f t="shared" si="461"/>
        <v>19.1325</v>
      </c>
      <c r="AX480" s="202">
        <f t="shared" si="461"/>
        <v>19.1325</v>
      </c>
      <c r="AY480" s="202">
        <f t="shared" si="461"/>
        <v>19.1325</v>
      </c>
      <c r="AZ480" s="202">
        <f t="shared" si="461"/>
        <v>19.1325</v>
      </c>
      <c r="BA480" s="202">
        <f t="shared" si="461"/>
        <v>19.1325</v>
      </c>
      <c r="BB480" s="202">
        <f t="shared" si="461"/>
        <v>19.1325</v>
      </c>
      <c r="BC480" s="203"/>
      <c r="BD480" s="204"/>
      <c r="BE480" s="204"/>
      <c r="BF480" s="204"/>
      <c r="BG480" s="204"/>
      <c r="BH480" s="204"/>
      <c r="BI480" s="204"/>
      <c r="BJ480" s="204"/>
      <c r="BK480" s="204"/>
      <c r="BL480" s="204"/>
      <c r="BM480" s="204"/>
      <c r="BN480" s="204"/>
      <c r="BO480" s="204"/>
      <c r="BP480" s="204"/>
      <c r="BQ480" s="204"/>
      <c r="BR480" s="204"/>
      <c r="BS480" s="204"/>
      <c r="BT480" s="204"/>
      <c r="BU480" s="204"/>
      <c r="BV480" s="204"/>
      <c r="BW480" s="204"/>
      <c r="BX480" s="204"/>
      <c r="BY480" s="204"/>
      <c r="BZ480" s="204"/>
      <c r="CA480" s="204"/>
      <c r="CB480" s="204"/>
      <c r="CC480" s="204"/>
      <c r="CD480" s="204"/>
      <c r="CE480" s="204"/>
      <c r="CF480" s="204"/>
      <c r="CG480" s="204"/>
      <c r="CH480" s="204"/>
      <c r="CI480" s="204"/>
      <c r="CJ480" s="204"/>
      <c r="CK480" s="204"/>
    </row>
    <row r="481" spans="1:89" s="190" customFormat="1" ht="15" customHeight="1" thickTop="1" x14ac:dyDescent="0.2">
      <c r="A481" s="287">
        <f>+A473+1</f>
        <v>2</v>
      </c>
      <c r="B481" s="187" t="str">
        <f>+'NTP or Sold'!G51</f>
        <v>7EA</v>
      </c>
      <c r="C481" s="292" t="str">
        <f>+'NTP or Sold'!S51</f>
        <v>Northwestern Corp.</v>
      </c>
      <c r="D481" s="188"/>
      <c r="E481" s="188"/>
      <c r="F481" s="188"/>
      <c r="G481" s="188"/>
      <c r="H481" s="188"/>
      <c r="I481" s="188"/>
      <c r="J481" s="188"/>
      <c r="K481" s="188"/>
      <c r="L481" s="188"/>
      <c r="M481" s="188"/>
      <c r="N481" s="188"/>
      <c r="O481" s="188"/>
      <c r="P481" s="188"/>
      <c r="Q481" s="188"/>
      <c r="R481" s="188"/>
      <c r="S481" s="188"/>
      <c r="T481" s="188"/>
      <c r="U481" s="188"/>
      <c r="V481" s="188"/>
      <c r="W481" s="188"/>
      <c r="X481" s="188"/>
      <c r="Y481" s="188"/>
      <c r="Z481" s="188"/>
      <c r="AA481" s="188"/>
      <c r="AB481" s="188"/>
      <c r="AC481" s="188"/>
      <c r="AD481" s="188"/>
      <c r="AE481" s="188"/>
      <c r="AF481" s="188"/>
      <c r="AG481" s="188"/>
      <c r="AH481" s="188"/>
      <c r="AI481" s="188"/>
      <c r="AJ481" s="188"/>
      <c r="AK481" s="188"/>
      <c r="AL481" s="188"/>
      <c r="AM481" s="84"/>
      <c r="AN481" s="188"/>
      <c r="AO481" s="188"/>
      <c r="AP481" s="188"/>
      <c r="AQ481" s="188"/>
      <c r="AR481" s="188"/>
      <c r="AS481" s="188"/>
      <c r="AT481" s="188"/>
      <c r="AU481" s="188"/>
      <c r="AV481" s="188"/>
      <c r="AW481" s="188"/>
      <c r="AX481" s="188"/>
      <c r="AY481" s="188"/>
      <c r="AZ481" s="188"/>
      <c r="BA481" s="188"/>
      <c r="BB481" s="188"/>
      <c r="BC481" s="189"/>
    </row>
    <row r="482" spans="1:89" s="194" customFormat="1" x14ac:dyDescent="0.2">
      <c r="A482" s="288"/>
      <c r="B482" s="191" t="s">
        <v>104</v>
      </c>
      <c r="C482" s="293"/>
      <c r="D482" s="192">
        <v>0</v>
      </c>
      <c r="E482" s="192">
        <v>0</v>
      </c>
      <c r="F482" s="192">
        <v>0</v>
      </c>
      <c r="G482" s="192">
        <v>0</v>
      </c>
      <c r="H482" s="192">
        <v>0</v>
      </c>
      <c r="I482" s="192">
        <v>0</v>
      </c>
      <c r="J482" s="192">
        <v>0</v>
      </c>
      <c r="K482" s="192">
        <v>0</v>
      </c>
      <c r="L482" s="192">
        <v>0</v>
      </c>
      <c r="M482" s="192">
        <v>0</v>
      </c>
      <c r="N482" s="192">
        <v>0</v>
      </c>
      <c r="O482" s="192">
        <v>0</v>
      </c>
      <c r="P482" s="192">
        <v>0</v>
      </c>
      <c r="Q482" s="192">
        <v>0</v>
      </c>
      <c r="R482" s="192">
        <v>0</v>
      </c>
      <c r="S482" s="192">
        <v>0</v>
      </c>
      <c r="T482" s="192">
        <v>0</v>
      </c>
      <c r="U482" s="192">
        <v>0</v>
      </c>
      <c r="V482" s="192">
        <v>0</v>
      </c>
      <c r="W482" s="192">
        <v>0.1</v>
      </c>
      <c r="X482" s="192">
        <v>0</v>
      </c>
      <c r="Y482" s="192">
        <v>7.4999999999999997E-2</v>
      </c>
      <c r="Z482" s="192">
        <v>7.4999999999999997E-2</v>
      </c>
      <c r="AA482" s="192">
        <v>0.08</v>
      </c>
      <c r="AB482" s="192">
        <v>0.08</v>
      </c>
      <c r="AC482" s="192">
        <v>0.08</v>
      </c>
      <c r="AD482" s="192">
        <v>0.08</v>
      </c>
      <c r="AE482" s="192">
        <v>0.08</v>
      </c>
      <c r="AF482" s="192">
        <v>0.08</v>
      </c>
      <c r="AG482" s="192">
        <v>0.22</v>
      </c>
      <c r="AH482" s="192">
        <v>0.05</v>
      </c>
      <c r="AI482" s="192">
        <v>0</v>
      </c>
      <c r="AJ482" s="192">
        <v>0</v>
      </c>
      <c r="AK482" s="192">
        <v>0</v>
      </c>
      <c r="AL482" s="192">
        <v>0</v>
      </c>
      <c r="AM482" s="82">
        <v>0</v>
      </c>
      <c r="AN482" s="192">
        <v>0</v>
      </c>
      <c r="AO482" s="192">
        <v>0</v>
      </c>
      <c r="AP482" s="192">
        <v>0</v>
      </c>
      <c r="AQ482" s="192">
        <v>0</v>
      </c>
      <c r="AR482" s="192">
        <v>0</v>
      </c>
      <c r="AS482" s="192">
        <v>0</v>
      </c>
      <c r="AT482" s="192">
        <v>0</v>
      </c>
      <c r="AU482" s="192">
        <v>0</v>
      </c>
      <c r="AV482" s="192">
        <v>0</v>
      </c>
      <c r="AW482" s="192">
        <v>0</v>
      </c>
      <c r="AX482" s="192">
        <v>0</v>
      </c>
      <c r="AY482" s="192">
        <v>0</v>
      </c>
      <c r="AZ482" s="192">
        <v>0</v>
      </c>
      <c r="BA482" s="192">
        <v>0</v>
      </c>
      <c r="BB482" s="192">
        <v>0</v>
      </c>
      <c r="BC482" s="193">
        <f>SUM(D482:BB482)</f>
        <v>1</v>
      </c>
      <c r="BD482" s="191"/>
    </row>
    <row r="483" spans="1:89" s="194" customFormat="1" x14ac:dyDescent="0.2">
      <c r="A483" s="288"/>
      <c r="B483" s="191" t="s">
        <v>105</v>
      </c>
      <c r="C483" s="293"/>
      <c r="D483" s="192">
        <f>D482</f>
        <v>0</v>
      </c>
      <c r="E483" s="192">
        <f t="shared" ref="E483:AJ483" si="462">+D483+E482</f>
        <v>0</v>
      </c>
      <c r="F483" s="192">
        <f t="shared" si="462"/>
        <v>0</v>
      </c>
      <c r="G483" s="192">
        <f t="shared" si="462"/>
        <v>0</v>
      </c>
      <c r="H483" s="192">
        <f t="shared" si="462"/>
        <v>0</v>
      </c>
      <c r="I483" s="192">
        <f t="shared" si="462"/>
        <v>0</v>
      </c>
      <c r="J483" s="192">
        <f t="shared" si="462"/>
        <v>0</v>
      </c>
      <c r="K483" s="192">
        <f t="shared" si="462"/>
        <v>0</v>
      </c>
      <c r="L483" s="192">
        <f t="shared" si="462"/>
        <v>0</v>
      </c>
      <c r="M483" s="192">
        <f t="shared" si="462"/>
        <v>0</v>
      </c>
      <c r="N483" s="192">
        <f t="shared" si="462"/>
        <v>0</v>
      </c>
      <c r="O483" s="192">
        <f t="shared" si="462"/>
        <v>0</v>
      </c>
      <c r="P483" s="192">
        <f t="shared" si="462"/>
        <v>0</v>
      </c>
      <c r="Q483" s="192">
        <f t="shared" si="462"/>
        <v>0</v>
      </c>
      <c r="R483" s="192">
        <f t="shared" si="462"/>
        <v>0</v>
      </c>
      <c r="S483" s="192">
        <f t="shared" si="462"/>
        <v>0</v>
      </c>
      <c r="T483" s="192">
        <f t="shared" si="462"/>
        <v>0</v>
      </c>
      <c r="U483" s="192">
        <f t="shared" si="462"/>
        <v>0</v>
      </c>
      <c r="V483" s="192">
        <f t="shared" si="462"/>
        <v>0</v>
      </c>
      <c r="W483" s="192">
        <f t="shared" si="462"/>
        <v>0.1</v>
      </c>
      <c r="X483" s="192">
        <f t="shared" si="462"/>
        <v>0.1</v>
      </c>
      <c r="Y483" s="192">
        <f t="shared" si="462"/>
        <v>0.17499999999999999</v>
      </c>
      <c r="Z483" s="192">
        <f t="shared" si="462"/>
        <v>0.25</v>
      </c>
      <c r="AA483" s="192">
        <f t="shared" si="462"/>
        <v>0.33</v>
      </c>
      <c r="AB483" s="192">
        <f t="shared" si="462"/>
        <v>0.41000000000000003</v>
      </c>
      <c r="AC483" s="192">
        <f t="shared" si="462"/>
        <v>0.49000000000000005</v>
      </c>
      <c r="AD483" s="192">
        <f t="shared" si="462"/>
        <v>0.57000000000000006</v>
      </c>
      <c r="AE483" s="192">
        <f t="shared" si="462"/>
        <v>0.65</v>
      </c>
      <c r="AF483" s="192">
        <f t="shared" si="462"/>
        <v>0.73</v>
      </c>
      <c r="AG483" s="192">
        <f t="shared" si="462"/>
        <v>0.95</v>
      </c>
      <c r="AH483" s="192">
        <f t="shared" si="462"/>
        <v>1</v>
      </c>
      <c r="AI483" s="192">
        <f t="shared" si="462"/>
        <v>1</v>
      </c>
      <c r="AJ483" s="192">
        <f t="shared" si="462"/>
        <v>1</v>
      </c>
      <c r="AK483" s="192">
        <f t="shared" ref="AK483:BB483" si="463">+AJ483+AK482</f>
        <v>1</v>
      </c>
      <c r="AL483" s="192">
        <f t="shared" si="463"/>
        <v>1</v>
      </c>
      <c r="AM483" s="82">
        <f t="shared" si="463"/>
        <v>1</v>
      </c>
      <c r="AN483" s="192">
        <f t="shared" si="463"/>
        <v>1</v>
      </c>
      <c r="AO483" s="192">
        <f t="shared" si="463"/>
        <v>1</v>
      </c>
      <c r="AP483" s="192">
        <f t="shared" si="463"/>
        <v>1</v>
      </c>
      <c r="AQ483" s="192">
        <f t="shared" si="463"/>
        <v>1</v>
      </c>
      <c r="AR483" s="192">
        <f t="shared" si="463"/>
        <v>1</v>
      </c>
      <c r="AS483" s="192">
        <f t="shared" si="463"/>
        <v>1</v>
      </c>
      <c r="AT483" s="192">
        <f t="shared" si="463"/>
        <v>1</v>
      </c>
      <c r="AU483" s="192">
        <f t="shared" si="463"/>
        <v>1</v>
      </c>
      <c r="AV483" s="192">
        <f t="shared" si="463"/>
        <v>1</v>
      </c>
      <c r="AW483" s="192">
        <f t="shared" si="463"/>
        <v>1</v>
      </c>
      <c r="AX483" s="192">
        <f t="shared" si="463"/>
        <v>1</v>
      </c>
      <c r="AY483" s="192">
        <f t="shared" si="463"/>
        <v>1</v>
      </c>
      <c r="AZ483" s="192">
        <f t="shared" si="463"/>
        <v>1</v>
      </c>
      <c r="BA483" s="192">
        <f t="shared" si="463"/>
        <v>1</v>
      </c>
      <c r="BB483" s="192">
        <f t="shared" si="463"/>
        <v>1</v>
      </c>
      <c r="BC483" s="193"/>
      <c r="BD483" s="191"/>
    </row>
    <row r="484" spans="1:89" s="194" customFormat="1" x14ac:dyDescent="0.2">
      <c r="A484" s="288"/>
      <c r="B484" s="191" t="s">
        <v>106</v>
      </c>
      <c r="C484" s="293"/>
      <c r="D484" s="192">
        <v>0</v>
      </c>
      <c r="E484" s="192">
        <v>0</v>
      </c>
      <c r="F484" s="192">
        <v>0</v>
      </c>
      <c r="G484" s="192">
        <v>0</v>
      </c>
      <c r="H484" s="192">
        <v>0</v>
      </c>
      <c r="I484" s="192">
        <v>0</v>
      </c>
      <c r="J484" s="192">
        <v>0</v>
      </c>
      <c r="K484" s="192">
        <v>0</v>
      </c>
      <c r="L484" s="192">
        <v>0</v>
      </c>
      <c r="M484" s="192">
        <v>0</v>
      </c>
      <c r="N484" s="192">
        <v>0</v>
      </c>
      <c r="O484" s="192">
        <v>0</v>
      </c>
      <c r="P484" s="192">
        <v>0</v>
      </c>
      <c r="Q484" s="192">
        <v>0</v>
      </c>
      <c r="R484" s="192">
        <v>0</v>
      </c>
      <c r="S484" s="192">
        <v>0</v>
      </c>
      <c r="T484" s="192">
        <v>0</v>
      </c>
      <c r="U484" s="192">
        <v>0</v>
      </c>
      <c r="V484" s="192">
        <v>0</v>
      </c>
      <c r="W484" s="192">
        <f t="shared" ref="W484:BB484" si="464">W485-V485</f>
        <v>0.13</v>
      </c>
      <c r="X484" s="192">
        <f t="shared" si="464"/>
        <v>1.999999999999999E-2</v>
      </c>
      <c r="Y484" s="192">
        <f t="shared" si="464"/>
        <v>2.0000000000000018E-2</v>
      </c>
      <c r="Z484" s="192">
        <f t="shared" si="464"/>
        <v>0.03</v>
      </c>
      <c r="AA484" s="192">
        <f t="shared" si="464"/>
        <v>0.03</v>
      </c>
      <c r="AB484" s="192">
        <f t="shared" si="464"/>
        <v>0.03</v>
      </c>
      <c r="AC484" s="192">
        <f t="shared" si="464"/>
        <v>2.9999999999999971E-2</v>
      </c>
      <c r="AD484" s="192">
        <f t="shared" si="464"/>
        <v>3.0000000000000027E-2</v>
      </c>
      <c r="AE484" s="192">
        <f t="shared" si="464"/>
        <v>2.9999999999999971E-2</v>
      </c>
      <c r="AF484" s="192">
        <f t="shared" si="464"/>
        <v>2.0000000000000018E-2</v>
      </c>
      <c r="AG484" s="192">
        <f t="shared" si="464"/>
        <v>3.0000000000000027E-2</v>
      </c>
      <c r="AH484" s="192">
        <f t="shared" si="464"/>
        <v>0.6</v>
      </c>
      <c r="AI484" s="192">
        <f t="shared" si="464"/>
        <v>0</v>
      </c>
      <c r="AJ484" s="192">
        <f t="shared" si="464"/>
        <v>0</v>
      </c>
      <c r="AK484" s="192">
        <f t="shared" si="464"/>
        <v>0</v>
      </c>
      <c r="AL484" s="192">
        <f t="shared" si="464"/>
        <v>0</v>
      </c>
      <c r="AM484" s="82">
        <f t="shared" si="464"/>
        <v>0</v>
      </c>
      <c r="AN484" s="192">
        <f t="shared" si="464"/>
        <v>0</v>
      </c>
      <c r="AO484" s="192">
        <f t="shared" si="464"/>
        <v>0</v>
      </c>
      <c r="AP484" s="192">
        <f t="shared" si="464"/>
        <v>0</v>
      </c>
      <c r="AQ484" s="192">
        <f t="shared" si="464"/>
        <v>0</v>
      </c>
      <c r="AR484" s="192">
        <f t="shared" si="464"/>
        <v>0</v>
      </c>
      <c r="AS484" s="192">
        <f t="shared" si="464"/>
        <v>0</v>
      </c>
      <c r="AT484" s="192">
        <f t="shared" si="464"/>
        <v>0</v>
      </c>
      <c r="AU484" s="192">
        <f t="shared" si="464"/>
        <v>0</v>
      </c>
      <c r="AV484" s="192">
        <f t="shared" si="464"/>
        <v>0</v>
      </c>
      <c r="AW484" s="192">
        <f t="shared" si="464"/>
        <v>0</v>
      </c>
      <c r="AX484" s="192">
        <f t="shared" si="464"/>
        <v>0</v>
      </c>
      <c r="AY484" s="192">
        <f t="shared" si="464"/>
        <v>0</v>
      </c>
      <c r="AZ484" s="192">
        <f t="shared" si="464"/>
        <v>0</v>
      </c>
      <c r="BA484" s="192">
        <f t="shared" si="464"/>
        <v>0</v>
      </c>
      <c r="BB484" s="192">
        <f t="shared" si="464"/>
        <v>0</v>
      </c>
      <c r="BC484" s="193">
        <f>SUM(D484:BB484)</f>
        <v>1</v>
      </c>
      <c r="BD484" s="191"/>
    </row>
    <row r="485" spans="1:89" s="194" customFormat="1" x14ac:dyDescent="0.2">
      <c r="A485" s="288"/>
      <c r="B485" s="191" t="s">
        <v>107</v>
      </c>
      <c r="C485" s="293"/>
      <c r="D485" s="192">
        <f>D484</f>
        <v>0</v>
      </c>
      <c r="E485" s="192">
        <f t="shared" ref="E485:V485" si="465">+D485+E484</f>
        <v>0</v>
      </c>
      <c r="F485" s="192">
        <f t="shared" si="465"/>
        <v>0</v>
      </c>
      <c r="G485" s="192">
        <f t="shared" si="465"/>
        <v>0</v>
      </c>
      <c r="H485" s="192">
        <f t="shared" si="465"/>
        <v>0</v>
      </c>
      <c r="I485" s="192">
        <f t="shared" si="465"/>
        <v>0</v>
      </c>
      <c r="J485" s="192">
        <f t="shared" si="465"/>
        <v>0</v>
      </c>
      <c r="K485" s="192">
        <f t="shared" si="465"/>
        <v>0</v>
      </c>
      <c r="L485" s="192">
        <f t="shared" si="465"/>
        <v>0</v>
      </c>
      <c r="M485" s="192">
        <f t="shared" si="465"/>
        <v>0</v>
      </c>
      <c r="N485" s="192">
        <f t="shared" si="465"/>
        <v>0</v>
      </c>
      <c r="O485" s="192">
        <f t="shared" si="465"/>
        <v>0</v>
      </c>
      <c r="P485" s="192">
        <f t="shared" si="465"/>
        <v>0</v>
      </c>
      <c r="Q485" s="192">
        <f t="shared" si="465"/>
        <v>0</v>
      </c>
      <c r="R485" s="192">
        <f t="shared" si="465"/>
        <v>0</v>
      </c>
      <c r="S485" s="192">
        <f t="shared" si="465"/>
        <v>0</v>
      </c>
      <c r="T485" s="192">
        <f t="shared" si="465"/>
        <v>0</v>
      </c>
      <c r="U485" s="192">
        <f t="shared" si="465"/>
        <v>0</v>
      </c>
      <c r="V485" s="192">
        <f t="shared" si="465"/>
        <v>0</v>
      </c>
      <c r="W485" s="192">
        <v>0.13</v>
      </c>
      <c r="X485" s="192">
        <v>0.15</v>
      </c>
      <c r="Y485" s="192">
        <v>0.17</v>
      </c>
      <c r="Z485" s="192">
        <v>0.2</v>
      </c>
      <c r="AA485" s="192">
        <v>0.23</v>
      </c>
      <c r="AB485" s="192">
        <v>0.26</v>
      </c>
      <c r="AC485" s="192">
        <v>0.28999999999999998</v>
      </c>
      <c r="AD485" s="192">
        <v>0.32</v>
      </c>
      <c r="AE485" s="192">
        <v>0.35</v>
      </c>
      <c r="AF485" s="192">
        <v>0.37</v>
      </c>
      <c r="AG485" s="192">
        <v>0.4</v>
      </c>
      <c r="AH485" s="192">
        <v>1</v>
      </c>
      <c r="AI485" s="192">
        <v>1</v>
      </c>
      <c r="AJ485" s="192">
        <v>1</v>
      </c>
      <c r="AK485" s="192">
        <v>1</v>
      </c>
      <c r="AL485" s="192">
        <v>1</v>
      </c>
      <c r="AM485" s="82">
        <v>1</v>
      </c>
      <c r="AN485" s="192">
        <v>1</v>
      </c>
      <c r="AO485" s="192">
        <v>1</v>
      </c>
      <c r="AP485" s="192">
        <v>1</v>
      </c>
      <c r="AQ485" s="192">
        <v>1</v>
      </c>
      <c r="AR485" s="192">
        <v>1</v>
      </c>
      <c r="AS485" s="192">
        <v>1</v>
      </c>
      <c r="AT485" s="192">
        <v>1</v>
      </c>
      <c r="AU485" s="192">
        <v>1</v>
      </c>
      <c r="AV485" s="192">
        <v>1</v>
      </c>
      <c r="AW485" s="192">
        <v>1</v>
      </c>
      <c r="AX485" s="192">
        <v>1</v>
      </c>
      <c r="AY485" s="192">
        <v>1</v>
      </c>
      <c r="AZ485" s="192">
        <v>1</v>
      </c>
      <c r="BA485" s="192">
        <v>1</v>
      </c>
      <c r="BB485" s="192">
        <v>1</v>
      </c>
      <c r="BC485" s="193"/>
      <c r="BD485" s="191"/>
    </row>
    <row r="486" spans="1:89" s="209" customFormat="1" x14ac:dyDescent="0.2">
      <c r="A486" s="288"/>
      <c r="B486" s="206"/>
      <c r="C486" s="293"/>
      <c r="D486" s="207"/>
      <c r="E486" s="207"/>
      <c r="F486" s="207"/>
      <c r="G486" s="207"/>
      <c r="H486" s="207"/>
      <c r="I486" s="207"/>
      <c r="J486" s="207"/>
      <c r="K486" s="207"/>
      <c r="L486" s="207"/>
      <c r="M486" s="207"/>
      <c r="N486" s="207"/>
      <c r="O486" s="207"/>
      <c r="P486" s="207"/>
      <c r="Q486" s="207"/>
      <c r="R486" s="207"/>
      <c r="S486" s="207"/>
      <c r="T486" s="207"/>
      <c r="U486" s="207"/>
      <c r="V486" s="207"/>
      <c r="W486" s="207"/>
      <c r="X486" s="207"/>
      <c r="Y486" s="207"/>
      <c r="Z486" s="207"/>
      <c r="AA486" s="207"/>
      <c r="AB486" s="207"/>
      <c r="AC486" s="207"/>
      <c r="AD486" s="207"/>
      <c r="AE486" s="207"/>
      <c r="AF486" s="207"/>
      <c r="AG486" s="207"/>
      <c r="AH486" s="207"/>
      <c r="AI486" s="207"/>
      <c r="AJ486" s="207"/>
      <c r="AK486" s="207"/>
      <c r="AL486" s="207"/>
      <c r="AM486" s="83"/>
      <c r="AN486" s="207"/>
      <c r="AO486" s="207"/>
      <c r="AP486" s="207"/>
      <c r="AQ486" s="207"/>
      <c r="AR486" s="207"/>
      <c r="AS486" s="207"/>
      <c r="AT486" s="207"/>
      <c r="AU486" s="207"/>
      <c r="AV486" s="207"/>
      <c r="AW486" s="207"/>
      <c r="AX486" s="207"/>
      <c r="AY486" s="207"/>
      <c r="AZ486" s="207"/>
      <c r="BA486" s="207"/>
      <c r="BB486" s="207"/>
      <c r="BC486" s="208"/>
      <c r="BD486" s="206"/>
    </row>
    <row r="487" spans="1:89" s="195" customFormat="1" x14ac:dyDescent="0.2">
      <c r="A487" s="288"/>
      <c r="B487" s="195" t="s">
        <v>108</v>
      </c>
      <c r="C487" s="196">
        <v>19.1325</v>
      </c>
      <c r="D487" s="197">
        <f t="shared" ref="D487:AI487" si="466">+D483*$C487</f>
        <v>0</v>
      </c>
      <c r="E487" s="197">
        <f t="shared" si="466"/>
        <v>0</v>
      </c>
      <c r="F487" s="197">
        <f t="shared" si="466"/>
        <v>0</v>
      </c>
      <c r="G487" s="197">
        <f t="shared" si="466"/>
        <v>0</v>
      </c>
      <c r="H487" s="197">
        <f t="shared" si="466"/>
        <v>0</v>
      </c>
      <c r="I487" s="197">
        <f t="shared" si="466"/>
        <v>0</v>
      </c>
      <c r="J487" s="197">
        <f t="shared" si="466"/>
        <v>0</v>
      </c>
      <c r="K487" s="197">
        <f t="shared" si="466"/>
        <v>0</v>
      </c>
      <c r="L487" s="197">
        <f t="shared" si="466"/>
        <v>0</v>
      </c>
      <c r="M487" s="197">
        <f t="shared" si="466"/>
        <v>0</v>
      </c>
      <c r="N487" s="197">
        <f t="shared" si="466"/>
        <v>0</v>
      </c>
      <c r="O487" s="197">
        <f t="shared" si="466"/>
        <v>0</v>
      </c>
      <c r="P487" s="197">
        <f t="shared" si="466"/>
        <v>0</v>
      </c>
      <c r="Q487" s="197">
        <f t="shared" si="466"/>
        <v>0</v>
      </c>
      <c r="R487" s="197">
        <f t="shared" si="466"/>
        <v>0</v>
      </c>
      <c r="S487" s="197">
        <f t="shared" si="466"/>
        <v>0</v>
      </c>
      <c r="T487" s="197">
        <f t="shared" si="466"/>
        <v>0</v>
      </c>
      <c r="U487" s="197">
        <f t="shared" si="466"/>
        <v>0</v>
      </c>
      <c r="V487" s="197">
        <f t="shared" si="466"/>
        <v>0</v>
      </c>
      <c r="W487" s="197">
        <f t="shared" si="466"/>
        <v>1.9132500000000001</v>
      </c>
      <c r="X487" s="197">
        <f t="shared" si="466"/>
        <v>1.9132500000000001</v>
      </c>
      <c r="Y487" s="197">
        <f t="shared" si="466"/>
        <v>3.3481874999999999</v>
      </c>
      <c r="Z487" s="197">
        <f t="shared" si="466"/>
        <v>4.7831250000000001</v>
      </c>
      <c r="AA487" s="197">
        <f t="shared" si="466"/>
        <v>6.3137250000000007</v>
      </c>
      <c r="AB487" s="197">
        <f t="shared" si="466"/>
        <v>7.8443250000000004</v>
      </c>
      <c r="AC487" s="197">
        <f t="shared" si="466"/>
        <v>9.3749250000000011</v>
      </c>
      <c r="AD487" s="197">
        <f t="shared" si="466"/>
        <v>10.905525000000001</v>
      </c>
      <c r="AE487" s="197">
        <f t="shared" si="466"/>
        <v>12.436125000000001</v>
      </c>
      <c r="AF487" s="197">
        <f t="shared" si="466"/>
        <v>13.966725</v>
      </c>
      <c r="AG487" s="197">
        <f t="shared" si="466"/>
        <v>18.175874999999998</v>
      </c>
      <c r="AH487" s="197">
        <f t="shared" si="466"/>
        <v>19.1325</v>
      </c>
      <c r="AI487" s="197">
        <f t="shared" si="466"/>
        <v>19.1325</v>
      </c>
      <c r="AJ487" s="197">
        <f t="shared" ref="AJ487:BB487" si="467">+AJ483*$C487</f>
        <v>19.1325</v>
      </c>
      <c r="AK487" s="197">
        <f t="shared" si="467"/>
        <v>19.1325</v>
      </c>
      <c r="AL487" s="197">
        <f t="shared" si="467"/>
        <v>19.1325</v>
      </c>
      <c r="AM487" s="90">
        <f t="shared" si="467"/>
        <v>19.1325</v>
      </c>
      <c r="AN487" s="197">
        <f t="shared" si="467"/>
        <v>19.1325</v>
      </c>
      <c r="AO487" s="197">
        <f t="shared" si="467"/>
        <v>19.1325</v>
      </c>
      <c r="AP487" s="197">
        <f t="shared" si="467"/>
        <v>19.1325</v>
      </c>
      <c r="AQ487" s="197">
        <f t="shared" si="467"/>
        <v>19.1325</v>
      </c>
      <c r="AR487" s="197">
        <f t="shared" si="467"/>
        <v>19.1325</v>
      </c>
      <c r="AS487" s="197">
        <f t="shared" si="467"/>
        <v>19.1325</v>
      </c>
      <c r="AT487" s="197">
        <f t="shared" si="467"/>
        <v>19.1325</v>
      </c>
      <c r="AU487" s="197">
        <f t="shared" si="467"/>
        <v>19.1325</v>
      </c>
      <c r="AV487" s="197">
        <f t="shared" si="467"/>
        <v>19.1325</v>
      </c>
      <c r="AW487" s="197">
        <f t="shared" si="467"/>
        <v>19.1325</v>
      </c>
      <c r="AX487" s="197">
        <f t="shared" si="467"/>
        <v>19.1325</v>
      </c>
      <c r="AY487" s="197">
        <f t="shared" si="467"/>
        <v>19.1325</v>
      </c>
      <c r="AZ487" s="197">
        <f t="shared" si="467"/>
        <v>19.1325</v>
      </c>
      <c r="BA487" s="197">
        <f t="shared" si="467"/>
        <v>19.1325</v>
      </c>
      <c r="BB487" s="197">
        <f t="shared" si="467"/>
        <v>19.1325</v>
      </c>
      <c r="BC487" s="198"/>
      <c r="BD487" s="199"/>
      <c r="BE487" s="199"/>
      <c r="BF487" s="199"/>
      <c r="BG487" s="199"/>
      <c r="BH487" s="199"/>
      <c r="BI487" s="199"/>
      <c r="BJ487" s="199"/>
      <c r="BK487" s="199"/>
      <c r="BL487" s="199"/>
      <c r="BM487" s="199"/>
      <c r="BN487" s="199"/>
      <c r="BO487" s="199"/>
      <c r="BP487" s="199"/>
      <c r="BQ487" s="199"/>
      <c r="BR487" s="199"/>
      <c r="BS487" s="199"/>
      <c r="BT487" s="199"/>
      <c r="BU487" s="199"/>
      <c r="BV487" s="199"/>
      <c r="BW487" s="199"/>
      <c r="BX487" s="199"/>
      <c r="BY487" s="199"/>
      <c r="BZ487" s="199"/>
      <c r="CA487" s="199"/>
      <c r="CB487" s="199"/>
      <c r="CC487" s="199"/>
      <c r="CD487" s="199"/>
      <c r="CE487" s="199"/>
      <c r="CF487" s="199"/>
      <c r="CG487" s="199"/>
      <c r="CH487" s="199"/>
      <c r="CI487" s="199"/>
      <c r="CJ487" s="199"/>
      <c r="CK487" s="199"/>
    </row>
    <row r="488" spans="1:89" s="200" customFormat="1" ht="13.5" thickBot="1" x14ac:dyDescent="0.25">
      <c r="A488" s="289"/>
      <c r="B488" s="200" t="s">
        <v>109</v>
      </c>
      <c r="C488" s="201" t="str">
        <f>+'NTP or Sold'!B51</f>
        <v>Committed</v>
      </c>
      <c r="D488" s="202">
        <f t="shared" ref="D488:AI488" si="468">+D485*$C487</f>
        <v>0</v>
      </c>
      <c r="E488" s="202">
        <f t="shared" si="468"/>
        <v>0</v>
      </c>
      <c r="F488" s="202">
        <f t="shared" si="468"/>
        <v>0</v>
      </c>
      <c r="G488" s="202">
        <f t="shared" si="468"/>
        <v>0</v>
      </c>
      <c r="H488" s="202">
        <f t="shared" si="468"/>
        <v>0</v>
      </c>
      <c r="I488" s="202">
        <f t="shared" si="468"/>
        <v>0</v>
      </c>
      <c r="J488" s="202">
        <f t="shared" si="468"/>
        <v>0</v>
      </c>
      <c r="K488" s="202">
        <f t="shared" si="468"/>
        <v>0</v>
      </c>
      <c r="L488" s="202">
        <f t="shared" si="468"/>
        <v>0</v>
      </c>
      <c r="M488" s="202">
        <f t="shared" si="468"/>
        <v>0</v>
      </c>
      <c r="N488" s="202">
        <f t="shared" si="468"/>
        <v>0</v>
      </c>
      <c r="O488" s="202">
        <f t="shared" si="468"/>
        <v>0</v>
      </c>
      <c r="P488" s="202">
        <f t="shared" si="468"/>
        <v>0</v>
      </c>
      <c r="Q488" s="202">
        <f t="shared" si="468"/>
        <v>0</v>
      </c>
      <c r="R488" s="202">
        <f t="shared" si="468"/>
        <v>0</v>
      </c>
      <c r="S488" s="202">
        <f t="shared" si="468"/>
        <v>0</v>
      </c>
      <c r="T488" s="202">
        <f t="shared" si="468"/>
        <v>0</v>
      </c>
      <c r="U488" s="202">
        <f t="shared" si="468"/>
        <v>0</v>
      </c>
      <c r="V488" s="202">
        <f t="shared" si="468"/>
        <v>0</v>
      </c>
      <c r="W488" s="202">
        <f t="shared" si="468"/>
        <v>2.487225</v>
      </c>
      <c r="X488" s="202">
        <f t="shared" si="468"/>
        <v>2.869875</v>
      </c>
      <c r="Y488" s="202">
        <f t="shared" si="468"/>
        <v>3.2525250000000003</v>
      </c>
      <c r="Z488" s="202">
        <f t="shared" si="468"/>
        <v>3.8265000000000002</v>
      </c>
      <c r="AA488" s="202">
        <f t="shared" si="468"/>
        <v>4.4004750000000001</v>
      </c>
      <c r="AB488" s="202">
        <f t="shared" si="468"/>
        <v>4.97445</v>
      </c>
      <c r="AC488" s="202">
        <f t="shared" si="468"/>
        <v>5.5484249999999999</v>
      </c>
      <c r="AD488" s="202">
        <f t="shared" si="468"/>
        <v>6.1223999999999998</v>
      </c>
      <c r="AE488" s="202">
        <f t="shared" si="468"/>
        <v>6.6963749999999997</v>
      </c>
      <c r="AF488" s="202">
        <f t="shared" si="468"/>
        <v>7.0790249999999997</v>
      </c>
      <c r="AG488" s="202">
        <f t="shared" si="468"/>
        <v>7.6530000000000005</v>
      </c>
      <c r="AH488" s="202">
        <f t="shared" si="468"/>
        <v>19.1325</v>
      </c>
      <c r="AI488" s="202">
        <f t="shared" si="468"/>
        <v>19.1325</v>
      </c>
      <c r="AJ488" s="202">
        <f t="shared" ref="AJ488:BB488" si="469">+AJ485*$C487</f>
        <v>19.1325</v>
      </c>
      <c r="AK488" s="202">
        <f t="shared" si="469"/>
        <v>19.1325</v>
      </c>
      <c r="AL488" s="202">
        <f t="shared" si="469"/>
        <v>19.1325</v>
      </c>
      <c r="AM488" s="136">
        <f t="shared" si="469"/>
        <v>19.1325</v>
      </c>
      <c r="AN488" s="202">
        <f t="shared" si="469"/>
        <v>19.1325</v>
      </c>
      <c r="AO488" s="202">
        <f t="shared" si="469"/>
        <v>19.1325</v>
      </c>
      <c r="AP488" s="202">
        <f t="shared" si="469"/>
        <v>19.1325</v>
      </c>
      <c r="AQ488" s="202">
        <f t="shared" si="469"/>
        <v>19.1325</v>
      </c>
      <c r="AR488" s="202">
        <f t="shared" si="469"/>
        <v>19.1325</v>
      </c>
      <c r="AS488" s="202">
        <f t="shared" si="469"/>
        <v>19.1325</v>
      </c>
      <c r="AT488" s="202">
        <f t="shared" si="469"/>
        <v>19.1325</v>
      </c>
      <c r="AU488" s="202">
        <f t="shared" si="469"/>
        <v>19.1325</v>
      </c>
      <c r="AV488" s="202">
        <f t="shared" si="469"/>
        <v>19.1325</v>
      </c>
      <c r="AW488" s="202">
        <f t="shared" si="469"/>
        <v>19.1325</v>
      </c>
      <c r="AX488" s="202">
        <f t="shared" si="469"/>
        <v>19.1325</v>
      </c>
      <c r="AY488" s="202">
        <f t="shared" si="469"/>
        <v>19.1325</v>
      </c>
      <c r="AZ488" s="202">
        <f t="shared" si="469"/>
        <v>19.1325</v>
      </c>
      <c r="BA488" s="202">
        <f t="shared" si="469"/>
        <v>19.1325</v>
      </c>
      <c r="BB488" s="202">
        <f t="shared" si="469"/>
        <v>19.1325</v>
      </c>
      <c r="BC488" s="203"/>
      <c r="BD488" s="204"/>
      <c r="BE488" s="204"/>
      <c r="BF488" s="204"/>
      <c r="BG488" s="204"/>
      <c r="BH488" s="204"/>
      <c r="BI488" s="204"/>
      <c r="BJ488" s="204"/>
      <c r="BK488" s="204"/>
      <c r="BL488" s="204"/>
      <c r="BM488" s="204"/>
      <c r="BN488" s="204"/>
      <c r="BO488" s="204"/>
      <c r="BP488" s="204"/>
      <c r="BQ488" s="204"/>
      <c r="BR488" s="204"/>
      <c r="BS488" s="204"/>
      <c r="BT488" s="204"/>
      <c r="BU488" s="204"/>
      <c r="BV488" s="204"/>
      <c r="BW488" s="204"/>
      <c r="BX488" s="204"/>
      <c r="BY488" s="204"/>
      <c r="BZ488" s="204"/>
      <c r="CA488" s="204"/>
      <c r="CB488" s="204"/>
      <c r="CC488" s="204"/>
      <c r="CD488" s="204"/>
      <c r="CE488" s="204"/>
      <c r="CF488" s="204"/>
      <c r="CG488" s="204"/>
      <c r="CH488" s="204"/>
      <c r="CI488" s="204"/>
      <c r="CJ488" s="204"/>
      <c r="CK488" s="204"/>
    </row>
  </sheetData>
  <mergeCells count="83">
    <mergeCell ref="C473:C478"/>
    <mergeCell ref="A473:A480"/>
    <mergeCell ref="C481:C486"/>
    <mergeCell ref="A481:A488"/>
    <mergeCell ref="A465:A472"/>
    <mergeCell ref="C465:C470"/>
    <mergeCell ref="A401:A408"/>
    <mergeCell ref="C401:C406"/>
    <mergeCell ref="A409:A416"/>
    <mergeCell ref="C409:C414"/>
    <mergeCell ref="A417:A424"/>
    <mergeCell ref="C417:C422"/>
    <mergeCell ref="A425:A432"/>
    <mergeCell ref="C425:C430"/>
    <mergeCell ref="C121:C126"/>
    <mergeCell ref="C113:C118"/>
    <mergeCell ref="C129:C134"/>
    <mergeCell ref="A249:A256"/>
    <mergeCell ref="C249:C254"/>
    <mergeCell ref="A233:A240"/>
    <mergeCell ref="A241:A248"/>
    <mergeCell ref="C233:C238"/>
    <mergeCell ref="C241:C246"/>
    <mergeCell ref="C177:C182"/>
    <mergeCell ref="C169:C174"/>
    <mergeCell ref="C161:C166"/>
    <mergeCell ref="C153:C158"/>
    <mergeCell ref="C145:C150"/>
    <mergeCell ref="C137:C142"/>
    <mergeCell ref="C65:C70"/>
    <mergeCell ref="C97:C102"/>
    <mergeCell ref="C89:C94"/>
    <mergeCell ref="C81:C86"/>
    <mergeCell ref="C73:C78"/>
    <mergeCell ref="C105:C110"/>
    <mergeCell ref="C193:C197"/>
    <mergeCell ref="C185:C189"/>
    <mergeCell ref="C225:C230"/>
    <mergeCell ref="C201:C205"/>
    <mergeCell ref="C209:C213"/>
    <mergeCell ref="C217:C222"/>
    <mergeCell ref="A305:A312"/>
    <mergeCell ref="A313:A320"/>
    <mergeCell ref="A321:A328"/>
    <mergeCell ref="C321:C325"/>
    <mergeCell ref="C257:C262"/>
    <mergeCell ref="C265:C270"/>
    <mergeCell ref="A273:A280"/>
    <mergeCell ref="A281:A288"/>
    <mergeCell ref="C305:C310"/>
    <mergeCell ref="C313:C318"/>
    <mergeCell ref="C289:C294"/>
    <mergeCell ref="C297:C302"/>
    <mergeCell ref="C273:C278"/>
    <mergeCell ref="C281:C286"/>
    <mergeCell ref="A289:A296"/>
    <mergeCell ref="A297:A304"/>
    <mergeCell ref="C329:C334"/>
    <mergeCell ref="C337:C342"/>
    <mergeCell ref="C345:C350"/>
    <mergeCell ref="C353:C358"/>
    <mergeCell ref="A329:A336"/>
    <mergeCell ref="A337:A344"/>
    <mergeCell ref="A345:A352"/>
    <mergeCell ref="A353:A360"/>
    <mergeCell ref="C393:C397"/>
    <mergeCell ref="A393:A400"/>
    <mergeCell ref="C369:C374"/>
    <mergeCell ref="C377:C382"/>
    <mergeCell ref="C361:C366"/>
    <mergeCell ref="C385:C390"/>
    <mergeCell ref="A361:A368"/>
    <mergeCell ref="A369:A376"/>
    <mergeCell ref="A377:A384"/>
    <mergeCell ref="A385:A392"/>
    <mergeCell ref="A449:A456"/>
    <mergeCell ref="C449:C454"/>
    <mergeCell ref="A457:A464"/>
    <mergeCell ref="C457:C462"/>
    <mergeCell ref="A433:A440"/>
    <mergeCell ref="C433:C438"/>
    <mergeCell ref="A441:A448"/>
    <mergeCell ref="C441:C446"/>
  </mergeCells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Detail by Turbine</vt:lpstr>
      <vt:lpstr>Summary by Status</vt:lpstr>
      <vt:lpstr>Summary by Type</vt:lpstr>
      <vt:lpstr>Summary by Region</vt:lpstr>
      <vt:lpstr>Cost Cancel Details</vt:lpstr>
      <vt:lpstr>NTP or Sold</vt:lpstr>
      <vt:lpstr>'Cost Cancel Details'!Print_Area</vt:lpstr>
      <vt:lpstr>'Detail by Turbine'!Print_Area</vt:lpstr>
      <vt:lpstr>'Summary by Region'!Print_Area</vt:lpstr>
      <vt:lpstr>'Summary by Status'!Print_Area</vt:lpstr>
      <vt:lpstr>'Summary by Type'!Print_Area</vt:lpstr>
      <vt:lpstr>'Cost Cancel Details'!Print_Titles</vt:lpstr>
      <vt:lpstr>'Detail by Turbine'!Print_Titles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 McGinnis</dc:creator>
  <cp:lastModifiedBy>Felienne</cp:lastModifiedBy>
  <cp:lastPrinted>2001-10-09T15:27:53Z</cp:lastPrinted>
  <dcterms:created xsi:type="dcterms:W3CDTF">2000-08-10T19:34:44Z</dcterms:created>
  <dcterms:modified xsi:type="dcterms:W3CDTF">2014-09-05T10:46:57Z</dcterms:modified>
</cp:coreProperties>
</file>