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45" windowWidth="15300" windowHeight="4590"/>
  </bookViews>
  <sheets>
    <sheet name="Liquidation Value" sheetId="1" r:id="rId1"/>
    <sheet name="Replacement Costs" sheetId="2" r:id="rId2"/>
    <sheet name="ARAP" sheetId="3" r:id="rId3"/>
  </sheets>
  <definedNames>
    <definedName name="_xlnm._FilterDatabase" localSheetId="0" hidden="1">'Liquidation Value'!$A$1:$U$4</definedName>
    <definedName name="_xlnm.Print_Area" localSheetId="0">'Liquidation Value'!$A$1:$U$6</definedName>
    <definedName name="_xlnm.Print_Area" localSheetId="1">'Replacement Costs'!$A$1:$D$24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L2" i="1" l="1"/>
  <c r="M2" i="1"/>
  <c r="M6" i="1" s="1"/>
  <c r="L3" i="1"/>
  <c r="M3" i="1"/>
  <c r="L4" i="1"/>
  <c r="M4" i="1"/>
  <c r="C15" i="2"/>
  <c r="C16" i="2"/>
  <c r="C17" i="2"/>
  <c r="C19" i="2" s="1"/>
  <c r="C22" i="2" s="1"/>
  <c r="C23" i="2" s="1"/>
  <c r="C24" i="2" s="1"/>
</calcChain>
</file>

<file path=xl/sharedStrings.xml><?xml version="1.0" encoding="utf-8"?>
<sst xmlns="http://schemas.openxmlformats.org/spreadsheetml/2006/main" count="87" uniqueCount="49">
  <si>
    <t>East OffPeak</t>
  </si>
  <si>
    <t>Enron Power Marketing</t>
  </si>
  <si>
    <t xml:space="preserve">Electricity         </t>
  </si>
  <si>
    <t>WH</t>
  </si>
  <si>
    <t>Swap</t>
  </si>
  <si>
    <t>(Generation Only)</t>
  </si>
  <si>
    <t>Buy</t>
  </si>
  <si>
    <t>No</t>
  </si>
  <si>
    <t>East Peak</t>
  </si>
  <si>
    <t>NE</t>
  </si>
  <si>
    <t xml:space="preserve"> </t>
  </si>
  <si>
    <t>Deal ID</t>
  </si>
  <si>
    <t>Deal Ticket ID</t>
  </si>
  <si>
    <t>Contract ID</t>
  </si>
  <si>
    <t>Deal Date</t>
  </si>
  <si>
    <t>Forward Date</t>
  </si>
  <si>
    <t>LoadDefinition NM</t>
  </si>
  <si>
    <t>MW</t>
  </si>
  <si>
    <t>Nominal Volume</t>
  </si>
  <si>
    <t>Discounted Volume</t>
  </si>
  <si>
    <t>Contract Price</t>
  </si>
  <si>
    <t>Bid/Offer</t>
  </si>
  <si>
    <t>NominalLQValue</t>
  </si>
  <si>
    <t>DiscountLQValue</t>
  </si>
  <si>
    <t>CounterParty NM</t>
  </si>
  <si>
    <t>Commodity NM</t>
  </si>
  <si>
    <t>Region_NM</t>
  </si>
  <si>
    <t>DealType_NM</t>
  </si>
  <si>
    <t>UtilityName</t>
  </si>
  <si>
    <t>RateScheduleName</t>
  </si>
  <si>
    <t>Buy/Sell</t>
  </si>
  <si>
    <t>Physical</t>
  </si>
  <si>
    <t>Sum of Nominal Volume</t>
  </si>
  <si>
    <t>Grand Total</t>
  </si>
  <si>
    <t>NE Total</t>
  </si>
  <si>
    <t>WH Total</t>
  </si>
  <si>
    <t>Average of Bid/Offer</t>
  </si>
  <si>
    <t>Margin Calculation Detail:</t>
  </si>
  <si>
    <t>Margin Requirement Per Month</t>
  </si>
  <si>
    <t>Cumulative Margin Required *</t>
  </si>
  <si>
    <t>Monthly Cost of Capital - NPW</t>
  </si>
  <si>
    <t>PV of Monthly Cost of Credit at T-Bill Rate</t>
  </si>
  <si>
    <t>Total Cost of Credit to NPW</t>
  </si>
  <si>
    <t>N/A</t>
  </si>
  <si>
    <t>Power Financials</t>
  </si>
  <si>
    <t xml:space="preserve">AP Due EPMI </t>
  </si>
  <si>
    <t>Due 12/20/01</t>
  </si>
  <si>
    <t>Total Due EPMI</t>
  </si>
  <si>
    <t>AR Due NPW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</si>
</sst>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/>
    <xf numFmtId="44" fontId="2" fillId="2" borderId="0" xfId="2" applyFont="1" applyFill="1"/>
    <xf numFmtId="0" fontId="0" fillId="2" borderId="0" xfId="0" applyFill="1"/>
    <xf numFmtId="14" fontId="0" fillId="2" borderId="0" xfId="0" applyNumberFormat="1" applyFill="1"/>
    <xf numFmtId="44" fontId="0" fillId="2" borderId="0" xfId="2" applyFont="1" applyFill="1"/>
    <xf numFmtId="43" fontId="2" fillId="2" borderId="0" xfId="1" applyFont="1" applyFill="1"/>
    <xf numFmtId="164" fontId="2" fillId="2" borderId="0" xfId="1" applyNumberFormat="1" applyFont="1" applyFill="1"/>
    <xf numFmtId="43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4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165" fontId="2" fillId="0" borderId="0" xfId="2" applyNumberFormat="1" applyFont="1" applyBorder="1"/>
    <xf numFmtId="44" fontId="0" fillId="0" borderId="0" xfId="2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165" fontId="3" fillId="0" borderId="0" xfId="2" applyNumberFormat="1" applyFont="1"/>
    <xf numFmtId="10" fontId="4" fillId="0" borderId="0" xfId="2" applyNumberFormat="1" applyFont="1"/>
    <xf numFmtId="0" fontId="3" fillId="3" borderId="0" xfId="0" applyFont="1" applyFill="1"/>
    <xf numFmtId="0" fontId="5" fillId="3" borderId="0" xfId="0" applyFont="1" applyFill="1"/>
    <xf numFmtId="44" fontId="0" fillId="0" borderId="0" xfId="0" applyNumberFormat="1"/>
    <xf numFmtId="164" fontId="0" fillId="0" borderId="1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2" borderId="0" xfId="0" applyNumberFormat="1" applyFill="1"/>
    <xf numFmtId="165" fontId="5" fillId="3" borderId="0" xfId="0" applyNumberFormat="1" applyFont="1" applyFill="1"/>
    <xf numFmtId="7" fontId="0" fillId="0" borderId="0" xfId="0" applyNumberFormat="1"/>
    <xf numFmtId="7" fontId="0" fillId="0" borderId="0" xfId="0" applyNumberFormat="1" applyBorder="1"/>
    <xf numFmtId="0" fontId="0" fillId="0" borderId="0" xfId="0" applyAlignment="1">
      <alignment wrapText="1"/>
    </xf>
    <xf numFmtId="0" fontId="0" fillId="0" borderId="1" xfId="0" pivotButton="1" applyBorder="1"/>
  </cellXfs>
  <cellStyles count="3">
    <cellStyle name="Comma" xfId="1" builtinId="3"/>
    <cellStyle name="Currency" xfId="2" builtinId="4"/>
    <cellStyle name="Normal" xfId="0" builtinId="0"/>
  </cellStyles>
  <dxfs count="3"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rmans" refreshedDate="37258.468466203703" createdVersion="1" recordCount="3" upgradeOnRefresh="1">
  <cacheSource type="worksheet">
    <worksheetSource ref="A1:U4" sheet="Liquidation Value"/>
  </cacheSource>
  <cacheFields count="21">
    <cacheField name="Deal ID" numFmtId="0">
      <sharedItems containsSemiMixedTypes="0" containsString="0" containsNumber="1" containsInteger="1" minValue="24298" maxValue="28399" count="3">
        <n v="28319"/>
        <n v="28399"/>
        <n v="24298"/>
      </sharedItems>
    </cacheField>
    <cacheField name="Deal Ticket ID" numFmtId="0">
      <sharedItems containsSemiMixedTypes="0" containsString="0" containsNumber="1" containsInteger="1" minValue="207" maxValue="543" count="3">
        <n v="534"/>
        <n v="543"/>
        <n v="207"/>
      </sharedItems>
    </cacheField>
    <cacheField name="Contract ID" numFmtId="0">
      <sharedItems containsSemiMixedTypes="0" containsString="0" containsNumber="1" containsInteger="1" minValue="9993270" maxValue="9996885" count="3">
        <n v="9996832"/>
        <n v="9996885"/>
        <n v="9993270"/>
      </sharedItems>
    </cacheField>
    <cacheField name="Deal Date" numFmtId="0">
      <sharedItems containsSemiMixedTypes="0" containsNonDate="0" containsDate="1" containsString="0" minDate="2001-04-19T00:00:00" maxDate="2001-10-09T00:00:00" count="3">
        <d v="2001-09-25T00:00:00"/>
        <d v="2001-10-08T00:00:00"/>
        <d v="2001-04-19T00:00:00"/>
      </sharedItems>
    </cacheField>
    <cacheField name="Forward Date" numFmtId="0">
      <sharedItems containsSemiMixedTypes="0" containsNonDate="0" containsDate="1" containsString="0" minDate="2001-12-01T00:00:00" maxDate="2001-12-02T00:00:00" count="1">
        <d v="2001-12-01T00:00:00"/>
      </sharedItems>
    </cacheField>
    <cacheField name="LoadDefinition NM" numFmtId="0">
      <sharedItems count="2">
        <s v="East OffPeak"/>
        <s v="East Peak"/>
      </sharedItems>
    </cacheField>
    <cacheField name="MW" numFmtId="0">
      <sharedItems containsSemiMixedTypes="0" containsString="0" containsNumber="1" containsInteger="1" minValue="50" maxValue="50" count="1">
        <n v="50"/>
      </sharedItems>
    </cacheField>
    <cacheField name="Nominal Volume" numFmtId="0">
      <sharedItems containsSemiMixedTypes="0" containsString="0" containsNumber="1" containsInteger="1" minValue="16000" maxValue="21200" count="2">
        <n v="21200"/>
        <n v="16000"/>
      </sharedItems>
    </cacheField>
    <cacheField name="Discounted Volume" numFmtId="0">
      <sharedItems containsSemiMixedTypes="0" containsString="0" containsNumber="1" minValue="15950.53" maxValue="21134.45" count="2">
        <n v="21134.45"/>
        <n v="15950.53"/>
      </sharedItems>
    </cacheField>
    <cacheField name="Contract Price" numFmtId="0">
      <sharedItems containsSemiMixedTypes="0" containsString="0" containsNumber="1" minValue="20.149999999999999" maxValue="55" count="3">
        <n v="21.2"/>
        <n v="20.149999999999999"/>
        <n v="55"/>
      </sharedItems>
    </cacheField>
    <cacheField name="Bid/Offer" numFmtId="0">
      <sharedItems containsSemiMixedTypes="0" containsString="0" containsNumber="1" minValue="17.5" maxValue="34.700000000000003" count="2">
        <n v="17.5"/>
        <n v="34.700000000000003"/>
      </sharedItems>
    </cacheField>
    <cacheField name="NominalLQValue" numFmtId="0">
      <sharedItems containsSemiMixedTypes="0" containsString="0" containsNumber="1" minValue="-324799.99999999994" maxValue="-56179.999999999971" count="3">
        <n v="-78439.999999999985"/>
        <n v="-56179.999999999971"/>
        <n v="-324799.99999999994"/>
      </sharedItems>
    </cacheField>
    <cacheField name="DiscountLQValue" numFmtId="0">
      <sharedItems containsSemiMixedTypes="0" containsString="0" containsNumber="1" minValue="-323795.75899999996" maxValue="-56006.292499999974" count="3">
        <n v="-78197.464999999982"/>
        <n v="-56006.292499999974"/>
        <n v="-323795.75899999996"/>
      </sharedItems>
    </cacheField>
    <cacheField name="CounterParty NM" numFmtId="0">
      <sharedItems count="1">
        <s v="Enron Power Marketing"/>
      </sharedItems>
    </cacheField>
    <cacheField name="Commodity NM" numFmtId="0">
      <sharedItems count="1">
        <s v="Electricity         "/>
      </sharedItems>
    </cacheField>
    <cacheField name="Region_NM" numFmtId="0">
      <sharedItems count="2">
        <s v="WH"/>
        <s v="NE"/>
      </sharedItems>
    </cacheField>
    <cacheField name="DealType_NM" numFmtId="0">
      <sharedItems count="1">
        <s v="Swap"/>
      </sharedItems>
    </cacheField>
    <cacheField name="UtilityName" numFmtId="0">
      <sharedItems count="1">
        <s v="(Generation Only)"/>
      </sharedItems>
    </cacheField>
    <cacheField name="RateScheduleName" numFmtId="0">
      <sharedItems count="2">
        <s v="WH"/>
        <s v="NE"/>
      </sharedItems>
    </cacheField>
    <cacheField name="Buy/Sell" numFmtId="0">
      <sharedItems count="1">
        <s v="Buy"/>
      </sharedItems>
    </cacheField>
    <cacheField name="Physical" numFmtId="0">
      <sharedItems count="1"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0"/>
    <x v="0"/>
    <x v="0"/>
    <x v="1"/>
    <x v="0"/>
    <x v="1"/>
    <x v="1"/>
    <x v="0"/>
    <x v="0"/>
    <x v="0"/>
    <x v="0"/>
    <x v="0"/>
    <x v="0"/>
    <x v="0"/>
    <x v="0"/>
  </r>
  <r>
    <x v="2"/>
    <x v="2"/>
    <x v="2"/>
    <x v="2"/>
    <x v="0"/>
    <x v="1"/>
    <x v="0"/>
    <x v="1"/>
    <x v="1"/>
    <x v="2"/>
    <x v="1"/>
    <x v="2"/>
    <x v="2"/>
    <x v="0"/>
    <x v="0"/>
    <x v="1"/>
    <x v="0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D7" firstHeaderRow="1" firstDataRow="2" firstDataCol="2"/>
  <pivotFields count="21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axis="axisCol" compact="0" numFmtId="14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4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15"/>
    <field x="5"/>
  </rowFields>
  <rowItems count="5">
    <i>
      <x/>
      <x v="1"/>
    </i>
    <i t="default">
      <x/>
    </i>
    <i>
      <x v="1"/>
      <x/>
    </i>
    <i t="default">
      <x v="1"/>
    </i>
    <i t="grand">
      <x/>
    </i>
  </rowItems>
  <colFields count="1">
    <field x="4"/>
  </colFields>
  <colItems count="2">
    <i>
      <x/>
    </i>
    <i t="grand">
      <x/>
    </i>
  </colItems>
  <dataFields count="1">
    <dataField name="Sum of Nominal Volume" fld="7" baseField="0" baseItem="0" numFmtId="164"/>
  </dataFields>
  <formats count="3">
    <format dxfId="2">
      <pivotArea outline="0" fieldPosition="0"/>
    </format>
    <format dxfId="1">
      <pivotArea outline="0" fieldPosition="0"/>
    </format>
    <format dxfId="0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workbookViewId="0">
      <selection activeCell="M6" sqref="M6"/>
    </sheetView>
  </sheetViews>
  <sheetFormatPr defaultRowHeight="12.75" x14ac:dyDescent="0.2"/>
  <cols>
    <col min="1" max="1" width="9.140625" style="3"/>
    <col min="2" max="3" width="0" style="3" hidden="1" customWidth="1"/>
    <col min="4" max="11" width="9.140625" style="3"/>
    <col min="12" max="12" width="12.42578125" style="3" customWidth="1"/>
    <col min="13" max="13" width="13.7109375" style="3" customWidth="1"/>
    <col min="14" max="16384" width="9.140625" style="3"/>
  </cols>
  <sheetData>
    <row r="1" spans="1:21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</row>
    <row r="2" spans="1:21" x14ac:dyDescent="0.2">
      <c r="A2" s="3">
        <v>28319</v>
      </c>
      <c r="B2" s="3">
        <v>534</v>
      </c>
      <c r="C2" s="3">
        <v>9996832</v>
      </c>
      <c r="D2" s="4">
        <v>37159</v>
      </c>
      <c r="E2" s="4">
        <v>37226</v>
      </c>
      <c r="F2" s="3" t="s">
        <v>0</v>
      </c>
      <c r="G2" s="3">
        <v>50</v>
      </c>
      <c r="H2" s="3">
        <v>21200</v>
      </c>
      <c r="I2" s="3">
        <v>21134.45</v>
      </c>
      <c r="J2" s="5">
        <v>21.2</v>
      </c>
      <c r="K2" s="5">
        <v>17.5</v>
      </c>
      <c r="L2" s="6">
        <f>(+K2-J2)*H2</f>
        <v>-78439.999999999985</v>
      </c>
      <c r="M2" s="6">
        <f>(+K2-J2)*I2</f>
        <v>-78197.464999999982</v>
      </c>
      <c r="N2" s="3" t="s">
        <v>1</v>
      </c>
      <c r="O2" s="3" t="s">
        <v>2</v>
      </c>
      <c r="P2" s="3" t="s">
        <v>3</v>
      </c>
      <c r="Q2" s="3" t="s">
        <v>4</v>
      </c>
      <c r="R2" s="3" t="s">
        <v>5</v>
      </c>
      <c r="S2" s="3" t="s">
        <v>3</v>
      </c>
      <c r="T2" s="3" t="s">
        <v>6</v>
      </c>
      <c r="U2" s="3" t="s">
        <v>7</v>
      </c>
    </row>
    <row r="3" spans="1:21" x14ac:dyDescent="0.2">
      <c r="A3" s="3">
        <v>28399</v>
      </c>
      <c r="B3" s="3">
        <v>543</v>
      </c>
      <c r="C3" s="3">
        <v>9996885</v>
      </c>
      <c r="D3" s="4">
        <v>37172</v>
      </c>
      <c r="E3" s="4">
        <v>37226</v>
      </c>
      <c r="F3" s="3" t="s">
        <v>0</v>
      </c>
      <c r="G3" s="3">
        <v>50</v>
      </c>
      <c r="H3" s="3">
        <v>21200</v>
      </c>
      <c r="I3" s="3">
        <v>21134.45</v>
      </c>
      <c r="J3" s="5">
        <v>20.149999999999999</v>
      </c>
      <c r="K3" s="5">
        <v>17.5</v>
      </c>
      <c r="L3" s="6">
        <f>(+K3-J3)*H3</f>
        <v>-56179.999999999971</v>
      </c>
      <c r="M3" s="6">
        <f>(+K3-J3)*I3</f>
        <v>-56006.292499999974</v>
      </c>
      <c r="N3" s="3" t="s">
        <v>1</v>
      </c>
      <c r="O3" s="3" t="s">
        <v>2</v>
      </c>
      <c r="P3" s="3" t="s">
        <v>3</v>
      </c>
      <c r="Q3" s="3" t="s">
        <v>4</v>
      </c>
      <c r="R3" s="3" t="s">
        <v>5</v>
      </c>
      <c r="S3" s="3" t="s">
        <v>3</v>
      </c>
      <c r="T3" s="3" t="s">
        <v>6</v>
      </c>
      <c r="U3" s="3" t="s">
        <v>7</v>
      </c>
    </row>
    <row r="4" spans="1:21" x14ac:dyDescent="0.2">
      <c r="A4" s="3">
        <v>24298</v>
      </c>
      <c r="B4" s="3">
        <v>207</v>
      </c>
      <c r="C4" s="3">
        <v>9993270</v>
      </c>
      <c r="D4" s="4">
        <v>37000</v>
      </c>
      <c r="E4" s="4">
        <v>37226</v>
      </c>
      <c r="F4" s="3" t="s">
        <v>8</v>
      </c>
      <c r="G4" s="3">
        <v>50</v>
      </c>
      <c r="H4" s="3">
        <v>16000</v>
      </c>
      <c r="I4" s="3">
        <v>15950.53</v>
      </c>
      <c r="J4" s="3">
        <v>55</v>
      </c>
      <c r="K4" s="3">
        <v>34.700000000000003</v>
      </c>
      <c r="L4" s="7">
        <f>(+K4-J4)*H4</f>
        <v>-324799.99999999994</v>
      </c>
      <c r="M4" s="6">
        <f>(+K4-J4)*I4</f>
        <v>-323795.75899999996</v>
      </c>
      <c r="N4" s="3" t="s">
        <v>1</v>
      </c>
      <c r="O4" s="3" t="s">
        <v>2</v>
      </c>
      <c r="P4" s="3" t="s">
        <v>9</v>
      </c>
      <c r="Q4" s="3" t="s">
        <v>4</v>
      </c>
      <c r="R4" s="3" t="s">
        <v>5</v>
      </c>
      <c r="S4" s="3" t="s">
        <v>9</v>
      </c>
      <c r="T4" s="3" t="s">
        <v>6</v>
      </c>
      <c r="U4" s="3" t="s">
        <v>7</v>
      </c>
    </row>
    <row r="6" spans="1:21" x14ac:dyDescent="0.2">
      <c r="L6" s="8" t="s">
        <v>10</v>
      </c>
      <c r="M6" s="33">
        <f>SUM(M2:M4)</f>
        <v>-457999.51649999991</v>
      </c>
    </row>
  </sheetData>
  <pageMargins left="0.75" right="0.75" top="1" bottom="1" header="0.5" footer="0.5"/>
  <pageSetup paperSize="5" scale="80" orientation="landscape" verticalDpi="0" r:id="rId1"/>
  <headerFooter alignWithMargins="0">
    <oddHeader>&amp;LTAB6 EPMI Financials - ISDA&amp;CLiquidation Value&amp;RPage&amp;P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7" workbookViewId="0">
      <selection activeCell="C24" sqref="C24"/>
    </sheetView>
  </sheetViews>
  <sheetFormatPr defaultRowHeight="12.75" x14ac:dyDescent="0.2"/>
  <cols>
    <col min="1" max="1" width="36.5703125" customWidth="1"/>
    <col min="3" max="3" width="13.85546875" customWidth="1"/>
    <col min="4" max="4" width="10.28515625" bestFit="1" customWidth="1"/>
  </cols>
  <sheetData>
    <row r="1" spans="1:4" x14ac:dyDescent="0.2">
      <c r="A1" s="38" t="s">
        <v>32</v>
      </c>
      <c r="B1" s="10"/>
      <c r="C1" s="11" t="s">
        <v>15</v>
      </c>
      <c r="D1" s="12"/>
    </row>
    <row r="2" spans="1:4" x14ac:dyDescent="0.2">
      <c r="A2" s="11" t="s">
        <v>26</v>
      </c>
      <c r="B2" s="11" t="s">
        <v>16</v>
      </c>
      <c r="C2" s="13">
        <v>37226</v>
      </c>
      <c r="D2" s="14" t="s">
        <v>33</v>
      </c>
    </row>
    <row r="3" spans="1:4" x14ac:dyDescent="0.2">
      <c r="A3" s="9" t="s">
        <v>9</v>
      </c>
      <c r="B3" s="9" t="s">
        <v>8</v>
      </c>
      <c r="C3" s="29">
        <v>16000</v>
      </c>
      <c r="D3" s="30">
        <v>16000</v>
      </c>
    </row>
    <row r="4" spans="1:4" x14ac:dyDescent="0.2">
      <c r="A4" s="9" t="s">
        <v>34</v>
      </c>
      <c r="B4" s="15"/>
      <c r="C4" s="29">
        <v>16000</v>
      </c>
      <c r="D4" s="30">
        <v>16000</v>
      </c>
    </row>
    <row r="5" spans="1:4" x14ac:dyDescent="0.2">
      <c r="A5" s="9" t="s">
        <v>3</v>
      </c>
      <c r="B5" s="9" t="s">
        <v>0</v>
      </c>
      <c r="C5" s="29">
        <v>42400</v>
      </c>
      <c r="D5" s="30">
        <v>42400</v>
      </c>
    </row>
    <row r="6" spans="1:4" x14ac:dyDescent="0.2">
      <c r="A6" s="9" t="s">
        <v>35</v>
      </c>
      <c r="B6" s="15"/>
      <c r="C6" s="29">
        <v>42400</v>
      </c>
      <c r="D6" s="30">
        <v>42400</v>
      </c>
    </row>
    <row r="7" spans="1:4" x14ac:dyDescent="0.2">
      <c r="A7" s="16" t="s">
        <v>33</v>
      </c>
      <c r="B7" s="17"/>
      <c r="C7" s="31">
        <v>58400</v>
      </c>
      <c r="D7" s="32">
        <v>58400</v>
      </c>
    </row>
    <row r="8" spans="1:4" hidden="1" x14ac:dyDescent="0.2"/>
    <row r="9" spans="1:4" hidden="1" x14ac:dyDescent="0.2">
      <c r="A9" t="s">
        <v>36</v>
      </c>
      <c r="C9" t="s">
        <v>15</v>
      </c>
    </row>
    <row r="10" spans="1:4" hidden="1" x14ac:dyDescent="0.2">
      <c r="A10" t="s">
        <v>26</v>
      </c>
      <c r="B10" t="s">
        <v>16</v>
      </c>
      <c r="C10" s="18">
        <v>37226</v>
      </c>
      <c r="D10" t="s">
        <v>33</v>
      </c>
    </row>
    <row r="11" spans="1:4" hidden="1" x14ac:dyDescent="0.2">
      <c r="A11" t="s">
        <v>9</v>
      </c>
      <c r="B11" t="s">
        <v>8</v>
      </c>
      <c r="C11">
        <v>34.700000000000003</v>
      </c>
      <c r="D11">
        <v>34.700000000000003</v>
      </c>
    </row>
    <row r="12" spans="1:4" hidden="1" x14ac:dyDescent="0.2">
      <c r="A12" t="s">
        <v>3</v>
      </c>
      <c r="B12" t="s">
        <v>0</v>
      </c>
      <c r="C12">
        <v>17.5</v>
      </c>
      <c r="D12">
        <v>17.5</v>
      </c>
    </row>
    <row r="14" spans="1:4" x14ac:dyDescent="0.2">
      <c r="A14" s="19" t="s">
        <v>37</v>
      </c>
    </row>
    <row r="15" spans="1:4" x14ac:dyDescent="0.2">
      <c r="A15" t="s">
        <v>9</v>
      </c>
      <c r="B15" t="s">
        <v>8</v>
      </c>
      <c r="C15" s="20">
        <f>C11*C3</f>
        <v>555200</v>
      </c>
    </row>
    <row r="16" spans="1:4" x14ac:dyDescent="0.2">
      <c r="A16" t="s">
        <v>3</v>
      </c>
      <c r="B16" t="s">
        <v>0</v>
      </c>
      <c r="C16" s="20">
        <f>C12*C5</f>
        <v>742000</v>
      </c>
    </row>
    <row r="17" spans="1:3" x14ac:dyDescent="0.2">
      <c r="A17" t="s">
        <v>33</v>
      </c>
      <c r="C17" s="20">
        <f>SUM(C15:C16)</f>
        <v>1297200</v>
      </c>
    </row>
    <row r="19" spans="1:3" x14ac:dyDescent="0.2">
      <c r="A19" s="21" t="s">
        <v>38</v>
      </c>
      <c r="B19" s="23">
        <v>0.5</v>
      </c>
      <c r="C19" s="28">
        <f>C17*B19</f>
        <v>648600</v>
      </c>
    </row>
    <row r="20" spans="1:3" x14ac:dyDescent="0.2">
      <c r="A20" s="21"/>
      <c r="B20" s="22"/>
    </row>
    <row r="21" spans="1:3" x14ac:dyDescent="0.2">
      <c r="A21" s="21" t="s">
        <v>39</v>
      </c>
      <c r="B21" s="22"/>
    </row>
    <row r="22" spans="1:3" x14ac:dyDescent="0.2">
      <c r="A22" s="24" t="s">
        <v>40</v>
      </c>
      <c r="B22" s="25">
        <v>0.25</v>
      </c>
      <c r="C22" s="28">
        <f>C19*B22/12</f>
        <v>13512.5</v>
      </c>
    </row>
    <row r="23" spans="1:3" x14ac:dyDescent="0.2">
      <c r="A23" s="24" t="s">
        <v>41</v>
      </c>
      <c r="B23" s="25">
        <v>0.03</v>
      </c>
      <c r="C23" s="28">
        <f>C22</f>
        <v>13512.5</v>
      </c>
    </row>
    <row r="24" spans="1:3" x14ac:dyDescent="0.2">
      <c r="A24" s="26" t="s">
        <v>42</v>
      </c>
      <c r="B24" s="27"/>
      <c r="C24" s="34">
        <f>C23</f>
        <v>13512.5</v>
      </c>
    </row>
  </sheetData>
  <pageMargins left="0.75" right="0.75" top="1" bottom="1" header="0.5" footer="0.5"/>
  <pageSetup orientation="portrait" verticalDpi="0" r:id="rId2"/>
  <headerFooter alignWithMargins="0">
    <oddHeader>&amp;LTAB6 EPMI Financials - ISDA&amp;C&amp;9Replacement Cost Calculation&amp;RPage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B3" sqref="B3"/>
    </sheetView>
  </sheetViews>
  <sheetFormatPr defaultColWidth="9.140625" defaultRowHeight="12.75" x14ac:dyDescent="0.2"/>
  <cols>
    <col min="1" max="1" width="20.140625" customWidth="1"/>
    <col min="2" max="2" width="17.5703125" customWidth="1"/>
    <col min="3" max="3" width="13.28515625" customWidth="1"/>
    <col min="4" max="4" width="15" customWidth="1"/>
    <col min="5" max="5" width="14.7109375" customWidth="1"/>
  </cols>
  <sheetData>
    <row r="1" spans="1:12" x14ac:dyDescent="0.2">
      <c r="L1" t="s">
        <v>43</v>
      </c>
    </row>
    <row r="2" spans="1:12" x14ac:dyDescent="0.2">
      <c r="B2" t="s">
        <v>45</v>
      </c>
      <c r="C2" t="s">
        <v>48</v>
      </c>
      <c r="D2" t="s">
        <v>47</v>
      </c>
    </row>
    <row r="3" spans="1:12" ht="28.5" customHeight="1" x14ac:dyDescent="0.2">
      <c r="A3" t="s">
        <v>44</v>
      </c>
      <c r="B3" s="35">
        <v>461987.12</v>
      </c>
      <c r="C3" s="20">
        <v>0</v>
      </c>
      <c r="D3" s="36">
        <v>461987.12</v>
      </c>
      <c r="E3" s="37" t="s">
        <v>46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Liquidation Value</vt:lpstr>
      <vt:lpstr>Replacement Costs</vt:lpstr>
      <vt:lpstr>ARAP</vt:lpstr>
      <vt:lpstr>'Liquidation Value'!Print_Area</vt:lpstr>
      <vt:lpstr>'Replacement Costs'!Print_Area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thermans</dc:creator>
  <cp:lastModifiedBy>Felienne</cp:lastModifiedBy>
  <cp:lastPrinted>2002-01-02T23:20:03Z</cp:lastPrinted>
  <dcterms:created xsi:type="dcterms:W3CDTF">2002-01-02T12:21:55Z</dcterms:created>
  <dcterms:modified xsi:type="dcterms:W3CDTF">2014-09-04T05:52:01Z</dcterms:modified>
</cp:coreProperties>
</file>