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C11" i="5" s="1"/>
  <c r="H10" i="5"/>
  <c r="I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I11" i="5"/>
  <c r="I12" i="5"/>
  <c r="I13" i="5"/>
  <c r="I14" i="5"/>
  <c r="I15" i="5"/>
  <c r="I16" i="5"/>
  <c r="I17" i="5"/>
  <c r="I18" i="5"/>
  <c r="I19" i="5"/>
  <c r="I20" i="5"/>
  <c r="C42" i="5"/>
  <c r="G42" i="5" s="1"/>
  <c r="C43" i="5" s="1"/>
  <c r="H42" i="5"/>
  <c r="I42" i="5"/>
  <c r="B43" i="5"/>
  <c r="I43" i="5"/>
  <c r="B44" i="5"/>
  <c r="B45" i="5" s="1"/>
  <c r="B46" i="5" s="1"/>
  <c r="B47" i="5" s="1"/>
  <c r="B48" i="5" s="1"/>
  <c r="B49" i="5" s="1"/>
  <c r="B50" i="5" s="1"/>
  <c r="B51" i="5" s="1"/>
  <c r="B52" i="5" s="1"/>
  <c r="I44" i="5"/>
  <c r="I45" i="5"/>
  <c r="I46" i="5"/>
  <c r="I47" i="5"/>
  <c r="I48" i="5"/>
  <c r="I49" i="5"/>
  <c r="I50" i="5"/>
  <c r="I51" i="5"/>
  <c r="I52" i="5"/>
  <c r="E53" i="5"/>
  <c r="A64" i="5"/>
  <c r="A65" i="5"/>
  <c r="G4" i="6"/>
  <c r="D9" i="6"/>
  <c r="D16" i="6"/>
  <c r="A24" i="6"/>
  <c r="B27" i="6"/>
  <c r="B33" i="6"/>
  <c r="B43" i="6"/>
  <c r="F44" i="6"/>
  <c r="B49" i="6"/>
  <c r="F50" i="6"/>
  <c r="B50" i="6" s="1"/>
  <c r="B54" i="6"/>
  <c r="B55" i="6" s="1"/>
  <c r="F56" i="6"/>
  <c r="B56" i="6" s="1"/>
  <c r="K6" i="3"/>
  <c r="N6" i="3"/>
  <c r="P6" i="3"/>
  <c r="X6" i="3"/>
  <c r="X13" i="3" s="1"/>
  <c r="Y6" i="3"/>
  <c r="I10" i="3"/>
  <c r="X10" i="3"/>
  <c r="H11" i="3"/>
  <c r="I11" i="3" s="1"/>
  <c r="I13" i="3" s="1"/>
  <c r="X11" i="3"/>
  <c r="E13" i="3"/>
  <c r="M13" i="3"/>
  <c r="I21" i="4" s="1"/>
  <c r="O13" i="3"/>
  <c r="V13" i="3"/>
  <c r="W13" i="3"/>
  <c r="M15" i="3"/>
  <c r="M17" i="3" s="1"/>
  <c r="M16" i="3"/>
  <c r="I6" i="4"/>
  <c r="E9" i="4"/>
  <c r="M31" i="4" s="1"/>
  <c r="M33" i="4" s="1"/>
  <c r="M9" i="4"/>
  <c r="B14" i="4"/>
  <c r="B15" i="4"/>
  <c r="B16" i="4" s="1"/>
  <c r="B17" i="4"/>
  <c r="I28" i="4" s="1"/>
  <c r="I29" i="4" s="1"/>
  <c r="E23" i="4"/>
  <c r="P23" i="4"/>
  <c r="E25" i="4"/>
  <c r="I27" i="4"/>
  <c r="E29" i="4"/>
  <c r="M32" i="4"/>
  <c r="I33" i="4"/>
  <c r="M19" i="4" s="1"/>
  <c r="P19" i="4" s="1"/>
  <c r="A34" i="4"/>
  <c r="A35" i="4" s="1"/>
  <c r="P45" i="4"/>
  <c r="M46" i="4"/>
  <c r="P48" i="4"/>
  <c r="B43" i="2"/>
  <c r="B94" i="2"/>
  <c r="A343" i="2"/>
  <c r="C343" i="2"/>
  <c r="C5" i="1"/>
  <c r="B73" i="6" s="1"/>
  <c r="E5" i="1"/>
  <c r="Q10" i="3" s="1"/>
  <c r="D12" i="1"/>
  <c r="D15" i="1"/>
  <c r="D13" i="1" s="1"/>
  <c r="B18" i="4" l="1"/>
  <c r="B8" i="4" s="1"/>
  <c r="F11" i="5"/>
  <c r="I15" i="4"/>
  <c r="F43" i="5"/>
  <c r="H43" i="5" s="1"/>
  <c r="P10" i="3"/>
  <c r="Q11" i="3"/>
  <c r="P11" i="3" s="1"/>
  <c r="D74" i="6"/>
  <c r="D75" i="6"/>
  <c r="D17" i="4"/>
  <c r="P22" i="4"/>
  <c r="C24" i="1"/>
  <c r="B4" i="6"/>
  <c r="A55" i="5"/>
  <c r="B6" i="4"/>
  <c r="B76" i="6"/>
  <c r="D76" i="6" s="1"/>
  <c r="B8" i="6"/>
  <c r="B9" i="6" s="1"/>
  <c r="B66" i="6" s="1"/>
  <c r="K10" i="3"/>
  <c r="B67" i="6"/>
  <c r="A23" i="5"/>
  <c r="B12" i="6"/>
  <c r="I5" i="4"/>
  <c r="H2" i="4"/>
  <c r="E64" i="5" l="1"/>
  <c r="E66" i="5" s="1"/>
  <c r="D43" i="5" s="1"/>
  <c r="L2" i="4"/>
  <c r="I11" i="4"/>
  <c r="M6" i="4"/>
  <c r="B11" i="4"/>
  <c r="B20" i="6"/>
  <c r="B41" i="6"/>
  <c r="B44" i="6" s="1"/>
  <c r="B38" i="6" s="1"/>
  <c r="I13" i="4" s="1"/>
  <c r="D77" i="6"/>
  <c r="D65" i="5"/>
  <c r="B68" i="6"/>
  <c r="B69" i="6" s="1"/>
  <c r="E65" i="5" s="1"/>
  <c r="K11" i="3"/>
  <c r="J10" i="3"/>
  <c r="I34" i="4"/>
  <c r="B23" i="6"/>
  <c r="D11" i="5"/>
  <c r="H11" i="5"/>
  <c r="I19" i="4"/>
  <c r="I32" i="4"/>
  <c r="F55" i="5"/>
  <c r="F56" i="5"/>
  <c r="B59" i="5" s="1"/>
  <c r="B57" i="5"/>
  <c r="I35" i="4"/>
  <c r="M35" i="4" s="1"/>
  <c r="B32" i="6"/>
  <c r="B6" i="6"/>
  <c r="I12" i="4" s="1"/>
  <c r="P8" i="4"/>
  <c r="P13" i="3"/>
  <c r="C12" i="1" s="1"/>
  <c r="E12" i="1" s="1"/>
  <c r="B27" i="5"/>
  <c r="F23" i="5"/>
  <c r="F24" i="5"/>
  <c r="B25" i="5"/>
  <c r="M10" i="4"/>
  <c r="E21" i="4" l="1"/>
  <c r="E24" i="4" s="1"/>
  <c r="E26" i="4" s="1"/>
  <c r="E28" i="4" s="1"/>
  <c r="E30" i="4" s="1"/>
  <c r="P20" i="4"/>
  <c r="P21" i="4" s="1"/>
  <c r="P25" i="4" s="1"/>
  <c r="C18" i="1" s="1"/>
  <c r="E7" i="4"/>
  <c r="J11" i="3"/>
  <c r="L11" i="3" s="1"/>
  <c r="N11" i="3" s="1"/>
  <c r="L10" i="3"/>
  <c r="B30" i="6"/>
  <c r="Q8" i="4"/>
  <c r="M13" i="4"/>
  <c r="P11" i="4"/>
  <c r="F58" i="5"/>
  <c r="D53" i="5"/>
  <c r="G43" i="5"/>
  <c r="C44" i="5" s="1"/>
  <c r="F26" i="5"/>
  <c r="B26" i="5"/>
  <c r="B58" i="5"/>
  <c r="E11" i="5"/>
  <c r="B15" i="6"/>
  <c r="B16" i="6" s="1"/>
  <c r="D35" i="6" s="1"/>
  <c r="L13" i="3" l="1"/>
  <c r="I20" i="4" s="1"/>
  <c r="N10" i="3"/>
  <c r="Y11" i="3"/>
  <c r="Z11" i="3" s="1"/>
  <c r="S11" i="3"/>
  <c r="G11" i="5"/>
  <c r="C12" i="5" s="1"/>
  <c r="F44" i="5"/>
  <c r="G44" i="5" s="1"/>
  <c r="C45" i="5" s="1"/>
  <c r="E11" i="4"/>
  <c r="F45" i="5" l="1"/>
  <c r="G45" i="5" s="1"/>
  <c r="C46" i="5" s="1"/>
  <c r="S10" i="3"/>
  <c r="S13" i="3" s="1"/>
  <c r="Y10" i="3"/>
  <c r="N13" i="3"/>
  <c r="C15" i="1" s="1"/>
  <c r="B24" i="6"/>
  <c r="M14" i="4"/>
  <c r="P10" i="4"/>
  <c r="I22" i="4"/>
  <c r="H44" i="5"/>
  <c r="F57" i="5"/>
  <c r="B60" i="5" s="1"/>
  <c r="B61" i="5" s="1"/>
  <c r="B62" i="6" s="1"/>
  <c r="B60" i="6" s="1"/>
  <c r="I16" i="4" s="1"/>
  <c r="P12" i="4" s="1"/>
  <c r="B29" i="6" s="1"/>
  <c r="F12" i="5"/>
  <c r="G46" i="5" l="1"/>
  <c r="C47" i="5" s="1"/>
  <c r="F46" i="5"/>
  <c r="D12" i="5"/>
  <c r="F25" i="5"/>
  <c r="B28" i="5" s="1"/>
  <c r="H12" i="5"/>
  <c r="O46" i="4"/>
  <c r="P46" i="4" s="1"/>
  <c r="Y13" i="3"/>
  <c r="Z10" i="3"/>
  <c r="C13" i="1"/>
  <c r="E15" i="1"/>
  <c r="E13" i="1" s="1"/>
  <c r="H45" i="5"/>
  <c r="H46" i="5" s="1"/>
  <c r="E12" i="5" l="1"/>
  <c r="M11" i="4"/>
  <c r="B28" i="6" s="1"/>
  <c r="B29" i="5"/>
  <c r="I14" i="4" s="1"/>
  <c r="I17" i="4" s="1"/>
  <c r="I23" i="4" s="1"/>
  <c r="F47" i="5"/>
  <c r="H47" i="5" s="1"/>
  <c r="G47" i="5"/>
  <c r="C48" i="5" s="1"/>
  <c r="H48" i="5" l="1"/>
  <c r="F48" i="5"/>
  <c r="G48" i="5" s="1"/>
  <c r="C49" i="5" s="1"/>
  <c r="I31" i="4"/>
  <c r="I36" i="4" s="1"/>
  <c r="C21" i="1" s="1"/>
  <c r="P13" i="4"/>
  <c r="M34" i="4"/>
  <c r="M36" i="4" s="1"/>
  <c r="B22" i="6"/>
  <c r="B35" i="6" s="1"/>
  <c r="M8" i="4" s="1"/>
  <c r="M15" i="4" s="1"/>
  <c r="G12" i="5"/>
  <c r="C13" i="5" s="1"/>
  <c r="F49" i="5" l="1"/>
  <c r="G49" i="5" s="1"/>
  <c r="C50" i="5" s="1"/>
  <c r="P14" i="4"/>
  <c r="M38" i="4" s="1"/>
  <c r="M40" i="4" s="1"/>
  <c r="N40" i="4" s="1"/>
  <c r="P44" i="4"/>
  <c r="P47" i="4" s="1"/>
  <c r="P49" i="4" s="1"/>
  <c r="F13" i="5"/>
  <c r="P50" i="4"/>
  <c r="M37" i="4"/>
  <c r="M39" i="4" s="1"/>
  <c r="N39" i="4" s="1"/>
  <c r="G50" i="5" l="1"/>
  <c r="C51" i="5" s="1"/>
  <c r="F50" i="5"/>
  <c r="P15" i="4"/>
  <c r="P16" i="4" s="1"/>
  <c r="Q16" i="4" s="1"/>
  <c r="P52" i="4"/>
  <c r="P53" i="4" s="1"/>
  <c r="P51" i="4"/>
  <c r="H49" i="5"/>
  <c r="H50" i="5" s="1"/>
  <c r="D13" i="5"/>
  <c r="H13" i="5"/>
  <c r="F51" i="5" l="1"/>
  <c r="G51" i="5"/>
  <c r="C52" i="5" s="1"/>
  <c r="E13" i="5"/>
  <c r="H51" i="5"/>
  <c r="H52" i="5" l="1"/>
  <c r="G13" i="5"/>
  <c r="C14" i="5" s="1"/>
  <c r="F52" i="5"/>
  <c r="F53" i="5" s="1"/>
  <c r="G52" i="5"/>
  <c r="F14" i="5" l="1"/>
  <c r="D14" i="5" l="1"/>
  <c r="H14" i="5"/>
  <c r="E14" i="5" l="1"/>
  <c r="G14" i="5" l="1"/>
  <c r="C15" i="5" s="1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/>
  <c r="C19" i="5" s="1"/>
  <c r="H17" i="5"/>
  <c r="H18" i="5" s="1"/>
  <c r="F19" i="5" l="1"/>
  <c r="D19" i="5" s="1"/>
  <c r="E19" i="5" s="1"/>
  <c r="G19" i="5" s="1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<sst xmlns="http://schemas.openxmlformats.org/spreadsheetml/2006/main" count="1079" uniqueCount="491">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</sst>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11" xfId="2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4" t="s">
        <v>198</v>
      </c>
      <c r="C2" s="264"/>
      <c r="D2" s="264"/>
      <c r="E2" s="26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36935</v>
      </c>
      <c r="D5" s="67" t="s">
        <v>18</v>
      </c>
      <c r="E5" s="68">
        <f>+C5-1</f>
        <v>36934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-34060904.379999995</v>
      </c>
      <c r="D12" s="70">
        <f>+'Daily Position'!O13</f>
        <v>0</v>
      </c>
      <c r="E12" s="70">
        <f>+C12-D12</f>
        <v>-34060904.379999995</v>
      </c>
      <c r="F12" s="63"/>
    </row>
    <row r="13" spans="1:6" x14ac:dyDescent="0.25">
      <c r="A13" s="62"/>
      <c r="B13" s="64" t="s">
        <v>10</v>
      </c>
      <c r="C13" s="56">
        <f>+C15-C12</f>
        <v>2336211.6799999885</v>
      </c>
      <c r="D13" s="56">
        <f>+D15-D12</f>
        <v>0</v>
      </c>
      <c r="E13" s="56">
        <f>+E15-E12</f>
        <v>2336211.6799999885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-31724692.700000007</v>
      </c>
      <c r="D15" s="57">
        <f>+'Daily Position'!M13</f>
        <v>0</v>
      </c>
      <c r="E15" s="57">
        <f>+C15-D15</f>
        <v>-31724692.700000007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262790381.11307091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bestFit="1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488</v>
      </c>
      <c r="W1" s="266"/>
      <c r="X1" s="265" t="s">
        <v>489</v>
      </c>
      <c r="Y1" s="266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483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36935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485</v>
      </c>
      <c r="H10" s="3">
        <v>3314340</v>
      </c>
      <c r="I10" s="4">
        <f>+H10*($G$9-$G$8)</f>
        <v>33143400</v>
      </c>
      <c r="J10" s="155">
        <f>VLOOKUP(K10,Prices,3)</f>
        <v>38.9</v>
      </c>
      <c r="K10" s="144">
        <f>+Summary!C5</f>
        <v>36935</v>
      </c>
      <c r="L10" s="4">
        <f>IF(J10&gt;$G$7,(+$G$7-$G$9)*H10,IF(J10&lt;$G$8,(+$G$8-$G$9)*H10,(+J10-$G$9)*H10))</f>
        <v>-19803181.500000004</v>
      </c>
      <c r="M10" s="4">
        <v>0</v>
      </c>
      <c r="N10" s="5">
        <f>+L10+M10</f>
        <v>-19803181.500000004</v>
      </c>
      <c r="O10">
        <v>0</v>
      </c>
      <c r="P10" s="4">
        <f>IF(Q10&gt;$G$7,(+$G$7-$G$9)*H10,IF(Q10&lt;$G$8,(+$G$8-$G$9)*H10,(+Q10-$G$9)*H10))</f>
        <v>-21261491.099999998</v>
      </c>
      <c r="Q10" s="2">
        <f>+VLOOKUP(+Summary!$E$5,Prices,3)</f>
        <v>38.46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-18767450.250000004</v>
      </c>
      <c r="Z10" s="135">
        <f>+Y10-'MPR Raptor'!AH76</f>
        <v>1035731.2499999963</v>
      </c>
      <c r="AA10" t="s">
        <v>490</v>
      </c>
    </row>
    <row r="11" spans="1:27" x14ac:dyDescent="0.25">
      <c r="A11" s="255" t="s">
        <v>486</v>
      </c>
      <c r="H11" s="3">
        <f>5309572-H10</f>
        <v>1995232</v>
      </c>
      <c r="I11" s="4">
        <f>+H11*($G$9-$G$8)</f>
        <v>19952320</v>
      </c>
      <c r="J11" s="155">
        <f>+J10</f>
        <v>38.9</v>
      </c>
      <c r="K11" s="144">
        <f>+K10</f>
        <v>36935</v>
      </c>
      <c r="L11" s="4">
        <f>IF(J11&gt;$G$7,(+$G$7-$G$9)*H11,IF(J11&lt;$G$8,(+$G$8-$G$9)*H11,(+J11-$G$9)*H11))</f>
        <v>-11921511.200000003</v>
      </c>
      <c r="M11" s="4">
        <v>0</v>
      </c>
      <c r="N11" s="5">
        <f>+L11+M11</f>
        <v>-11921511.200000003</v>
      </c>
      <c r="O11">
        <v>0</v>
      </c>
      <c r="P11" s="4">
        <f>IF(Q11&gt;$G$7,(+$G$7-$G$9)*H11,IF(Q11&lt;$G$8,(+$G$8-$G$9)*H11,(+Q11-$G$9)*H11))</f>
        <v>-12799413.279999997</v>
      </c>
      <c r="Q11" s="2">
        <f>+Q10</f>
        <v>38.46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-11298001.200000003</v>
      </c>
      <c r="Z11" s="135">
        <f>+Y11-'MPR Raptor'!AH38</f>
        <v>623510</v>
      </c>
      <c r="AA11" t="s">
        <v>490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-31724692.700000007</v>
      </c>
      <c r="M13" s="77">
        <f>SUM(M3:M12)</f>
        <v>0</v>
      </c>
      <c r="N13" s="77">
        <f>SUM(N3:N12)</f>
        <v>-31724692.700000007</v>
      </c>
      <c r="O13" s="77">
        <f>SUM(O3:O12)</f>
        <v>0</v>
      </c>
      <c r="P13" s="77">
        <f>SUM(P3:P12)</f>
        <v>-34060904.379999995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-30065451.450000007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4" activePane="bottomLeft" state="frozen"/>
      <selection pane="bottomLeft" activeCell="A106" sqref="A106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105" spans="1:3" x14ac:dyDescent="0.25">
      <c r="A105" s="144">
        <v>36935</v>
      </c>
      <c r="B105" s="125">
        <v>81.150000000000006</v>
      </c>
      <c r="C105" s="125">
        <v>38.9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36935</v>
      </c>
      <c r="C343" s="125">
        <f>INDEX(MPRR, MATCH("Hanover Compressor Common Raptor II",'MPR Raptor'!$E$3:$E$140,), MATCH("Per Share",'MPR Raptor'!$E$3:$CM$3,))</f>
        <v>38.9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14" workbookViewId="0">
      <selection activeCell="H39" sqref="H3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76">
        <f>+Summary!C5</f>
        <v>36935</v>
      </c>
      <c r="I2" s="276"/>
      <c r="J2" s="96"/>
      <c r="L2" s="276">
        <f>H2</f>
        <v>36935</v>
      </c>
      <c r="M2" s="276"/>
      <c r="N2" s="276"/>
      <c r="O2" s="276"/>
      <c r="P2" s="276"/>
    </row>
    <row r="3" spans="1:18" ht="16.5" thickBot="1" x14ac:dyDescent="0.3">
      <c r="H3" s="277" t="s">
        <v>97</v>
      </c>
      <c r="I3" s="277"/>
      <c r="J3" s="97"/>
      <c r="L3" s="277" t="s">
        <v>97</v>
      </c>
      <c r="M3" s="277"/>
      <c r="N3" s="277"/>
      <c r="O3" s="277"/>
      <c r="P3" s="277"/>
    </row>
    <row r="4" spans="1:18" x14ac:dyDescent="0.25">
      <c r="A4" s="269" t="s">
        <v>200</v>
      </c>
      <c r="B4" s="269"/>
      <c r="C4" s="269"/>
      <c r="D4" s="269"/>
      <c r="E4" s="269"/>
      <c r="F4" s="269"/>
      <c r="H4" s="117" t="s">
        <v>98</v>
      </c>
      <c r="I4" s="118"/>
      <c r="J4" s="13"/>
    </row>
    <row r="5" spans="1:18" ht="16.5" thickBot="1" x14ac:dyDescent="0.3">
      <c r="A5" s="270" t="s">
        <v>30</v>
      </c>
      <c r="B5" s="270"/>
      <c r="D5" s="270" t="s">
        <v>31</v>
      </c>
      <c r="E5" s="270"/>
      <c r="H5" s="119" t="s">
        <v>99</v>
      </c>
      <c r="I5" s="126">
        <f>+VLOOKUP(+Summary!C5,ene,2)</f>
        <v>81.150000000000006</v>
      </c>
      <c r="J5" s="13"/>
      <c r="L5" s="269" t="s">
        <v>119</v>
      </c>
      <c r="M5" s="269"/>
      <c r="N5" s="269"/>
      <c r="O5" s="269"/>
      <c r="P5" s="269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36935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0" t="s">
        <v>30</v>
      </c>
      <c r="M7" s="270"/>
      <c r="O7" s="270" t="s">
        <v>31</v>
      </c>
      <c r="P7" s="27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35164942.953219026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75" t="s">
        <v>101</v>
      </c>
      <c r="I10" s="275"/>
      <c r="J10" s="13"/>
      <c r="L10" s="7" t="s">
        <v>38</v>
      </c>
      <c r="M10" s="7">
        <f>B8+I15</f>
        <v>389091672.43150687</v>
      </c>
      <c r="N10" s="18"/>
      <c r="O10" s="7" t="s">
        <v>117</v>
      </c>
      <c r="P10" s="7">
        <f>IF(I20&gt;0,0,-I20)</f>
        <v>31724692.700000007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36935</v>
      </c>
      <c r="J11" s="13"/>
      <c r="L11" s="7" t="s">
        <v>42</v>
      </c>
      <c r="M11" s="7">
        <f>+Amort!B28</f>
        <v>447222.22222222225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424860549.86237037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2284776.2865523561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18117595.044577714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2226388.888888889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1000.0000000596046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39091672.43150685</v>
      </c>
      <c r="J15" s="33" t="s">
        <v>56</v>
      </c>
      <c r="L15" s="91" t="s">
        <v>7</v>
      </c>
      <c r="M15" s="12">
        <f>SUM(M8:M14)</f>
        <v>474703837.60694814</v>
      </c>
      <c r="N15" s="20"/>
      <c r="O15" s="91" t="s">
        <v>7</v>
      </c>
      <c r="P15" s="12">
        <f>SUM(P8:P14)</f>
        <v>474703837.60694814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-18126960.862370372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59742287.744577721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71" t="s">
        <v>59</v>
      </c>
      <c r="B20" s="271"/>
      <c r="C20" s="271"/>
      <c r="D20" s="271"/>
      <c r="E20" s="271"/>
      <c r="H20" s="7" t="s">
        <v>115</v>
      </c>
      <c r="I20" s="7">
        <f>+'Daily Position'!L13</f>
        <v>-31724692.700000007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-31724692.700000007</v>
      </c>
      <c r="J22" s="13"/>
      <c r="K22" s="7"/>
      <c r="N22" s="7" t="s">
        <v>221</v>
      </c>
      <c r="P22" s="7">
        <f>-'Daily Position'!I13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28017595.044577714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28017595.044577714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96841396.000000045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36935</v>
      </c>
      <c r="B34" s="13" t="s">
        <v>81</v>
      </c>
      <c r="C34"/>
      <c r="H34" s="13" t="s">
        <v>145</v>
      </c>
      <c r="I34" s="16">
        <f>-I15</f>
        <v>-39091672.43150685</v>
      </c>
      <c r="J34" s="33" t="s">
        <v>56</v>
      </c>
      <c r="L34" s="7" t="s">
        <v>75</v>
      </c>
      <c r="M34" s="7">
        <f>I23</f>
        <v>28017595.044577714</v>
      </c>
    </row>
    <row r="35" spans="1:17" ht="16.5" thickBot="1" x14ac:dyDescent="0.3">
      <c r="A35" s="50">
        <f>A34-A33</f>
        <v>229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262790381.11307091</v>
      </c>
      <c r="J36" s="13"/>
      <c r="L36" s="7" t="s">
        <v>77</v>
      </c>
      <c r="M36" s="7">
        <f>SUM(M33:M35)</f>
        <v>18118595.044577718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18117595.044577714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1000.0000000596046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-5.5879354476928711E-8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474703837.60694814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-31724692.700000007</v>
      </c>
      <c r="P46" s="27">
        <f>+M46+O46</f>
        <v>481371027.30000001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956074864.90694809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28873460.920189835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18117595.044577714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-10755865.875612121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78" t="s">
        <v>109</v>
      </c>
      <c r="B1" s="27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78" t="s">
        <v>104</v>
      </c>
      <c r="B18" s="27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28017595.044577714</v>
      </c>
    </row>
    <row r="23" spans="1:5" x14ac:dyDescent="0.25">
      <c r="A23" t="s">
        <v>106</v>
      </c>
      <c r="B23" s="7">
        <f>-Financials!I15</f>
        <v>-39091672.43150685</v>
      </c>
    </row>
    <row r="24" spans="1:5" x14ac:dyDescent="0.25">
      <c r="A24" s="7" t="str">
        <f>+Financials!H20</f>
        <v>Unrealized Gains / (Losses)</v>
      </c>
      <c r="B24" s="7">
        <f>-Financials!I20-Financials!I19</f>
        <v>31724692.700000007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-447222.22222222225</v>
      </c>
    </row>
    <row r="29" spans="1:5" x14ac:dyDescent="0.25">
      <c r="A29" t="s">
        <v>111</v>
      </c>
      <c r="B29" s="7">
        <f>-Financials!E7+Financials!P12</f>
        <v>24860549.862370372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35164942.953219026</v>
      </c>
      <c r="D35" s="7">
        <f>+B20+B12+B13+B38+B16</f>
        <v>35164942.953219019</v>
      </c>
      <c r="E35" s="7"/>
    </row>
    <row r="36" spans="1:8" ht="16.5" thickTop="1" x14ac:dyDescent="0.25"/>
    <row r="37" spans="1:8" ht="16.5" thickBot="1" x14ac:dyDescent="0.3">
      <c r="A37" s="278" t="s">
        <v>154</v>
      </c>
      <c r="B37" s="278"/>
      <c r="C37" s="278"/>
      <c r="D37" s="278"/>
      <c r="E37" s="278"/>
      <c r="F37" s="278"/>
    </row>
    <row r="38" spans="1:8" x14ac:dyDescent="0.25">
      <c r="A38" s="109" t="s">
        <v>114</v>
      </c>
      <c r="B38" s="110">
        <f>+B44+B50+B56</f>
        <v>2284776.2865523561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36935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46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305561.84176473663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78" t="s">
        <v>170</v>
      </c>
      <c r="B59" s="278"/>
      <c r="C59" s="278"/>
      <c r="D59" s="278"/>
      <c r="E59" s="278"/>
      <c r="F59" s="278"/>
    </row>
    <row r="60" spans="1:8" x14ac:dyDescent="0.25">
      <c r="A60" s="109" t="s">
        <v>167</v>
      </c>
      <c r="B60" s="110">
        <f>+B62+B69</f>
        <v>18126960.862370372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17998648.583092593</v>
      </c>
      <c r="E62" s="279"/>
      <c r="F62" s="280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78" t="s">
        <v>182</v>
      </c>
      <c r="B71" s="278"/>
      <c r="C71" s="278"/>
      <c r="D71" s="278"/>
      <c r="E71" s="278"/>
      <c r="F71" s="278"/>
    </row>
    <row r="73" spans="1:6" x14ac:dyDescent="0.25">
      <c r="A73" t="s">
        <v>124</v>
      </c>
      <c r="B73" s="1">
        <f>+Summary!C5</f>
        <v>36935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36935</v>
      </c>
      <c r="D76" s="134">
        <f>IF(B76&gt;B75,+(+B76-B75)/365*0.12*D75,0)</f>
        <v>52076.71232876712</v>
      </c>
    </row>
    <row r="77" spans="1:6" x14ac:dyDescent="0.25">
      <c r="A77" t="s">
        <v>186</v>
      </c>
      <c r="D77" s="5">
        <f>SUM(D74:D76)</f>
        <v>31152076.712328766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1">
        <f>+Summary!C5</f>
        <v>36935</v>
      </c>
      <c r="B23" s="28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46</v>
      </c>
      <c r="E27" s="116"/>
    </row>
    <row r="28" spans="1:9" s="103" customFormat="1" x14ac:dyDescent="0.25">
      <c r="A28" s="116" t="s">
        <v>28</v>
      </c>
      <c r="B28" s="103">
        <f>F25*B27/(F26-F24)</f>
        <v>447222.22222222225</v>
      </c>
    </row>
    <row r="29" spans="1:9" s="103" customFormat="1" x14ac:dyDescent="0.25">
      <c r="A29" s="116" t="s">
        <v>29</v>
      </c>
      <c r="B29" s="103">
        <f>+B25+B28</f>
        <v>2226388.888888889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1">
        <f>+Summary!C5</f>
        <v>36935</v>
      </c>
      <c r="B55" s="28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46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3765315.2497592601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17998648.583092593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B68" workbookViewId="0">
      <selection activeCell="F83" sqref="F8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2" t="s">
        <v>231</v>
      </c>
      <c r="S1" s="282"/>
      <c r="T1" s="28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3" t="s">
        <v>233</v>
      </c>
      <c r="AE1" s="284"/>
      <c r="AF1" s="284"/>
      <c r="AG1" s="284"/>
      <c r="AH1" s="284"/>
      <c r="AI1" s="284"/>
      <c r="AJ1" s="284"/>
      <c r="AK1" s="284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5" t="s">
        <v>235</v>
      </c>
      <c r="AU1" s="285"/>
      <c r="AV1" s="285"/>
      <c r="AW1" s="285"/>
      <c r="AX1" s="285"/>
      <c r="AY1" s="285"/>
      <c r="AZ1" s="285"/>
      <c r="BA1" s="285"/>
      <c r="BB1" s="163" t="s">
        <v>226</v>
      </c>
      <c r="BC1" s="163" t="s">
        <v>227</v>
      </c>
      <c r="BD1" s="285" t="s">
        <v>236</v>
      </c>
      <c r="BE1" s="285"/>
      <c r="BF1" s="285"/>
      <c r="BG1" s="285"/>
      <c r="BH1" s="285"/>
      <c r="BI1" s="285"/>
      <c r="BJ1" s="285"/>
      <c r="BK1" s="285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6" t="s">
        <v>243</v>
      </c>
      <c r="CH1" s="286"/>
      <c r="CI1" s="286"/>
      <c r="CJ1" s="286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4" t="s">
        <v>254</v>
      </c>
      <c r="AE2" s="284"/>
      <c r="AF2" s="284"/>
      <c r="AG2" s="284"/>
      <c r="AH2" s="287" t="s">
        <v>255</v>
      </c>
      <c r="AI2" s="285"/>
      <c r="AJ2" s="285"/>
      <c r="AK2" s="288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4" t="s">
        <v>262</v>
      </c>
      <c r="AU2" s="284"/>
      <c r="AV2" s="284"/>
      <c r="AW2" s="284"/>
      <c r="AX2" s="284" t="s">
        <v>257</v>
      </c>
      <c r="AY2" s="284"/>
      <c r="AZ2" s="284"/>
      <c r="BA2" s="284"/>
      <c r="BB2" s="169" t="s">
        <v>260</v>
      </c>
      <c r="BC2" s="169" t="s">
        <v>260</v>
      </c>
      <c r="BD2" s="284" t="s">
        <v>262</v>
      </c>
      <c r="BE2" s="284"/>
      <c r="BF2" s="284"/>
      <c r="BG2" s="284"/>
      <c r="BH2" s="284" t="s">
        <v>257</v>
      </c>
      <c r="BI2" s="284"/>
      <c r="BJ2" s="284"/>
      <c r="BK2" s="284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4" t="s">
        <v>270</v>
      </c>
      <c r="CH2" s="284"/>
      <c r="CI2" s="284"/>
      <c r="CJ2" s="284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36935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254">
        <v>1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92</v>
      </c>
      <c r="BW4" s="202">
        <v>0</v>
      </c>
      <c r="BX4" s="202">
        <v>0</v>
      </c>
      <c r="BY4" s="190">
        <v>0</v>
      </c>
      <c r="BZ4" s="190">
        <v>0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20.75</v>
      </c>
      <c r="P7" s="192">
        <v>23.875</v>
      </c>
      <c r="Q7" s="192">
        <v>-3.125</v>
      </c>
      <c r="R7" s="193">
        <v>0</v>
      </c>
      <c r="S7" s="254">
        <v>1</v>
      </c>
      <c r="T7" s="193">
        <v>0</v>
      </c>
      <c r="U7" s="194">
        <v>22667839.5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26081670.75</v>
      </c>
      <c r="AD7" s="190">
        <v>-3413831.25</v>
      </c>
      <c r="AE7" s="190">
        <v>0</v>
      </c>
      <c r="AF7" s="190">
        <v>3413831.25</v>
      </c>
      <c r="AG7" s="190">
        <v>0</v>
      </c>
      <c r="AH7" s="195">
        <v>-4227336.7666666657</v>
      </c>
      <c r="AI7" s="190">
        <v>0</v>
      </c>
      <c r="AJ7" s="190">
        <v>4227336.7666666657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22667839.5</v>
      </c>
      <c r="AS7" s="190">
        <v>20.75</v>
      </c>
      <c r="AT7" s="190">
        <v>-16113283.5</v>
      </c>
      <c r="AU7" s="190">
        <v>0</v>
      </c>
      <c r="AV7" s="190">
        <v>16113283.5</v>
      </c>
      <c r="AW7" s="190">
        <v>0</v>
      </c>
      <c r="AX7" s="190">
        <v>-4227336.7666666657</v>
      </c>
      <c r="AY7" s="190">
        <v>0</v>
      </c>
      <c r="AZ7" s="190">
        <v>4227336.7666666657</v>
      </c>
      <c r="BA7" s="190">
        <v>0</v>
      </c>
      <c r="BB7" s="190">
        <v>20.75</v>
      </c>
      <c r="BC7" s="190">
        <v>23.875</v>
      </c>
      <c r="BD7" s="190">
        <v>-12699452.25</v>
      </c>
      <c r="BE7" s="190">
        <v>0</v>
      </c>
      <c r="BF7" s="190">
        <v>12699452.25</v>
      </c>
      <c r="BG7" s="190">
        <v>0</v>
      </c>
      <c r="BH7" s="190">
        <v>-813505.51666666567</v>
      </c>
      <c r="BI7" s="190">
        <v>0</v>
      </c>
      <c r="BJ7" s="190">
        <v>813505.51666666567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813505.51666666567</v>
      </c>
      <c r="BQ7" s="192">
        <v>3</v>
      </c>
      <c r="BR7" s="191">
        <v>3277278</v>
      </c>
      <c r="BS7" s="200">
        <v>58</v>
      </c>
      <c r="BT7" s="191">
        <v>-3413831.25</v>
      </c>
      <c r="BU7" s="201">
        <v>0</v>
      </c>
      <c r="BV7" s="191">
        <v>45</v>
      </c>
      <c r="BW7" s="202">
        <v>20.75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-813505.51666666567</v>
      </c>
      <c r="CH7" s="190">
        <v>0</v>
      </c>
      <c r="CI7" s="190">
        <v>813505.51666666567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22667839.5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26081670.75</v>
      </c>
      <c r="AD8" s="208">
        <v>-3413831.25</v>
      </c>
      <c r="AE8" s="208">
        <v>0</v>
      </c>
      <c r="AF8" s="208">
        <v>3413831.25</v>
      </c>
      <c r="AG8" s="208">
        <v>0</v>
      </c>
      <c r="AH8" s="213">
        <v>-4227336.7666666657</v>
      </c>
      <c r="AI8" s="208">
        <v>0</v>
      </c>
      <c r="AJ8" s="208">
        <v>4227336.7666666657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-16113283.5</v>
      </c>
      <c r="AU8" s="208">
        <v>0</v>
      </c>
      <c r="AV8" s="208">
        <v>16113283.5</v>
      </c>
      <c r="AW8" s="208">
        <v>0</v>
      </c>
      <c r="AX8" s="208">
        <v>-4227336.7666666657</v>
      </c>
      <c r="AY8" s="208">
        <v>0</v>
      </c>
      <c r="AZ8" s="208">
        <v>4227336.7666666657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22667839.5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26081670.75</v>
      </c>
      <c r="AD9" s="223">
        <v>-3413831.25</v>
      </c>
      <c r="AE9" s="223">
        <v>0</v>
      </c>
      <c r="AF9" s="223">
        <v>3413831.25</v>
      </c>
      <c r="AG9" s="223">
        <v>0</v>
      </c>
      <c r="AH9" s="228">
        <v>-4227336.7666666657</v>
      </c>
      <c r="AI9" s="223">
        <v>0</v>
      </c>
      <c r="AJ9" s="223">
        <v>4227336.7666666657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-16113283.5</v>
      </c>
      <c r="AU9" s="223">
        <v>0</v>
      </c>
      <c r="AV9" s="223">
        <v>16113283.5</v>
      </c>
      <c r="AW9" s="223">
        <v>0</v>
      </c>
      <c r="AX9" s="223">
        <v>-4227336.7666666657</v>
      </c>
      <c r="AY9" s="223">
        <v>0</v>
      </c>
      <c r="AZ9" s="223">
        <v>4227336.7666666657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112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133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134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146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147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-2.6193447411060333E-10</v>
      </c>
      <c r="P15" s="191">
        <v>-2.6193447411060333E-10</v>
      </c>
      <c r="Q15" s="191">
        <v>0</v>
      </c>
      <c r="R15" s="193" t="s">
        <v>345</v>
      </c>
      <c r="S15" s="258">
        <v>0.5</v>
      </c>
      <c r="T15" s="193">
        <v>0</v>
      </c>
      <c r="U15" s="194">
        <v>-2.6193447411060333E-10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-2.6193447411060333E-10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-2.6193447411060333E-10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149</v>
      </c>
      <c r="BW15" s="202">
        <v>0</v>
      </c>
      <c r="BX15" s="202">
        <v>0</v>
      </c>
      <c r="BY15" s="190">
        <v>0</v>
      </c>
      <c r="BZ15" s="190">
        <v>-230788.389999999</v>
      </c>
      <c r="CA15" s="190">
        <v>-230788.389999999</v>
      </c>
      <c r="CB15" s="190">
        <v>-230788.389999999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150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39350269.990000002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39350269.990000002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-400086.87999999896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39350269.990000002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39350269.990000002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-400086.87999999896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3.0896264747236255E-2</v>
      </c>
      <c r="M19" s="191">
        <v>0</v>
      </c>
      <c r="N19" s="191">
        <v>0.44178457150678696</v>
      </c>
      <c r="O19" s="190">
        <v>2.9378089784254771</v>
      </c>
      <c r="P19" s="191">
        <v>2.6458290838380072</v>
      </c>
      <c r="Q19" s="191">
        <v>0.29197989458746987</v>
      </c>
      <c r="R19" s="193">
        <v>0</v>
      </c>
      <c r="S19" s="254">
        <v>0</v>
      </c>
      <c r="T19" s="193">
        <v>0</v>
      </c>
      <c r="U19" s="194">
        <v>137947.75839094669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124237.55046069747</v>
      </c>
      <c r="AD19" s="190">
        <v>13710.20793024922</v>
      </c>
      <c r="AE19" s="190">
        <v>0</v>
      </c>
      <c r="AF19" s="190">
        <v>-13710.20793024922</v>
      </c>
      <c r="AG19" s="190">
        <v>0</v>
      </c>
      <c r="AH19" s="195">
        <v>10465.310818194092</v>
      </c>
      <c r="AI19" s="190">
        <v>0</v>
      </c>
      <c r="AJ19" s="190">
        <v>-10465.310818194092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26929.825451184624</v>
      </c>
      <c r="AP19" s="190">
        <v>84870.386027040266</v>
      </c>
      <c r="AQ19" s="198">
        <v>1</v>
      </c>
      <c r="AR19" s="190">
        <v>385068.5995551743</v>
      </c>
      <c r="AS19" s="190">
        <v>18.5625</v>
      </c>
      <c r="AT19" s="190">
        <v>34016.115598672026</v>
      </c>
      <c r="AU19" s="190">
        <v>0</v>
      </c>
      <c r="AV19" s="190">
        <v>-34016.115598672026</v>
      </c>
      <c r="AW19" s="190">
        <v>0</v>
      </c>
      <c r="AX19" s="190">
        <v>10465.310818194092</v>
      </c>
      <c r="AY19" s="190">
        <v>0</v>
      </c>
      <c r="AZ19" s="190">
        <v>-10465.310818194092</v>
      </c>
      <c r="BA19" s="190">
        <v>0</v>
      </c>
      <c r="BB19" s="190">
        <v>18.5625</v>
      </c>
      <c r="BC19" s="190">
        <v>18.3125</v>
      </c>
      <c r="BD19" s="190">
        <v>20305.907668422806</v>
      </c>
      <c r="BE19" s="190">
        <v>0</v>
      </c>
      <c r="BF19" s="190">
        <v>-20305.907668422806</v>
      </c>
      <c r="BG19" s="190">
        <v>0</v>
      </c>
      <c r="BH19" s="190">
        <v>-3244.8971120551287</v>
      </c>
      <c r="BI19" s="190">
        <v>0</v>
      </c>
      <c r="BJ19" s="190">
        <v>3244.8971120551287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3244.8971120551287</v>
      </c>
      <c r="BQ19" s="191">
        <v>0</v>
      </c>
      <c r="BR19" s="191">
        <v>0</v>
      </c>
      <c r="BS19" s="200">
        <v>42</v>
      </c>
      <c r="BT19" s="191">
        <v>0</v>
      </c>
      <c r="BU19" s="201">
        <v>20744.436339672688</v>
      </c>
      <c r="BV19" s="191">
        <v>193</v>
      </c>
      <c r="BW19" s="202">
        <v>18.5625</v>
      </c>
      <c r="BX19" s="202">
        <v>18.5625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-3244.8971120551287</v>
      </c>
      <c r="CH19" s="190">
        <v>0</v>
      </c>
      <c r="CI19" s="190">
        <v>3244.8971120551287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137947.75839094669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124237.55046069747</v>
      </c>
      <c r="AD20" s="208">
        <v>13710.20793024922</v>
      </c>
      <c r="AE20" s="208">
        <v>0</v>
      </c>
      <c r="AF20" s="208">
        <v>-13710.20793024922</v>
      </c>
      <c r="AG20" s="208">
        <v>0</v>
      </c>
      <c r="AH20" s="213">
        <v>10465.310818194092</v>
      </c>
      <c r="AI20" s="208">
        <v>0</v>
      </c>
      <c r="AJ20" s="208">
        <v>-10465.310818194092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34016.115598672026</v>
      </c>
      <c r="AU20" s="208">
        <v>0</v>
      </c>
      <c r="AV20" s="208">
        <v>-34016.115598672026</v>
      </c>
      <c r="AW20" s="208">
        <v>0</v>
      </c>
      <c r="AX20" s="208">
        <v>10465.310818194092</v>
      </c>
      <c r="AY20" s="208">
        <v>0</v>
      </c>
      <c r="AZ20" s="208">
        <v>-10465.310818194092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137947.75839094669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124237.55046069747</v>
      </c>
      <c r="AD21" s="223">
        <v>13710.20793024922</v>
      </c>
      <c r="AE21" s="223">
        <v>0</v>
      </c>
      <c r="AF21" s="223">
        <v>-13710.20793024922</v>
      </c>
      <c r="AG21" s="223">
        <v>0</v>
      </c>
      <c r="AH21" s="228">
        <v>10465.310818194092</v>
      </c>
      <c r="AI21" s="223">
        <v>0</v>
      </c>
      <c r="AJ21" s="223">
        <v>-10465.310818194092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34016.115598672026</v>
      </c>
      <c r="AU21" s="223">
        <v>0</v>
      </c>
      <c r="AV21" s="223">
        <v>-34016.115598672026</v>
      </c>
      <c r="AW21" s="223">
        <v>0</v>
      </c>
      <c r="AX21" s="223">
        <v>10465.310818194092</v>
      </c>
      <c r="AY21" s="223">
        <v>0</v>
      </c>
      <c r="AZ21" s="223">
        <v>-10465.310818194092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142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143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79</v>
      </c>
      <c r="BT26" s="191">
        <v>0</v>
      </c>
      <c r="BU26" s="201">
        <v>0</v>
      </c>
      <c r="BV26" s="191">
        <v>163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21.0625</v>
      </c>
      <c r="P29" s="192">
        <v>19.4375</v>
      </c>
      <c r="Q29" s="192">
        <v>1.625</v>
      </c>
      <c r="R29" s="193" t="s">
        <v>385</v>
      </c>
      <c r="S29" s="254">
        <v>1</v>
      </c>
      <c r="T29" s="193">
        <v>0</v>
      </c>
      <c r="U29" s="194">
        <v>21507066.1875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19847767.3125</v>
      </c>
      <c r="AD29" s="190">
        <v>1659298.875</v>
      </c>
      <c r="AE29" s="190">
        <v>0</v>
      </c>
      <c r="AF29" s="190">
        <v>-1659298.875</v>
      </c>
      <c r="AG29" s="190">
        <v>0</v>
      </c>
      <c r="AH29" s="195">
        <v>-43818.764999999898</v>
      </c>
      <c r="AI29" s="190">
        <v>0</v>
      </c>
      <c r="AJ29" s="190">
        <v>43818.764999999898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21507066.1875</v>
      </c>
      <c r="AS29" s="190">
        <v>21.0625</v>
      </c>
      <c r="AT29" s="190">
        <v>-2744225.0625</v>
      </c>
      <c r="AU29" s="190">
        <v>0</v>
      </c>
      <c r="AV29" s="190">
        <v>2744225.0625</v>
      </c>
      <c r="AW29" s="190">
        <v>0</v>
      </c>
      <c r="AX29" s="190">
        <v>-43818.764999999898</v>
      </c>
      <c r="AY29" s="190">
        <v>0</v>
      </c>
      <c r="AZ29" s="190">
        <v>43818.764999999898</v>
      </c>
      <c r="BA29" s="190">
        <v>0</v>
      </c>
      <c r="BB29" s="190">
        <v>21.0625</v>
      </c>
      <c r="BC29" s="190">
        <v>19.4375</v>
      </c>
      <c r="BD29" s="190">
        <v>-4403523.9375</v>
      </c>
      <c r="BE29" s="190">
        <v>0</v>
      </c>
      <c r="BF29" s="190">
        <v>4403523.9375</v>
      </c>
      <c r="BG29" s="190">
        <v>0</v>
      </c>
      <c r="BH29" s="190">
        <v>-1703117.64</v>
      </c>
      <c r="BI29" s="190">
        <v>0</v>
      </c>
      <c r="BJ29" s="190">
        <v>1703117.64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1703117.64</v>
      </c>
      <c r="BQ29" s="192">
        <v>0</v>
      </c>
      <c r="BR29" s="191">
        <v>0</v>
      </c>
      <c r="BS29" s="200">
        <v>71</v>
      </c>
      <c r="BT29" s="191">
        <v>1659298.875</v>
      </c>
      <c r="BU29" s="201">
        <v>0</v>
      </c>
      <c r="BV29" s="191">
        <v>24</v>
      </c>
      <c r="BW29" s="202">
        <v>21.0625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-1703117.64</v>
      </c>
      <c r="CH29" s="190">
        <v>0</v>
      </c>
      <c r="CI29" s="190">
        <v>1703117.64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21507066.1875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19847767.3125</v>
      </c>
      <c r="AD30" s="208">
        <v>1659298.875</v>
      </c>
      <c r="AE30" s="208">
        <v>0</v>
      </c>
      <c r="AF30" s="208">
        <v>-1659298.875</v>
      </c>
      <c r="AG30" s="208">
        <v>0</v>
      </c>
      <c r="AH30" s="213">
        <v>-43818.764999999898</v>
      </c>
      <c r="AI30" s="208">
        <v>0</v>
      </c>
      <c r="AJ30" s="208">
        <v>43818.764999999898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-2744225.0625</v>
      </c>
      <c r="AU30" s="208">
        <v>0</v>
      </c>
      <c r="AV30" s="208">
        <v>2744225.0625</v>
      </c>
      <c r="AW30" s="208">
        <v>0</v>
      </c>
      <c r="AX30" s="208">
        <v>-43818.764999999898</v>
      </c>
      <c r="AY30" s="208">
        <v>0</v>
      </c>
      <c r="AZ30" s="208">
        <v>43818.764999999898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21507066.1875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19847767.3125</v>
      </c>
      <c r="AD31" s="223">
        <v>1659298.875</v>
      </c>
      <c r="AE31" s="223">
        <v>0</v>
      </c>
      <c r="AF31" s="223">
        <v>-1659298.875</v>
      </c>
      <c r="AG31" s="223">
        <v>0</v>
      </c>
      <c r="AH31" s="228">
        <v>-43818.764999999898</v>
      </c>
      <c r="AI31" s="223">
        <v>0</v>
      </c>
      <c r="AJ31" s="223">
        <v>43818.764999999898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-2744225.0625</v>
      </c>
      <c r="AU31" s="223">
        <v>0</v>
      </c>
      <c r="AV31" s="223">
        <v>2744225.0625</v>
      </c>
      <c r="AW31" s="223">
        <v>0</v>
      </c>
      <c r="AX31" s="223">
        <v>-43818.764999999898</v>
      </c>
      <c r="AY31" s="223">
        <v>0</v>
      </c>
      <c r="AZ31" s="223">
        <v>43818.764999999898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179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8.1875</v>
      </c>
      <c r="P34" s="192">
        <v>8.375</v>
      </c>
      <c r="Q34" s="192">
        <v>-0.1875</v>
      </c>
      <c r="R34" s="193">
        <v>0</v>
      </c>
      <c r="S34" s="254">
        <v>0</v>
      </c>
      <c r="T34" s="193">
        <v>0</v>
      </c>
      <c r="U34" s="194">
        <v>49952.176575000034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51096.119550000039</v>
      </c>
      <c r="AD34" s="190">
        <v>-1143.9429750000054</v>
      </c>
      <c r="AE34" s="190">
        <v>0</v>
      </c>
      <c r="AF34" s="190">
        <v>1143.9429750000054</v>
      </c>
      <c r="AG34" s="190">
        <v>0</v>
      </c>
      <c r="AH34" s="195">
        <v>1906.5716249999969</v>
      </c>
      <c r="AI34" s="190">
        <v>0</v>
      </c>
      <c r="AJ34" s="190">
        <v>-1906.5716249999969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49952.176575000034</v>
      </c>
      <c r="AS34" s="190">
        <v>8.1875</v>
      </c>
      <c r="AT34" s="190">
        <v>2287.8859499999962</v>
      </c>
      <c r="AU34" s="190">
        <v>0</v>
      </c>
      <c r="AV34" s="190">
        <v>-2287.8859499999962</v>
      </c>
      <c r="AW34" s="190">
        <v>0</v>
      </c>
      <c r="AX34" s="190">
        <v>1906.5716249999969</v>
      </c>
      <c r="AY34" s="190">
        <v>0</v>
      </c>
      <c r="AZ34" s="190">
        <v>-1906.5716249999969</v>
      </c>
      <c r="BA34" s="190">
        <v>0</v>
      </c>
      <c r="BB34" s="190">
        <v>8.1875</v>
      </c>
      <c r="BC34" s="190">
        <v>8.375</v>
      </c>
      <c r="BD34" s="190">
        <v>3431.8289250000016</v>
      </c>
      <c r="BE34" s="190">
        <v>0</v>
      </c>
      <c r="BF34" s="190">
        <v>-3431.8289250000016</v>
      </c>
      <c r="BG34" s="190">
        <v>0</v>
      </c>
      <c r="BH34" s="190">
        <v>3050.5146000000022</v>
      </c>
      <c r="BI34" s="190">
        <v>0</v>
      </c>
      <c r="BJ34" s="190">
        <v>-3050.5146000000022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-3050.5146000000022</v>
      </c>
      <c r="BQ34" s="191">
        <v>0</v>
      </c>
      <c r="BR34" s="191">
        <v>0</v>
      </c>
      <c r="BS34" s="200">
        <v>41</v>
      </c>
      <c r="BT34" s="191">
        <v>-1143.9429750000054</v>
      </c>
      <c r="BU34" s="201">
        <v>6101.0292000000045</v>
      </c>
      <c r="BV34" s="191">
        <v>190</v>
      </c>
      <c r="BW34" s="202">
        <v>8.1875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3050.5146000000022</v>
      </c>
      <c r="CH34" s="190">
        <v>0</v>
      </c>
      <c r="CI34" s="190">
        <v>-3050.5146000000022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49952.176575000034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51096.119550000039</v>
      </c>
      <c r="AD35" s="208">
        <v>-1143.9429750000054</v>
      </c>
      <c r="AE35" s="208">
        <v>0</v>
      </c>
      <c r="AF35" s="208">
        <v>1143.9429750000054</v>
      </c>
      <c r="AG35" s="208">
        <v>0</v>
      </c>
      <c r="AH35" s="213">
        <v>1906.5716249999969</v>
      </c>
      <c r="AI35" s="208">
        <v>0</v>
      </c>
      <c r="AJ35" s="208">
        <v>-1906.5716249999969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2287.8859499999962</v>
      </c>
      <c r="AU35" s="208">
        <v>0</v>
      </c>
      <c r="AV35" s="208">
        <v>-2287.8859499999962</v>
      </c>
      <c r="AW35" s="208">
        <v>0</v>
      </c>
      <c r="AX35" s="208">
        <v>1906.5716249999969</v>
      </c>
      <c r="AY35" s="208">
        <v>0</v>
      </c>
      <c r="AZ35" s="208">
        <v>-1906.5716249999969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181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475</v>
      </c>
      <c r="B38" s="129" t="s">
        <v>389</v>
      </c>
      <c r="C38" s="129" t="s">
        <v>395</v>
      </c>
      <c r="D38" s="129" t="s">
        <v>396</v>
      </c>
      <c r="E38" s="129" t="s">
        <v>476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38.9</v>
      </c>
      <c r="P38" s="192">
        <v>38.46</v>
      </c>
      <c r="Q38" s="192">
        <v>0.43999999999999773</v>
      </c>
      <c r="R38" s="193">
        <v>0</v>
      </c>
      <c r="S38" s="254">
        <v>1</v>
      </c>
      <c r="T38" s="193">
        <v>0</v>
      </c>
      <c r="U38" s="194">
        <v>77614524.800000012</v>
      </c>
      <c r="V38" s="190" t="s">
        <v>477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76736622.720000014</v>
      </c>
      <c r="AD38" s="190">
        <v>877902.07999999821</v>
      </c>
      <c r="AE38" s="190">
        <v>0</v>
      </c>
      <c r="AF38" s="190">
        <v>-877902.07999999821</v>
      </c>
      <c r="AG38" s="190">
        <v>0</v>
      </c>
      <c r="AH38" s="195">
        <v>-11921511.200000003</v>
      </c>
      <c r="AI38" s="190">
        <v>0</v>
      </c>
      <c r="AJ38" s="190">
        <v>11921511.200000003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77614524.800000012</v>
      </c>
      <c r="AS38" s="190">
        <v>38.9</v>
      </c>
      <c r="AT38" s="190">
        <v>1057472.96</v>
      </c>
      <c r="AU38" s="190">
        <v>0</v>
      </c>
      <c r="AV38" s="190">
        <v>-1057472.96</v>
      </c>
      <c r="AW38" s="190">
        <v>0</v>
      </c>
      <c r="AX38" s="190">
        <v>-11921511.200000003</v>
      </c>
      <c r="AY38" s="190">
        <v>0</v>
      </c>
      <c r="AZ38" s="190">
        <v>11921511.200000003</v>
      </c>
      <c r="BA38" s="190">
        <v>0</v>
      </c>
      <c r="BB38" s="190">
        <v>38.9</v>
      </c>
      <c r="BC38" s="190">
        <v>38.46</v>
      </c>
      <c r="BD38" s="190">
        <v>179570.88000000664</v>
      </c>
      <c r="BE38" s="190">
        <v>0</v>
      </c>
      <c r="BF38" s="190">
        <v>-179570.88000000664</v>
      </c>
      <c r="BG38" s="190">
        <v>0</v>
      </c>
      <c r="BH38" s="190">
        <v>-12799413.280000001</v>
      </c>
      <c r="BI38" s="190">
        <v>0</v>
      </c>
      <c r="BJ38" s="190">
        <v>12799413.280000001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12799413.280000001</v>
      </c>
      <c r="BQ38" s="191">
        <v>0</v>
      </c>
      <c r="BR38" s="191">
        <v>0</v>
      </c>
      <c r="BS38" s="200">
        <v>83</v>
      </c>
      <c r="BT38" s="191">
        <v>877902.07999999821</v>
      </c>
      <c r="BU38" s="201">
        <v>1995232</v>
      </c>
      <c r="BV38" s="191">
        <v>188</v>
      </c>
      <c r="BW38" s="202">
        <v>38.9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-12799413.280000001</v>
      </c>
      <c r="CH38" s="190">
        <v>0</v>
      </c>
      <c r="CI38" s="190">
        <v>12799413.280000001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478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77614524.800000012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76736622.720000014</v>
      </c>
      <c r="AD39" s="208">
        <v>877902.07999999821</v>
      </c>
      <c r="AE39" s="208">
        <v>0</v>
      </c>
      <c r="AF39" s="208">
        <v>-877902.07999999821</v>
      </c>
      <c r="AG39" s="208">
        <v>0</v>
      </c>
      <c r="AH39" s="213">
        <v>-11921511.200000003</v>
      </c>
      <c r="AI39" s="208">
        <v>0</v>
      </c>
      <c r="AJ39" s="208">
        <v>11921511.200000003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1057472.96</v>
      </c>
      <c r="AU39" s="208">
        <v>0</v>
      </c>
      <c r="AV39" s="208">
        <v>-1057472.96</v>
      </c>
      <c r="AW39" s="208">
        <v>0</v>
      </c>
      <c r="AX39" s="208">
        <v>-11921511.200000003</v>
      </c>
      <c r="AY39" s="208">
        <v>0</v>
      </c>
      <c r="AZ39" s="208">
        <v>11921511.200000003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80512906.643655017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79636148.506630018</v>
      </c>
      <c r="AD40" s="223">
        <v>876758.1370249982</v>
      </c>
      <c r="AE40" s="223">
        <v>0</v>
      </c>
      <c r="AF40" s="223">
        <v>-876758.1370249982</v>
      </c>
      <c r="AG40" s="223">
        <v>0</v>
      </c>
      <c r="AH40" s="228">
        <v>-12203020.628375003</v>
      </c>
      <c r="AI40" s="223">
        <v>0</v>
      </c>
      <c r="AJ40" s="223">
        <v>12203020.628375003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1059760.8459500049</v>
      </c>
      <c r="AU40" s="223">
        <v>0</v>
      </c>
      <c r="AV40" s="223">
        <v>-1059760.8459500049</v>
      </c>
      <c r="AW40" s="223">
        <v>0</v>
      </c>
      <c r="AX40" s="223">
        <v>-12203020.628375003</v>
      </c>
      <c r="AY40" s="223">
        <v>0</v>
      </c>
      <c r="AZ40" s="223">
        <v>12203020.628375003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479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484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72</v>
      </c>
      <c r="BT42" s="191">
        <v>0</v>
      </c>
      <c r="BU42" s="201">
        <v>0</v>
      </c>
      <c r="BV42" s="191">
        <v>34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72</v>
      </c>
      <c r="BT43" s="191">
        <v>0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72</v>
      </c>
      <c r="BT44" s="191">
        <v>0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8.1875</v>
      </c>
      <c r="P46" s="192">
        <v>8.375</v>
      </c>
      <c r="Q46" s="192">
        <v>-0.1875</v>
      </c>
      <c r="R46" s="193" t="s">
        <v>420</v>
      </c>
      <c r="S46" s="254">
        <v>0.6</v>
      </c>
      <c r="T46" s="193">
        <v>0</v>
      </c>
      <c r="U46" s="194">
        <v>82977.037500000049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84877.275000000052</v>
      </c>
      <c r="AD46" s="190">
        <v>-1900.2375000000029</v>
      </c>
      <c r="AE46" s="190">
        <v>0</v>
      </c>
      <c r="AF46" s="190">
        <v>1900.2375000000029</v>
      </c>
      <c r="AG46" s="190">
        <v>0</v>
      </c>
      <c r="AH46" s="195">
        <v>3167.0625000002356</v>
      </c>
      <c r="AI46" s="190">
        <v>0</v>
      </c>
      <c r="AJ46" s="190">
        <v>-3167.0625000002356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82977.037500000049</v>
      </c>
      <c r="AS46" s="190">
        <v>8.1875</v>
      </c>
      <c r="AT46" s="190">
        <v>3800.4750000000931</v>
      </c>
      <c r="AU46" s="190">
        <v>0</v>
      </c>
      <c r="AV46" s="190">
        <v>-3800.4750000000931</v>
      </c>
      <c r="AW46" s="190">
        <v>0</v>
      </c>
      <c r="AX46" s="190">
        <v>3167.0625000002356</v>
      </c>
      <c r="AY46" s="190">
        <v>0</v>
      </c>
      <c r="AZ46" s="190">
        <v>-3167.0625000002356</v>
      </c>
      <c r="BA46" s="190">
        <v>0</v>
      </c>
      <c r="BB46" s="190">
        <v>8.1875</v>
      </c>
      <c r="BC46" s="190">
        <v>8.375</v>
      </c>
      <c r="BD46" s="190">
        <v>5700.712500000096</v>
      </c>
      <c r="BE46" s="190">
        <v>0</v>
      </c>
      <c r="BF46" s="190">
        <v>-5700.712500000096</v>
      </c>
      <c r="BG46" s="190">
        <v>0</v>
      </c>
      <c r="BH46" s="190">
        <v>5067.3000000002385</v>
      </c>
      <c r="BI46" s="190">
        <v>0</v>
      </c>
      <c r="BJ46" s="190">
        <v>-5067.3000000002385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-5067.3000000002385</v>
      </c>
      <c r="BQ46" s="192">
        <v>1.1200000000000001</v>
      </c>
      <c r="BR46" s="191">
        <v>11350.752000000008</v>
      </c>
      <c r="BS46" s="200">
        <v>71</v>
      </c>
      <c r="BT46" s="191">
        <v>-1900.2375000000029</v>
      </c>
      <c r="BU46" s="201">
        <v>10134.6</v>
      </c>
      <c r="BV46" s="191">
        <v>7</v>
      </c>
      <c r="BW46" s="202">
        <v>8.1875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5067.3000000002385</v>
      </c>
      <c r="CH46" s="190">
        <v>0</v>
      </c>
      <c r="CI46" s="190">
        <v>-5067.3000000002385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82977.037500000049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84877.275000000052</v>
      </c>
      <c r="AD47" s="208">
        <v>-1900.2375000000029</v>
      </c>
      <c r="AE47" s="208">
        <v>0</v>
      </c>
      <c r="AF47" s="208">
        <v>1900.2375000000029</v>
      </c>
      <c r="AG47" s="208">
        <v>0</v>
      </c>
      <c r="AH47" s="213">
        <v>3167.0625000002356</v>
      </c>
      <c r="AI47" s="208">
        <v>0</v>
      </c>
      <c r="AJ47" s="208">
        <v>-3167.0625000002356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3800.4750000000931</v>
      </c>
      <c r="AU47" s="208">
        <v>0</v>
      </c>
      <c r="AV47" s="208">
        <v>-3800.4750000000931</v>
      </c>
      <c r="AW47" s="208">
        <v>0</v>
      </c>
      <c r="AX47" s="208">
        <v>3167.0625000002356</v>
      </c>
      <c r="AY47" s="208">
        <v>0</v>
      </c>
      <c r="AZ47" s="208">
        <v>-3167.0625000002356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79</v>
      </c>
      <c r="BT48" s="191">
        <v>0</v>
      </c>
      <c r="BU48" s="201">
        <v>0</v>
      </c>
      <c r="BV48" s="191">
        <v>152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81</v>
      </c>
      <c r="BT50" s="191">
        <v>0</v>
      </c>
      <c r="BU50" s="201">
        <v>0</v>
      </c>
      <c r="BV50" s="191">
        <v>157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81</v>
      </c>
      <c r="BT51" s="191">
        <v>0</v>
      </c>
      <c r="BU51" s="201">
        <v>0</v>
      </c>
      <c r="BV51" s="191">
        <v>168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81</v>
      </c>
      <c r="BT52" s="191">
        <v>0</v>
      </c>
      <c r="BU52" s="201">
        <v>0</v>
      </c>
      <c r="BV52" s="191">
        <v>170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81</v>
      </c>
      <c r="BT53" s="191">
        <v>0</v>
      </c>
      <c r="BU53" s="201">
        <v>0</v>
      </c>
      <c r="BV53" s="191">
        <v>171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74</v>
      </c>
      <c r="BT55" s="191">
        <v>0</v>
      </c>
      <c r="BU55" s="201">
        <v>0</v>
      </c>
      <c r="BV55" s="191">
        <v>82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1.6385876381021205E-2</v>
      </c>
      <c r="M57" s="191">
        <v>0</v>
      </c>
      <c r="N57" s="191">
        <v>0.94576971028179335</v>
      </c>
      <c r="O57" s="190">
        <v>5.4735185020466339</v>
      </c>
      <c r="P57" s="191">
        <v>5.5439673718800018</v>
      </c>
      <c r="Q57" s="191">
        <v>-7.0448869833367844E-2</v>
      </c>
      <c r="R57" s="193" t="s">
        <v>441</v>
      </c>
      <c r="S57" s="254">
        <v>1</v>
      </c>
      <c r="T57" s="193">
        <v>0</v>
      </c>
      <c r="U57" s="194">
        <v>855237.2659447866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866244.90185625025</v>
      </c>
      <c r="AD57" s="190">
        <v>-11007.635911463643</v>
      </c>
      <c r="AE57" s="190">
        <v>0</v>
      </c>
      <c r="AF57" s="190">
        <v>11007.635911463643</v>
      </c>
      <c r="AG57" s="190">
        <v>0</v>
      </c>
      <c r="AH57" s="195">
        <v>-89452.141437076265</v>
      </c>
      <c r="AI57" s="190">
        <v>0</v>
      </c>
      <c r="AJ57" s="190">
        <v>89452.141437076265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21922.510392577198</v>
      </c>
      <c r="AP57" s="190">
        <v>1711868.3881841477</v>
      </c>
      <c r="AQ57" s="198">
        <v>1</v>
      </c>
      <c r="AR57" s="190">
        <v>1265336.4287949775</v>
      </c>
      <c r="AS57" s="190">
        <v>8.5625</v>
      </c>
      <c r="AT57" s="190">
        <v>-111247.49642672704</v>
      </c>
      <c r="AU57" s="190">
        <v>0</v>
      </c>
      <c r="AV57" s="190">
        <v>111247.49642672704</v>
      </c>
      <c r="AW57" s="190">
        <v>0</v>
      </c>
      <c r="AX57" s="190">
        <v>-89452.141437076265</v>
      </c>
      <c r="AY57" s="190">
        <v>0</v>
      </c>
      <c r="AZ57" s="190">
        <v>89452.141437076265</v>
      </c>
      <c r="BA57" s="190">
        <v>0</v>
      </c>
      <c r="BB57" s="190">
        <v>8.5625</v>
      </c>
      <c r="BC57" s="190">
        <v>8.640625</v>
      </c>
      <c r="BD57" s="190">
        <v>-100239.8605152634</v>
      </c>
      <c r="BE57" s="190">
        <v>0</v>
      </c>
      <c r="BF57" s="190">
        <v>100239.8605152634</v>
      </c>
      <c r="BG57" s="190">
        <v>0</v>
      </c>
      <c r="BH57" s="190">
        <v>-78444.505525612622</v>
      </c>
      <c r="BI57" s="190">
        <v>0</v>
      </c>
      <c r="BJ57" s="190">
        <v>78444.505525612622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78444.505525612622</v>
      </c>
      <c r="BQ57" s="191">
        <v>0</v>
      </c>
      <c r="BR57" s="191">
        <v>0</v>
      </c>
      <c r="BS57" s="200">
        <v>75</v>
      </c>
      <c r="BT57" s="191">
        <v>0</v>
      </c>
      <c r="BU57" s="201">
        <v>147776.51723153022</v>
      </c>
      <c r="BV57" s="191">
        <v>85</v>
      </c>
      <c r="BW57" s="202">
        <v>8.5625</v>
      </c>
      <c r="BX57" s="202">
        <v>8.5625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-78444.505525612622</v>
      </c>
      <c r="CH57" s="190">
        <v>0</v>
      </c>
      <c r="CI57" s="190">
        <v>78444.505525612622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3.0925836607776352E-2</v>
      </c>
      <c r="M58" s="191">
        <v>0.5</v>
      </c>
      <c r="N58" s="191">
        <v>0.44103956083816581</v>
      </c>
      <c r="O58" s="190">
        <v>2.9378089784254766</v>
      </c>
      <c r="P58" s="191">
        <v>2.6458290838380072</v>
      </c>
      <c r="Q58" s="191">
        <v>0.29197989458746942</v>
      </c>
      <c r="R58" s="193" t="s">
        <v>443</v>
      </c>
      <c r="S58" s="254">
        <v>0</v>
      </c>
      <c r="T58" s="193">
        <v>0</v>
      </c>
      <c r="U58" s="194">
        <v>229149.10031718717</v>
      </c>
      <c r="V58" s="190" t="s">
        <v>312</v>
      </c>
      <c r="W58" s="190">
        <v>319285.07707427966</v>
      </c>
      <c r="X58" s="190">
        <v>0</v>
      </c>
      <c r="Y58" s="190">
        <v>319285.07707427966</v>
      </c>
      <c r="Z58" s="190">
        <v>0</v>
      </c>
      <c r="AA58" s="190">
        <v>0</v>
      </c>
      <c r="AB58" s="190">
        <v>0</v>
      </c>
      <c r="AC58" s="194">
        <v>206374.66853936456</v>
      </c>
      <c r="AD58" s="190">
        <v>22774.43177782261</v>
      </c>
      <c r="AE58" s="190">
        <v>0</v>
      </c>
      <c r="AF58" s="190">
        <v>-22774.43177782261</v>
      </c>
      <c r="AG58" s="190">
        <v>0</v>
      </c>
      <c r="AH58" s="195">
        <v>17384.237239525071</v>
      </c>
      <c r="AI58" s="190">
        <v>0</v>
      </c>
      <c r="AJ58" s="190">
        <v>-17384.237239525071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44776.745678484185</v>
      </c>
      <c r="AP58" s="190">
        <v>140980.7076861134</v>
      </c>
      <c r="AQ58" s="198">
        <v>1</v>
      </c>
      <c r="AR58" s="190">
        <v>638570.15414855932</v>
      </c>
      <c r="AS58" s="190">
        <v>18.5625</v>
      </c>
      <c r="AT58" s="190">
        <v>56505.175413076417</v>
      </c>
      <c r="AU58" s="190">
        <v>0</v>
      </c>
      <c r="AV58" s="190">
        <v>-56505.175413076417</v>
      </c>
      <c r="AW58" s="190">
        <v>0</v>
      </c>
      <c r="AX58" s="190">
        <v>17384.237239525071</v>
      </c>
      <c r="AY58" s="190">
        <v>0</v>
      </c>
      <c r="AZ58" s="190">
        <v>-17384.237239525071</v>
      </c>
      <c r="BA58" s="190">
        <v>0</v>
      </c>
      <c r="BB58" s="190">
        <v>18.5625</v>
      </c>
      <c r="BC58" s="190">
        <v>18.3125</v>
      </c>
      <c r="BD58" s="190">
        <v>33730.743635253806</v>
      </c>
      <c r="BE58" s="190">
        <v>0</v>
      </c>
      <c r="BF58" s="190">
        <v>-33730.743635253806</v>
      </c>
      <c r="BG58" s="190">
        <v>0</v>
      </c>
      <c r="BH58" s="190">
        <v>-5390.1945382975391</v>
      </c>
      <c r="BI58" s="190">
        <v>0</v>
      </c>
      <c r="BJ58" s="190">
        <v>5390.1945382975391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5390.1945382975391</v>
      </c>
      <c r="BQ58" s="191">
        <v>0</v>
      </c>
      <c r="BR58" s="191">
        <v>0</v>
      </c>
      <c r="BS58" s="200">
        <v>75</v>
      </c>
      <c r="BT58" s="191">
        <v>0</v>
      </c>
      <c r="BU58" s="201">
        <v>34401.085745376935</v>
      </c>
      <c r="BV58" s="191">
        <v>88</v>
      </c>
      <c r="BW58" s="202">
        <v>18.5625</v>
      </c>
      <c r="BX58" s="202">
        <v>18.5625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-5390.1945382975391</v>
      </c>
      <c r="CH58" s="190">
        <v>0</v>
      </c>
      <c r="CI58" s="190">
        <v>5390.1945382975391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1084386.3662619737</v>
      </c>
      <c r="V59" s="208"/>
      <c r="W59" s="208">
        <v>319285.07707427966</v>
      </c>
      <c r="X59" s="208">
        <v>0</v>
      </c>
      <c r="Y59" s="208">
        <v>319285.07707427966</v>
      </c>
      <c r="Z59" s="208">
        <v>0</v>
      </c>
      <c r="AA59" s="208">
        <v>0</v>
      </c>
      <c r="AB59" s="208">
        <v>0</v>
      </c>
      <c r="AC59" s="212">
        <v>1072619.5703956147</v>
      </c>
      <c r="AD59" s="208">
        <v>11766.795866358967</v>
      </c>
      <c r="AE59" s="208">
        <v>0</v>
      </c>
      <c r="AF59" s="208">
        <v>-11766.795866358967</v>
      </c>
      <c r="AG59" s="208">
        <v>0</v>
      </c>
      <c r="AH59" s="213">
        <v>-72067.904197551194</v>
      </c>
      <c r="AI59" s="208">
        <v>0</v>
      </c>
      <c r="AJ59" s="208">
        <v>72067.904197551194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-54742.321013650624</v>
      </c>
      <c r="AU59" s="208">
        <v>0</v>
      </c>
      <c r="AV59" s="208">
        <v>54742.321013650624</v>
      </c>
      <c r="AW59" s="208">
        <v>0</v>
      </c>
      <c r="AX59" s="208">
        <v>-72067.904197551194</v>
      </c>
      <c r="AY59" s="208">
        <v>0</v>
      </c>
      <c r="AZ59" s="208">
        <v>72067.904197551194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9537116.9037619736</v>
      </c>
      <c r="V60" s="223"/>
      <c r="W60" s="223">
        <v>319285.07707427966</v>
      </c>
      <c r="X60" s="223">
        <v>0</v>
      </c>
      <c r="Y60" s="223">
        <v>319285.07707427966</v>
      </c>
      <c r="Z60" s="223">
        <v>0</v>
      </c>
      <c r="AA60" s="223">
        <v>0</v>
      </c>
      <c r="AB60" s="223">
        <v>0</v>
      </c>
      <c r="AC60" s="227">
        <v>9527250.3453956153</v>
      </c>
      <c r="AD60" s="223">
        <v>9866.5583663589641</v>
      </c>
      <c r="AE60" s="223">
        <v>0</v>
      </c>
      <c r="AF60" s="223">
        <v>-9866.5583663589641</v>
      </c>
      <c r="AG60" s="223">
        <v>0</v>
      </c>
      <c r="AH60" s="228">
        <v>-38676672.841697551</v>
      </c>
      <c r="AI60" s="223">
        <v>0</v>
      </c>
      <c r="AJ60" s="223">
        <v>38676672.841697551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-50941.846013650531</v>
      </c>
      <c r="AU60" s="223">
        <v>0</v>
      </c>
      <c r="AV60" s="223">
        <v>50941.846013650531</v>
      </c>
      <c r="AW60" s="223">
        <v>0</v>
      </c>
      <c r="AX60" s="223">
        <v>-38676672.841697551</v>
      </c>
      <c r="AY60" s="223">
        <v>0</v>
      </c>
      <c r="AZ60" s="223">
        <v>38676672.841697551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216.56166666666667</v>
      </c>
      <c r="P61" s="192">
        <v>216.56166666666667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81210625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81210625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216.56166666666667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73</v>
      </c>
      <c r="BT61" s="191">
        <v>0</v>
      </c>
      <c r="BU61" s="201">
        <v>0</v>
      </c>
      <c r="BV61" s="191">
        <v>78</v>
      </c>
      <c r="BW61" s="202">
        <v>0</v>
      </c>
      <c r="BX61" s="202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81210625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81210625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78</v>
      </c>
      <c r="BT63" s="191">
        <v>0</v>
      </c>
      <c r="BU63" s="201">
        <v>0</v>
      </c>
      <c r="BV63" s="191">
        <v>111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78</v>
      </c>
      <c r="BT64" s="191">
        <v>0</v>
      </c>
      <c r="BU64" s="201">
        <v>0</v>
      </c>
      <c r="BV64" s="191">
        <v>115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72</v>
      </c>
      <c r="BT66" s="191">
        <v>0</v>
      </c>
      <c r="BU66" s="201">
        <v>0</v>
      </c>
      <c r="BV66" s="191">
        <v>35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5.8125</v>
      </c>
      <c r="P68" s="192">
        <v>5.625</v>
      </c>
      <c r="Q68" s="192">
        <v>0.1875</v>
      </c>
      <c r="R68" s="193" t="s">
        <v>464</v>
      </c>
      <c r="S68" s="254">
        <v>0.5</v>
      </c>
      <c r="T68" s="193">
        <v>0</v>
      </c>
      <c r="U68" s="194">
        <v>348116.4375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336886.875</v>
      </c>
      <c r="AD68" s="190">
        <v>11229.5625</v>
      </c>
      <c r="AE68" s="190">
        <v>0</v>
      </c>
      <c r="AF68" s="190">
        <v>-11229.5625</v>
      </c>
      <c r="AG68" s="190">
        <v>0</v>
      </c>
      <c r="AH68" s="195">
        <v>78606.9375</v>
      </c>
      <c r="AI68" s="190">
        <v>0</v>
      </c>
      <c r="AJ68" s="190">
        <v>-78606.9375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348116.4375</v>
      </c>
      <c r="AS68" s="190">
        <v>5.8125</v>
      </c>
      <c r="AT68" s="190">
        <v>48661.4375</v>
      </c>
      <c r="AU68" s="190">
        <v>0</v>
      </c>
      <c r="AV68" s="190">
        <v>-48661.4375</v>
      </c>
      <c r="AW68" s="190">
        <v>0</v>
      </c>
      <c r="AX68" s="190">
        <v>78606.9375</v>
      </c>
      <c r="AY68" s="190">
        <v>0</v>
      </c>
      <c r="AZ68" s="190">
        <v>-78606.9375</v>
      </c>
      <c r="BA68" s="190">
        <v>0</v>
      </c>
      <c r="BB68" s="190">
        <v>5.8125</v>
      </c>
      <c r="BC68" s="190">
        <v>5.625</v>
      </c>
      <c r="BD68" s="190">
        <v>37431.875</v>
      </c>
      <c r="BE68" s="190">
        <v>0</v>
      </c>
      <c r="BF68" s="190">
        <v>-37431.875</v>
      </c>
      <c r="BG68" s="190">
        <v>0</v>
      </c>
      <c r="BH68" s="190">
        <v>67377.375</v>
      </c>
      <c r="BI68" s="190">
        <v>0</v>
      </c>
      <c r="BJ68" s="190">
        <v>-67377.375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-67377.375</v>
      </c>
      <c r="BQ68" s="192">
        <v>1.1200000000000001</v>
      </c>
      <c r="BR68" s="191">
        <v>67077.919999999998</v>
      </c>
      <c r="BS68" s="200">
        <v>71</v>
      </c>
      <c r="BT68" s="191">
        <v>11229.5625</v>
      </c>
      <c r="BU68" s="201">
        <v>59891</v>
      </c>
      <c r="BV68" s="191">
        <v>6</v>
      </c>
      <c r="BW68" s="202">
        <v>5.8125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67377.375</v>
      </c>
      <c r="CH68" s="190">
        <v>0</v>
      </c>
      <c r="CI68" s="190">
        <v>-67377.375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466</v>
      </c>
      <c r="F69" s="129" t="s">
        <v>467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15</v>
      </c>
      <c r="P69" s="192">
        <v>14.875</v>
      </c>
      <c r="Q69" s="192">
        <v>0.125</v>
      </c>
      <c r="R69" s="193">
        <v>0</v>
      </c>
      <c r="S69" s="254">
        <v>1</v>
      </c>
      <c r="T69" s="193">
        <v>0</v>
      </c>
      <c r="U69" s="194">
        <v>20089290</v>
      </c>
      <c r="V69" s="190" t="s">
        <v>312</v>
      </c>
      <c r="W69" s="190">
        <v>602678.69999999995</v>
      </c>
      <c r="X69" s="190">
        <v>0</v>
      </c>
      <c r="Y69" s="190">
        <v>602678.69999999995</v>
      </c>
      <c r="Z69" s="190">
        <v>0</v>
      </c>
      <c r="AA69" s="190">
        <v>0</v>
      </c>
      <c r="AB69" s="190">
        <v>0</v>
      </c>
      <c r="AC69" s="194">
        <v>19921879.25</v>
      </c>
      <c r="AD69" s="190">
        <v>167410.75</v>
      </c>
      <c r="AE69" s="190">
        <v>0</v>
      </c>
      <c r="AF69" s="190">
        <v>-167410.75</v>
      </c>
      <c r="AG69" s="190">
        <v>0</v>
      </c>
      <c r="AH69" s="195">
        <v>-3013393.5</v>
      </c>
      <c r="AI69" s="190">
        <v>0</v>
      </c>
      <c r="AJ69" s="190">
        <v>3013393.5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20089290</v>
      </c>
      <c r="AS69" s="190">
        <v>15</v>
      </c>
      <c r="AT69" s="190">
        <v>-2176339.75</v>
      </c>
      <c r="AU69" s="190">
        <v>0</v>
      </c>
      <c r="AV69" s="190">
        <v>2176339.75</v>
      </c>
      <c r="AW69" s="190">
        <v>0</v>
      </c>
      <c r="AX69" s="190">
        <v>-3013393.5</v>
      </c>
      <c r="AY69" s="190">
        <v>0</v>
      </c>
      <c r="AZ69" s="190">
        <v>3013393.5</v>
      </c>
      <c r="BA69" s="190">
        <v>0</v>
      </c>
      <c r="BB69" s="190">
        <v>15</v>
      </c>
      <c r="BC69" s="190">
        <v>14.875</v>
      </c>
      <c r="BD69" s="190">
        <v>-2343750.5</v>
      </c>
      <c r="BE69" s="190">
        <v>0</v>
      </c>
      <c r="BF69" s="190">
        <v>2343750.5</v>
      </c>
      <c r="BG69" s="190">
        <v>0</v>
      </c>
      <c r="BH69" s="190">
        <v>-3180804.25</v>
      </c>
      <c r="BI69" s="190">
        <v>0</v>
      </c>
      <c r="BJ69" s="190">
        <v>3180804.25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3180804.25</v>
      </c>
      <c r="BQ69" s="192">
        <v>0</v>
      </c>
      <c r="BR69" s="191">
        <v>0</v>
      </c>
      <c r="BS69" s="200">
        <v>71</v>
      </c>
      <c r="BT69" s="191">
        <v>167410.75</v>
      </c>
      <c r="BU69" s="201">
        <v>1339286</v>
      </c>
      <c r="BV69" s="191">
        <v>22</v>
      </c>
      <c r="BW69" s="202">
        <v>15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-3180804.25</v>
      </c>
      <c r="CH69" s="190">
        <v>0</v>
      </c>
      <c r="CI69" s="190">
        <v>3180804.25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20437406.4375</v>
      </c>
      <c r="V70" s="208"/>
      <c r="W70" s="208">
        <v>602678.69999999995</v>
      </c>
      <c r="X70" s="208">
        <v>0</v>
      </c>
      <c r="Y70" s="208">
        <v>602678.69999999995</v>
      </c>
      <c r="Z70" s="208">
        <v>0</v>
      </c>
      <c r="AA70" s="208">
        <v>0</v>
      </c>
      <c r="AB70" s="208">
        <v>0</v>
      </c>
      <c r="AC70" s="212">
        <v>20258766.125</v>
      </c>
      <c r="AD70" s="208">
        <v>178640.3125</v>
      </c>
      <c r="AE70" s="208">
        <v>0</v>
      </c>
      <c r="AF70" s="208">
        <v>-178640.3125</v>
      </c>
      <c r="AG70" s="208">
        <v>0</v>
      </c>
      <c r="AH70" s="213">
        <v>-2934786.5625</v>
      </c>
      <c r="AI70" s="208">
        <v>0</v>
      </c>
      <c r="AJ70" s="208">
        <v>2934786.5625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-2127678.3125</v>
      </c>
      <c r="AU70" s="208">
        <v>0</v>
      </c>
      <c r="AV70" s="208">
        <v>2127678.3125</v>
      </c>
      <c r="AW70" s="208">
        <v>0</v>
      </c>
      <c r="AX70" s="208">
        <v>-2934786.5625</v>
      </c>
      <c r="AY70" s="208">
        <v>0</v>
      </c>
      <c r="AZ70" s="208">
        <v>2934786.5625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468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2013591.6599838899</v>
      </c>
      <c r="P71" s="191">
        <v>2013591.6599838899</v>
      </c>
      <c r="Q71" s="191">
        <v>0</v>
      </c>
      <c r="R71" s="193" t="s">
        <v>469</v>
      </c>
      <c r="S71" s="258">
        <v>0.75</v>
      </c>
      <c r="T71" s="193">
        <v>0</v>
      </c>
      <c r="U71" s="194">
        <v>2013591.6599838899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2013591.6599838899</v>
      </c>
      <c r="AD71" s="190">
        <v>0</v>
      </c>
      <c r="AE71" s="190">
        <v>0</v>
      </c>
      <c r="AF71" s="190">
        <v>0</v>
      </c>
      <c r="AG71" s="190">
        <v>0</v>
      </c>
      <c r="AH71" s="195">
        <v>0</v>
      </c>
      <c r="AI71" s="190">
        <v>0</v>
      </c>
      <c r="AJ71" s="190">
        <v>0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2002698.811523003</v>
      </c>
      <c r="AQ71" s="198">
        <v>1</v>
      </c>
      <c r="AR71" s="190">
        <v>0</v>
      </c>
      <c r="AS71" s="190">
        <v>2013591.6599838899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 t="s">
        <v>307</v>
      </c>
      <c r="BC71" s="190" t="s">
        <v>307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2002698.811523003</v>
      </c>
      <c r="BM71" s="190" t="s">
        <v>324</v>
      </c>
      <c r="BN71" s="190">
        <v>0</v>
      </c>
      <c r="BO71" s="190" t="b">
        <v>0</v>
      </c>
      <c r="BP71" s="190">
        <v>0</v>
      </c>
      <c r="BQ71" s="192">
        <v>0</v>
      </c>
      <c r="BR71" s="191">
        <v>0</v>
      </c>
      <c r="BS71" s="200">
        <v>79</v>
      </c>
      <c r="BT71" s="191">
        <v>0</v>
      </c>
      <c r="BU71" s="201">
        <v>0</v>
      </c>
      <c r="BV71" s="191">
        <v>153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2013591.6599838899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2013591.6599838899</v>
      </c>
      <c r="AD72" s="208">
        <v>0</v>
      </c>
      <c r="AE72" s="208">
        <v>0</v>
      </c>
      <c r="AF72" s="208">
        <v>0</v>
      </c>
      <c r="AG72" s="208">
        <v>0</v>
      </c>
      <c r="AH72" s="213">
        <v>0</v>
      </c>
      <c r="AI72" s="208">
        <v>0</v>
      </c>
      <c r="AJ72" s="208">
        <v>0</v>
      </c>
      <c r="AK72" s="214">
        <v>0</v>
      </c>
      <c r="AL72" s="215"/>
      <c r="AM72" s="208">
        <v>2013591.6599838899</v>
      </c>
      <c r="AN72" s="209"/>
      <c r="AO72" s="215"/>
      <c r="AP72" s="208">
        <v>2002698.811523003</v>
      </c>
      <c r="AQ72" s="216"/>
      <c r="AR72" s="208"/>
      <c r="AS72" s="208"/>
      <c r="AT72" s="208">
        <v>0</v>
      </c>
      <c r="AU72" s="208">
        <v>0</v>
      </c>
      <c r="AV72" s="208">
        <v>0</v>
      </c>
      <c r="AW72" s="208">
        <v>0</v>
      </c>
      <c r="AX72" s="208">
        <v>0</v>
      </c>
      <c r="AY72" s="208">
        <v>0</v>
      </c>
      <c r="AZ72" s="208">
        <v>0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487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470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74</v>
      </c>
      <c r="BT73" s="191">
        <v>0</v>
      </c>
      <c r="BU73" s="201">
        <v>0</v>
      </c>
      <c r="BV73" s="191">
        <v>81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471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1374750</v>
      </c>
      <c r="P74" s="191">
        <v>1374750</v>
      </c>
      <c r="Q74" s="191">
        <v>0</v>
      </c>
      <c r="R74" s="193" t="s">
        <v>472</v>
      </c>
      <c r="S74" s="254">
        <v>0.75</v>
      </c>
      <c r="T74" s="193">
        <v>0</v>
      </c>
      <c r="U74" s="194">
        <v>1374750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1374750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1374750</v>
      </c>
      <c r="AQ74" s="198">
        <v>1</v>
      </c>
      <c r="AR74" s="190">
        <v>1374750</v>
      </c>
      <c r="AS74" s="190">
        <v>1374750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1374750</v>
      </c>
      <c r="BM74" s="190" t="s">
        <v>313</v>
      </c>
      <c r="BN74" s="190">
        <v>0</v>
      </c>
      <c r="BO74" s="190" t="b">
        <v>0</v>
      </c>
      <c r="BP74" s="190">
        <v>0</v>
      </c>
      <c r="BQ74" s="191">
        <v>0</v>
      </c>
      <c r="BR74" s="191">
        <v>0</v>
      </c>
      <c r="BS74" s="200">
        <v>74</v>
      </c>
      <c r="BT74" s="191">
        <v>0</v>
      </c>
      <c r="BU74" s="201">
        <v>0</v>
      </c>
      <c r="BV74" s="191">
        <v>83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24888184.5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24888184.5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24888184.5</v>
      </c>
      <c r="AN75" s="215"/>
      <c r="AO75" s="215"/>
      <c r="AP75" s="208">
        <v>24888184.5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480</v>
      </c>
      <c r="B76" s="129" t="s">
        <v>447</v>
      </c>
      <c r="C76" s="129" t="s">
        <v>404</v>
      </c>
      <c r="D76" s="129" t="s">
        <v>405</v>
      </c>
      <c r="E76" s="129" t="s">
        <v>481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38.9</v>
      </c>
      <c r="P76" s="192">
        <v>38.46</v>
      </c>
      <c r="Q76" s="192">
        <v>0.43999999999999773</v>
      </c>
      <c r="R76" s="193" t="s">
        <v>465</v>
      </c>
      <c r="S76" s="254">
        <v>1</v>
      </c>
      <c r="T76" s="193">
        <v>0</v>
      </c>
      <c r="U76" s="194">
        <v>128927826</v>
      </c>
      <c r="V76" s="190" t="s">
        <v>477</v>
      </c>
      <c r="W76" s="190">
        <v>79935252.120000005</v>
      </c>
      <c r="X76" s="190">
        <v>0</v>
      </c>
      <c r="Y76" s="190">
        <v>79935252.120000005</v>
      </c>
      <c r="Z76" s="190">
        <v>0</v>
      </c>
      <c r="AA76" s="190">
        <v>0</v>
      </c>
      <c r="AB76" s="190">
        <v>0</v>
      </c>
      <c r="AC76" s="194">
        <v>127469516.40000001</v>
      </c>
      <c r="AD76" s="190">
        <v>1458309.599999994</v>
      </c>
      <c r="AE76" s="190">
        <v>0</v>
      </c>
      <c r="AF76" s="190">
        <v>-1458309.599999994</v>
      </c>
      <c r="AG76" s="190">
        <v>0</v>
      </c>
      <c r="AH76" s="195">
        <v>-19803181.5</v>
      </c>
      <c r="AI76" s="190">
        <v>0</v>
      </c>
      <c r="AJ76" s="190">
        <v>19803181.5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128927826</v>
      </c>
      <c r="AS76" s="190">
        <v>38.9</v>
      </c>
      <c r="AT76" s="190">
        <v>1756600.2</v>
      </c>
      <c r="AU76" s="190">
        <v>0</v>
      </c>
      <c r="AV76" s="190">
        <v>-1756600.2</v>
      </c>
      <c r="AW76" s="190">
        <v>0</v>
      </c>
      <c r="AX76" s="190">
        <v>-19803181.5</v>
      </c>
      <c r="AY76" s="190">
        <v>0</v>
      </c>
      <c r="AZ76" s="190">
        <v>19803181.5</v>
      </c>
      <c r="BA76" s="190">
        <v>0</v>
      </c>
      <c r="BB76" s="190">
        <v>38.9</v>
      </c>
      <c r="BC76" s="190">
        <v>38.46</v>
      </c>
      <c r="BD76" s="190">
        <v>298290.60000000591</v>
      </c>
      <c r="BE76" s="190">
        <v>0</v>
      </c>
      <c r="BF76" s="190">
        <v>-298290.60000000591</v>
      </c>
      <c r="BG76" s="190">
        <v>0</v>
      </c>
      <c r="BH76" s="190">
        <v>-21261491.099999994</v>
      </c>
      <c r="BI76" s="190">
        <v>0</v>
      </c>
      <c r="BJ76" s="190">
        <v>21261491.099999994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21261491.099999994</v>
      </c>
      <c r="BQ76" s="192">
        <v>11.95</v>
      </c>
      <c r="BR76" s="191">
        <v>39606363</v>
      </c>
      <c r="BS76" s="200">
        <v>82</v>
      </c>
      <c r="BT76" s="191">
        <v>1458309.599999994</v>
      </c>
      <c r="BU76" s="201">
        <v>3314340</v>
      </c>
      <c r="BV76" s="191">
        <v>8</v>
      </c>
      <c r="BW76" s="202">
        <v>38.9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-21261491.099999994</v>
      </c>
      <c r="CH76" s="190">
        <v>0</v>
      </c>
      <c r="CI76" s="190">
        <v>21261491.099999994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482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128927826</v>
      </c>
      <c r="V77" s="208"/>
      <c r="W77" s="208">
        <v>79935252.120000005</v>
      </c>
      <c r="X77" s="208">
        <v>0</v>
      </c>
      <c r="Y77" s="208">
        <v>79935252.120000005</v>
      </c>
      <c r="Z77" s="208">
        <v>0</v>
      </c>
      <c r="AA77" s="208">
        <v>0</v>
      </c>
      <c r="AB77" s="208">
        <v>0</v>
      </c>
      <c r="AC77" s="212">
        <v>127469516.40000001</v>
      </c>
      <c r="AD77" s="208">
        <v>1458309.599999994</v>
      </c>
      <c r="AE77" s="208">
        <v>0</v>
      </c>
      <c r="AF77" s="208">
        <v>-1458309.599999994</v>
      </c>
      <c r="AG77" s="208">
        <v>0</v>
      </c>
      <c r="AH77" s="213">
        <v>-19803181.5</v>
      </c>
      <c r="AI77" s="208">
        <v>0</v>
      </c>
      <c r="AJ77" s="208">
        <v>19803181.5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1756600.2</v>
      </c>
      <c r="AU77" s="208">
        <v>0</v>
      </c>
      <c r="AV77" s="208">
        <v>-1756600.2</v>
      </c>
      <c r="AW77" s="208">
        <v>0</v>
      </c>
      <c r="AX77" s="208">
        <v>-19803181.5</v>
      </c>
      <c r="AY77" s="208">
        <v>0</v>
      </c>
      <c r="AZ77" s="208">
        <v>19803181.5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473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261750633.59748387</v>
      </c>
      <c r="V78" s="223"/>
      <c r="W78" s="223">
        <v>80537930.820000008</v>
      </c>
      <c r="X78" s="223">
        <v>0</v>
      </c>
      <c r="Y78" s="223">
        <v>80537930.820000008</v>
      </c>
      <c r="Z78" s="223">
        <v>0</v>
      </c>
      <c r="AA78" s="223">
        <v>0</v>
      </c>
      <c r="AB78" s="223">
        <v>0</v>
      </c>
      <c r="AC78" s="227">
        <v>260113683.68498391</v>
      </c>
      <c r="AD78" s="223">
        <v>1636949.912499994</v>
      </c>
      <c r="AE78" s="223">
        <v>0</v>
      </c>
      <c r="AF78" s="223">
        <v>-1636949.912499994</v>
      </c>
      <c r="AG78" s="223">
        <v>0</v>
      </c>
      <c r="AH78" s="228">
        <v>-22737968.0625</v>
      </c>
      <c r="AI78" s="223">
        <v>0</v>
      </c>
      <c r="AJ78" s="223">
        <v>22737968.0625</v>
      </c>
      <c r="AK78" s="229">
        <v>0</v>
      </c>
      <c r="AL78" s="230"/>
      <c r="AM78" s="223">
        <v>135757594.15998387</v>
      </c>
      <c r="AN78" s="224"/>
      <c r="AO78" s="230"/>
      <c r="AP78" s="223">
        <v>112760056.62402301</v>
      </c>
      <c r="AQ78" s="231"/>
      <c r="AR78" s="223"/>
      <c r="AS78" s="223"/>
      <c r="AT78" s="223">
        <v>-371078.11250000005</v>
      </c>
      <c r="AU78" s="223">
        <v>0</v>
      </c>
      <c r="AV78" s="223">
        <v>371078.11250000005</v>
      </c>
      <c r="AW78" s="223">
        <v>0</v>
      </c>
      <c r="AX78" s="223">
        <v>-22737968.0625</v>
      </c>
      <c r="AY78" s="223">
        <v>0</v>
      </c>
      <c r="AZ78" s="223">
        <v>22737968.0625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148731007.5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474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475744605.49726975</v>
      </c>
      <c r="V79" s="208"/>
      <c r="W79" s="208">
        <v>80857215.897074282</v>
      </c>
      <c r="X79" s="208">
        <v>0</v>
      </c>
      <c r="Y79" s="208">
        <v>80857215.897074282</v>
      </c>
      <c r="Z79" s="208">
        <v>0</v>
      </c>
      <c r="AA79" s="208">
        <v>0</v>
      </c>
      <c r="AB79" s="208">
        <v>0</v>
      </c>
      <c r="AC79" s="212">
        <v>474961853.05644822</v>
      </c>
      <c r="AD79" s="208">
        <v>782752.44082160038</v>
      </c>
      <c r="AE79" s="208">
        <v>0</v>
      </c>
      <c r="AF79" s="208">
        <v>-782752.44082160038</v>
      </c>
      <c r="AG79" s="208">
        <v>0</v>
      </c>
      <c r="AH79" s="213">
        <v>-140987375.39342105</v>
      </c>
      <c r="AI79" s="208">
        <v>0</v>
      </c>
      <c r="AJ79" s="208">
        <v>140987375.39342105</v>
      </c>
      <c r="AK79" s="214">
        <v>0</v>
      </c>
      <c r="AL79" s="215"/>
      <c r="AM79" s="208">
        <v>385997193.01694417</v>
      </c>
      <c r="AN79" s="209"/>
      <c r="AO79" s="215"/>
      <c r="AP79" s="208">
        <v>389569041.5048303</v>
      </c>
      <c r="AQ79" s="216"/>
      <c r="AR79" s="208"/>
      <c r="AS79" s="208"/>
      <c r="AT79" s="208">
        <v>-18185751.559464976</v>
      </c>
      <c r="AU79" s="208">
        <v>0</v>
      </c>
      <c r="AV79" s="208">
        <v>18185751.559464976</v>
      </c>
      <c r="AW79" s="208">
        <v>0</v>
      </c>
      <c r="AX79" s="208">
        <v>-140987375.39342105</v>
      </c>
      <c r="AY79" s="208">
        <v>0</v>
      </c>
      <c r="AZ79" s="208">
        <v>140987375.39342105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230734787.87374669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474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475744605.49726975</v>
      </c>
      <c r="V80" s="243"/>
      <c r="W80" s="243">
        <v>80857215.897074282</v>
      </c>
      <c r="X80" s="243">
        <v>0</v>
      </c>
      <c r="Y80" s="243">
        <v>80857215.897074282</v>
      </c>
      <c r="Z80" s="243">
        <v>0</v>
      </c>
      <c r="AA80" s="243">
        <v>0</v>
      </c>
      <c r="AB80" s="243">
        <v>0</v>
      </c>
      <c r="AC80" s="245">
        <v>474961853.05644822</v>
      </c>
      <c r="AD80" s="243">
        <v>782752.44082160038</v>
      </c>
      <c r="AE80" s="243">
        <v>0</v>
      </c>
      <c r="AF80" s="243">
        <v>-782752.44082160038</v>
      </c>
      <c r="AG80" s="243">
        <v>0</v>
      </c>
      <c r="AH80" s="246">
        <v>-140987375.39342105</v>
      </c>
      <c r="AI80" s="243">
        <v>0</v>
      </c>
      <c r="AJ80" s="243">
        <v>140987375.39342105</v>
      </c>
      <c r="AK80" s="247">
        <v>0</v>
      </c>
      <c r="AL80" s="248"/>
      <c r="AM80" s="243">
        <v>385997193.01694417</v>
      </c>
      <c r="AN80" s="242"/>
      <c r="AO80" s="248"/>
      <c r="AP80" s="243">
        <v>389569041.5048303</v>
      </c>
      <c r="AQ80" s="249"/>
      <c r="AR80" s="243"/>
      <c r="AS80" s="243"/>
      <c r="AT80" s="243">
        <v>-18185751.559464976</v>
      </c>
      <c r="AU80" s="243">
        <v>0</v>
      </c>
      <c r="AV80" s="243">
        <v>18185751.559464976</v>
      </c>
      <c r="AW80" s="243">
        <v>0</v>
      </c>
      <c r="AX80" s="243">
        <v>-140987375.39342105</v>
      </c>
      <c r="AY80" s="243">
        <v>0</v>
      </c>
      <c r="AZ80" s="243">
        <v>140987375.39342105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230734787.87374669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2000-11-07T19:45:10Z</cp:lastPrinted>
  <dcterms:created xsi:type="dcterms:W3CDTF">2000-08-10T21:11:42Z</dcterms:created>
  <dcterms:modified xsi:type="dcterms:W3CDTF">2014-09-05T10:47:33Z</dcterms:modified>
</cp:coreProperties>
</file>